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ThisWorkbook" defaultThemeVersion="124226"/>
  <mc:AlternateContent xmlns:mc="http://schemas.openxmlformats.org/markup-compatibility/2006">
    <mc:Choice Requires="x15">
      <x15ac:absPath xmlns:x15ac="http://schemas.microsoft.com/office/spreadsheetml/2010/11/ac" url="D:\Documents\Campos\report-builder\101 - Internal Testing\01 - v7\"/>
    </mc:Choice>
  </mc:AlternateContent>
  <xr:revisionPtr revIDLastSave="0" documentId="13_ncr:1_{8FA5E410-27D7-4FF0-928B-CBED66F6519F}" xr6:coauthVersionLast="47" xr6:coauthVersionMax="47" xr10:uidLastSave="{00000000-0000-0000-0000-000000000000}"/>
  <bookViews>
    <workbookView xWindow="-120" yWindow="-120" windowWidth="29040" windowHeight="15840" tabRatio="416" xr2:uid="{00000000-000D-0000-FFFF-FFFF00000000}"/>
  </bookViews>
  <sheets>
    <sheet name="Builder" sheetId="1" r:id="rId1"/>
    <sheet name="Engineer List" sheetId="89" state="hidden" r:id="rId2"/>
    <sheet name="TESTINGONLY" sheetId="86" state="hidden" r:id="rId3"/>
    <sheet name="HPMT1" sheetId="91" state="hidden" r:id="rId4"/>
    <sheet name="PUMPMT" sheetId="87" state="hidden" r:id="rId5"/>
    <sheet name="CTMT" sheetId="88" state="hidden" r:id="rId6"/>
    <sheet name="logo" sheetId="83" state="hidden" r:id="rId7"/>
    <sheet name="DURATIONS" sheetId="59" state="hidden" r:id="rId8"/>
    <sheet name="TPFLYER" sheetId="20" state="hidden" r:id="rId9"/>
    <sheet name="CERTFLYER" sheetId="21" state="hidden" r:id="rId10"/>
    <sheet name="DIAGCERTFLYER" sheetId="62" state="hidden" r:id="rId11"/>
    <sheet name="TOCFLYER" sheetId="22" state="hidden" r:id="rId12"/>
    <sheet name="SUMFLYER" sheetId="23" state="hidden" r:id="rId13"/>
    <sheet name="FLYERMT" sheetId="90" state="hidden" r:id="rId14"/>
    <sheet name="MAINMT" sheetId="24" state="hidden" r:id="rId15"/>
    <sheet name="DFMT" sheetId="70" state="hidden" r:id="rId16"/>
    <sheet name="DF_SINGLE_SPMT" sheetId="71" state="hidden" r:id="rId17"/>
    <sheet name="DF_DOUBLE_SPMT" sheetId="72" state="hidden" r:id="rId18"/>
    <sheet name="CURVEMT" sheetId="25" state="hidden" r:id="rId19"/>
    <sheet name="OUTLETSUMMT" sheetId="27" state="hidden" r:id="rId20"/>
    <sheet name="TRAVMT" sheetId="26" state="hidden" r:id="rId21"/>
    <sheet name="STDPTORAVMT" sheetId="61" state="hidden" r:id="rId22"/>
    <sheet name="STD_AF_TRAVMT" sheetId="81" state="hidden" r:id="rId23"/>
    <sheet name="RNDTRAVMT" sheetId="57" state="hidden" r:id="rId24"/>
    <sheet name="RND_AF_TRAVMT" sheetId="82" state="hidden" r:id="rId25"/>
    <sheet name="ATUSUMMT" sheetId="43" state="hidden" r:id="rId26"/>
    <sheet name="ATUMT" sheetId="29" state="hidden" r:id="rId27"/>
    <sheet name="DDATUMT" sheetId="40" state="hidden" r:id="rId28"/>
    <sheet name="SFPBMT" sheetId="52" state="hidden" r:id="rId29"/>
    <sheet name="SFPBOAMT" sheetId="41" state="hidden" r:id="rId30"/>
    <sheet name="PFPBMT" sheetId="53" state="hidden" r:id="rId31"/>
    <sheet name="SAVMT" sheetId="65" state="hidden" r:id="rId32"/>
    <sheet name="RAVMT" sheetId="66" state="hidden" r:id="rId33"/>
    <sheet name="EAVMT" sheetId="64" state="hidden" r:id="rId34"/>
    <sheet name="FANMT" sheetId="33" state="hidden" r:id="rId35"/>
    <sheet name="UHMT" sheetId="35" state="hidden" r:id="rId36"/>
    <sheet name="ACCHILLERMT" sheetId="31" state="hidden" r:id="rId37"/>
    <sheet name="WCCHILLERMT" sheetId="69" state="hidden" r:id="rId38"/>
    <sheet name="HRCHMT" sheetId="79" state="hidden" r:id="rId39"/>
    <sheet name="HEXMT" sheetId="67" state="hidden" r:id="rId40"/>
    <sheet name="HEX_STEAMMT" sheetId="80" state="hidden" r:id="rId41"/>
    <sheet name="BOILERMT" sheetId="36" state="hidden" r:id="rId42"/>
    <sheet name="CHWMT" sheetId="44" state="hidden" r:id="rId43"/>
    <sheet name="DXMT" sheetId="49" state="hidden" r:id="rId44"/>
    <sheet name="HHWMT" sheetId="45" state="hidden" r:id="rId45"/>
    <sheet name="ERCSUMFLYER" sheetId="73" state="hidden" r:id="rId46"/>
    <sheet name="ERC_SUMMERMT" sheetId="74" state="hidden" r:id="rId47"/>
    <sheet name="ERC_WINTERMT" sheetId="75" state="hidden" r:id="rId48"/>
    <sheet name="WHEELSUMFLYER" sheetId="76" state="hidden" r:id="rId49"/>
    <sheet name="WHEEL_SUMMERMT" sheetId="77" state="hidden" r:id="rId50"/>
    <sheet name="WHEEL_WINTERMT" sheetId="78" state="hidden" r:id="rId51"/>
    <sheet name="GASMT" sheetId="56" state="hidden" r:id="rId52"/>
    <sheet name="DHWMT" sheetId="68" state="hidden" r:id="rId53"/>
    <sheet name="EHMT" sheetId="55" state="hidden" r:id="rId54"/>
    <sheet name="ABBREVMT" sheetId="46" state="hidden" r:id="rId55"/>
    <sheet name="CALIBMT" sheetId="47" state="hidden" r:id="rId56"/>
    <sheet name="Sheet1" sheetId="85" state="hidden" r:id="rId57"/>
    <sheet name="IMPORTMT" sheetId="60" state="hidden" r:id="rId58"/>
  </sheets>
  <externalReferences>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s>
  <definedNames>
    <definedName name="AC_1" localSheetId="5">[1]Builder!$D$170</definedName>
    <definedName name="AC_1" localSheetId="52">[2]Builder!$D$215</definedName>
    <definedName name="AC_1" localSheetId="33">[3]Builder!$D$157</definedName>
    <definedName name="AC_1" localSheetId="13">[4]Builder!$D$127</definedName>
    <definedName name="AC_1" localSheetId="40">[5]Builder!$D$1173</definedName>
    <definedName name="AC_1" localSheetId="39">[6]Builder!$D$732</definedName>
    <definedName name="AC_1" localSheetId="3">[7]Builder!$D$170</definedName>
    <definedName name="AC_1" localSheetId="38">[5]Builder!$D$1173</definedName>
    <definedName name="AC_1" localSheetId="4">[8]Builder!$D$127</definedName>
    <definedName name="AC_1" localSheetId="32">[3]Builder!$D$157</definedName>
    <definedName name="AC_1" localSheetId="31">[3]Builder!$D$157</definedName>
    <definedName name="AC_1" localSheetId="37">[6]Builder!$D$732</definedName>
    <definedName name="AC_1">Builder!$D$127</definedName>
    <definedName name="AC_Area_1">Builder!$F$127</definedName>
    <definedName name="AC_BHP_1">Builder!$O$127</definedName>
    <definedName name="AC_CFM_1">Builder!$K$127</definedName>
    <definedName name="AC_CHW_SUM_1">Builder!$W$127</definedName>
    <definedName name="AC_DUR_Inlets">Builder!$AH$127</definedName>
    <definedName name="AC_DUR_Outlets">Builder!$AG$127</definedName>
    <definedName name="AC_DUR_SUB_1">Builder!$AI$127</definedName>
    <definedName name="AC_DX_SUM_1">Builder!$Y$127</definedName>
    <definedName name="AC_EH_SUM_1">Builder!$AA$127</definedName>
    <definedName name="AC_ESP_1">Builder!$M$127</definedName>
    <definedName name="AC_Fan_1">Builder!$R$127</definedName>
    <definedName name="AC_Fan_2">Builder!$S$127</definedName>
    <definedName name="AC_GAS_SUM_1">Builder!$AB$127</definedName>
    <definedName name="AC_HHW_SUM_1">Builder!$X$127</definedName>
    <definedName name="AC_HP_SUM_1">Builder!$Z$127</definedName>
    <definedName name="AC_Inlet_Box_1">Builder!$F$139</definedName>
    <definedName name="AC_Inlet_No_1">Builder!$G$139</definedName>
    <definedName name="AC_Inlet_Reference" localSheetId="5">[1]Builder!$D$181</definedName>
    <definedName name="AC_Inlet_Reference" localSheetId="52">[2]Builder!$D$224</definedName>
    <definedName name="AC_Inlet_Reference" localSheetId="33">[3]Builder!$D$166</definedName>
    <definedName name="AC_Inlet_Reference" localSheetId="13">[4]Builder!$D$136</definedName>
    <definedName name="AC_Inlet_Reference" localSheetId="40">[5]Builder!$D$1183</definedName>
    <definedName name="AC_Inlet_Reference" localSheetId="39">[6]Builder!$D$763</definedName>
    <definedName name="AC_Inlet_Reference" localSheetId="3">[7]Builder!$D$181</definedName>
    <definedName name="AC_Inlet_Reference" localSheetId="38">[5]Builder!$D$1183</definedName>
    <definedName name="AC_Inlet_Reference" localSheetId="4">[8]Builder!$D$136</definedName>
    <definedName name="AC_Inlet_Reference" localSheetId="32">[3]Builder!$D$166</definedName>
    <definedName name="AC_Inlet_Reference" localSheetId="31">[3]Builder!$D$166</definedName>
    <definedName name="AC_Inlet_Reference" localSheetId="37">[6]Builder!$D$763</definedName>
    <definedName name="AC_Inlet_Reference">Builder!$D$136</definedName>
    <definedName name="AC_InletSum_1" localSheetId="5">[1]Builder!$D$184</definedName>
    <definedName name="AC_InletSum_1" localSheetId="52">[2]Builder!$D$227</definedName>
    <definedName name="AC_InletSum_1" localSheetId="33">[3]Builder!$D$169</definedName>
    <definedName name="AC_InletSum_1" localSheetId="13">[4]Builder!$D$139</definedName>
    <definedName name="AC_InletSum_1" localSheetId="40">[5]Builder!$D$1186</definedName>
    <definedName name="AC_InletSum_1" localSheetId="39">[6]Builder!$D$766</definedName>
    <definedName name="AC_InletSum_1" localSheetId="3">[7]Builder!$D$184</definedName>
    <definedName name="AC_InletSum_1" localSheetId="38">[5]Builder!$D$1186</definedName>
    <definedName name="AC_InletSum_1" localSheetId="4">[8]Builder!$D$139</definedName>
    <definedName name="AC_InletSum_1" localSheetId="32">[3]Builder!$D$169</definedName>
    <definedName name="AC_InletSum_1" localSheetId="31">[3]Builder!$D$169</definedName>
    <definedName name="AC_InletSum_1" localSheetId="37">[6]Builder!$D$766</definedName>
    <definedName name="AC_InletSum_1">Builder!$D$139</definedName>
    <definedName name="AC_InletSum_CFM" localSheetId="5">[1]Builder!$J$184</definedName>
    <definedName name="AC_InletSum_CFM" localSheetId="52">[2]Builder!$J$227</definedName>
    <definedName name="AC_InletSum_CFM" localSheetId="33">[3]Builder!$J$169</definedName>
    <definedName name="AC_InletSum_CFM" localSheetId="13">[4]Builder!$J$139</definedName>
    <definedName name="AC_InletSum_CFM" localSheetId="40">[5]Builder!$J$1186</definedName>
    <definedName name="AC_InletSum_CFM" localSheetId="39">[6]Builder!$J$766</definedName>
    <definedName name="AC_InletSum_CFM" localSheetId="3">[7]Builder!$J$184</definedName>
    <definedName name="AC_InletSum_CFM" localSheetId="38">[5]Builder!$J$1186</definedName>
    <definedName name="AC_InletSum_CFM" localSheetId="4">[8]Builder!$J$139</definedName>
    <definedName name="AC_InletSum_CFM" localSheetId="32">[3]Builder!$J$169</definedName>
    <definedName name="AC_InletSum_CFM" localSheetId="31">[3]Builder!$J$169</definedName>
    <definedName name="AC_InletSum_CFM" localSheetId="37">[6]Builder!$J$766</definedName>
    <definedName name="AC_InletSum_CFM">Builder!$J$139</definedName>
    <definedName name="AC_Key_1">Builder!$E$127</definedName>
    <definedName name="AC_Location_1">Builder!$G$127</definedName>
    <definedName name="AC_MFG_1">Builder!$H$127</definedName>
    <definedName name="AC_Model_1">Builder!$J$127</definedName>
    <definedName name="AC_Num_Inlets_1" localSheetId="5">[1]Builder!$AD$170</definedName>
    <definedName name="AC_Num_Inlets_1" localSheetId="52">[2]Builder!$AC$215</definedName>
    <definedName name="AC_Num_Inlets_1" localSheetId="33">[3]Builder!$AC$157</definedName>
    <definedName name="AC_Num_Inlets_1" localSheetId="13">[4]Builder!$AD$127</definedName>
    <definedName name="AC_Num_Inlets_1" localSheetId="40">[5]Builder!$AC$1173</definedName>
    <definedName name="AC_Num_Inlets_1" localSheetId="39">[6]Builder!$AC$732</definedName>
    <definedName name="AC_Num_Inlets_1" localSheetId="3">[7]Builder!$AD$170</definedName>
    <definedName name="AC_Num_Inlets_1" localSheetId="38">[5]Builder!$AC$1173</definedName>
    <definedName name="AC_Num_Inlets_1" localSheetId="4">[8]Builder!$AD$127</definedName>
    <definedName name="AC_Num_Inlets_1" localSheetId="32">[3]Builder!$AC$157</definedName>
    <definedName name="AC_Num_Inlets_1" localSheetId="31">[3]Builder!$AC$157</definedName>
    <definedName name="AC_Num_Inlets_1" localSheetId="37">[6]Builder!$AC$732</definedName>
    <definedName name="AC_Num_Inlets_1">Builder!$AD$127</definedName>
    <definedName name="AC_Num_Outlets_1" localSheetId="5">[1]Builder!$AC$170</definedName>
    <definedName name="AC_Num_Outlets_1" localSheetId="52">[2]Builder!$AB$215</definedName>
    <definedName name="AC_Num_Outlets_1" localSheetId="33">[3]Builder!$AB$157</definedName>
    <definedName name="AC_Num_Outlets_1" localSheetId="13">[4]Builder!$AC$127</definedName>
    <definedName name="AC_Num_Outlets_1" localSheetId="40">[5]Builder!$AB$1173</definedName>
    <definedName name="AC_Num_Outlets_1" localSheetId="39">[6]Builder!$AB$732</definedName>
    <definedName name="AC_Num_Outlets_1" localSheetId="3">[7]Builder!$AC$170</definedName>
    <definedName name="AC_Num_Outlets_1" localSheetId="38">[5]Builder!$AB$1173</definedName>
    <definedName name="AC_Num_Outlets_1" localSheetId="4">[8]Builder!$AC$127</definedName>
    <definedName name="AC_Num_Outlets_1" localSheetId="32">[3]Builder!$AB$157</definedName>
    <definedName name="AC_Num_Outlets_1" localSheetId="31">[3]Builder!$AB$157</definedName>
    <definedName name="AC_Num_Outlets_1" localSheetId="37">[6]Builder!$AB$732</definedName>
    <definedName name="AC_Num_Outlets_1">Builder!$AC$127</definedName>
    <definedName name="AC_Outlet_No_1">Builder!$G$133</definedName>
    <definedName name="AC_Outlet_Reference" localSheetId="5">[1]Builder!$D$174</definedName>
    <definedName name="AC_Outlet_Reference" localSheetId="52">[2]Builder!$D$218</definedName>
    <definedName name="AC_Outlet_Reference" localSheetId="33">[3]Builder!$D$160</definedName>
    <definedName name="AC_Outlet_Reference" localSheetId="13">[4]Builder!$D$130</definedName>
    <definedName name="AC_Outlet_Reference" localSheetId="40">[5]Builder!$D$1177</definedName>
    <definedName name="AC_Outlet_Reference" localSheetId="39">[6]Builder!$D$746</definedName>
    <definedName name="AC_Outlet_Reference" localSheetId="3">[7]Builder!$D$174</definedName>
    <definedName name="AC_Outlet_Reference" localSheetId="38">[5]Builder!$D$1177</definedName>
    <definedName name="AC_Outlet_Reference" localSheetId="4">[8]Builder!$D$130</definedName>
    <definedName name="AC_Outlet_Reference" localSheetId="32">[3]Builder!$D$160</definedName>
    <definedName name="AC_Outlet_Reference" localSheetId="31">[3]Builder!$D$160</definedName>
    <definedName name="AC_Outlet_Reference" localSheetId="37">[6]Builder!$D$746</definedName>
    <definedName name="AC_Outlet_Reference">Builder!$D$130</definedName>
    <definedName name="AC_OutletSum_1" localSheetId="5">[1]Builder!$D$177</definedName>
    <definedName name="AC_OutletSum_1" localSheetId="52">[2]Builder!$D$221</definedName>
    <definedName name="AC_OutletSum_1" localSheetId="33">[3]Builder!$D$163</definedName>
    <definedName name="AC_OutletSum_1" localSheetId="13">[4]Builder!$D$133</definedName>
    <definedName name="AC_OutletSum_1" localSheetId="40">[5]Builder!$D$1180</definedName>
    <definedName name="AC_OutletSum_1" localSheetId="39">[6]Builder!$D$749</definedName>
    <definedName name="AC_OutletSum_1" localSheetId="3">[7]Builder!$D$177</definedName>
    <definedName name="AC_OutletSum_1" localSheetId="38">[5]Builder!$D$1180</definedName>
    <definedName name="AC_OutletSum_1" localSheetId="4">[8]Builder!$D$133</definedName>
    <definedName name="AC_OutletSum_1" localSheetId="32">[3]Builder!$D$163</definedName>
    <definedName name="AC_OutletSum_1" localSheetId="31">[3]Builder!$D$163</definedName>
    <definedName name="AC_OutletSum_1" localSheetId="37">[6]Builder!$D$749</definedName>
    <definedName name="AC_OutletSum_1">Builder!$D$133</definedName>
    <definedName name="AC_OutletSum_CFM" localSheetId="5">[1]Builder!$J$177</definedName>
    <definedName name="AC_OutletSum_CFM" localSheetId="52">[2]Builder!$J$221</definedName>
    <definedName name="AC_OutletSum_CFM" localSheetId="33">[3]Builder!$J$163</definedName>
    <definedName name="AC_OutletSum_CFM" localSheetId="13">[4]Builder!$J$133</definedName>
    <definedName name="AC_OutletSum_CFM" localSheetId="40">[5]Builder!$J$1180</definedName>
    <definedName name="AC_OutletSum_CFM" localSheetId="39">[6]Builder!$J$749</definedName>
    <definedName name="AC_OutletSum_CFM" localSheetId="3">[7]Builder!$J$177</definedName>
    <definedName name="AC_OutletSum_CFM" localSheetId="38">[5]Builder!$J$1180</definedName>
    <definedName name="AC_OutletSum_CFM" localSheetId="4">[8]Builder!$J$133</definedName>
    <definedName name="AC_OutletSum_CFM" localSheetId="32">[3]Builder!$J$163</definedName>
    <definedName name="AC_OutletSum_CFM" localSheetId="31">[3]Builder!$J$163</definedName>
    <definedName name="AC_OutletSum_CFM" localSheetId="37">[6]Builder!$J$749</definedName>
    <definedName name="AC_OutletSum_CFM">Builder!$J$133</definedName>
    <definedName name="AC_Outside_1">Builder!$U$127</definedName>
    <definedName name="AC_Outside_CFM_1">Builder!$Q$127</definedName>
    <definedName name="AC_Reference" localSheetId="5">[1]Builder!$D$167</definedName>
    <definedName name="AC_Reference" localSheetId="52">[2]Builder!$D$212</definedName>
    <definedName name="AC_Reference" localSheetId="33">[3]Builder!$D$154</definedName>
    <definedName name="AC_Reference" localSheetId="13">[4]Builder!$D$124</definedName>
    <definedName name="AC_Reference" localSheetId="40">[5]Builder!$D$1170</definedName>
    <definedName name="AC_Reference" localSheetId="39">[6]Builder!$D$729</definedName>
    <definedName name="AC_Reference" localSheetId="3">[7]Builder!$D$167</definedName>
    <definedName name="AC_Reference" localSheetId="38">[5]Builder!$D$1170</definedName>
    <definedName name="AC_Reference" localSheetId="4">[8]Builder!$D$124</definedName>
    <definedName name="AC_Reference" localSheetId="32">[3]Builder!$D$154</definedName>
    <definedName name="AC_Reference" localSheetId="31">[3]Builder!$D$154</definedName>
    <definedName name="AC_Reference" localSheetId="37">[6]Builder!$D$729</definedName>
    <definedName name="AC_Reference">Builder!$D$124</definedName>
    <definedName name="AC_Return_1">Builder!$P$127</definedName>
    <definedName name="AC_Return_Trav_1">Builder!$V$127</definedName>
    <definedName name="AC_Rows">Builder!$A$124:$A$140</definedName>
    <definedName name="AC_RPM_1">Builder!$N$127</definedName>
    <definedName name="AC_Supply_1">Builder!$T$127</definedName>
    <definedName name="AC_TSP_1">Builder!$L$127</definedName>
    <definedName name="AC_Type_1">Builder!$I$127</definedName>
    <definedName name="ACInletSum_Box_1">Builder!$E$139</definedName>
    <definedName name="ACOutlet_Box_1">Builder!$F$133</definedName>
    <definedName name="ACOutletSum_Box_1">Builder!$E$133</definedName>
    <definedName name="AHU_1" localSheetId="5">[1]Builder!$D$46</definedName>
    <definedName name="AHU_1" localSheetId="52">[2]Builder!$D$46</definedName>
    <definedName name="AHU_1" localSheetId="33">[3]Builder!$D$46</definedName>
    <definedName name="AHU_1" localSheetId="13">[4]Builder!$D$46</definedName>
    <definedName name="AHU_1" localSheetId="40">[5]Builder!$D$46</definedName>
    <definedName name="AHU_1" localSheetId="39">[6]Builder!$D$44</definedName>
    <definedName name="AHU_1" localSheetId="3">[7]Builder!$D$46</definedName>
    <definedName name="AHU_1" localSheetId="38">[5]Builder!$D$46</definedName>
    <definedName name="AHU_1" localSheetId="4">[8]Builder!$D$46</definedName>
    <definedName name="AHU_1" localSheetId="32">[3]Builder!$D$46</definedName>
    <definedName name="AHU_1" localSheetId="31">[3]Builder!$D$46</definedName>
    <definedName name="AHU_1" localSheetId="37">[6]Builder!$D$44</definedName>
    <definedName name="AHU_1">Builder!$D$46</definedName>
    <definedName name="AHU_Area_1">Builder!$F$46</definedName>
    <definedName name="AHU_ATU_1">Builder!$E$52</definedName>
    <definedName name="AHU_ATU_DUR_SUB_1">Builder!$AL$52</definedName>
    <definedName name="AHU_BHP_1">Builder!$O$46</definedName>
    <definedName name="AHU_CFM_1">Builder!$K$46</definedName>
    <definedName name="AHU_CHW_SUM_1">Builder!$X$46</definedName>
    <definedName name="AHU_Coil_1" localSheetId="52">[2]Builder!#REF!</definedName>
    <definedName name="AHU_Coil_1" localSheetId="10">[9]Builder!#REF!</definedName>
    <definedName name="AHU_Coil_1" localSheetId="7">[9]Builder!#REF!</definedName>
    <definedName name="AHU_Coil_1" localSheetId="43">Builder!#REF!</definedName>
    <definedName name="AHU_Coil_1" localSheetId="33">[9]Builder!#REF!</definedName>
    <definedName name="AHU_Coil_1" localSheetId="53">[9]Builder!#REF!</definedName>
    <definedName name="AHU_Coil_1" localSheetId="51">Builder!#REF!</definedName>
    <definedName name="AHU_Coil_1" localSheetId="40">[9]Builder!#REF!</definedName>
    <definedName name="AHU_Coil_1" localSheetId="39">[9]Builder!#REF!</definedName>
    <definedName name="AHU_Coil_1" localSheetId="44">Builder!#REF!</definedName>
    <definedName name="AHU_Coil_1" localSheetId="3">[7]Builder!#REF!</definedName>
    <definedName name="AHU_Coil_1" localSheetId="38">[9]Builder!#REF!</definedName>
    <definedName name="AHU_Coil_1" localSheetId="4">[9]Builder!#REF!</definedName>
    <definedName name="AHU_Coil_1" localSheetId="32">[9]Builder!#REF!</definedName>
    <definedName name="AHU_Coil_1" localSheetId="31">[9]Builder!#REF!</definedName>
    <definedName name="AHU_Coil_1" localSheetId="22">[9]Builder!#REF!</definedName>
    <definedName name="AHU_Coil_1" localSheetId="21">[9]Builder!#REF!</definedName>
    <definedName name="AHU_Coil_1" localSheetId="37">[9]Builder!#REF!</definedName>
    <definedName name="AHU_Coil_1" localSheetId="49">[10]Builder!#REF!</definedName>
    <definedName name="AHU_Coil_1" localSheetId="50">[10]Builder!#REF!</definedName>
    <definedName name="AHU_Coil_1">[9]Builder!#REF!</definedName>
    <definedName name="AHU_DP_Setpoint_1">Builder!$R$46</definedName>
    <definedName name="AHU_DUR_Inlets">Builder!$AK$46</definedName>
    <definedName name="AHU_DUR_Outlets">Builder!$AJ$46</definedName>
    <definedName name="AHU_DUR_SUB_1">Builder!$AL$46</definedName>
    <definedName name="AHU_DUR_SUB_2">Builder!$AM$46</definedName>
    <definedName name="AHU_DUR_SUB_3">Builder!$AN$46</definedName>
    <definedName name="AHU_DX_SUM_1">Builder!$Z$46</definedName>
    <definedName name="AHU_EH_SUM_1">Builder!$AB$46</definedName>
    <definedName name="AHU_ESP_1">Builder!$M$46</definedName>
    <definedName name="AHU_Fan_1">Builder!$S$46</definedName>
    <definedName name="AHU_Fan_2">Builder!$T$46</definedName>
    <definedName name="AHU_GAS_SUM_1">Builder!$AC$46</definedName>
    <definedName name="AHU_HHW_SUM_1">Builder!$Y$46</definedName>
    <definedName name="AHU_HP_SUM_1">Builder!$AA$46</definedName>
    <definedName name="AHU_Inlet_No_1">Builder!$G$70</definedName>
    <definedName name="AHU_InletSum_1" localSheetId="5">[1]Builder!$D$85</definedName>
    <definedName name="AHU_InletSum_1" localSheetId="52">[2]Builder!$D$157</definedName>
    <definedName name="AHU_InletSum_1" localSheetId="33">[3]Builder!$D$100</definedName>
    <definedName name="AHU_InletSum_1" localSheetId="13">[4]Builder!$D$70</definedName>
    <definedName name="AHU_InletSum_1" localSheetId="40">[5]Builder!$D$888</definedName>
    <definedName name="AHU_InletSum_1" localSheetId="39">[6]Builder!$D$620</definedName>
    <definedName name="AHU_InletSum_1" localSheetId="3">[7]Builder!$D$85</definedName>
    <definedName name="AHU_InletSum_1" localSheetId="38">[5]Builder!$D$888</definedName>
    <definedName name="AHU_InletSum_1" localSheetId="4">[8]Builder!$D$70</definedName>
    <definedName name="AHU_InletSum_1" localSheetId="32">[3]Builder!$D$100</definedName>
    <definedName name="AHU_InletSum_1" localSheetId="31">[3]Builder!$D$100</definedName>
    <definedName name="AHU_InletSum_1" localSheetId="37">[6]Builder!$D$620</definedName>
    <definedName name="AHU_InletSum_1">Builder!$D$70</definedName>
    <definedName name="AHU_Key_1" localSheetId="7">[11]Builder!$E$32</definedName>
    <definedName name="AHU_Key_1">Builder!$E$46</definedName>
    <definedName name="AHU_Location_1">Builder!$G$46</definedName>
    <definedName name="AHU_MFG_1">Builder!$H$46</definedName>
    <definedName name="AHU_Model_1">Builder!$J$46</definedName>
    <definedName name="AHU_Num_ATU_1" localSheetId="5">[1]Builder!$AG$46</definedName>
    <definedName name="AHU_Num_ATU_1" localSheetId="52">[2]Builder!$AF$46</definedName>
    <definedName name="AHU_Num_ATU_1" localSheetId="7">[11]Builder!$AF$32</definedName>
    <definedName name="AHU_Num_ATU_1" localSheetId="33">[3]Builder!$AF$46</definedName>
    <definedName name="AHU_Num_ATU_1" localSheetId="13">[4]Builder!$AG$46</definedName>
    <definedName name="AHU_Num_ATU_1" localSheetId="40">[5]Builder!$AF$46</definedName>
    <definedName name="AHU_Num_ATU_1" localSheetId="39">[6]Builder!$AF$44</definedName>
    <definedName name="AHU_Num_ATU_1" localSheetId="3">[7]Builder!$AG$46</definedName>
    <definedName name="AHU_Num_ATU_1" localSheetId="38">[5]Builder!$AF$46</definedName>
    <definedName name="AHU_Num_ATU_1" localSheetId="4">[8]Builder!$AG$46</definedName>
    <definedName name="AHU_Num_ATU_1" localSheetId="32">[3]Builder!$AF$46</definedName>
    <definedName name="AHU_Num_ATU_1" localSheetId="31">[3]Builder!$AF$46</definedName>
    <definedName name="AHU_Num_ATU_1" localSheetId="37">[6]Builder!$AF$44</definedName>
    <definedName name="AHU_Num_ATU_1">Builder!$AG$46</definedName>
    <definedName name="AHU_Num_Inlets_1" localSheetId="5">[1]Builder!$AF$46</definedName>
    <definedName name="AHU_Num_Inlets_1" localSheetId="52">[2]Builder!$AE$46</definedName>
    <definedName name="AHU_Num_Inlets_1" localSheetId="7">[11]Builder!$AE$32</definedName>
    <definedName name="AHU_Num_Inlets_1" localSheetId="33">[3]Builder!$AE$46</definedName>
    <definedName name="AHU_Num_Inlets_1" localSheetId="13">[4]Builder!$AF$46</definedName>
    <definedName name="AHU_Num_Inlets_1" localSheetId="40">[5]Builder!$AE$46</definedName>
    <definedName name="AHU_Num_Inlets_1" localSheetId="39">[6]Builder!$AE$44</definedName>
    <definedName name="AHU_Num_Inlets_1" localSheetId="3">[7]Builder!$AF$46</definedName>
    <definedName name="AHU_Num_Inlets_1" localSheetId="38">[5]Builder!$AE$46</definedName>
    <definedName name="AHU_Num_Inlets_1" localSheetId="4">[8]Builder!$AF$46</definedName>
    <definedName name="AHU_Num_Inlets_1" localSheetId="32">[3]Builder!$AE$46</definedName>
    <definedName name="AHU_Num_Inlets_1" localSheetId="31">[3]Builder!$AE$46</definedName>
    <definedName name="AHU_Num_Inlets_1" localSheetId="37">[6]Builder!$AE$44</definedName>
    <definedName name="AHU_Num_Inlets_1">Builder!$AF$46</definedName>
    <definedName name="AHU_Num_Outlets_1" localSheetId="5">[1]Builder!$AE$46</definedName>
    <definedName name="AHU_Num_Outlets_1" localSheetId="52">[2]Builder!$AD$46</definedName>
    <definedName name="AHU_Num_Outlets_1" localSheetId="7">[11]Builder!$AD$32</definedName>
    <definedName name="AHU_Num_Outlets_1" localSheetId="33">[3]Builder!$AD$46</definedName>
    <definedName name="AHU_Num_Outlets_1" localSheetId="13">[4]Builder!$AE$46</definedName>
    <definedName name="AHU_Num_Outlets_1" localSheetId="40">[5]Builder!$AD$46</definedName>
    <definedName name="AHU_Num_Outlets_1" localSheetId="39">[6]Builder!$AD$44</definedName>
    <definedName name="AHU_Num_Outlets_1" localSheetId="3">[7]Builder!$AE$46</definedName>
    <definedName name="AHU_Num_Outlets_1" localSheetId="38">[5]Builder!$AD$46</definedName>
    <definedName name="AHU_Num_Outlets_1" localSheetId="4">[8]Builder!$AE$46</definedName>
    <definedName name="AHU_Num_Outlets_1" localSheetId="32">[3]Builder!$AD$46</definedName>
    <definedName name="AHU_Num_Outlets_1" localSheetId="31">[3]Builder!$AD$46</definedName>
    <definedName name="AHU_Num_Outlets_1" localSheetId="37">[6]Builder!$AD$44</definedName>
    <definedName name="AHU_Num_Outlets_1">Builder!$AE$46</definedName>
    <definedName name="AHU_Outlet_1">Builder!$AD$46</definedName>
    <definedName name="AHU_Outlet_No_1">Builder!$G$58</definedName>
    <definedName name="AHU_OutletSum_1" localSheetId="5">[1]Builder!$D$62</definedName>
    <definedName name="AHU_OutletSum_1" localSheetId="52">[2]Builder!$D$70</definedName>
    <definedName name="AHU_OutletSum_1" localSheetId="33">[3]Builder!$D$70</definedName>
    <definedName name="AHU_OutletSum_1" localSheetId="13">[4]Builder!$D$58</definedName>
    <definedName name="AHU_OutletSum_1" localSheetId="40">[5]Builder!$D$314</definedName>
    <definedName name="AHU_OutletSum_1" localSheetId="39">[6]Builder!$D$259</definedName>
    <definedName name="AHU_OutletSum_1" localSheetId="3">[7]Builder!$D$62</definedName>
    <definedName name="AHU_OutletSum_1" localSheetId="38">[5]Builder!$D$314</definedName>
    <definedName name="AHU_OutletSum_1" localSheetId="4">[8]Builder!$D$58</definedName>
    <definedName name="AHU_OutletSum_1" localSheetId="32">[3]Builder!$D$70</definedName>
    <definedName name="AHU_OutletSum_1" localSheetId="31">[3]Builder!$D$70</definedName>
    <definedName name="AHU_OutletSum_1" localSheetId="37">[6]Builder!$D$259</definedName>
    <definedName name="AHU_OutletSum_1">Builder!$D$58</definedName>
    <definedName name="AHU_Outside_1">Builder!$V$46</definedName>
    <definedName name="AHU_Outside_CFM_1">Builder!$Q$46</definedName>
    <definedName name="AHU_Reference" localSheetId="5">[1]Builder!$D$43</definedName>
    <definedName name="AHU_Reference" localSheetId="52">[2]Builder!$D$43</definedName>
    <definedName name="AHU_Reference" localSheetId="33">[3]Builder!$D$43</definedName>
    <definedName name="AHU_Reference" localSheetId="13">[4]Builder!$D$43</definedName>
    <definedName name="AHU_Reference" localSheetId="40">[5]Builder!$D$43</definedName>
    <definedName name="AHU_Reference" localSheetId="39">[6]Builder!$D$41</definedName>
    <definedName name="AHU_Reference" localSheetId="3">[7]Builder!$D$43</definedName>
    <definedName name="AHU_Reference" localSheetId="38">[5]Builder!$D$43</definedName>
    <definedName name="AHU_Reference" localSheetId="4">[8]Builder!$D$43</definedName>
    <definedName name="AHU_Reference" localSheetId="32">[3]Builder!$D$43</definedName>
    <definedName name="AHU_Reference" localSheetId="31">[3]Builder!$D$43</definedName>
    <definedName name="AHU_Reference" localSheetId="37">[6]Builder!$D$41</definedName>
    <definedName name="AHU_Reference">Builder!$D$43</definedName>
    <definedName name="AHU_Return_1">Builder!$P$46</definedName>
    <definedName name="AHU_Return_Trav_1">Builder!$W$46</definedName>
    <definedName name="AHU_Rows">Builder!$A$43:$A$71</definedName>
    <definedName name="AHU_RPM_1">Builder!$N$46</definedName>
    <definedName name="AHU_Supply_1">Builder!$U$46</definedName>
    <definedName name="AHU_System_1" localSheetId="5">[1]Builder!$D$54</definedName>
    <definedName name="AHU_System_1" localSheetId="52">[2]Builder!$D$53</definedName>
    <definedName name="AHU_System_1" localSheetId="33">[3]Builder!$D$54</definedName>
    <definedName name="AHU_System_1" localSheetId="13">[4]Builder!$D$52</definedName>
    <definedName name="AHU_System_1" localSheetId="40">[5]Builder!$D$56</definedName>
    <definedName name="AHU_System_1" localSheetId="39">[6]Builder!$D$98</definedName>
    <definedName name="AHU_System_1" localSheetId="3">[7]Builder!$D$54</definedName>
    <definedName name="AHU_System_1" localSheetId="38">[5]Builder!$D$56</definedName>
    <definedName name="AHU_System_1" localSheetId="4">[8]Builder!$D$52</definedName>
    <definedName name="AHU_System_1" localSheetId="32">[3]Builder!$D$54</definedName>
    <definedName name="AHU_System_1" localSheetId="31">[3]Builder!$D$54</definedName>
    <definedName name="AHU_System_1" localSheetId="37">[6]Builder!$D$98</definedName>
    <definedName name="AHU_System_1">Builder!$D$52</definedName>
    <definedName name="AHU_TSP_1">Builder!$L$46</definedName>
    <definedName name="AHU_Type_1">Builder!$I$46</definedName>
    <definedName name="AHUInlet_CFM_1" localSheetId="5">[1]Builder!$J$85</definedName>
    <definedName name="AHUInlet_CFM_1" localSheetId="52">[2]Builder!$J$157</definedName>
    <definedName name="AHUInlet_CFM_1" localSheetId="33">[3]Builder!$J$100</definedName>
    <definedName name="AHUInlet_CFM_1" localSheetId="13">[4]Builder!$J$70</definedName>
    <definedName name="AHUInlet_CFM_1" localSheetId="40">[5]Builder!$J$888</definedName>
    <definedName name="AHUInlet_CFM_1" localSheetId="39">[6]Builder!$J$620</definedName>
    <definedName name="AHUInlet_CFM_1" localSheetId="3">[7]Builder!$J$85</definedName>
    <definedName name="AHUInlet_CFM_1" localSheetId="38">[5]Builder!$J$888</definedName>
    <definedName name="AHUInlet_CFM_1" localSheetId="4">[8]Builder!$J$70</definedName>
    <definedName name="AHUInlet_CFM_1" localSheetId="32">[3]Builder!$J$100</definedName>
    <definedName name="AHUInlet_CFM_1" localSheetId="31">[3]Builder!$J$100</definedName>
    <definedName name="AHUInlet_CFM_1" localSheetId="37">[6]Builder!$J$620</definedName>
    <definedName name="AHUInlet_CFM_1">Builder!$J$70</definedName>
    <definedName name="AHUInletSum_Box_1">Builder!$E$70</definedName>
    <definedName name="AHUOutlet_CFM_1" localSheetId="5">[1]Builder!$J$62</definedName>
    <definedName name="AHUOutlet_CFM_1" localSheetId="52">[2]Builder!$J$70</definedName>
    <definedName name="AHUOutlet_CFM_1" localSheetId="33">[3]Builder!$J$70</definedName>
    <definedName name="AHUOutlet_CFM_1" localSheetId="13">[4]Builder!$J$58</definedName>
    <definedName name="AHUOutlet_CFM_1" localSheetId="40">[5]Builder!$J$314</definedName>
    <definedName name="AHUOutlet_CFM_1" localSheetId="39">[6]Builder!$J$259</definedName>
    <definedName name="AHUOutlet_CFM_1" localSheetId="3">[7]Builder!$J$62</definedName>
    <definedName name="AHUOutlet_CFM_1" localSheetId="38">[5]Builder!$J$314</definedName>
    <definedName name="AHUOutlet_CFM_1" localSheetId="4">[8]Builder!$J$58</definedName>
    <definedName name="AHUOutlet_CFM_1" localSheetId="32">[3]Builder!$J$70</definedName>
    <definedName name="AHUOutlet_CFM_1" localSheetId="31">[3]Builder!$J$70</definedName>
    <definedName name="AHUOutlet_CFM_1" localSheetId="37">[6]Builder!$J$259</definedName>
    <definedName name="AHUOutlet_CFM_1">Builder!$J$58</definedName>
    <definedName name="AHUOutletSum_Box_1">Builder!$E$58</definedName>
    <definedName name="Architect">Builder!$C$22</definedName>
    <definedName name="ATU_1">Builder!$E$52</definedName>
    <definedName name="ATU_Area_1">Builder!$H$52</definedName>
    <definedName name="ATU_Box_1">Builder!$G$52</definedName>
    <definedName name="ATU_CHW_SUM_1">Builder!$AC$52</definedName>
    <definedName name="ATU_CLGMAX_1" localSheetId="5">[1]Builder!$O$54</definedName>
    <definedName name="ATU_CLGMAX_1" localSheetId="52">[2]Builder!$O$53</definedName>
    <definedName name="ATU_CLGMAX_1" localSheetId="33">[3]Builder!$O$54</definedName>
    <definedName name="ATU_CLGMAX_1" localSheetId="13">[4]Builder!$O$52</definedName>
    <definedName name="ATU_CLGMAX_1" localSheetId="40">[5]Builder!$O$56</definedName>
    <definedName name="ATU_CLGMAX_1" localSheetId="39">[6]Builder!$O$98</definedName>
    <definedName name="ATU_CLGMAX_1" localSheetId="3">[7]Builder!$O$54</definedName>
    <definedName name="ATU_CLGMAX_1" localSheetId="38">[5]Builder!$O$56</definedName>
    <definedName name="ATU_CLGMAX_1" localSheetId="4">[8]Builder!$O$52</definedName>
    <definedName name="ATU_CLGMAX_1" localSheetId="32">[3]Builder!$O$54</definedName>
    <definedName name="ATU_CLGMAX_1" localSheetId="31">[3]Builder!$O$54</definedName>
    <definedName name="ATU_CLGMAX_1" localSheetId="37">[6]Builder!$O$98</definedName>
    <definedName name="ATU_CLGMAX_1">Builder!$O$52</definedName>
    <definedName name="ATU_CLGMIN_1">Builder!$P$52</definedName>
    <definedName name="ATU_CLGTOT_1">Builder!$Q$52</definedName>
    <definedName name="ATU_DX_SUM_1">Builder!$AE$52</definedName>
    <definedName name="ATU_EH_SUM_1">Builder!$AG$52</definedName>
    <definedName name="ATU_FAN_AMPS_1">Builder!$W$52</definedName>
    <definedName name="ATU_FAN_CFM_1">Builder!$U$52</definedName>
    <definedName name="ATU_FAN_HP_1">Builder!$V$52</definedName>
    <definedName name="ATU_FAN_VOLTS_1">Builder!$X$52</definedName>
    <definedName name="ATU_GAS_SUM_1">Builder!$AH$52</definedName>
    <definedName name="ATU_HHW_SUM_1">Builder!$AD$52</definedName>
    <definedName name="ATU_HP_SUM_1">Builder!$AF$52</definedName>
    <definedName name="ATU_HTG_TOT_1">Builder!$T$52</definedName>
    <definedName name="ATU_HTGMAX_1">Builder!$R$52</definedName>
    <definedName name="ATU_HTGMIN_1">Builder!$S$52</definedName>
    <definedName name="ATU_InletShape_1">Builder!$K$52</definedName>
    <definedName name="ATU_InletSize_1">Builder!$J$52</definedName>
    <definedName name="ATU_Location_1">Builder!$I$52</definedName>
    <definedName name="ATU_MFG_1">Builder!$L$52</definedName>
    <definedName name="ATU_Model_1">Builder!$N$52</definedName>
    <definedName name="ATU_Num_Outlets_1" localSheetId="5">[1]Builder!$AI$54</definedName>
    <definedName name="ATU_Num_Outlets_1" localSheetId="52">[2]Builder!$AH$53</definedName>
    <definedName name="ATU_Num_Outlets_1" localSheetId="7">[11]Builder!$AH$38</definedName>
    <definedName name="ATU_Num_Outlets_1" localSheetId="33">[3]Builder!$AH$54</definedName>
    <definedName name="ATU_Num_Outlets_1" localSheetId="13">[4]Builder!$AI$52</definedName>
    <definedName name="ATU_Num_Outlets_1" localSheetId="40">[5]Builder!$AH$56</definedName>
    <definedName name="ATU_Num_Outlets_1" localSheetId="39">[6]Builder!$AH$98</definedName>
    <definedName name="ATU_Num_Outlets_1" localSheetId="3">[7]Builder!$AI$54</definedName>
    <definedName name="ATU_Num_Outlets_1" localSheetId="38">[5]Builder!$AH$56</definedName>
    <definedName name="ATU_Num_Outlets_1" localSheetId="4">[8]Builder!$AI$52</definedName>
    <definedName name="ATU_Num_Outlets_1" localSheetId="32">[3]Builder!$AH$54</definedName>
    <definedName name="ATU_Num_Outlets_1" localSheetId="31">[3]Builder!$AH$54</definedName>
    <definedName name="ATU_Num_Outlets_1" localSheetId="37">[6]Builder!$AH$98</definedName>
    <definedName name="ATU_Num_Outlets_1">Builder!$AI$52</definedName>
    <definedName name="ATU_OA_INLET_1">Builder!$AA$52</definedName>
    <definedName name="ATU_OA_MAX_1">Builder!$Z$52</definedName>
    <definedName name="ATU_OA_MIN_1">Builder!$Y$52</definedName>
    <definedName name="ATU_OA_SHAPE_1">Builder!$AB$52</definedName>
    <definedName name="ATU_Outlet_Reference" localSheetId="5">[1]Builder!$D$74</definedName>
    <definedName name="ATU_Outlet_Reference" localSheetId="52">[2]Builder!$D$73</definedName>
    <definedName name="ATU_Outlet_Reference" localSheetId="33">[3]Builder!$D$73</definedName>
    <definedName name="ATU_Outlet_Reference" localSheetId="13">[4]Builder!$D$61</definedName>
    <definedName name="ATU_Outlet_Reference" localSheetId="40">[5]Builder!$D$317</definedName>
    <definedName name="ATU_Outlet_Reference" localSheetId="39">[6]Builder!$D$289</definedName>
    <definedName name="ATU_Outlet_Reference" localSheetId="3">[7]Builder!$D$74</definedName>
    <definedName name="ATU_Outlet_Reference" localSheetId="38">[5]Builder!$D$317</definedName>
    <definedName name="ATU_Outlet_Reference" localSheetId="4">[8]Builder!$D$61</definedName>
    <definedName name="ATU_Outlet_Reference" localSheetId="32">[3]Builder!$D$73</definedName>
    <definedName name="ATU_Outlet_Reference" localSheetId="31">[3]Builder!$D$73</definedName>
    <definedName name="ATU_Outlet_Reference" localSheetId="37">[6]Builder!$D$289</definedName>
    <definedName name="ATU_Outlet_Reference">Builder!$D$61</definedName>
    <definedName name="ATU_Reference" localSheetId="5">[1]Builder!$D$51</definedName>
    <definedName name="ATU_Reference" localSheetId="52">[2]Builder!$D$50</definedName>
    <definedName name="ATU_Reference" localSheetId="33">[3]Builder!$D$51</definedName>
    <definedName name="ATU_Reference" localSheetId="13">[4]Builder!$D$49</definedName>
    <definedName name="ATU_Reference" localSheetId="40">[5]Builder!$D$53</definedName>
    <definedName name="ATU_Reference" localSheetId="39">[6]Builder!$D$95</definedName>
    <definedName name="ATU_Reference" localSheetId="3">[7]Builder!$D$51</definedName>
    <definedName name="ATU_Reference" localSheetId="38">[5]Builder!$D$53</definedName>
    <definedName name="ATU_Reference" localSheetId="4">[8]Builder!$D$49</definedName>
    <definedName name="ATU_Reference" localSheetId="32">[3]Builder!$D$51</definedName>
    <definedName name="ATU_Reference" localSheetId="31">[3]Builder!$D$51</definedName>
    <definedName name="ATU_Reference" localSheetId="37">[6]Builder!$D$95</definedName>
    <definedName name="ATU_Reference">Builder!$D$49</definedName>
    <definedName name="ATU_Sys_Type_1">Builder!$F$52</definedName>
    <definedName name="ATU_Type_1">Builder!$M$52</definedName>
    <definedName name="ATUOutlet_1" localSheetId="5">[1]Builder!$D$77</definedName>
    <definedName name="ATUOutlet_1" localSheetId="52">[2]Builder!$D$76</definedName>
    <definedName name="ATUOutlet_1" localSheetId="33">[3]Builder!$D$76</definedName>
    <definedName name="ATUOutlet_1" localSheetId="13">[4]Builder!$D$64</definedName>
    <definedName name="ATUOutlet_1" localSheetId="40">[5]Builder!$D$320</definedName>
    <definedName name="ATUOutlet_1" localSheetId="39">[6]Builder!$D$292</definedName>
    <definedName name="ATUOutlet_1" localSheetId="3">[7]Builder!$D$77</definedName>
    <definedName name="ATUOutlet_1" localSheetId="38">[5]Builder!$D$320</definedName>
    <definedName name="ATUOutlet_1" localSheetId="4">[8]Builder!$D$64</definedName>
    <definedName name="ATUOutlet_1" localSheetId="32">[3]Builder!$D$76</definedName>
    <definedName name="ATUOutlet_1" localSheetId="31">[3]Builder!$D$76</definedName>
    <definedName name="ATUOutlet_1" localSheetId="37">[6]Builder!$D$292</definedName>
    <definedName name="ATUOutlet_1">Builder!$D$64</definedName>
    <definedName name="ATUOutlet_Area_1">Builder!$G$64</definedName>
    <definedName name="ATUOutlet_Box_1">Builder!$E$64</definedName>
    <definedName name="ATUOutlet_CFM_1" localSheetId="5">[1]Builder!$J$77</definedName>
    <definedName name="ATUOutlet_CFM_1" localSheetId="52">[2]Builder!$J$76</definedName>
    <definedName name="ATUOutlet_CFM_1" localSheetId="33">[3]Builder!$J$76</definedName>
    <definedName name="ATUOutlet_CFM_1" localSheetId="13">[4]Builder!$J$64</definedName>
    <definedName name="ATUOutlet_CFM_1" localSheetId="40">[5]Builder!$J$320</definedName>
    <definedName name="ATUOutlet_CFM_1" localSheetId="39">[6]Builder!$J$292</definedName>
    <definedName name="ATUOutlet_CFM_1" localSheetId="3">[7]Builder!$J$77</definedName>
    <definedName name="ATUOutlet_CFM_1" localSheetId="38">[5]Builder!$J$320</definedName>
    <definedName name="ATUOutlet_CFM_1" localSheetId="4">[8]Builder!$J$64</definedName>
    <definedName name="ATUOutlet_CFM_1" localSheetId="32">[3]Builder!$J$76</definedName>
    <definedName name="ATUOutlet_CFM_1" localSheetId="31">[3]Builder!$J$76</definedName>
    <definedName name="ATUOutlet_CFM_1" localSheetId="37">[6]Builder!$J$292</definedName>
    <definedName name="ATUOutlet_CFM_1">Builder!$J$64</definedName>
    <definedName name="ATUOutlet_Num_1">Builder!$F$64</definedName>
    <definedName name="ATUOutlet_Size_1">Builder!$I$64</definedName>
    <definedName name="ATUOutlet_Type_1">Builder!$H$64</definedName>
    <definedName name="BidEstimateDur_Bottom">Builder!$C$39</definedName>
    <definedName name="BidEstimateDur_Top">Builder!$C$32</definedName>
    <definedName name="BOILER_1" localSheetId="5">[1]Builder!$D$309</definedName>
    <definedName name="BOILER_1" localSheetId="52">[2]Builder!$D$349</definedName>
    <definedName name="BOILER_1" localSheetId="33">[3]Builder!$D$283</definedName>
    <definedName name="BOILER_1" localSheetId="13">[4]Builder!$D$253</definedName>
    <definedName name="BOILER_1" localSheetId="40">[5]Builder!$D$1469</definedName>
    <definedName name="BOILER_1" localSheetId="39">[6]Builder!$D$1354</definedName>
    <definedName name="BOILER_1" localSheetId="3">[7]Builder!$D$309</definedName>
    <definedName name="BOILER_1" localSheetId="38">[5]Builder!$D$1469</definedName>
    <definedName name="BOILER_1" localSheetId="4">[8]Builder!$D$253</definedName>
    <definedName name="BOILER_1" localSheetId="32">[3]Builder!$D$283</definedName>
    <definedName name="BOILER_1" localSheetId="31">[3]Builder!$D$283</definedName>
    <definedName name="BOILER_1" localSheetId="37">[6]Builder!$D$1354</definedName>
    <definedName name="BOILER_1">Builder!$D$253</definedName>
    <definedName name="BOILER_Area_1">Builder!$F$253</definedName>
    <definedName name="BOILER_DUR_SUB_1">Builder!$T$253</definedName>
    <definedName name="BOILER_ENT_PRES_1" localSheetId="52">[2]Builder!#REF!</definedName>
    <definedName name="BOILER_ENT_PRES_1" localSheetId="7">[11]Builder!#REF!</definedName>
    <definedName name="BOILER_ENT_PRES_1" localSheetId="43">Builder!#REF!</definedName>
    <definedName name="BOILER_ENT_PRES_1" localSheetId="53">Builder!#REF!</definedName>
    <definedName name="BOILER_ENT_PRES_1" localSheetId="51">Builder!#REF!</definedName>
    <definedName name="BOILER_ENT_PRES_1" localSheetId="44">Builder!#REF!</definedName>
    <definedName name="BOILER_ENT_PRES_1" localSheetId="3">[7]Builder!#REF!</definedName>
    <definedName name="BOILER_ENT_PRES_1" localSheetId="30">[9]Builder!#REF!</definedName>
    <definedName name="BOILER_ENT_PRES_1" localSheetId="28">[9]Builder!#REF!</definedName>
    <definedName name="BOILER_ENT_PRES_1" localSheetId="22">[12]Builder!#REF!</definedName>
    <definedName name="BOILER_ENT_PRES_1" localSheetId="21">Builder!#REF!</definedName>
    <definedName name="BOILER_ENT_PRES_1" localSheetId="49">[10]Builder!#REF!</definedName>
    <definedName name="BOILER_ENT_PRES_1" localSheetId="50">[10]Builder!#REF!</definedName>
    <definedName name="BOILER_ENT_PRES_1">Builder!$R$253</definedName>
    <definedName name="BOILER_EWT_1">Builder!$O$253</definedName>
    <definedName name="BOILER_GPM_1" localSheetId="52">[2]Builder!#REF!</definedName>
    <definedName name="BOILER_GPM_1" localSheetId="7">[11]Builder!#REF!</definedName>
    <definedName name="BOILER_GPM_1" localSheetId="43">Builder!#REF!</definedName>
    <definedName name="BOILER_GPM_1" localSheetId="53">Builder!#REF!</definedName>
    <definedName name="BOILER_GPM_1" localSheetId="51">Builder!#REF!</definedName>
    <definedName name="BOILER_GPM_1" localSheetId="44">Builder!#REF!</definedName>
    <definedName name="BOILER_GPM_1" localSheetId="3">[7]Builder!#REF!</definedName>
    <definedName name="BOILER_GPM_1" localSheetId="30">[9]Builder!#REF!</definedName>
    <definedName name="BOILER_GPM_1" localSheetId="28">[9]Builder!#REF!</definedName>
    <definedName name="BOILER_GPM_1" localSheetId="22">[12]Builder!#REF!</definedName>
    <definedName name="BOILER_GPM_1" localSheetId="21">Builder!#REF!</definedName>
    <definedName name="BOILER_GPM_1" localSheetId="49">[10]Builder!#REF!</definedName>
    <definedName name="BOILER_GPM_1" localSheetId="50">[10]Builder!#REF!</definedName>
    <definedName name="BOILER_GPM_1">Builder!$S$253</definedName>
    <definedName name="BOILER_Key_1">Builder!$E$253</definedName>
    <definedName name="BOILER_Location_1">Builder!$G$253</definedName>
    <definedName name="BOILER_LVG_PRES_1">Builder!$Q$253</definedName>
    <definedName name="BOILER_LWT_1">Builder!$P$253</definedName>
    <definedName name="BOILER_MBH_IN_1">Builder!$K$253</definedName>
    <definedName name="BOILER_MBH_OUT_1">Builder!$L$253</definedName>
    <definedName name="BOILER_MFG_1">Builder!$H$253</definedName>
    <definedName name="BOILER_Model_1">Builder!$J$253</definedName>
    <definedName name="BOILER_Reference" localSheetId="5">[1]Builder!$D$306</definedName>
    <definedName name="BOILER_Reference" localSheetId="52">[2]Builder!$D$346</definedName>
    <definedName name="BOILER_Reference" localSheetId="33">[3]Builder!$D$280</definedName>
    <definedName name="BOILER_Reference" localSheetId="13">[4]Builder!$D$250</definedName>
    <definedName name="BOILER_Reference" localSheetId="40">[5]Builder!$D$1466</definedName>
    <definedName name="BOILER_Reference" localSheetId="39">[6]Builder!$D$1351</definedName>
    <definedName name="BOILER_Reference" localSheetId="3">[7]Builder!$D$306</definedName>
    <definedName name="BOILER_Reference" localSheetId="38">[5]Builder!$D$1466</definedName>
    <definedName name="BOILER_Reference" localSheetId="4">[8]Builder!$D$250</definedName>
    <definedName name="BOILER_Reference" localSheetId="32">[3]Builder!$D$280</definedName>
    <definedName name="BOILER_Reference" localSheetId="31">[3]Builder!$D$280</definedName>
    <definedName name="BOILER_Reference" localSheetId="37">[6]Builder!$D$1351</definedName>
    <definedName name="BOILER_Reference">Builder!$D$250</definedName>
    <definedName name="BOILER_Rows">Builder!$A$250:$A$254</definedName>
    <definedName name="BOILER_Type_1">Builder!$I$253</definedName>
    <definedName name="CHILLER_1" localSheetId="5">[1]Builder!$D$268</definedName>
    <definedName name="CHILLER_1" localSheetId="52">[2]Builder!$D$311</definedName>
    <definedName name="CHILLER_1" localSheetId="33">[3]Builder!$D$247</definedName>
    <definedName name="CHILLER_1" localSheetId="13">[4]Builder!$D$217</definedName>
    <definedName name="CHILLER_1" localSheetId="40">[5]Builder!$D$1423</definedName>
    <definedName name="CHILLER_1" localSheetId="39">[6]Builder!$D$1312</definedName>
    <definedName name="CHILLER_1" localSheetId="3">[7]Builder!$D$268</definedName>
    <definedName name="CHILLER_1" localSheetId="38">[5]Builder!$D$1423</definedName>
    <definedName name="CHILLER_1" localSheetId="4">[8]Builder!$D$217</definedName>
    <definedName name="CHILLER_1" localSheetId="32">[3]Builder!$D$247</definedName>
    <definedName name="CHILLER_1" localSheetId="31">[3]Builder!$D$247</definedName>
    <definedName name="CHILLER_1" localSheetId="37">[6]Builder!$D$1312</definedName>
    <definedName name="CHILLER_1">Builder!$D$217</definedName>
    <definedName name="CHILLER_Area_1">Builder!$F$217</definedName>
    <definedName name="CHILLER_Capacity_1">Builder!$K$217</definedName>
    <definedName name="CHILLER_COND_DP_1">Builder!$N$217</definedName>
    <definedName name="CHILLER_COND_EWT_1">Builder!$L$217</definedName>
    <definedName name="CHILLER_COND_GPM_1">Builder!$O$217</definedName>
    <definedName name="CHILLER_COND_LWT_1">Builder!$M$217</definedName>
    <definedName name="CHILLER_DUR_SUB_1">Builder!$T$217</definedName>
    <definedName name="CHILLER_EVAP_DP_1">Builder!$R$217</definedName>
    <definedName name="CHILLER_EVAP_EWT_1">Builder!$P$217</definedName>
    <definedName name="CHILLER_EVAP_GPM_1">Builder!$S$217</definedName>
    <definedName name="CHILLER_EVAP_LWT_1">Builder!$Q$217</definedName>
    <definedName name="CHILLER_Key_1">Builder!$E$217</definedName>
    <definedName name="CHILLER_Location_1">Builder!$G$217</definedName>
    <definedName name="CHILLER_MFG_1">Builder!$H$217</definedName>
    <definedName name="CHILLER_Model_1">Builder!$J$217</definedName>
    <definedName name="CHILLER_Reference" localSheetId="5">[1]Builder!$D$265</definedName>
    <definedName name="CHILLER_Reference" localSheetId="52">[2]Builder!$D$308</definedName>
    <definedName name="CHILLER_Reference" localSheetId="33">[3]Builder!$D$244</definedName>
    <definedName name="CHILLER_Reference" localSheetId="13">[4]Builder!$D$214</definedName>
    <definedName name="CHILLER_Reference" localSheetId="40">[5]Builder!$D$1420</definedName>
    <definedName name="CHILLER_Reference" localSheetId="39">[6]Builder!$D$1309</definedName>
    <definedName name="CHILLER_Reference" localSheetId="3">[7]Builder!$D$265</definedName>
    <definedName name="CHILLER_Reference" localSheetId="38">[5]Builder!$D$1420</definedName>
    <definedName name="CHILLER_Reference" localSheetId="4">[8]Builder!$D$214</definedName>
    <definedName name="CHILLER_Reference" localSheetId="32">[3]Builder!$D$244</definedName>
    <definedName name="CHILLER_Reference" localSheetId="31">[3]Builder!$D$244</definedName>
    <definedName name="CHILLER_Reference" localSheetId="37">[6]Builder!$D$1309</definedName>
    <definedName name="CHILLER_Reference">Builder!$D$214</definedName>
    <definedName name="CHILLER_Rows">Builder!$A$214:$A$218</definedName>
    <definedName name="CHILLER_Type_1">Builder!$I$217</definedName>
    <definedName name="CHW_Reference" localSheetId="5">[1]Builder!$D$314</definedName>
    <definedName name="CHW_Reference" localSheetId="52">[2]Builder!$D$353</definedName>
    <definedName name="CHW_Reference" localSheetId="33">[3]Builder!$D$287</definedName>
    <definedName name="CHW_Reference" localSheetId="13">[4]Builder!$D$257</definedName>
    <definedName name="CHW_Reference" localSheetId="40">[5]Builder!$D$1474</definedName>
    <definedName name="CHW_Reference" localSheetId="39">[6]Builder!$D$1358</definedName>
    <definedName name="CHW_Reference" localSheetId="3">[7]Builder!$D$314</definedName>
    <definedName name="CHW_Reference" localSheetId="38">[5]Builder!$D$1474</definedName>
    <definedName name="CHW_Reference" localSheetId="4">[8]Builder!$D$257</definedName>
    <definedName name="CHW_Reference" localSheetId="32">[3]Builder!$D$287</definedName>
    <definedName name="CHW_Reference" localSheetId="31">[3]Builder!$D$287</definedName>
    <definedName name="CHW_Reference" localSheetId="37">[6]Builder!$D$1358</definedName>
    <definedName name="CHW_Reference">Builder!$D$257</definedName>
    <definedName name="CHW_Rows">Builder!$A$257:$A$262</definedName>
    <definedName name="CHWC_1">Builder!$D$261</definedName>
    <definedName name="CHWC_Area_1">Builder!$F$261</definedName>
    <definedName name="CHWC_CFM_1">Builder!$G$261</definedName>
    <definedName name="CHWC_DUR_SUB_1">Builder!$Q$261</definedName>
    <definedName name="CHWC_EAT_DB_1">Builder!$H$261</definedName>
    <definedName name="CHWC_EAT_WB_1">Builder!$I$261</definedName>
    <definedName name="CHWC_EWT_1">Builder!$L$261</definedName>
    <definedName name="CHWC_GPM_1">Builder!$P$261</definedName>
    <definedName name="CHWC_Key_1">Builder!$E$261</definedName>
    <definedName name="CHWC_LAT_DB_1">Builder!$J$261</definedName>
    <definedName name="CHWC_LAT_WB_1">Builder!$K$261</definedName>
    <definedName name="CHWC_LWT_1">Builder!$M$261</definedName>
    <definedName name="CHWC_MBH_1">Builder!$N$261</definedName>
    <definedName name="CHWC_PD_1">Builder!$O$261</definedName>
    <definedName name="CHWP_1" localSheetId="5">[1]Builder!$D$276</definedName>
    <definedName name="CHWP_1" localSheetId="52">[2]Builder!$D$318</definedName>
    <definedName name="CHWP_1" localSheetId="33">[3]Builder!$D$254</definedName>
    <definedName name="CHWP_1" localSheetId="13">[4]Builder!$D$224</definedName>
    <definedName name="CHWP_1" localSheetId="40">[5]Builder!$D$1432</definedName>
    <definedName name="CHWP_1" localSheetId="39">[6]Builder!$D$1321</definedName>
    <definedName name="CHWP_1" localSheetId="3">[7]Builder!$D$276</definedName>
    <definedName name="CHWP_1" localSheetId="38">[5]Builder!$D$1432</definedName>
    <definedName name="CHWP_1" localSheetId="4">[8]Builder!$D$224</definedName>
    <definedName name="CHWP_1" localSheetId="32">[3]Builder!$D$254</definedName>
    <definedName name="CHWP_1" localSheetId="31">[3]Builder!$D$254</definedName>
    <definedName name="CHWP_1" localSheetId="37">[6]Builder!$D$1321</definedName>
    <definedName name="CHWP_1">Builder!$D$224</definedName>
    <definedName name="CHWP_Area_1">Builder!$F$224</definedName>
    <definedName name="CHWP_BHP_1">Builder!$O$224</definedName>
    <definedName name="CHWP_CURVE_1">Builder!$Q$224</definedName>
    <definedName name="CHWP_DUR_SUB_1">Builder!$T$224</definedName>
    <definedName name="CHWP_GPM_1">Builder!$M$224</definedName>
    <definedName name="CHWP_HEAD_1">Builder!$N$224</definedName>
    <definedName name="CHWP_Impeller_1">Builder!$L$224</definedName>
    <definedName name="CHWP_Key_1">Builder!$E$224</definedName>
    <definedName name="CHWP_Location_1">Builder!$G$224</definedName>
    <definedName name="CHWP_MFG_1">Builder!$H$224</definedName>
    <definedName name="CHWP_Model_1">Builder!$J$224</definedName>
    <definedName name="CHWP_Reference" localSheetId="5">[1]Builder!$D$273</definedName>
    <definedName name="CHWP_Reference" localSheetId="52">[2]Builder!$D$315</definedName>
    <definedName name="CHWP_Reference" localSheetId="33">[3]Builder!$D$251</definedName>
    <definedName name="CHWP_Reference" localSheetId="13">[4]Builder!$D$221</definedName>
    <definedName name="CHWP_Reference" localSheetId="40">[5]Builder!$D$1429</definedName>
    <definedName name="CHWP_Reference" localSheetId="39">[6]Builder!$D$1318</definedName>
    <definedName name="CHWP_Reference" localSheetId="3">[7]Builder!$D$273</definedName>
    <definedName name="CHWP_Reference" localSheetId="38">[5]Builder!$D$1429</definedName>
    <definedName name="CHWP_Reference" localSheetId="4">[8]Builder!$D$221</definedName>
    <definedName name="CHWP_Reference" localSheetId="32">[3]Builder!$D$251</definedName>
    <definedName name="CHWP_Reference" localSheetId="31">[3]Builder!$D$251</definedName>
    <definedName name="CHWP_Reference" localSheetId="37">[6]Builder!$D$1318</definedName>
    <definedName name="CHWP_Reference">Builder!$D$221</definedName>
    <definedName name="CHWP_Rows">Builder!$A$221:$A$225</definedName>
    <definedName name="CHWP_RPM_1">Builder!$P$224</definedName>
    <definedName name="CHWP_Size_1">Builder!$K$224</definedName>
    <definedName name="CHWP_SUM_1">Builder!$R$224</definedName>
    <definedName name="CHWP_SUM_NUM_1">Builder!$S$224</definedName>
    <definedName name="CHWP_Type_1">Builder!$I$224</definedName>
    <definedName name="Client_Address">Builder!$C$17</definedName>
    <definedName name="Client_Name">Builder!$C$16</definedName>
    <definedName name="Client_Phone">Builder!$C$18</definedName>
    <definedName name="CLIENTLOGO" localSheetId="26">CURVEMT!$A$34</definedName>
    <definedName name="CLIENTLOGO" localSheetId="9">CERTFLYER!$A$34</definedName>
    <definedName name="CLIENTLOGO" localSheetId="18">CURVEMT!$A$34</definedName>
    <definedName name="CLIENTLOGO" localSheetId="52">#REF!</definedName>
    <definedName name="CLIENTLOGO" localSheetId="10">DIAGCERTFLYER!$A$34</definedName>
    <definedName name="CLIENTLOGO" localSheetId="7">#REF!</definedName>
    <definedName name="CLIENTLOGO" localSheetId="43">#REF!</definedName>
    <definedName name="CLIENTLOGO" localSheetId="33">[3]CURVEMT!$A$34</definedName>
    <definedName name="CLIENTLOGO" localSheetId="53">#REF!</definedName>
    <definedName name="CLIENTLOGO" localSheetId="45">ERCSUMFLYER!$A$34</definedName>
    <definedName name="CLIENTLOGO" localSheetId="13">FLYERMT!$A$34</definedName>
    <definedName name="CLIENTLOGO" localSheetId="51">#REF!</definedName>
    <definedName name="CLIENTLOGO" localSheetId="40">#REF!</definedName>
    <definedName name="CLIENTLOGO" localSheetId="39">#REF!</definedName>
    <definedName name="CLIENTLOGO" localSheetId="44">#REF!</definedName>
    <definedName name="CLIENTLOGO" localSheetId="3">#REF!</definedName>
    <definedName name="CLIENTLOGO" localSheetId="38">#REF!</definedName>
    <definedName name="CLIENTLOGO" localSheetId="6">logo!$A$34</definedName>
    <definedName name="CLIENTLOGO" localSheetId="19">CURVEMT!$A$34</definedName>
    <definedName name="CLIENTLOGO" localSheetId="4">#REF!</definedName>
    <definedName name="CLIENTLOGO" localSheetId="32">[3]CURVEMT!$A$34</definedName>
    <definedName name="CLIENTLOGO" localSheetId="31">[3]CURVEMT!$A$34</definedName>
    <definedName name="CLIENTLOGO" localSheetId="22">[12]CURVEMT!$A$34</definedName>
    <definedName name="CLIENTLOGO" localSheetId="21">CURVEMT!$A$34</definedName>
    <definedName name="CLIENTLOGO" localSheetId="12">SUMFLYER!$A$34</definedName>
    <definedName name="CLIENTLOGO" localSheetId="11">TOCFLYER!$A$34</definedName>
    <definedName name="CLIENTLOGO" localSheetId="8">TPFLYER!$A$34</definedName>
    <definedName name="CLIENTLOGO" localSheetId="20">CURVEMT!$A$34</definedName>
    <definedName name="CLIENTLOGO" localSheetId="37">#REF!</definedName>
    <definedName name="CLIENTLOGO" localSheetId="49">#REF!</definedName>
    <definedName name="CLIENTLOGO" localSheetId="50">#REF!</definedName>
    <definedName name="CLIENTLOGO" localSheetId="48">WHEELSUMFLYER!$A$34</definedName>
    <definedName name="CLIENTLOGO">#REF!</definedName>
    <definedName name="Contractor">Builder!$C$24</definedName>
    <definedName name="CRAC_1" localSheetId="5">[1]Builder!$D$192</definedName>
    <definedName name="CRAC_1" localSheetId="52">[2]Builder!$D$234</definedName>
    <definedName name="CRAC_1" localSheetId="33">[3]Builder!$D$176</definedName>
    <definedName name="CRAC_1" localSheetId="13">[4]Builder!$D$146</definedName>
    <definedName name="CRAC_1" localSheetId="40">[5]Builder!$D$1193</definedName>
    <definedName name="CRAC_1" localSheetId="39">[6]Builder!$D$784</definedName>
    <definedName name="CRAC_1" localSheetId="3">[7]Builder!$D$192</definedName>
    <definedName name="CRAC_1" localSheetId="38">[5]Builder!$D$1193</definedName>
    <definedName name="CRAC_1" localSheetId="4">[8]Builder!$D$146</definedName>
    <definedName name="CRAC_1" localSheetId="32">[3]Builder!$D$176</definedName>
    <definedName name="CRAC_1" localSheetId="31">[3]Builder!$D$176</definedName>
    <definedName name="CRAC_1" localSheetId="37">[6]Builder!$D$784</definedName>
    <definedName name="CRAC_1">Builder!$D$146</definedName>
    <definedName name="CRAC_Area_1" localSheetId="40">[5]Builder!#REF!</definedName>
    <definedName name="CRAC_Area_1" localSheetId="38">[5]Builder!#REF!</definedName>
    <definedName name="CRAC_Area_1">Builder!$F$146</definedName>
    <definedName name="CRAC_BHP_1">Builder!$O$146</definedName>
    <definedName name="CRAC_CFM_1">Builder!$K$146</definedName>
    <definedName name="CRAC_CHW_SUM_1">Builder!$W$146</definedName>
    <definedName name="CRAC_DUR_Inlets">Builder!$AH$146</definedName>
    <definedName name="CRAC_DUR_Outlets">Builder!$AG$146</definedName>
    <definedName name="CRAC_DUR_SUB_1">Builder!$AI$146</definedName>
    <definedName name="CRAC_DX_SUM_1">Builder!$Y$146</definedName>
    <definedName name="CRAC_EH_SUM_1">Builder!$AA$146</definedName>
    <definedName name="CRAC_ESP_1">Builder!$M$146</definedName>
    <definedName name="CRAC_Fan_1">Builder!$R$146</definedName>
    <definedName name="CRAC_Fan_2">Builder!$S$146</definedName>
    <definedName name="CRAC_GAS_SUM_1">Builder!$AB$146</definedName>
    <definedName name="CRAC_HHW_SUM_1">Builder!$X$146</definedName>
    <definedName name="CRAC_HP_SUM_1">Builder!$Z$146</definedName>
    <definedName name="CRAC_Inlet_Box_1">Builder!$F$158</definedName>
    <definedName name="CRAC_Inlet_No_1">Builder!$G$158</definedName>
    <definedName name="CRAC_Inlet_Reference" localSheetId="5">[1]Builder!$D$201</definedName>
    <definedName name="CRAC_Inlet_Reference" localSheetId="52">[2]Builder!$D$243</definedName>
    <definedName name="CRAC_Inlet_Reference" localSheetId="33">[3]Builder!$D$185</definedName>
    <definedName name="CRAC_Inlet_Reference" localSheetId="13">[4]Builder!$D$155</definedName>
    <definedName name="CRAC_Inlet_Reference" localSheetId="40">[5]Builder!$D$1203</definedName>
    <definedName name="CRAC_Inlet_Reference" localSheetId="39">[6]Builder!$D$793</definedName>
    <definedName name="CRAC_Inlet_Reference" localSheetId="3">[7]Builder!$D$201</definedName>
    <definedName name="CRAC_Inlet_Reference" localSheetId="38">[5]Builder!$D$1203</definedName>
    <definedName name="CRAC_Inlet_Reference" localSheetId="4">[8]Builder!$D$155</definedName>
    <definedName name="CRAC_Inlet_Reference" localSheetId="32">[3]Builder!$D$185</definedName>
    <definedName name="CRAC_Inlet_Reference" localSheetId="31">[3]Builder!$D$185</definedName>
    <definedName name="CRAC_Inlet_Reference" localSheetId="37">[6]Builder!$D$793</definedName>
    <definedName name="CRAC_Inlet_Reference">Builder!$D$155</definedName>
    <definedName name="CRAC_InletSum_1" localSheetId="5">[1]Builder!$D$204</definedName>
    <definedName name="CRAC_InletSum_1" localSheetId="52">[2]Builder!$D$246</definedName>
    <definedName name="CRAC_InletSum_1" localSheetId="33">[3]Builder!$D$188</definedName>
    <definedName name="CRAC_InletSum_1" localSheetId="13">[4]Builder!$D$158</definedName>
    <definedName name="CRAC_InletSum_1" localSheetId="40">[5]Builder!$D$1206</definedName>
    <definedName name="CRAC_InletSum_1" localSheetId="39">[6]Builder!$D$796</definedName>
    <definedName name="CRAC_InletSum_1" localSheetId="3">[7]Builder!$D$204</definedName>
    <definedName name="CRAC_InletSum_1" localSheetId="38">[5]Builder!$D$1206</definedName>
    <definedName name="CRAC_InletSum_1" localSheetId="4">[8]Builder!$D$158</definedName>
    <definedName name="CRAC_InletSum_1" localSheetId="32">[3]Builder!$D$188</definedName>
    <definedName name="CRAC_InletSum_1" localSheetId="31">[3]Builder!$D$188</definedName>
    <definedName name="CRAC_InletSum_1" localSheetId="37">[6]Builder!$D$796</definedName>
    <definedName name="CRAC_InletSum_1">Builder!$D$158</definedName>
    <definedName name="CRAC_InletSum_CFM" localSheetId="5">[1]Builder!$J$204</definedName>
    <definedName name="CRAC_InletSum_CFM" localSheetId="52">[2]Builder!$J$246</definedName>
    <definedName name="CRAC_InletSum_CFM" localSheetId="33">[3]Builder!$J$188</definedName>
    <definedName name="CRAC_InletSum_CFM" localSheetId="13">[4]Builder!$J$158</definedName>
    <definedName name="CRAC_InletSum_CFM" localSheetId="40">[5]Builder!$J$1206</definedName>
    <definedName name="CRAC_InletSum_CFM" localSheetId="39">[6]Builder!$J$796</definedName>
    <definedName name="CRAC_InletSum_CFM" localSheetId="3">[7]Builder!$J$204</definedName>
    <definedName name="CRAC_InletSum_CFM" localSheetId="38">[5]Builder!$J$1206</definedName>
    <definedName name="CRAC_InletSum_CFM" localSheetId="4">[8]Builder!$J$158</definedName>
    <definedName name="CRAC_InletSum_CFM" localSheetId="32">[3]Builder!$J$188</definedName>
    <definedName name="CRAC_InletSum_CFM" localSheetId="31">[3]Builder!$J$188</definedName>
    <definedName name="CRAC_InletSum_CFM" localSheetId="37">[6]Builder!$J$796</definedName>
    <definedName name="CRAC_InletSum_CFM">Builder!$J$158</definedName>
    <definedName name="CRAC_Key_1" localSheetId="40">[5]Builder!#REF!</definedName>
    <definedName name="CRAC_Key_1" localSheetId="38">[5]Builder!#REF!</definedName>
    <definedName name="CRAC_Key_1">Builder!$E$146</definedName>
    <definedName name="CRAC_Location_1" localSheetId="40">[5]Builder!#REF!</definedName>
    <definedName name="CRAC_Location_1" localSheetId="38">[5]Builder!#REF!</definedName>
    <definedName name="CRAC_Location_1">Builder!$G$146</definedName>
    <definedName name="CRAC_MFG_1" localSheetId="40">[5]Builder!#REF!</definedName>
    <definedName name="CRAC_MFG_1" localSheetId="38">[5]Builder!#REF!</definedName>
    <definedName name="CRAC_MFG_1">Builder!$H$146</definedName>
    <definedName name="CRAC_Model_1">Builder!$J$146</definedName>
    <definedName name="CRAC_Num_Inlets_1" localSheetId="5">[1]Builder!$AD$192</definedName>
    <definedName name="CRAC_Num_Inlets_1" localSheetId="52">[2]Builder!$AC$234</definedName>
    <definedName name="CRAC_Num_Inlets_1" localSheetId="33">[3]Builder!$AC$176</definedName>
    <definedName name="CRAC_Num_Inlets_1" localSheetId="13">[4]Builder!$AD$146</definedName>
    <definedName name="CRAC_Num_Inlets_1" localSheetId="40">[5]Builder!$AC$1193</definedName>
    <definedName name="CRAC_Num_Inlets_1" localSheetId="39">[6]Builder!$AC$784</definedName>
    <definedName name="CRAC_Num_Inlets_1" localSheetId="3">[7]Builder!$AD$192</definedName>
    <definedName name="CRAC_Num_Inlets_1" localSheetId="38">[5]Builder!$AC$1193</definedName>
    <definedName name="CRAC_Num_Inlets_1" localSheetId="4">[8]Builder!$AD$146</definedName>
    <definedName name="CRAC_Num_Inlets_1" localSheetId="32">[3]Builder!$AC$176</definedName>
    <definedName name="CRAC_Num_Inlets_1" localSheetId="31">[3]Builder!$AC$176</definedName>
    <definedName name="CRAC_Num_Inlets_1" localSheetId="37">[6]Builder!$AC$784</definedName>
    <definedName name="CRAC_Num_Inlets_1">Builder!$AD$146</definedName>
    <definedName name="CRAC_Num_Outlets_1" localSheetId="5">[1]Builder!$AC$192</definedName>
    <definedName name="CRAC_Num_Outlets_1" localSheetId="52">[2]Builder!$AB$234</definedName>
    <definedName name="CRAC_Num_Outlets_1" localSheetId="33">[3]Builder!$AB$176</definedName>
    <definedName name="CRAC_Num_Outlets_1" localSheetId="13">[4]Builder!$AC$146</definedName>
    <definedName name="CRAC_Num_Outlets_1" localSheetId="40">[5]Builder!$AB$1193</definedName>
    <definedName name="CRAC_Num_Outlets_1" localSheetId="39">[6]Builder!$AB$784</definedName>
    <definedName name="CRAC_Num_Outlets_1" localSheetId="3">[7]Builder!$AC$192</definedName>
    <definedName name="CRAC_Num_Outlets_1" localSheetId="38">[5]Builder!$AB$1193</definedName>
    <definedName name="CRAC_Num_Outlets_1" localSheetId="4">[8]Builder!$AC$146</definedName>
    <definedName name="CRAC_Num_Outlets_1" localSheetId="32">[3]Builder!$AB$176</definedName>
    <definedName name="CRAC_Num_Outlets_1" localSheetId="31">[3]Builder!$AB$176</definedName>
    <definedName name="CRAC_Num_Outlets_1" localSheetId="37">[6]Builder!$AB$784</definedName>
    <definedName name="CRAC_Num_Outlets_1">Builder!$AC$146</definedName>
    <definedName name="CRAC_Outlet_No_1">Builder!$G$152</definedName>
    <definedName name="CRAC_Outlet_Reference" localSheetId="5">[1]Builder!$D$195</definedName>
    <definedName name="CRAC_Outlet_Reference" localSheetId="52">[2]Builder!$D$237</definedName>
    <definedName name="CRAC_Outlet_Reference" localSheetId="33">[3]Builder!$D$179</definedName>
    <definedName name="CRAC_Outlet_Reference" localSheetId="13">[4]Builder!$D$149</definedName>
    <definedName name="CRAC_Outlet_Reference" localSheetId="40">[5]Builder!$D$1197</definedName>
    <definedName name="CRAC_Outlet_Reference" localSheetId="39">[6]Builder!$D$787</definedName>
    <definedName name="CRAC_Outlet_Reference" localSheetId="3">[7]Builder!$D$195</definedName>
    <definedName name="CRAC_Outlet_Reference" localSheetId="38">[5]Builder!$D$1197</definedName>
    <definedName name="CRAC_Outlet_Reference" localSheetId="4">[8]Builder!$D$149</definedName>
    <definedName name="CRAC_Outlet_Reference" localSheetId="32">[3]Builder!$D$179</definedName>
    <definedName name="CRAC_Outlet_Reference" localSheetId="31">[3]Builder!$D$179</definedName>
    <definedName name="CRAC_Outlet_Reference" localSheetId="37">[6]Builder!$D$787</definedName>
    <definedName name="CRAC_Outlet_Reference">Builder!$D$149</definedName>
    <definedName name="CRAC_OutletSum_1" localSheetId="5">[1]Builder!$D$198</definedName>
    <definedName name="CRAC_OutletSum_1" localSheetId="52">[2]Builder!$D$240</definedName>
    <definedName name="CRAC_OutletSum_1" localSheetId="33">[3]Builder!$D$182</definedName>
    <definedName name="CRAC_OutletSum_1" localSheetId="13">[4]Builder!$D$152</definedName>
    <definedName name="CRAC_OutletSum_1" localSheetId="40">[5]Builder!$D$1200</definedName>
    <definedName name="CRAC_OutletSum_1" localSheetId="39">[6]Builder!$D$790</definedName>
    <definedName name="CRAC_OutletSum_1" localSheetId="3">[7]Builder!$D$198</definedName>
    <definedName name="CRAC_OutletSum_1" localSheetId="38">[5]Builder!$D$1200</definedName>
    <definedName name="CRAC_OutletSum_1" localSheetId="4">[8]Builder!$D$152</definedName>
    <definedName name="CRAC_OutletSum_1" localSheetId="32">[3]Builder!$D$182</definedName>
    <definedName name="CRAC_OutletSum_1" localSheetId="31">[3]Builder!$D$182</definedName>
    <definedName name="CRAC_OutletSum_1" localSheetId="37">[6]Builder!$D$790</definedName>
    <definedName name="CRAC_OutletSum_1">Builder!$D$152</definedName>
    <definedName name="CRAC_OutletSum_CFM" localSheetId="5">[1]Builder!$J$198</definedName>
    <definedName name="CRAC_OutletSum_CFM" localSheetId="52">[2]Builder!$J$240</definedName>
    <definedName name="CRAC_OutletSum_CFM" localSheetId="33">[3]Builder!$J$182</definedName>
    <definedName name="CRAC_OutletSum_CFM" localSheetId="13">[4]Builder!$J$152</definedName>
    <definedName name="CRAC_OutletSum_CFM" localSheetId="40">[5]Builder!$J$1200</definedName>
    <definedName name="CRAC_OutletSum_CFM" localSheetId="39">[6]Builder!$J$790</definedName>
    <definedName name="CRAC_OutletSum_CFM" localSheetId="3">[7]Builder!$J$198</definedName>
    <definedName name="CRAC_OutletSum_CFM" localSheetId="38">[5]Builder!$J$1200</definedName>
    <definedName name="CRAC_OutletSum_CFM" localSheetId="4">[8]Builder!$J$152</definedName>
    <definedName name="CRAC_OutletSum_CFM" localSheetId="32">[3]Builder!$J$182</definedName>
    <definedName name="CRAC_OutletSum_CFM" localSheetId="31">[3]Builder!$J$182</definedName>
    <definedName name="CRAC_OutletSum_CFM" localSheetId="37">[6]Builder!$J$790</definedName>
    <definedName name="CRAC_OutletSum_CFM">Builder!$J$152</definedName>
    <definedName name="CRAC_Outside_1">Builder!$U$146</definedName>
    <definedName name="CRAC_Outside_CFM_1">Builder!$Q$146</definedName>
    <definedName name="CRAC_Reference" localSheetId="5">[1]Builder!$D$189</definedName>
    <definedName name="CRAC_Reference" localSheetId="52">[2]Builder!$D$231</definedName>
    <definedName name="CRAC_Reference" localSheetId="33">[3]Builder!$D$173</definedName>
    <definedName name="CRAC_Reference" localSheetId="13">[4]Builder!$D$143</definedName>
    <definedName name="CRAC_Reference" localSheetId="40">[5]Builder!$D$1190</definedName>
    <definedName name="CRAC_Reference" localSheetId="39">[6]Builder!$D$781</definedName>
    <definedName name="CRAC_Reference" localSheetId="3">[7]Builder!$D$189</definedName>
    <definedName name="CRAC_Reference" localSheetId="38">[5]Builder!$D$1190</definedName>
    <definedName name="CRAC_Reference" localSheetId="4">[8]Builder!$D$143</definedName>
    <definedName name="CRAC_Reference" localSheetId="32">[3]Builder!$D$173</definedName>
    <definedName name="CRAC_Reference" localSheetId="31">[3]Builder!$D$173</definedName>
    <definedName name="CRAC_Reference" localSheetId="37">[6]Builder!$D$781</definedName>
    <definedName name="CRAC_Reference">Builder!$D$143</definedName>
    <definedName name="CRAC_Return_1">Builder!$P$146</definedName>
    <definedName name="CRAC_Return_Trav_1">Builder!$V$146</definedName>
    <definedName name="CRAC_Rows">Builder!$A$143:$A$159</definedName>
    <definedName name="CRAC_RPM_1">Builder!$N$146</definedName>
    <definedName name="CRAC_Supply_1">Builder!$T$146</definedName>
    <definedName name="CRAC_TSP_1">Builder!$L$146</definedName>
    <definedName name="CRAC_Type_1">Builder!$I$146</definedName>
    <definedName name="CRACInletSum_Box_1">Builder!$E$158</definedName>
    <definedName name="CRACOutlet_Box_1">Builder!$F$152</definedName>
    <definedName name="CRACOutletSum_Box_1">Builder!$E$152</definedName>
    <definedName name="CT_1" localSheetId="5">[1]Builder!$D$301</definedName>
    <definedName name="CT_1" localSheetId="52">[2]Builder!$D$342</definedName>
    <definedName name="CT_1" localSheetId="33">[3]Builder!$D$276</definedName>
    <definedName name="CT_1" localSheetId="13">[4]Builder!$D$246</definedName>
    <definedName name="CT_1" localSheetId="40">[5]Builder!$D$1461</definedName>
    <definedName name="CT_1" localSheetId="39">[6]Builder!$D$1347</definedName>
    <definedName name="CT_1" localSheetId="3">[7]Builder!$D$301</definedName>
    <definedName name="CT_1" localSheetId="38">[5]Builder!$D$1461</definedName>
    <definedName name="CT_1" localSheetId="4">[8]Builder!$D$246</definedName>
    <definedName name="CT_1" localSheetId="32">[3]Builder!$D$276</definedName>
    <definedName name="CT_1" localSheetId="31">[3]Builder!$D$276</definedName>
    <definedName name="CT_1" localSheetId="37">[6]Builder!$D$1347</definedName>
    <definedName name="CT_1">Builder!$D$246</definedName>
    <definedName name="CT_Area_1">Builder!$F$246</definedName>
    <definedName name="CT_CFM_1">Builder!$N$246</definedName>
    <definedName name="CT_DUR_SUB_1">Builder!$T$246</definedName>
    <definedName name="CT_EAT_DB_1">Builder!$O$246</definedName>
    <definedName name="CT_EAT_WB_1">Builder!$P$246</definedName>
    <definedName name="CT_EWT_1">Builder!$K$246</definedName>
    <definedName name="CT_GPM_1">Builder!$S$246</definedName>
    <definedName name="CT_Key_1">Builder!$E$246</definedName>
    <definedName name="CT_LAT_DB_1">Builder!$Q$246</definedName>
    <definedName name="CT_LAT_WB_1">Builder!$R$246</definedName>
    <definedName name="CT_Location_1">Builder!$G$246</definedName>
    <definedName name="CT_LWT_1">Builder!$L$246</definedName>
    <definedName name="CT_MFG_1">Builder!$H$246</definedName>
    <definedName name="CT_Model_1">Builder!$J$246</definedName>
    <definedName name="CT_Reference" localSheetId="5">[1]Builder!$D$297</definedName>
    <definedName name="CT_Reference" localSheetId="52">[2]Builder!$D$338</definedName>
    <definedName name="CT_Reference" localSheetId="33">[3]Builder!$D$272</definedName>
    <definedName name="CT_Reference" localSheetId="13">[4]Builder!$D$242</definedName>
    <definedName name="CT_Reference" localSheetId="40">[5]Builder!$D$1457</definedName>
    <definedName name="CT_Reference" localSheetId="39">[6]Builder!$D$1343</definedName>
    <definedName name="CT_Reference" localSheetId="3">[7]Builder!$D$297</definedName>
    <definedName name="CT_Reference" localSheetId="38">[5]Builder!$D$1457</definedName>
    <definedName name="CT_Reference" localSheetId="4">[8]Builder!$D$242</definedName>
    <definedName name="CT_Reference" localSheetId="32">[3]Builder!$D$272</definedName>
    <definedName name="CT_Reference" localSheetId="31">[3]Builder!$D$272</definedName>
    <definedName name="CT_Reference" localSheetId="37">[6]Builder!$D$1343</definedName>
    <definedName name="CT_Reference">Builder!$D$242</definedName>
    <definedName name="CT_Rows">Builder!$A$242:$A$247</definedName>
    <definedName name="CT_Type_1">Builder!$I$246</definedName>
    <definedName name="CT_WATER_GPM_1">Builder!$M$246</definedName>
    <definedName name="CW_Reference" localSheetId="5">[1]Builder!#REF!</definedName>
    <definedName name="CW_Reference" localSheetId="52">[2]Builder!#REF!</definedName>
    <definedName name="CW_Reference" localSheetId="10">Builder!#REF!</definedName>
    <definedName name="CW_Reference" localSheetId="7">[11]Builder!#REF!</definedName>
    <definedName name="CW_Reference" localSheetId="43">Builder!#REF!</definedName>
    <definedName name="CW_Reference" localSheetId="33">[3]Builder!#REF!</definedName>
    <definedName name="CW_Reference" localSheetId="53">Builder!#REF!</definedName>
    <definedName name="CW_Reference" localSheetId="13">[4]Builder!#REF!</definedName>
    <definedName name="CW_Reference" localSheetId="51">Builder!#REF!</definedName>
    <definedName name="CW_Reference" localSheetId="40">[5]Builder!#REF!</definedName>
    <definedName name="CW_Reference" localSheetId="39">[6]Builder!#REF!</definedName>
    <definedName name="CW_Reference" localSheetId="44">Builder!#REF!</definedName>
    <definedName name="CW_Reference" localSheetId="3">[7]Builder!#REF!</definedName>
    <definedName name="CW_Reference" localSheetId="38">[5]Builder!#REF!</definedName>
    <definedName name="CW_Reference" localSheetId="30">[9]Builder!#REF!</definedName>
    <definedName name="CW_Reference" localSheetId="4">[8]Builder!#REF!</definedName>
    <definedName name="CW_Reference" localSheetId="32">[3]Builder!#REF!</definedName>
    <definedName name="CW_Reference" localSheetId="31">[3]Builder!#REF!</definedName>
    <definedName name="CW_Reference" localSheetId="28">[9]Builder!#REF!</definedName>
    <definedName name="CW_Reference" localSheetId="22">[12]Builder!#REF!</definedName>
    <definedName name="CW_Reference" localSheetId="21">Builder!#REF!</definedName>
    <definedName name="CW_Reference" localSheetId="37">[6]Builder!#REF!</definedName>
    <definedName name="CW_Reference" localSheetId="49">[10]Builder!#REF!</definedName>
    <definedName name="CW_Reference" localSheetId="50">[10]Builder!#REF!</definedName>
    <definedName name="CW_Reference">Builder!#REF!</definedName>
    <definedName name="CW_Rows" localSheetId="5">[1]Builder!#REF!</definedName>
    <definedName name="CW_Rows" localSheetId="52">[2]Builder!#REF!</definedName>
    <definedName name="CW_Rows" localSheetId="10">Builder!#REF!</definedName>
    <definedName name="CW_Rows" localSheetId="7">[11]Builder!#REF!</definedName>
    <definedName name="CW_Rows" localSheetId="43">Builder!#REF!</definedName>
    <definedName name="CW_Rows" localSheetId="33">[3]Builder!#REF!</definedName>
    <definedName name="CW_Rows" localSheetId="53">Builder!#REF!</definedName>
    <definedName name="CW_Rows" localSheetId="13">[4]Builder!#REF!</definedName>
    <definedName name="CW_Rows" localSheetId="51">Builder!#REF!</definedName>
    <definedName name="CW_Rows" localSheetId="40">[5]Builder!#REF!</definedName>
    <definedName name="CW_Rows" localSheetId="39">[6]Builder!#REF!</definedName>
    <definedName name="CW_Rows" localSheetId="44">Builder!#REF!</definedName>
    <definedName name="CW_Rows" localSheetId="3">[7]Builder!#REF!</definedName>
    <definedName name="CW_Rows" localSheetId="38">[5]Builder!#REF!</definedName>
    <definedName name="CW_Rows" localSheetId="30">[9]Builder!#REF!</definedName>
    <definedName name="CW_Rows" localSheetId="4">[8]Builder!#REF!</definedName>
    <definedName name="CW_Rows" localSheetId="32">[3]Builder!#REF!</definedName>
    <definedName name="CW_Rows" localSheetId="31">[3]Builder!#REF!</definedName>
    <definedName name="CW_Rows" localSheetId="28">[9]Builder!#REF!</definedName>
    <definedName name="CW_Rows" localSheetId="22">[12]Builder!#REF!</definedName>
    <definedName name="CW_Rows" localSheetId="21">Builder!#REF!</definedName>
    <definedName name="CW_Rows" localSheetId="37">[6]Builder!#REF!</definedName>
    <definedName name="CW_Rows" localSheetId="49">[10]Builder!#REF!</definedName>
    <definedName name="CW_Rows" localSheetId="50">[10]Builder!#REF!</definedName>
    <definedName name="CW_Rows">Builder!#REF!</definedName>
    <definedName name="CWC_1" localSheetId="5">[1]Builder!#REF!</definedName>
    <definedName name="CWC_1" localSheetId="52">[2]Builder!#REF!</definedName>
    <definedName name="CWC_1" localSheetId="10">Builder!#REF!</definedName>
    <definedName name="CWC_1" localSheetId="7">[11]Builder!#REF!</definedName>
    <definedName name="CWC_1" localSheetId="43">Builder!#REF!</definedName>
    <definedName name="CWC_1" localSheetId="33">[3]Builder!#REF!</definedName>
    <definedName name="CWC_1" localSheetId="53">Builder!#REF!</definedName>
    <definedName name="CWC_1" localSheetId="13">[4]Builder!#REF!</definedName>
    <definedName name="CWC_1" localSheetId="51">Builder!#REF!</definedName>
    <definedName name="CWC_1" localSheetId="40">[5]Builder!#REF!</definedName>
    <definedName name="CWC_1" localSheetId="39">[6]Builder!#REF!</definedName>
    <definedName name="CWC_1" localSheetId="44">Builder!#REF!</definedName>
    <definedName name="CWC_1" localSheetId="3">[7]Builder!#REF!</definedName>
    <definedName name="CWC_1" localSheetId="38">[5]Builder!#REF!</definedName>
    <definedName name="CWC_1" localSheetId="30">[9]Builder!#REF!</definedName>
    <definedName name="CWC_1" localSheetId="4">[8]Builder!#REF!</definedName>
    <definedName name="CWC_1" localSheetId="32">[3]Builder!#REF!</definedName>
    <definedName name="CWC_1" localSheetId="31">[3]Builder!#REF!</definedName>
    <definedName name="CWC_1" localSheetId="28">[9]Builder!#REF!</definedName>
    <definedName name="CWC_1" localSheetId="22">[12]Builder!#REF!</definedName>
    <definedName name="CWC_1" localSheetId="21">Builder!#REF!</definedName>
    <definedName name="CWC_1" localSheetId="37">[6]Builder!#REF!</definedName>
    <definedName name="CWC_1" localSheetId="49">[10]Builder!#REF!</definedName>
    <definedName name="CWC_1" localSheetId="50">[10]Builder!#REF!</definedName>
    <definedName name="CWC_1">Builder!#REF!</definedName>
    <definedName name="CWC_Area_1" localSheetId="5">[1]Builder!#REF!</definedName>
    <definedName name="CWC_Area_1" localSheetId="52">[2]Builder!#REF!</definedName>
    <definedName name="CWC_Area_1" localSheetId="10">Builder!#REF!</definedName>
    <definedName name="CWC_Area_1" localSheetId="7">[11]Builder!#REF!</definedName>
    <definedName name="CWC_Area_1" localSheetId="43">Builder!#REF!</definedName>
    <definedName name="CWC_Area_1" localSheetId="33">[3]Builder!#REF!</definedName>
    <definedName name="CWC_Area_1" localSheetId="53">Builder!#REF!</definedName>
    <definedName name="CWC_Area_1" localSheetId="13">[4]Builder!#REF!</definedName>
    <definedName name="CWC_Area_1" localSheetId="51">Builder!#REF!</definedName>
    <definedName name="CWC_Area_1" localSheetId="40">[5]Builder!#REF!</definedName>
    <definedName name="CWC_Area_1" localSheetId="39">[6]Builder!#REF!</definedName>
    <definedName name="CWC_Area_1" localSheetId="44">Builder!#REF!</definedName>
    <definedName name="CWC_Area_1" localSheetId="3">[7]Builder!#REF!</definedName>
    <definedName name="CWC_Area_1" localSheetId="38">[5]Builder!#REF!</definedName>
    <definedName name="CWC_Area_1" localSheetId="30">[9]Builder!#REF!</definedName>
    <definedName name="CWC_Area_1" localSheetId="4">[8]Builder!#REF!</definedName>
    <definedName name="CWC_Area_1" localSheetId="32">[3]Builder!#REF!</definedName>
    <definedName name="CWC_Area_1" localSheetId="31">[3]Builder!#REF!</definedName>
    <definedName name="CWC_Area_1" localSheetId="28">[9]Builder!#REF!</definedName>
    <definedName name="CWC_Area_1" localSheetId="22">[12]Builder!#REF!</definedName>
    <definedName name="CWC_Area_1" localSheetId="21">Builder!#REF!</definedName>
    <definedName name="CWC_Area_1" localSheetId="37">[6]Builder!#REF!</definedName>
    <definedName name="CWC_Area_1" localSheetId="49">[10]Builder!#REF!</definedName>
    <definedName name="CWC_Area_1" localSheetId="50">[10]Builder!#REF!</definedName>
    <definedName name="CWC_Area_1">Builder!#REF!</definedName>
    <definedName name="CWC_CFM_1" localSheetId="5">[1]Builder!#REF!</definedName>
    <definedName name="CWC_CFM_1" localSheetId="52">[2]Builder!#REF!</definedName>
    <definedName name="CWC_CFM_1" localSheetId="10">Builder!#REF!</definedName>
    <definedName name="CWC_CFM_1" localSheetId="7">[11]Builder!#REF!</definedName>
    <definedName name="CWC_CFM_1" localSheetId="43">Builder!#REF!</definedName>
    <definedName name="CWC_CFM_1" localSheetId="33">[3]Builder!#REF!</definedName>
    <definedName name="CWC_CFM_1" localSheetId="53">Builder!#REF!</definedName>
    <definedName name="CWC_CFM_1" localSheetId="13">[4]Builder!#REF!</definedName>
    <definedName name="CWC_CFM_1" localSheetId="51">Builder!#REF!</definedName>
    <definedName name="CWC_CFM_1" localSheetId="40">[5]Builder!#REF!</definedName>
    <definedName name="CWC_CFM_1" localSheetId="39">[6]Builder!#REF!</definedName>
    <definedName name="CWC_CFM_1" localSheetId="44">Builder!#REF!</definedName>
    <definedName name="CWC_CFM_1" localSheetId="3">[7]Builder!#REF!</definedName>
    <definedName name="CWC_CFM_1" localSheetId="38">[5]Builder!#REF!</definedName>
    <definedName name="CWC_CFM_1" localSheetId="30">[9]Builder!#REF!</definedName>
    <definedName name="CWC_CFM_1" localSheetId="4">[8]Builder!#REF!</definedName>
    <definedName name="CWC_CFM_1" localSheetId="32">[3]Builder!#REF!</definedName>
    <definedName name="CWC_CFM_1" localSheetId="31">[3]Builder!#REF!</definedName>
    <definedName name="CWC_CFM_1" localSheetId="28">[9]Builder!#REF!</definedName>
    <definedName name="CWC_CFM_1" localSheetId="22">[12]Builder!#REF!</definedName>
    <definedName name="CWC_CFM_1" localSheetId="21">Builder!#REF!</definedName>
    <definedName name="CWC_CFM_1" localSheetId="37">[6]Builder!#REF!</definedName>
    <definedName name="CWC_CFM_1" localSheetId="49">[10]Builder!#REF!</definedName>
    <definedName name="CWC_CFM_1" localSheetId="50">[10]Builder!#REF!</definedName>
    <definedName name="CWC_CFM_1">Builder!#REF!</definedName>
    <definedName name="CWC_EAT_DB_1" localSheetId="5">[1]Builder!#REF!</definedName>
    <definedName name="CWC_EAT_DB_1" localSheetId="52">[2]Builder!#REF!</definedName>
    <definedName name="CWC_EAT_DB_1" localSheetId="10">Builder!#REF!</definedName>
    <definedName name="CWC_EAT_DB_1" localSheetId="7">[11]Builder!#REF!</definedName>
    <definedName name="CWC_EAT_DB_1" localSheetId="43">Builder!#REF!</definedName>
    <definedName name="CWC_EAT_DB_1" localSheetId="33">[3]Builder!#REF!</definedName>
    <definedName name="CWC_EAT_DB_1" localSheetId="53">Builder!#REF!</definedName>
    <definedName name="CWC_EAT_DB_1" localSheetId="13">[4]Builder!#REF!</definedName>
    <definedName name="CWC_EAT_DB_1" localSheetId="51">Builder!#REF!</definedName>
    <definedName name="CWC_EAT_DB_1" localSheetId="40">[5]Builder!#REF!</definedName>
    <definedName name="CWC_EAT_DB_1" localSheetId="39">[6]Builder!#REF!</definedName>
    <definedName name="CWC_EAT_DB_1" localSheetId="44">Builder!#REF!</definedName>
    <definedName name="CWC_EAT_DB_1" localSheetId="3">[7]Builder!#REF!</definedName>
    <definedName name="CWC_EAT_DB_1" localSheetId="38">[5]Builder!#REF!</definedName>
    <definedName name="CWC_EAT_DB_1" localSheetId="30">[9]Builder!#REF!</definedName>
    <definedName name="CWC_EAT_DB_1" localSheetId="4">[8]Builder!#REF!</definedName>
    <definedName name="CWC_EAT_DB_1" localSheetId="32">[3]Builder!#REF!</definedName>
    <definedName name="CWC_EAT_DB_1" localSheetId="31">[3]Builder!#REF!</definedName>
    <definedName name="CWC_EAT_DB_1" localSheetId="28">[9]Builder!#REF!</definedName>
    <definedName name="CWC_EAT_DB_1" localSheetId="22">[12]Builder!#REF!</definedName>
    <definedName name="CWC_EAT_DB_1" localSheetId="21">Builder!#REF!</definedName>
    <definedName name="CWC_EAT_DB_1" localSheetId="37">[6]Builder!#REF!</definedName>
    <definedName name="CWC_EAT_DB_1" localSheetId="49">[10]Builder!#REF!</definedName>
    <definedName name="CWC_EAT_DB_1" localSheetId="50">[10]Builder!#REF!</definedName>
    <definedName name="CWC_EAT_DB_1">Builder!#REF!</definedName>
    <definedName name="CWC_EAT_WB_1" localSheetId="5">[1]Builder!#REF!</definedName>
    <definedName name="CWC_EAT_WB_1" localSheetId="52">[2]Builder!#REF!</definedName>
    <definedName name="CWC_EAT_WB_1" localSheetId="10">Builder!#REF!</definedName>
    <definedName name="CWC_EAT_WB_1" localSheetId="7">[11]Builder!#REF!</definedName>
    <definedName name="CWC_EAT_WB_1" localSheetId="43">Builder!#REF!</definedName>
    <definedName name="CWC_EAT_WB_1" localSheetId="33">[3]Builder!#REF!</definedName>
    <definedName name="CWC_EAT_WB_1" localSheetId="53">Builder!#REF!</definedName>
    <definedName name="CWC_EAT_WB_1" localSheetId="13">[4]Builder!#REF!</definedName>
    <definedName name="CWC_EAT_WB_1" localSheetId="51">Builder!#REF!</definedName>
    <definedName name="CWC_EAT_WB_1" localSheetId="40">[5]Builder!#REF!</definedName>
    <definedName name="CWC_EAT_WB_1" localSheetId="39">[6]Builder!#REF!</definedName>
    <definedName name="CWC_EAT_WB_1" localSheetId="44">Builder!#REF!</definedName>
    <definedName name="CWC_EAT_WB_1" localSheetId="3">[7]Builder!#REF!</definedName>
    <definedName name="CWC_EAT_WB_1" localSheetId="38">[5]Builder!#REF!</definedName>
    <definedName name="CWC_EAT_WB_1" localSheetId="30">[9]Builder!#REF!</definedName>
    <definedName name="CWC_EAT_WB_1" localSheetId="4">[8]Builder!#REF!</definedName>
    <definedName name="CWC_EAT_WB_1" localSheetId="32">[3]Builder!#REF!</definedName>
    <definedName name="CWC_EAT_WB_1" localSheetId="31">[3]Builder!#REF!</definedName>
    <definedName name="CWC_EAT_WB_1" localSheetId="28">[9]Builder!#REF!</definedName>
    <definedName name="CWC_EAT_WB_1" localSheetId="22">[12]Builder!#REF!</definedName>
    <definedName name="CWC_EAT_WB_1" localSheetId="21">Builder!#REF!</definedName>
    <definedName name="CWC_EAT_WB_1" localSheetId="37">[6]Builder!#REF!</definedName>
    <definedName name="CWC_EAT_WB_1" localSheetId="49">[10]Builder!#REF!</definedName>
    <definedName name="CWC_EAT_WB_1" localSheetId="50">[10]Builder!#REF!</definedName>
    <definedName name="CWC_EAT_WB_1">Builder!#REF!</definedName>
    <definedName name="CWC_EWT_1" localSheetId="5">[1]Builder!#REF!</definedName>
    <definedName name="CWC_EWT_1" localSheetId="52">[2]Builder!#REF!</definedName>
    <definedName name="CWC_EWT_1" localSheetId="10">Builder!#REF!</definedName>
    <definedName name="CWC_EWT_1" localSheetId="7">[11]Builder!#REF!</definedName>
    <definedName name="CWC_EWT_1" localSheetId="43">Builder!#REF!</definedName>
    <definedName name="CWC_EWT_1" localSheetId="33">[3]Builder!#REF!</definedName>
    <definedName name="CWC_EWT_1" localSheetId="53">Builder!#REF!</definedName>
    <definedName name="CWC_EWT_1" localSheetId="13">[4]Builder!#REF!</definedName>
    <definedName name="CWC_EWT_1" localSheetId="51">Builder!#REF!</definedName>
    <definedName name="CWC_EWT_1" localSheetId="40">[5]Builder!#REF!</definedName>
    <definedName name="CWC_EWT_1" localSheetId="39">[6]Builder!#REF!</definedName>
    <definedName name="CWC_EWT_1" localSheetId="44">Builder!#REF!</definedName>
    <definedName name="CWC_EWT_1" localSheetId="3">[7]Builder!#REF!</definedName>
    <definedName name="CWC_EWT_1" localSheetId="38">[5]Builder!#REF!</definedName>
    <definedName name="CWC_EWT_1" localSheetId="30">[9]Builder!#REF!</definedName>
    <definedName name="CWC_EWT_1" localSheetId="4">[8]Builder!#REF!</definedName>
    <definedName name="CWC_EWT_1" localSheetId="32">[3]Builder!#REF!</definedName>
    <definedName name="CWC_EWT_1" localSheetId="31">[3]Builder!#REF!</definedName>
    <definedName name="CWC_EWT_1" localSheetId="28">[9]Builder!#REF!</definedName>
    <definedName name="CWC_EWT_1" localSheetId="22">[12]Builder!#REF!</definedName>
    <definedName name="CWC_EWT_1" localSheetId="21">Builder!#REF!</definedName>
    <definedName name="CWC_EWT_1" localSheetId="37">[6]Builder!#REF!</definedName>
    <definedName name="CWC_EWT_1" localSheetId="49">[10]Builder!#REF!</definedName>
    <definedName name="CWC_EWT_1" localSheetId="50">[10]Builder!#REF!</definedName>
    <definedName name="CWC_EWT_1">Builder!#REF!</definedName>
    <definedName name="CWC_GPM_1" localSheetId="5">[1]Builder!#REF!</definedName>
    <definedName name="CWC_GPM_1" localSheetId="52">[2]Builder!#REF!</definedName>
    <definedName name="CWC_GPM_1" localSheetId="10">Builder!#REF!</definedName>
    <definedName name="CWC_GPM_1" localSheetId="7">[11]Builder!#REF!</definedName>
    <definedName name="CWC_GPM_1" localSheetId="43">Builder!#REF!</definedName>
    <definedName name="CWC_GPM_1" localSheetId="33">[3]Builder!#REF!</definedName>
    <definedName name="CWC_GPM_1" localSheetId="53">Builder!#REF!</definedName>
    <definedName name="CWC_GPM_1" localSheetId="13">[4]Builder!#REF!</definedName>
    <definedName name="CWC_GPM_1" localSheetId="51">Builder!#REF!</definedName>
    <definedName name="CWC_GPM_1" localSheetId="40">[5]Builder!#REF!</definedName>
    <definedName name="CWC_GPM_1" localSheetId="39">[6]Builder!#REF!</definedName>
    <definedName name="CWC_GPM_1" localSheetId="44">Builder!#REF!</definedName>
    <definedName name="CWC_GPM_1" localSheetId="3">[7]Builder!#REF!</definedName>
    <definedName name="CWC_GPM_1" localSheetId="38">[5]Builder!#REF!</definedName>
    <definedName name="CWC_GPM_1" localSheetId="30">[9]Builder!#REF!</definedName>
    <definedName name="CWC_GPM_1" localSheetId="4">[8]Builder!#REF!</definedName>
    <definedName name="CWC_GPM_1" localSheetId="32">[3]Builder!#REF!</definedName>
    <definedName name="CWC_GPM_1" localSheetId="31">[3]Builder!#REF!</definedName>
    <definedName name="CWC_GPM_1" localSheetId="28">[9]Builder!#REF!</definedName>
    <definedName name="CWC_GPM_1" localSheetId="22">[12]Builder!#REF!</definedName>
    <definedName name="CWC_GPM_1" localSheetId="21">Builder!#REF!</definedName>
    <definedName name="CWC_GPM_1" localSheetId="37">[6]Builder!#REF!</definedName>
    <definedName name="CWC_GPM_1" localSheetId="49">[10]Builder!#REF!</definedName>
    <definedName name="CWC_GPM_1" localSheetId="50">[10]Builder!#REF!</definedName>
    <definedName name="CWC_GPM_1">Builder!#REF!</definedName>
    <definedName name="CWC_Key_1" localSheetId="5">[1]Builder!#REF!</definedName>
    <definedName name="CWC_Key_1" localSheetId="52">[2]Builder!#REF!</definedName>
    <definedName name="CWC_Key_1" localSheetId="10">Builder!#REF!</definedName>
    <definedName name="CWC_Key_1" localSheetId="7">[11]Builder!#REF!</definedName>
    <definedName name="CWC_Key_1" localSheetId="43">Builder!#REF!</definedName>
    <definedName name="CWC_Key_1" localSheetId="33">[3]Builder!#REF!</definedName>
    <definedName name="CWC_Key_1" localSheetId="53">Builder!#REF!</definedName>
    <definedName name="CWC_Key_1" localSheetId="13">[4]Builder!#REF!</definedName>
    <definedName name="CWC_Key_1" localSheetId="51">Builder!#REF!</definedName>
    <definedName name="CWC_Key_1" localSheetId="40">[5]Builder!#REF!</definedName>
    <definedName name="CWC_Key_1" localSheetId="39">[6]Builder!#REF!</definedName>
    <definedName name="CWC_Key_1" localSheetId="44">Builder!#REF!</definedName>
    <definedName name="CWC_Key_1" localSheetId="3">[7]Builder!#REF!</definedName>
    <definedName name="CWC_Key_1" localSheetId="38">[5]Builder!#REF!</definedName>
    <definedName name="CWC_Key_1" localSheetId="30">[9]Builder!#REF!</definedName>
    <definedName name="CWC_Key_1" localSheetId="4">[8]Builder!#REF!</definedName>
    <definedName name="CWC_Key_1" localSheetId="32">[3]Builder!#REF!</definedName>
    <definedName name="CWC_Key_1" localSheetId="31">[3]Builder!#REF!</definedName>
    <definedName name="CWC_Key_1" localSheetId="28">[9]Builder!#REF!</definedName>
    <definedName name="CWC_Key_1" localSheetId="22">[12]Builder!#REF!</definedName>
    <definedName name="CWC_Key_1" localSheetId="21">Builder!#REF!</definedName>
    <definedName name="CWC_Key_1" localSheetId="37">[6]Builder!#REF!</definedName>
    <definedName name="CWC_Key_1" localSheetId="49">[10]Builder!#REF!</definedName>
    <definedName name="CWC_Key_1" localSheetId="50">[10]Builder!#REF!</definedName>
    <definedName name="CWC_Key_1">Builder!#REF!</definedName>
    <definedName name="CWC_LAT_DB_1" localSheetId="5">[1]Builder!#REF!</definedName>
    <definedName name="CWC_LAT_DB_1" localSheetId="52">[2]Builder!#REF!</definedName>
    <definedName name="CWC_LAT_DB_1" localSheetId="10">Builder!#REF!</definedName>
    <definedName name="CWC_LAT_DB_1" localSheetId="7">[11]Builder!#REF!</definedName>
    <definedName name="CWC_LAT_DB_1" localSheetId="43">Builder!#REF!</definedName>
    <definedName name="CWC_LAT_DB_1" localSheetId="33">[3]Builder!#REF!</definedName>
    <definedName name="CWC_LAT_DB_1" localSheetId="53">Builder!#REF!</definedName>
    <definedName name="CWC_LAT_DB_1" localSheetId="13">[4]Builder!#REF!</definedName>
    <definedName name="CWC_LAT_DB_1" localSheetId="51">Builder!#REF!</definedName>
    <definedName name="CWC_LAT_DB_1" localSheetId="40">[5]Builder!#REF!</definedName>
    <definedName name="CWC_LAT_DB_1" localSheetId="39">[6]Builder!#REF!</definedName>
    <definedName name="CWC_LAT_DB_1" localSheetId="44">Builder!#REF!</definedName>
    <definedName name="CWC_LAT_DB_1" localSheetId="3">[7]Builder!#REF!</definedName>
    <definedName name="CWC_LAT_DB_1" localSheetId="38">[5]Builder!#REF!</definedName>
    <definedName name="CWC_LAT_DB_1" localSheetId="30">[9]Builder!#REF!</definedName>
    <definedName name="CWC_LAT_DB_1" localSheetId="4">[8]Builder!#REF!</definedName>
    <definedName name="CWC_LAT_DB_1" localSheetId="32">[3]Builder!#REF!</definedName>
    <definedName name="CWC_LAT_DB_1" localSheetId="31">[3]Builder!#REF!</definedName>
    <definedName name="CWC_LAT_DB_1" localSheetId="28">[9]Builder!#REF!</definedName>
    <definedName name="CWC_LAT_DB_1" localSheetId="22">[12]Builder!#REF!</definedName>
    <definedName name="CWC_LAT_DB_1" localSheetId="21">Builder!#REF!</definedName>
    <definedName name="CWC_LAT_DB_1" localSheetId="37">[6]Builder!#REF!</definedName>
    <definedName name="CWC_LAT_DB_1" localSheetId="49">[10]Builder!#REF!</definedName>
    <definedName name="CWC_LAT_DB_1" localSheetId="50">[10]Builder!#REF!</definedName>
    <definedName name="CWC_LAT_DB_1">Builder!#REF!</definedName>
    <definedName name="CWC_LAT_WB_1" localSheetId="5">[1]Builder!#REF!</definedName>
    <definedName name="CWC_LAT_WB_1" localSheetId="52">[2]Builder!#REF!</definedName>
    <definedName name="CWC_LAT_WB_1" localSheetId="10">Builder!#REF!</definedName>
    <definedName name="CWC_LAT_WB_1" localSheetId="7">[11]Builder!#REF!</definedName>
    <definedName name="CWC_LAT_WB_1" localSheetId="43">Builder!#REF!</definedName>
    <definedName name="CWC_LAT_WB_1" localSheetId="33">[3]Builder!#REF!</definedName>
    <definedName name="CWC_LAT_WB_1" localSheetId="53">Builder!#REF!</definedName>
    <definedName name="CWC_LAT_WB_1" localSheetId="13">[4]Builder!#REF!</definedName>
    <definedName name="CWC_LAT_WB_1" localSheetId="51">Builder!#REF!</definedName>
    <definedName name="CWC_LAT_WB_1" localSheetId="40">[5]Builder!#REF!</definedName>
    <definedName name="CWC_LAT_WB_1" localSheetId="39">[6]Builder!#REF!</definedName>
    <definedName name="CWC_LAT_WB_1" localSheetId="44">Builder!#REF!</definedName>
    <definedName name="CWC_LAT_WB_1" localSheetId="3">[7]Builder!#REF!</definedName>
    <definedName name="CWC_LAT_WB_1" localSheetId="38">[5]Builder!#REF!</definedName>
    <definedName name="CWC_LAT_WB_1" localSheetId="30">[9]Builder!#REF!</definedName>
    <definedName name="CWC_LAT_WB_1" localSheetId="4">[8]Builder!#REF!</definedName>
    <definedName name="CWC_LAT_WB_1" localSheetId="32">[3]Builder!#REF!</definedName>
    <definedName name="CWC_LAT_WB_1" localSheetId="31">[3]Builder!#REF!</definedName>
    <definedName name="CWC_LAT_WB_1" localSheetId="28">[9]Builder!#REF!</definedName>
    <definedName name="CWC_LAT_WB_1" localSheetId="22">[12]Builder!#REF!</definedName>
    <definedName name="CWC_LAT_WB_1" localSheetId="21">Builder!#REF!</definedName>
    <definedName name="CWC_LAT_WB_1" localSheetId="37">[6]Builder!#REF!</definedName>
    <definedName name="CWC_LAT_WB_1" localSheetId="49">[10]Builder!#REF!</definedName>
    <definedName name="CWC_LAT_WB_1" localSheetId="50">[10]Builder!#REF!</definedName>
    <definedName name="CWC_LAT_WB_1">Builder!#REF!</definedName>
    <definedName name="CWC_LWT_1" localSheetId="5">[1]Builder!#REF!</definedName>
    <definedName name="CWC_LWT_1" localSheetId="52">[2]Builder!#REF!</definedName>
    <definedName name="CWC_LWT_1" localSheetId="10">Builder!#REF!</definedName>
    <definedName name="CWC_LWT_1" localSheetId="7">[11]Builder!#REF!</definedName>
    <definedName name="CWC_LWT_1" localSheetId="43">Builder!#REF!</definedName>
    <definedName name="CWC_LWT_1" localSheetId="33">[3]Builder!#REF!</definedName>
    <definedName name="CWC_LWT_1" localSheetId="53">Builder!#REF!</definedName>
    <definedName name="CWC_LWT_1" localSheetId="13">[4]Builder!#REF!</definedName>
    <definedName name="CWC_LWT_1" localSheetId="51">Builder!#REF!</definedName>
    <definedName name="CWC_LWT_1" localSheetId="40">[5]Builder!#REF!</definedName>
    <definedName name="CWC_LWT_1" localSheetId="39">[6]Builder!#REF!</definedName>
    <definedName name="CWC_LWT_1" localSheetId="44">Builder!#REF!</definedName>
    <definedName name="CWC_LWT_1" localSheetId="3">[7]Builder!#REF!</definedName>
    <definedName name="CWC_LWT_1" localSheetId="38">[5]Builder!#REF!</definedName>
    <definedName name="CWC_LWT_1" localSheetId="30">[9]Builder!#REF!</definedName>
    <definedName name="CWC_LWT_1" localSheetId="4">[8]Builder!#REF!</definedName>
    <definedName name="CWC_LWT_1" localSheetId="32">[3]Builder!#REF!</definedName>
    <definedName name="CWC_LWT_1" localSheetId="31">[3]Builder!#REF!</definedName>
    <definedName name="CWC_LWT_1" localSheetId="28">[9]Builder!#REF!</definedName>
    <definedName name="CWC_LWT_1" localSheetId="22">[12]Builder!#REF!</definedName>
    <definedName name="CWC_LWT_1" localSheetId="21">Builder!#REF!</definedName>
    <definedName name="CWC_LWT_1" localSheetId="37">[6]Builder!#REF!</definedName>
    <definedName name="CWC_LWT_1" localSheetId="49">[10]Builder!#REF!</definedName>
    <definedName name="CWC_LWT_1" localSheetId="50">[10]Builder!#REF!</definedName>
    <definedName name="CWC_LWT_1">Builder!#REF!</definedName>
    <definedName name="CWC_MBH_1" localSheetId="5">[1]Builder!#REF!</definedName>
    <definedName name="CWC_MBH_1" localSheetId="52">[2]Builder!#REF!</definedName>
    <definedName name="CWC_MBH_1" localSheetId="10">Builder!#REF!</definedName>
    <definedName name="CWC_MBH_1" localSheetId="7">[11]Builder!#REF!</definedName>
    <definedName name="CWC_MBH_1" localSheetId="43">Builder!#REF!</definedName>
    <definedName name="CWC_MBH_1" localSheetId="33">[3]Builder!#REF!</definedName>
    <definedName name="CWC_MBH_1" localSheetId="53">Builder!#REF!</definedName>
    <definedName name="CWC_MBH_1" localSheetId="13">[4]Builder!#REF!</definedName>
    <definedName name="CWC_MBH_1" localSheetId="51">Builder!#REF!</definedName>
    <definedName name="CWC_MBH_1" localSheetId="40">[5]Builder!#REF!</definedName>
    <definedName name="CWC_MBH_1" localSheetId="39">[6]Builder!#REF!</definedName>
    <definedName name="CWC_MBH_1" localSheetId="44">Builder!#REF!</definedName>
    <definedName name="CWC_MBH_1" localSheetId="3">[7]Builder!#REF!</definedName>
    <definedName name="CWC_MBH_1" localSheetId="38">[5]Builder!#REF!</definedName>
    <definedName name="CWC_MBH_1" localSheetId="30">[9]Builder!#REF!</definedName>
    <definedName name="CWC_MBH_1" localSheetId="4">[8]Builder!#REF!</definedName>
    <definedName name="CWC_MBH_1" localSheetId="32">[3]Builder!#REF!</definedName>
    <definedName name="CWC_MBH_1" localSheetId="31">[3]Builder!#REF!</definedName>
    <definedName name="CWC_MBH_1" localSheetId="28">[9]Builder!#REF!</definedName>
    <definedName name="CWC_MBH_1" localSheetId="22">[12]Builder!#REF!</definedName>
    <definedName name="CWC_MBH_1" localSheetId="21">Builder!#REF!</definedName>
    <definedName name="CWC_MBH_1" localSheetId="37">[6]Builder!#REF!</definedName>
    <definedName name="CWC_MBH_1" localSheetId="49">[10]Builder!#REF!</definedName>
    <definedName name="CWC_MBH_1" localSheetId="50">[10]Builder!#REF!</definedName>
    <definedName name="CWC_MBH_1">Builder!#REF!</definedName>
    <definedName name="CWC_PD_1" localSheetId="5">[1]Builder!#REF!</definedName>
    <definedName name="CWC_PD_1" localSheetId="52">[2]Builder!#REF!</definedName>
    <definedName name="CWC_PD_1" localSheetId="10">Builder!#REF!</definedName>
    <definedName name="CWC_PD_1" localSheetId="7">[11]Builder!#REF!</definedName>
    <definedName name="CWC_PD_1" localSheetId="43">Builder!#REF!</definedName>
    <definedName name="CWC_PD_1" localSheetId="33">[3]Builder!#REF!</definedName>
    <definedName name="CWC_PD_1" localSheetId="53">Builder!#REF!</definedName>
    <definedName name="CWC_PD_1" localSheetId="13">[4]Builder!#REF!</definedName>
    <definedName name="CWC_PD_1" localSheetId="51">Builder!#REF!</definedName>
    <definedName name="CWC_PD_1" localSheetId="40">[5]Builder!#REF!</definedName>
    <definedName name="CWC_PD_1" localSheetId="39">[6]Builder!#REF!</definedName>
    <definedName name="CWC_PD_1" localSheetId="44">Builder!#REF!</definedName>
    <definedName name="CWC_PD_1" localSheetId="3">[7]Builder!#REF!</definedName>
    <definedName name="CWC_PD_1" localSheetId="38">[5]Builder!#REF!</definedName>
    <definedName name="CWC_PD_1" localSheetId="30">[9]Builder!#REF!</definedName>
    <definedName name="CWC_PD_1" localSheetId="4">[8]Builder!#REF!</definedName>
    <definedName name="CWC_PD_1" localSheetId="32">[3]Builder!#REF!</definedName>
    <definedName name="CWC_PD_1" localSheetId="31">[3]Builder!#REF!</definedName>
    <definedName name="CWC_PD_1" localSheetId="28">[9]Builder!#REF!</definedName>
    <definedName name="CWC_PD_1" localSheetId="22">[12]Builder!#REF!</definedName>
    <definedName name="CWC_PD_1" localSheetId="21">Builder!#REF!</definedName>
    <definedName name="CWC_PD_1" localSheetId="37">[6]Builder!#REF!</definedName>
    <definedName name="CWC_PD_1" localSheetId="49">[10]Builder!#REF!</definedName>
    <definedName name="CWC_PD_1" localSheetId="50">[10]Builder!#REF!</definedName>
    <definedName name="CWC_PD_1">Builder!#REF!</definedName>
    <definedName name="CWP_1" localSheetId="5">[1]Builder!$D$284</definedName>
    <definedName name="CWP_1" localSheetId="52">[2]Builder!$D$325</definedName>
    <definedName name="CWP_1" localSheetId="33">[3]Builder!$D$261</definedName>
    <definedName name="CWP_1" localSheetId="13">[4]Builder!$D$231</definedName>
    <definedName name="CWP_1" localSheetId="40">[5]Builder!$D$1441</definedName>
    <definedName name="CWP_1" localSheetId="39">[6]Builder!$D$1330</definedName>
    <definedName name="CWP_1" localSheetId="3">[7]Builder!$D$284</definedName>
    <definedName name="CWP_1" localSheetId="38">[5]Builder!$D$1441</definedName>
    <definedName name="CWP_1" localSheetId="4">[8]Builder!$D$231</definedName>
    <definedName name="CWP_1" localSheetId="32">[3]Builder!$D$261</definedName>
    <definedName name="CWP_1" localSheetId="31">[3]Builder!$D$261</definedName>
    <definedName name="CWP_1" localSheetId="37">[6]Builder!$D$1330</definedName>
    <definedName name="CWP_1">Builder!$D$231</definedName>
    <definedName name="CWP_Area_1">Builder!$F$231</definedName>
    <definedName name="CWP_BHP_1">Builder!$O$231</definedName>
    <definedName name="CWP_CURVE_1">Builder!$Q$231</definedName>
    <definedName name="CWP_GPM_1">Builder!$M$231</definedName>
    <definedName name="CWP_HEAD_1">Builder!$N$231</definedName>
    <definedName name="CWP_Impeller_1">Builder!$L$231</definedName>
    <definedName name="CWP_Key_1">Builder!$E$231</definedName>
    <definedName name="CWP_Location_1">Builder!$G$231</definedName>
    <definedName name="CWP_MFG_1">Builder!$H$231</definedName>
    <definedName name="CWP_Model_1">Builder!$J$231</definedName>
    <definedName name="CWP_Reference" localSheetId="5">[1]Builder!$D$281</definedName>
    <definedName name="CWP_Reference" localSheetId="52">[2]Builder!$D$322</definedName>
    <definedName name="CWP_Reference" localSheetId="33">[3]Builder!$D$258</definedName>
    <definedName name="CWP_Reference" localSheetId="13">[4]Builder!$D$228</definedName>
    <definedName name="CWP_Reference" localSheetId="40">[5]Builder!$D$1438</definedName>
    <definedName name="CWP_Reference" localSheetId="39">[6]Builder!$D$1327</definedName>
    <definedName name="CWP_Reference" localSheetId="3">[7]Builder!$D$281</definedName>
    <definedName name="CWP_Reference" localSheetId="38">[5]Builder!$D$1438</definedName>
    <definedName name="CWP_Reference" localSheetId="4">[8]Builder!$D$228</definedName>
    <definedName name="CWP_Reference" localSheetId="32">[3]Builder!$D$258</definedName>
    <definedName name="CWP_Reference" localSheetId="31">[3]Builder!$D$258</definedName>
    <definedName name="CWP_Reference" localSheetId="37">[6]Builder!$D$1327</definedName>
    <definedName name="CWP_Reference">Builder!$D$228</definedName>
    <definedName name="CWP_Rows">Builder!$A$228:$A$232</definedName>
    <definedName name="CWP_RPM_1">Builder!$P$231</definedName>
    <definedName name="CWP_Size_1">Builder!$K$231</definedName>
    <definedName name="CWP_SUM_1">Builder!$R$231</definedName>
    <definedName name="CWP_SUM_NUM_1">Builder!$S$231</definedName>
    <definedName name="CWP_Type_1">Builder!$I$231</definedName>
    <definedName name="DUR_AC" localSheetId="5">[1]DURATIONS!$B$13</definedName>
    <definedName name="DUR_AC" localSheetId="52">[2]DURATIONS!$B$13</definedName>
    <definedName name="DUR_AC" localSheetId="33">[3]DURATIONS!$B$13</definedName>
    <definedName name="DUR_AC" localSheetId="13">[4]DURATIONS!$B$13</definedName>
    <definedName name="DUR_AC" localSheetId="40">[5]DURATIONS!$B$13</definedName>
    <definedName name="DUR_AC" localSheetId="39">[6]DURATIONS!$B$13</definedName>
    <definedName name="DUR_AC" localSheetId="3">[7]DURATIONS!$B$13</definedName>
    <definedName name="DUR_AC" localSheetId="38">[5]DURATIONS!$B$13</definedName>
    <definedName name="DUR_AC" localSheetId="4">[8]DURATIONS!$B$13</definedName>
    <definedName name="DUR_AC" localSheetId="32">[3]DURATIONS!$B$13</definedName>
    <definedName name="DUR_AC" localSheetId="31">[3]DURATIONS!$B$13</definedName>
    <definedName name="DUR_AC" localSheetId="37">[6]DURATIONS!$B$13</definedName>
    <definedName name="DUR_AC">DURATIONS!$B$13</definedName>
    <definedName name="DUR_AHU" localSheetId="5">[1]DURATIONS!$B$10</definedName>
    <definedName name="DUR_AHU" localSheetId="52">[2]DURATIONS!$B$10</definedName>
    <definedName name="DUR_AHU" localSheetId="33">[3]DURATIONS!$B$10</definedName>
    <definedName name="DUR_AHU" localSheetId="13">[4]DURATIONS!$B$10</definedName>
    <definedName name="DUR_AHU" localSheetId="40">[5]DURATIONS!$B$10</definedName>
    <definedName name="DUR_AHU" localSheetId="39">[6]DURATIONS!$B$10</definedName>
    <definedName name="DUR_AHU" localSheetId="3">[7]DURATIONS!$B$10</definedName>
    <definedName name="DUR_AHU" localSheetId="38">[5]DURATIONS!$B$10</definedName>
    <definedName name="DUR_AHU" localSheetId="4">[8]DURATIONS!$B$10</definedName>
    <definedName name="DUR_AHU" localSheetId="32">[3]DURATIONS!$B$10</definedName>
    <definedName name="DUR_AHU" localSheetId="31">[3]DURATIONS!$B$10</definedName>
    <definedName name="DUR_AHU" localSheetId="37">[6]DURATIONS!$B$10</definedName>
    <definedName name="DUR_AHU">DURATIONS!$B$10</definedName>
    <definedName name="DUR_ATU" localSheetId="5">[1]DURATIONS!$B$17</definedName>
    <definedName name="DUR_ATU" localSheetId="52">[2]DURATIONS!$B$17</definedName>
    <definedName name="DUR_ATU" localSheetId="33">[3]DURATIONS!$B$17</definedName>
    <definedName name="DUR_ATU" localSheetId="13">[4]DURATIONS!$B$17</definedName>
    <definedName name="DUR_ATU" localSheetId="40">[5]DURATIONS!$B$17</definedName>
    <definedName name="DUR_ATU" localSheetId="39">[6]DURATIONS!$B$17</definedName>
    <definedName name="DUR_ATU" localSheetId="3">[7]DURATIONS!$B$17</definedName>
    <definedName name="DUR_ATU" localSheetId="38">[5]DURATIONS!$B$17</definedName>
    <definedName name="DUR_ATU" localSheetId="4">[8]DURATIONS!$B$17</definedName>
    <definedName name="DUR_ATU" localSheetId="32">[3]DURATIONS!$B$17</definedName>
    <definedName name="DUR_ATU" localSheetId="31">[3]DURATIONS!$B$17</definedName>
    <definedName name="DUR_ATU" localSheetId="37">[6]DURATIONS!$B$17</definedName>
    <definedName name="DUR_ATU">DURATIONS!$B$17</definedName>
    <definedName name="DUR_BOILER" localSheetId="5">[1]DURATIONS!$B$24</definedName>
    <definedName name="DUR_BOILER" localSheetId="52">[2]DURATIONS!$B$24</definedName>
    <definedName name="DUR_BOILER" localSheetId="33">[3]DURATIONS!$B$24</definedName>
    <definedName name="DUR_BOILER" localSheetId="13">[4]DURATIONS!$B$24</definedName>
    <definedName name="DUR_BOILER" localSheetId="40">[5]DURATIONS!$B$24</definedName>
    <definedName name="DUR_BOILER" localSheetId="39">[6]DURATIONS!$B$24</definedName>
    <definedName name="DUR_BOILER" localSheetId="3">[7]DURATIONS!$B$24</definedName>
    <definedName name="DUR_BOILER" localSheetId="38">[5]DURATIONS!$B$24</definedName>
    <definedName name="DUR_BOILER" localSheetId="4">[8]DURATIONS!$B$24</definedName>
    <definedName name="DUR_BOILER" localSheetId="32">[3]DURATIONS!$B$24</definedName>
    <definedName name="DUR_BOILER" localSheetId="31">[3]DURATIONS!$B$24</definedName>
    <definedName name="DUR_BOILER" localSheetId="37">[6]DURATIONS!$B$24</definedName>
    <definedName name="DUR_BOILER">DURATIONS!$B$24</definedName>
    <definedName name="DUR_CHILLER" localSheetId="5">[1]DURATIONS!$B$21</definedName>
    <definedName name="DUR_CHILLER" localSheetId="52">[2]DURATIONS!$B$21</definedName>
    <definedName name="DUR_CHILLER" localSheetId="33">[3]DURATIONS!$B$21</definedName>
    <definedName name="DUR_CHILLER" localSheetId="13">[4]DURATIONS!$B$21</definedName>
    <definedName name="DUR_CHILLER" localSheetId="40">[5]DURATIONS!$B$21</definedName>
    <definedName name="DUR_CHILLER" localSheetId="39">[6]DURATIONS!$B$21</definedName>
    <definedName name="DUR_CHILLER" localSheetId="3">[7]DURATIONS!$B$21</definedName>
    <definedName name="DUR_CHILLER" localSheetId="38">[5]DURATIONS!$B$21</definedName>
    <definedName name="DUR_CHILLER" localSheetId="4">[8]DURATIONS!$B$21</definedName>
    <definedName name="DUR_CHILLER" localSheetId="32">[3]DURATIONS!$B$21</definedName>
    <definedName name="DUR_CHILLER" localSheetId="31">[3]DURATIONS!$B$21</definedName>
    <definedName name="DUR_CHILLER" localSheetId="37">[6]DURATIONS!$B$21</definedName>
    <definedName name="DUR_CHILLER">DURATIONS!$B$21</definedName>
    <definedName name="DUR_CHWCOIL" localSheetId="5">[1]DURATIONS!$B$25</definedName>
    <definedName name="DUR_CHWCOIL" localSheetId="52">[2]DURATIONS!$B$25</definedName>
    <definedName name="DUR_CHWCOIL" localSheetId="33">[3]DURATIONS!$B$25</definedName>
    <definedName name="DUR_CHWCOIL" localSheetId="13">[4]DURATIONS!$B$25</definedName>
    <definedName name="DUR_CHWCOIL" localSheetId="40">[5]DURATIONS!$B$25</definedName>
    <definedName name="DUR_CHWCOIL" localSheetId="39">[6]DURATIONS!$B$25</definedName>
    <definedName name="DUR_CHWCOIL" localSheetId="3">[7]DURATIONS!$B$25</definedName>
    <definedName name="DUR_CHWCOIL" localSheetId="38">[5]DURATIONS!$B$25</definedName>
    <definedName name="DUR_CHWCOIL" localSheetId="4">[8]DURATIONS!$B$25</definedName>
    <definedName name="DUR_CHWCOIL" localSheetId="32">[3]DURATIONS!$B$25</definedName>
    <definedName name="DUR_CHWCOIL" localSheetId="31">[3]DURATIONS!$B$25</definedName>
    <definedName name="DUR_CHWCOIL" localSheetId="37">[6]DURATIONS!$B$25</definedName>
    <definedName name="DUR_CHWCOIL">DURATIONS!$B$25</definedName>
    <definedName name="DUR_CRAC" localSheetId="5">[1]DURATIONS!$B$14</definedName>
    <definedName name="DUR_CRAC" localSheetId="52">[2]DURATIONS!$B$14</definedName>
    <definedName name="DUR_CRAC" localSheetId="33">[3]DURATIONS!$B$14</definedName>
    <definedName name="DUR_CRAC" localSheetId="13">[4]DURATIONS!$B$14</definedName>
    <definedName name="DUR_CRAC" localSheetId="40">[5]DURATIONS!$B$14</definedName>
    <definedName name="DUR_CRAC" localSheetId="39">[6]DURATIONS!$B$14</definedName>
    <definedName name="DUR_CRAC" localSheetId="3">[7]DURATIONS!$B$14</definedName>
    <definedName name="DUR_CRAC" localSheetId="38">[5]DURATIONS!$B$14</definedName>
    <definedName name="DUR_CRAC" localSheetId="4">[8]DURATIONS!$B$14</definedName>
    <definedName name="DUR_CRAC" localSheetId="32">[3]DURATIONS!$B$14</definedName>
    <definedName name="DUR_CRAC" localSheetId="31">[3]DURATIONS!$B$14</definedName>
    <definedName name="DUR_CRAC" localSheetId="37">[6]DURATIONS!$B$14</definedName>
    <definedName name="DUR_CRAC">DURATIONS!$B$14</definedName>
    <definedName name="DUR_CT" localSheetId="5">[1]DURATIONS!$B$23</definedName>
    <definedName name="DUR_CT" localSheetId="52">[2]DURATIONS!$B$23</definedName>
    <definedName name="DUR_CT" localSheetId="33">[3]DURATIONS!$B$23</definedName>
    <definedName name="DUR_CT" localSheetId="13">[4]DURATIONS!$B$23</definedName>
    <definedName name="DUR_CT" localSheetId="40">[5]DURATIONS!$B$23</definedName>
    <definedName name="DUR_CT" localSheetId="39">[6]DURATIONS!$B$23</definedName>
    <definedName name="DUR_CT" localSheetId="3">[7]DURATIONS!$B$23</definedName>
    <definedName name="DUR_CT" localSheetId="38">[5]DURATIONS!$B$23</definedName>
    <definedName name="DUR_CT" localSheetId="4">[8]DURATIONS!$B$23</definedName>
    <definedName name="DUR_CT" localSheetId="32">[3]DURATIONS!$B$23</definedName>
    <definedName name="DUR_CT" localSheetId="31">[3]DURATIONS!$B$23</definedName>
    <definedName name="DUR_CT" localSheetId="37">[6]DURATIONS!$B$23</definedName>
    <definedName name="DUR_CT">DURATIONS!$B$23</definedName>
    <definedName name="DUR_DXCOIL" localSheetId="5">[1]DURATIONS!$B$27</definedName>
    <definedName name="DUR_DXCOIL" localSheetId="52">[2]DURATIONS!$B$27</definedName>
    <definedName name="DUR_DXCOIL" localSheetId="33">[3]DURATIONS!$B$27</definedName>
    <definedName name="DUR_DXCOIL" localSheetId="13">[4]DURATIONS!$B$27</definedName>
    <definedName name="DUR_DXCOIL" localSheetId="40">[5]DURATIONS!$B$27</definedName>
    <definedName name="DUR_DXCOIL" localSheetId="39">[6]DURATIONS!$B$27</definedName>
    <definedName name="DUR_DXCOIL" localSheetId="3">[7]DURATIONS!$B$27</definedName>
    <definedName name="DUR_DXCOIL" localSheetId="38">[5]DURATIONS!$B$27</definedName>
    <definedName name="DUR_DXCOIL" localSheetId="4">[8]DURATIONS!$B$27</definedName>
    <definedName name="DUR_DXCOIL" localSheetId="32">[3]DURATIONS!$B$27</definedName>
    <definedName name="DUR_DXCOIL" localSheetId="31">[3]DURATIONS!$B$27</definedName>
    <definedName name="DUR_DXCOIL" localSheetId="37">[6]DURATIONS!$B$27</definedName>
    <definedName name="DUR_DXCOIL">DURATIONS!$B$27</definedName>
    <definedName name="DUR_ELECHEATCOIL" localSheetId="5">[1]DURATIONS!$B$29</definedName>
    <definedName name="DUR_ELECHEATCOIL" localSheetId="52">[2]DURATIONS!$B$28</definedName>
    <definedName name="DUR_ELECHEATCOIL" localSheetId="33">[3]DURATIONS!$B$28</definedName>
    <definedName name="DUR_ELECHEATCOIL" localSheetId="13">[4]DURATIONS!$B$29</definedName>
    <definedName name="DUR_ELECHEATCOIL" localSheetId="40">[5]DURATIONS!$B$28</definedName>
    <definedName name="DUR_ELECHEATCOIL" localSheetId="39">[6]DURATIONS!$B$28</definedName>
    <definedName name="DUR_ELECHEATCOIL" localSheetId="3">[7]DURATIONS!$B$29</definedName>
    <definedName name="DUR_ELECHEATCOIL" localSheetId="38">[5]DURATIONS!$B$28</definedName>
    <definedName name="DUR_ELECHEATCOIL" localSheetId="4">[8]DURATIONS!$B$29</definedName>
    <definedName name="DUR_ELECHEATCOIL" localSheetId="32">[3]DURATIONS!$B$28</definedName>
    <definedName name="DUR_ELECHEATCOIL" localSheetId="31">[3]DURATIONS!$B$28</definedName>
    <definedName name="DUR_ELECHEATCOIL" localSheetId="37">[6]DURATIONS!$B$28</definedName>
    <definedName name="DUR_ELECHEATCOIL">DURATIONS!$B$29</definedName>
    <definedName name="DUR_ERV" localSheetId="5">[1]DURATIONS!$B$15</definedName>
    <definedName name="DUR_ERV" localSheetId="52">[2]DURATIONS!$B$15</definedName>
    <definedName name="DUR_ERV" localSheetId="33">[3]DURATIONS!$B$15</definedName>
    <definedName name="DUR_ERV" localSheetId="13">[4]DURATIONS!$B$15</definedName>
    <definedName name="DUR_ERV" localSheetId="40">[5]DURATIONS!$B$15</definedName>
    <definedName name="DUR_ERV" localSheetId="39">[6]DURATIONS!$B$15</definedName>
    <definedName name="DUR_ERV" localSheetId="3">[7]DURATIONS!$B$15</definedName>
    <definedName name="DUR_ERV" localSheetId="38">[5]DURATIONS!$B$15</definedName>
    <definedName name="DUR_ERV" localSheetId="4">[8]DURATIONS!$B$15</definedName>
    <definedName name="DUR_ERV" localSheetId="32">[3]DURATIONS!$B$15</definedName>
    <definedName name="DUR_ERV" localSheetId="31">[3]DURATIONS!$B$15</definedName>
    <definedName name="DUR_ERV" localSheetId="37">[6]DURATIONS!$B$15</definedName>
    <definedName name="DUR_ERV">DURATIONS!$B$15</definedName>
    <definedName name="DUR_FAN" localSheetId="5">[1]DURATIONS!$B$16</definedName>
    <definedName name="DUR_FAN" localSheetId="52">[2]DURATIONS!$B$16</definedName>
    <definedName name="DUR_FAN" localSheetId="33">[3]DURATIONS!$B$16</definedName>
    <definedName name="DUR_FAN" localSheetId="13">[4]DURATIONS!$B$16</definedName>
    <definedName name="DUR_FAN" localSheetId="40">[5]DURATIONS!$B$16</definedName>
    <definedName name="DUR_FAN" localSheetId="39">[6]DURATIONS!$B$16</definedName>
    <definedName name="DUR_FAN" localSheetId="3">[7]DURATIONS!$B$16</definedName>
    <definedName name="DUR_FAN" localSheetId="38">[5]DURATIONS!$B$16</definedName>
    <definedName name="DUR_FAN" localSheetId="4">[8]DURATIONS!$B$16</definedName>
    <definedName name="DUR_FAN" localSheetId="32">[3]DURATIONS!$B$16</definedName>
    <definedName name="DUR_FAN" localSheetId="31">[3]DURATIONS!$B$16</definedName>
    <definedName name="DUR_FAN" localSheetId="37">[6]DURATIONS!$B$16</definedName>
    <definedName name="DUR_FAN">DURATIONS!$B$16</definedName>
    <definedName name="DUR_FCU" localSheetId="5">[1]DURATIONS!$B$12</definedName>
    <definedName name="DUR_FCU" localSheetId="52">[2]DURATIONS!$B$12</definedName>
    <definedName name="DUR_FCU" localSheetId="33">[3]DURATIONS!$B$12</definedName>
    <definedName name="DUR_FCU" localSheetId="13">[4]DURATIONS!$B$12</definedName>
    <definedName name="DUR_FCU" localSheetId="40">[5]DURATIONS!$B$12</definedName>
    <definedName name="DUR_FCU" localSheetId="39">[6]DURATIONS!$B$12</definedName>
    <definedName name="DUR_FCU" localSheetId="3">[7]DURATIONS!$B$12</definedName>
    <definedName name="DUR_FCU" localSheetId="38">[5]DURATIONS!$B$12</definedName>
    <definedName name="DUR_FCU" localSheetId="4">[8]DURATIONS!$B$12</definedName>
    <definedName name="DUR_FCU" localSheetId="32">[3]DURATIONS!$B$12</definedName>
    <definedName name="DUR_FCU" localSheetId="31">[3]DURATIONS!$B$12</definedName>
    <definedName name="DUR_FCU" localSheetId="37">[6]DURATIONS!$B$12</definedName>
    <definedName name="DUR_FCU">DURATIONS!$B$12</definedName>
    <definedName name="DUR_GASHEATCOIL" localSheetId="5">[1]DURATIONS!$B$30</definedName>
    <definedName name="DUR_GASHEATCOIL" localSheetId="52">[2]DURATIONS!$B$29</definedName>
    <definedName name="DUR_GASHEATCOIL" localSheetId="33">[3]DURATIONS!$B$29</definedName>
    <definedName name="DUR_GASHEATCOIL" localSheetId="13">[4]DURATIONS!$B$30</definedName>
    <definedName name="DUR_GASHEATCOIL" localSheetId="40">[5]DURATIONS!$B$29</definedName>
    <definedName name="DUR_GASHEATCOIL" localSheetId="39">[6]DURATIONS!$B$29</definedName>
    <definedName name="DUR_GASHEATCOIL" localSheetId="3">[7]DURATIONS!$B$30</definedName>
    <definedName name="DUR_GASHEATCOIL" localSheetId="38">[5]DURATIONS!$B$29</definedName>
    <definedName name="DUR_GASHEATCOIL" localSheetId="4">[8]DURATIONS!$B$30</definedName>
    <definedName name="DUR_GASHEATCOIL" localSheetId="32">[3]DURATIONS!$B$29</definedName>
    <definedName name="DUR_GASHEATCOIL" localSheetId="31">[3]DURATIONS!$B$29</definedName>
    <definedName name="DUR_GASHEATCOIL" localSheetId="37">[6]DURATIONS!$B$29</definedName>
    <definedName name="DUR_GASHEATCOIL">DURATIONS!$B$30</definedName>
    <definedName name="DUR_HHWCOIL" localSheetId="5">[1]DURATIONS!$B$26</definedName>
    <definedName name="DUR_HHWCOIL" localSheetId="52">[2]DURATIONS!$B$26</definedName>
    <definedName name="DUR_HHWCOIL" localSheetId="33">[3]DURATIONS!$B$26</definedName>
    <definedName name="DUR_HHWCOIL" localSheetId="13">[4]DURATIONS!$B$26</definedName>
    <definedName name="DUR_HHWCOIL" localSheetId="40">[5]DURATIONS!$B$26</definedName>
    <definedName name="DUR_HHWCOIL" localSheetId="39">[6]DURATIONS!$B$26</definedName>
    <definedName name="DUR_HHWCOIL" localSheetId="3">[7]DURATIONS!$B$26</definedName>
    <definedName name="DUR_HHWCOIL" localSheetId="38">[5]DURATIONS!$B$26</definedName>
    <definedName name="DUR_HHWCOIL" localSheetId="4">[8]DURATIONS!$B$26</definedName>
    <definedName name="DUR_HHWCOIL" localSheetId="32">[3]DURATIONS!$B$26</definedName>
    <definedName name="DUR_HHWCOIL" localSheetId="31">[3]DURATIONS!$B$26</definedName>
    <definedName name="DUR_HHWCOIL" localSheetId="37">[6]DURATIONS!$B$26</definedName>
    <definedName name="DUR_HHWCOIL">DURATIONS!$B$26</definedName>
    <definedName name="DUR_HPCOIL" localSheetId="5">[1]DURATIONS!$B$28</definedName>
    <definedName name="DUR_HPCOIL" localSheetId="13">[4]DURATIONS!$B$28</definedName>
    <definedName name="DUR_HPCOIL" localSheetId="3">[7]DURATIONS!$B$28</definedName>
    <definedName name="DUR_HPCOIL" localSheetId="4">[8]DURATIONS!$B$28</definedName>
    <definedName name="DUR_HPCOIL">DURATIONS!$B$28</definedName>
    <definedName name="DUR_INLET" localSheetId="5">[1]DURATIONS!$B$19</definedName>
    <definedName name="DUR_INLET" localSheetId="52">[2]DURATIONS!$B$19</definedName>
    <definedName name="DUR_INLET" localSheetId="33">[3]DURATIONS!$B$19</definedName>
    <definedName name="DUR_INLET" localSheetId="13">[4]DURATIONS!$B$19</definedName>
    <definedName name="DUR_INLET" localSheetId="40">[5]DURATIONS!$B$19</definedName>
    <definedName name="DUR_INLET" localSheetId="39">[6]DURATIONS!$B$19</definedName>
    <definedName name="DUR_INLET" localSheetId="3">[7]DURATIONS!$B$19</definedName>
    <definedName name="DUR_INLET" localSheetId="38">[5]DURATIONS!$B$19</definedName>
    <definedName name="DUR_INLET" localSheetId="4">[8]DURATIONS!$B$19</definedName>
    <definedName name="DUR_INLET" localSheetId="32">[3]DURATIONS!$B$19</definedName>
    <definedName name="DUR_INLET" localSheetId="31">[3]DURATIONS!$B$19</definedName>
    <definedName name="DUR_INLET" localSheetId="37">[6]DURATIONS!$B$19</definedName>
    <definedName name="DUR_INLET">DURATIONS!$B$19</definedName>
    <definedName name="DUR_OUTLET" localSheetId="5">[1]DURATIONS!$B$18</definedName>
    <definedName name="DUR_OUTLET" localSheetId="52">[2]DURATIONS!$B$18</definedName>
    <definedName name="DUR_OUTLET" localSheetId="33">[3]DURATIONS!$B$18</definedName>
    <definedName name="DUR_OUTLET" localSheetId="13">[4]DURATIONS!$B$18</definedName>
    <definedName name="DUR_OUTLET" localSheetId="40">[5]DURATIONS!$B$18</definedName>
    <definedName name="DUR_OUTLET" localSheetId="39">[6]DURATIONS!$B$18</definedName>
    <definedName name="DUR_OUTLET" localSheetId="3">[7]DURATIONS!$B$18</definedName>
    <definedName name="DUR_OUTLET" localSheetId="38">[5]DURATIONS!$B$18</definedName>
    <definedName name="DUR_OUTLET" localSheetId="4">[8]DURATIONS!$B$18</definedName>
    <definedName name="DUR_OUTLET" localSheetId="32">[3]DURATIONS!$B$18</definedName>
    <definedName name="DUR_OUTLET" localSheetId="31">[3]DURATIONS!$B$18</definedName>
    <definedName name="DUR_OUTLET" localSheetId="37">[6]DURATIONS!$B$18</definedName>
    <definedName name="DUR_OUTLET">DURATIONS!$B$18</definedName>
    <definedName name="DUR_PUMP" localSheetId="5">[1]DURATIONS!$B$22</definedName>
    <definedName name="DUR_PUMP" localSheetId="52">[2]DURATIONS!$B$22</definedName>
    <definedName name="DUR_PUMP" localSheetId="33">[3]DURATIONS!$B$22</definedName>
    <definedName name="DUR_PUMP" localSheetId="13">[4]DURATIONS!$B$22</definedName>
    <definedName name="DUR_PUMP" localSheetId="40">[5]DURATIONS!$B$22</definedName>
    <definedName name="DUR_PUMP" localSheetId="39">[6]DURATIONS!$B$22</definedName>
    <definedName name="DUR_PUMP" localSheetId="3">[7]DURATIONS!$B$22</definedName>
    <definedName name="DUR_PUMP" localSheetId="38">[5]DURATIONS!$B$22</definedName>
    <definedName name="DUR_PUMP" localSheetId="4">[8]DURATIONS!$B$22</definedName>
    <definedName name="DUR_PUMP" localSheetId="32">[3]DURATIONS!$B$22</definedName>
    <definedName name="DUR_PUMP" localSheetId="31">[3]DURATIONS!$B$22</definedName>
    <definedName name="DUR_PUMP" localSheetId="37">[6]DURATIONS!$B$22</definedName>
    <definedName name="DUR_PUMP">DURATIONS!$B$22</definedName>
    <definedName name="DUR_RTU" localSheetId="5">[1]DURATIONS!$B$11</definedName>
    <definedName name="DUR_RTU" localSheetId="52">[2]DURATIONS!$B$11</definedName>
    <definedName name="DUR_RTU" localSheetId="33">[3]DURATIONS!$B$11</definedName>
    <definedName name="DUR_RTU" localSheetId="13">[4]DURATIONS!$B$11</definedName>
    <definedName name="DUR_RTU" localSheetId="40">[5]DURATIONS!$B$11</definedName>
    <definedName name="DUR_RTU" localSheetId="39">[6]DURATIONS!$B$11</definedName>
    <definedName name="DUR_RTU" localSheetId="3">[7]DURATIONS!$B$11</definedName>
    <definedName name="DUR_RTU" localSheetId="38">[5]DURATIONS!$B$11</definedName>
    <definedName name="DUR_RTU" localSheetId="4">[8]DURATIONS!$B$11</definedName>
    <definedName name="DUR_RTU" localSheetId="32">[3]DURATIONS!$B$11</definedName>
    <definedName name="DUR_RTU" localSheetId="31">[3]DURATIONS!$B$11</definedName>
    <definedName name="DUR_RTU" localSheetId="37">[6]DURATIONS!$B$11</definedName>
    <definedName name="DUR_RTU">DURATIONS!$B$11</definedName>
    <definedName name="DUR_TRAVERSE">DURATIONS!$B$31</definedName>
    <definedName name="DUR_UH" localSheetId="5">[1]DURATIONS!$B$20</definedName>
    <definedName name="DUR_UH" localSheetId="52">[2]DURATIONS!$B$20</definedName>
    <definedName name="DUR_UH" localSheetId="33">[3]DURATIONS!$B$20</definedName>
    <definedName name="DUR_UH" localSheetId="13">[4]DURATIONS!$B$20</definedName>
    <definedName name="DUR_UH" localSheetId="40">[5]DURATIONS!$B$20</definedName>
    <definedName name="DUR_UH" localSheetId="39">[6]DURATIONS!$B$20</definedName>
    <definedName name="DUR_UH" localSheetId="3">[7]DURATIONS!$B$20</definedName>
    <definedName name="DUR_UH" localSheetId="38">[5]DURATIONS!$B$20</definedName>
    <definedName name="DUR_UH" localSheetId="4">[8]DURATIONS!$B$20</definedName>
    <definedName name="DUR_UH" localSheetId="32">[3]DURATIONS!$B$20</definedName>
    <definedName name="DUR_UH" localSheetId="31">[3]DURATIONS!$B$20</definedName>
    <definedName name="DUR_UH" localSheetId="37">[6]DURATIONS!$B$20</definedName>
    <definedName name="DUR_UH">DURATIONS!$B$20</definedName>
    <definedName name="DX_1">Builder!$D$277</definedName>
    <definedName name="DX_CFM_1">Builder!$F$277</definedName>
    <definedName name="DX_DUR_SUB_1">Builder!$M$277</definedName>
    <definedName name="DX_EAT_DB_1">Builder!$G$277</definedName>
    <definedName name="DX_EAT_WB_1">Builder!$H$277</definedName>
    <definedName name="DX_Key_1">Builder!$E$277</definedName>
    <definedName name="DX_LAT_DB_1">Builder!$I$277</definedName>
    <definedName name="DX_LAT_WB_1">Builder!$J$277</definedName>
    <definedName name="DX_MBH_1">Builder!$K$277</definedName>
    <definedName name="DX_MBH_2">Builder!$L$277</definedName>
    <definedName name="DX_Reference">Builder!$D$273</definedName>
    <definedName name="DX_Rows">Builder!$A$273:$A$278</definedName>
    <definedName name="EH_1">Builder!$D$293</definedName>
    <definedName name="EH_AIRFLOW_1">Builder!$I$293</definedName>
    <definedName name="EH_AMPS_1">Builder!$K$293</definedName>
    <definedName name="EH_DUR_SUB_1">Builder!$N$293</definedName>
    <definedName name="EH_EAT_1">Builder!$F$293</definedName>
    <definedName name="EH_Key_1">Builder!$E$293</definedName>
    <definedName name="EH_KW_1">Builder!$H$293</definedName>
    <definedName name="EH_LAT_1">Builder!$G$293</definedName>
    <definedName name="EH_MANF_1" localSheetId="5">[1]Builder!#REF!</definedName>
    <definedName name="EH_MANF_1" localSheetId="52">[2]Builder!#REF!</definedName>
    <definedName name="EH_MANF_1" localSheetId="10">Builder!#REF!</definedName>
    <definedName name="EH_MANF_1" localSheetId="7">[11]Builder!#REF!</definedName>
    <definedName name="EH_MANF_1" localSheetId="33">[3]Builder!#REF!</definedName>
    <definedName name="EH_MANF_1" localSheetId="13">[4]Builder!#REF!</definedName>
    <definedName name="EH_MANF_1" localSheetId="40">[5]Builder!#REF!</definedName>
    <definedName name="EH_MANF_1" localSheetId="39">[6]Builder!#REF!</definedName>
    <definedName name="EH_MANF_1" localSheetId="3">[7]Builder!#REF!</definedName>
    <definedName name="EH_MANF_1" localSheetId="38">[5]Builder!#REF!</definedName>
    <definedName name="EH_MANF_1" localSheetId="4">[8]Builder!#REF!</definedName>
    <definedName name="EH_MANF_1" localSheetId="32">[3]Builder!#REF!</definedName>
    <definedName name="EH_MANF_1" localSheetId="31">[3]Builder!#REF!</definedName>
    <definedName name="EH_MANF_1" localSheetId="22">[12]Builder!#REF!</definedName>
    <definedName name="EH_MANF_1" localSheetId="21">Builder!#REF!</definedName>
    <definedName name="EH_MANF_1" localSheetId="37">[6]Builder!#REF!</definedName>
    <definedName name="EH_MANF_1">Builder!#REF!</definedName>
    <definedName name="EH_MODEL_1" localSheetId="5">[1]Builder!#REF!</definedName>
    <definedName name="EH_MODEL_1" localSheetId="52">[2]Builder!#REF!</definedName>
    <definedName name="EH_MODEL_1" localSheetId="10">Builder!#REF!</definedName>
    <definedName name="EH_MODEL_1" localSheetId="7">[11]Builder!#REF!</definedName>
    <definedName name="EH_MODEL_1" localSheetId="33">[3]Builder!#REF!</definedName>
    <definedName name="EH_MODEL_1" localSheetId="13">[4]Builder!#REF!</definedName>
    <definedName name="EH_MODEL_1" localSheetId="40">[5]Builder!#REF!</definedName>
    <definedName name="EH_MODEL_1" localSheetId="39">[6]Builder!#REF!</definedName>
    <definedName name="EH_MODEL_1" localSheetId="3">[7]Builder!#REF!</definedName>
    <definedName name="EH_MODEL_1" localSheetId="38">[5]Builder!#REF!</definedName>
    <definedName name="EH_MODEL_1" localSheetId="4">[8]Builder!#REF!</definedName>
    <definedName name="EH_MODEL_1" localSheetId="32">[3]Builder!#REF!</definedName>
    <definedName name="EH_MODEL_1" localSheetId="31">[3]Builder!#REF!</definedName>
    <definedName name="EH_MODEL_1" localSheetId="22">[12]Builder!#REF!</definedName>
    <definedName name="EH_MODEL_1" localSheetId="21">Builder!#REF!</definedName>
    <definedName name="EH_MODEL_1" localSheetId="37">[6]Builder!#REF!</definedName>
    <definedName name="EH_MODEL_1">Builder!#REF!</definedName>
    <definedName name="EH_PHASES_1">Builder!$M$293</definedName>
    <definedName name="EH_Reference">Builder!$D$289</definedName>
    <definedName name="EH_Rows">Builder!$A$289:$A$294</definedName>
    <definedName name="EH_STAGES_1">Builder!$J$293</definedName>
    <definedName name="EH_VOLTS_1">Builder!$L$293</definedName>
    <definedName name="ERV_1" localSheetId="5">[1]Builder!$D$212</definedName>
    <definedName name="ERV_1" localSheetId="52">[2]Builder!$D$254</definedName>
    <definedName name="ERV_1" localSheetId="33">[3]Builder!$D$196</definedName>
    <definedName name="ERV_1" localSheetId="13">[4]Builder!$D$166</definedName>
    <definedName name="ERV_1" localSheetId="40">[5]Builder!$D$1214</definedName>
    <definedName name="ERV_1" localSheetId="39">[6]Builder!$D$804</definedName>
    <definedName name="ERV_1" localSheetId="3">[7]Builder!$D$212</definedName>
    <definedName name="ERV_1" localSheetId="38">[5]Builder!$D$1214</definedName>
    <definedName name="ERV_1" localSheetId="4">[8]Builder!$D$166</definedName>
    <definedName name="ERV_1" localSheetId="32">[3]Builder!$D$196</definedName>
    <definedName name="ERV_1" localSheetId="31">[3]Builder!$D$196</definedName>
    <definedName name="ERV_1" localSheetId="37">[6]Builder!$D$804</definedName>
    <definedName name="ERV_1">Builder!$D$166</definedName>
    <definedName name="ERV_Area_1">Builder!$F$166</definedName>
    <definedName name="ERV_ATU_1">Builder!$E$172</definedName>
    <definedName name="ERV_ATU_Area_1">Builder!$H$172</definedName>
    <definedName name="ERV_ATU_Box_1">Builder!$G$172</definedName>
    <definedName name="ERV_ATU_CHW_SUM_1">Builder!$AC$172</definedName>
    <definedName name="ERV_ATU_CLGMAX_1" localSheetId="5">[1]Builder!$O$218</definedName>
    <definedName name="ERV_ATU_CLGMAX_1" localSheetId="52">[2]Builder!$O$260</definedName>
    <definedName name="ERV_ATU_CLGMAX_1" localSheetId="33">[3]Builder!$O$202</definedName>
    <definedName name="ERV_ATU_CLGMAX_1" localSheetId="13">[4]Builder!$O$172</definedName>
    <definedName name="ERV_ATU_CLGMAX_1" localSheetId="40">[5]Builder!$O$1220</definedName>
    <definedName name="ERV_ATU_CLGMAX_1" localSheetId="39">[6]Builder!$O$813</definedName>
    <definedName name="ERV_ATU_CLGMAX_1" localSheetId="3">[7]Builder!$O$218</definedName>
    <definedName name="ERV_ATU_CLGMAX_1" localSheetId="38">[5]Builder!$O$1220</definedName>
    <definedName name="ERV_ATU_CLGMAX_1" localSheetId="4">[8]Builder!$O$172</definedName>
    <definedName name="ERV_ATU_CLGMAX_1" localSheetId="32">[3]Builder!$O$202</definedName>
    <definedName name="ERV_ATU_CLGMAX_1" localSheetId="31">[3]Builder!$O$202</definedName>
    <definedName name="ERV_ATU_CLGMAX_1" localSheetId="37">[6]Builder!$O$813</definedName>
    <definedName name="ERV_ATU_CLGMAX_1">Builder!$O$172</definedName>
    <definedName name="ERV_ATU_CLGMIN_1">Builder!$P$172</definedName>
    <definedName name="ERV_ATU_CLGTOT_1">Builder!$Q$172</definedName>
    <definedName name="ERV_ATU_DUR_SUB_1">Builder!$AL$172</definedName>
    <definedName name="ERV_ATU_DX_SUM_1">Builder!$AE$172</definedName>
    <definedName name="ERV_ATU_EH_SUM_1">Builder!$AG$172</definedName>
    <definedName name="ERV_ATU_FAN_AMPS_1">Builder!$W$172</definedName>
    <definedName name="ERV_ATU_FAN_CFM_1">Builder!$U$172</definedName>
    <definedName name="ERV_ATU_FAN_HP_1">Builder!$V$172</definedName>
    <definedName name="ERV_ATU_FAN_VOLTS_1">Builder!$X$172</definedName>
    <definedName name="ERV_ATU_GAS_SUM_1">Builder!$AH$172</definedName>
    <definedName name="ERV_ATU_HHW_SUM_1">Builder!$AD$172</definedName>
    <definedName name="ERV_ATU_HP_SUM_1">Builder!$AF$172</definedName>
    <definedName name="ERV_ATU_HTG_TOT_1">Builder!$T$172</definedName>
    <definedName name="ERV_ATU_HTGMAX_1">Builder!$R$172</definedName>
    <definedName name="ERV_ATU_HTGMIN_1">Builder!$S$172</definedName>
    <definedName name="ERV_ATU_InletShape_1">Builder!$K$172</definedName>
    <definedName name="ERV_ATU_InletSize_1">Builder!$J$172</definedName>
    <definedName name="ERV_ATU_Location_1">Builder!$I$172</definedName>
    <definedName name="ERV_ATU_MFG_1">Builder!$L$172</definedName>
    <definedName name="ERV_ATU_Model_1">Builder!$N$172</definedName>
    <definedName name="ERV_ATU_Num_Outlets_1" localSheetId="5">[1]Builder!$AI$218</definedName>
    <definedName name="ERV_ATU_Num_Outlets_1" localSheetId="52">[2]Builder!$AH$260</definedName>
    <definedName name="ERV_ATU_Num_Outlets_1" localSheetId="33">[3]Builder!$AH$202</definedName>
    <definedName name="ERV_ATU_Num_Outlets_1" localSheetId="13">[4]Builder!$AI$172</definedName>
    <definedName name="ERV_ATU_Num_Outlets_1" localSheetId="40">[5]Builder!$AH$1220</definedName>
    <definedName name="ERV_ATU_Num_Outlets_1" localSheetId="39">[6]Builder!$AH$813</definedName>
    <definedName name="ERV_ATU_Num_Outlets_1" localSheetId="3">[7]Builder!$AI$218</definedName>
    <definedName name="ERV_ATU_Num_Outlets_1" localSheetId="38">[5]Builder!$AH$1220</definedName>
    <definedName name="ERV_ATU_Num_Outlets_1" localSheetId="4">[8]Builder!$AI$172</definedName>
    <definedName name="ERV_ATU_Num_Outlets_1" localSheetId="32">[3]Builder!$AH$202</definedName>
    <definedName name="ERV_ATU_Num_Outlets_1" localSheetId="31">[3]Builder!$AH$202</definedName>
    <definedName name="ERV_ATU_Num_Outlets_1" localSheetId="37">[6]Builder!$AH$813</definedName>
    <definedName name="ERV_ATU_Num_Outlets_1">Builder!$AI$172</definedName>
    <definedName name="ERV_ATU_OA_INLET_1">Builder!$AA$172</definedName>
    <definedName name="ERV_ATU_OA_MAX_1">Builder!$Z$172</definedName>
    <definedName name="ERV_ATU_OA_MIN_1">Builder!$Y$172</definedName>
    <definedName name="ERV_ATU_OA_SHAPE_1">Builder!$AB$172</definedName>
    <definedName name="ERV_ATU_Outlet_Reference" localSheetId="5">[1]Builder!$D$227</definedName>
    <definedName name="ERV_ATU_Outlet_Reference" localSheetId="52">[2]Builder!$D$269</definedName>
    <definedName name="ERV_ATU_Outlet_Reference" localSheetId="33">[3]Builder!$D$211</definedName>
    <definedName name="ERV_ATU_Outlet_Reference" localSheetId="13">[4]Builder!$D$181</definedName>
    <definedName name="ERV_ATU_Outlet_Reference" localSheetId="40">[5]Builder!$D$1229</definedName>
    <definedName name="ERV_ATU_Outlet_Reference" localSheetId="39">[6]Builder!$D$946</definedName>
    <definedName name="ERV_ATU_Outlet_Reference" localSheetId="3">[7]Builder!$D$227</definedName>
    <definedName name="ERV_ATU_Outlet_Reference" localSheetId="38">[5]Builder!$D$1229</definedName>
    <definedName name="ERV_ATU_Outlet_Reference" localSheetId="4">[8]Builder!$D$181</definedName>
    <definedName name="ERV_ATU_Outlet_Reference" localSheetId="32">[3]Builder!$D$211</definedName>
    <definedName name="ERV_ATU_Outlet_Reference" localSheetId="31">[3]Builder!$D$211</definedName>
    <definedName name="ERV_ATU_Outlet_Reference" localSheetId="37">[6]Builder!$D$946</definedName>
    <definedName name="ERV_ATU_Outlet_Reference">Builder!$D$181</definedName>
    <definedName name="ERV_ATU_Reference" localSheetId="5">[1]Builder!$D$215</definedName>
    <definedName name="ERV_ATU_Reference" localSheetId="52">[2]Builder!$D$257</definedName>
    <definedName name="ERV_ATU_Reference" localSheetId="33">[3]Builder!$D$199</definedName>
    <definedName name="ERV_ATU_Reference" localSheetId="13">[4]Builder!$D$169</definedName>
    <definedName name="ERV_ATU_Reference" localSheetId="40">[5]Builder!$D$1217</definedName>
    <definedName name="ERV_ATU_Reference" localSheetId="39">[6]Builder!$D$810</definedName>
    <definedName name="ERV_ATU_Reference" localSheetId="3">[7]Builder!$D$215</definedName>
    <definedName name="ERV_ATU_Reference" localSheetId="38">[5]Builder!$D$1217</definedName>
    <definedName name="ERV_ATU_Reference" localSheetId="4">[8]Builder!$D$169</definedName>
    <definedName name="ERV_ATU_Reference" localSheetId="32">[3]Builder!$D$199</definedName>
    <definedName name="ERV_ATU_Reference" localSheetId="31">[3]Builder!$D$199</definedName>
    <definedName name="ERV_ATU_Reference" localSheetId="37">[6]Builder!$D$810</definedName>
    <definedName name="ERV_ATU_Reference">Builder!$D$169</definedName>
    <definedName name="ERV_ATU_Sys_Type_1">Builder!$F$172</definedName>
    <definedName name="ERV_ATU_Type_1">Builder!$M$172</definedName>
    <definedName name="ERV_ATUOutlet_1" localSheetId="5">[1]Builder!$D$230</definedName>
    <definedName name="ERV_ATUOutlet_1" localSheetId="52">[2]Builder!$D$272</definedName>
    <definedName name="ERV_ATUOutlet_1" localSheetId="33">[3]Builder!$D$214</definedName>
    <definedName name="ERV_ATUOutlet_1" localSheetId="13">[4]Builder!$D$184</definedName>
    <definedName name="ERV_ATUOutlet_1" localSheetId="40">[5]Builder!$D$1232</definedName>
    <definedName name="ERV_ATUOutlet_1" localSheetId="39">[6]Builder!$D$949</definedName>
    <definedName name="ERV_ATUOutlet_1" localSheetId="3">[7]Builder!$D$230</definedName>
    <definedName name="ERV_ATUOutlet_1" localSheetId="38">[5]Builder!$D$1232</definedName>
    <definedName name="ERV_ATUOutlet_1" localSheetId="4">[8]Builder!$D$184</definedName>
    <definedName name="ERV_ATUOutlet_1" localSheetId="32">[3]Builder!$D$214</definedName>
    <definedName name="ERV_ATUOutlet_1" localSheetId="31">[3]Builder!$D$214</definedName>
    <definedName name="ERV_ATUOutlet_1" localSheetId="37">[6]Builder!$D$949</definedName>
    <definedName name="ERV_ATUOutlet_1">Builder!$D$184</definedName>
    <definedName name="ERV_ATUOutlet_Area_1">Builder!$G$184</definedName>
    <definedName name="ERV_ATUOutlet_Box_1">Builder!$E$184</definedName>
    <definedName name="ERV_ATUOutlet_CFM_1" localSheetId="5">[1]Builder!$J$230</definedName>
    <definedName name="ERV_ATUOutlet_CFM_1" localSheetId="52">[2]Builder!$J$272</definedName>
    <definedName name="ERV_ATUOutlet_CFM_1" localSheetId="33">[3]Builder!$J$214</definedName>
    <definedName name="ERV_ATUOutlet_CFM_1" localSheetId="13">[4]Builder!$J$184</definedName>
    <definedName name="ERV_ATUOutlet_CFM_1" localSheetId="40">[5]Builder!$J$1232</definedName>
    <definedName name="ERV_ATUOutlet_CFM_1" localSheetId="39">[6]Builder!$J$949</definedName>
    <definedName name="ERV_ATUOutlet_CFM_1" localSheetId="3">[7]Builder!$J$230</definedName>
    <definedName name="ERV_ATUOutlet_CFM_1" localSheetId="38">[5]Builder!$J$1232</definedName>
    <definedName name="ERV_ATUOutlet_CFM_1" localSheetId="4">[8]Builder!$J$184</definedName>
    <definedName name="ERV_ATUOutlet_CFM_1" localSheetId="32">[3]Builder!$J$214</definedName>
    <definedName name="ERV_ATUOutlet_CFM_1" localSheetId="31">[3]Builder!$J$214</definedName>
    <definedName name="ERV_ATUOutlet_CFM_1" localSheetId="37">[6]Builder!$J$949</definedName>
    <definedName name="ERV_ATUOutlet_CFM_1">Builder!$J$184</definedName>
    <definedName name="ERV_ATUOutlet_Num_1">Builder!$F$184</definedName>
    <definedName name="ERV_ATUOutlet_Size_1">Builder!$I$184</definedName>
    <definedName name="ERV_ATUOutlet_Type_1">Builder!$H$184</definedName>
    <definedName name="ERV_CHW_SUM_1">Builder!$AG$166</definedName>
    <definedName name="ERV_DUR_Inlets" localSheetId="10">Builder!#REF!</definedName>
    <definedName name="ERV_DUR_Inlets" localSheetId="39">[6]Builder!#REF!</definedName>
    <definedName name="ERV_DUR_Inlets" localSheetId="22">[12]Builder!#REF!</definedName>
    <definedName name="ERV_DUR_Inlets" localSheetId="21">Builder!#REF!</definedName>
    <definedName name="ERV_DUR_Inlets" localSheetId="37">[6]Builder!#REF!</definedName>
    <definedName name="ERV_DUR_Inlets">Builder!$AT$166</definedName>
    <definedName name="ERV_DUR_Outlets">Builder!$AS$166</definedName>
    <definedName name="ERV_DUR_SUB_1" localSheetId="10">Builder!#REF!</definedName>
    <definedName name="ERV_DUR_SUB_1" localSheetId="39">[6]Builder!#REF!</definedName>
    <definedName name="ERV_DUR_SUB_1" localSheetId="22">[12]Builder!#REF!</definedName>
    <definedName name="ERV_DUR_SUB_1" localSheetId="21">Builder!#REF!</definedName>
    <definedName name="ERV_DUR_SUB_1" localSheetId="37">[6]Builder!#REF!</definedName>
    <definedName name="ERV_DUR_SUB_1">Builder!$AU$166</definedName>
    <definedName name="ERV_DX_SUM_1">Builder!$AI$166</definedName>
    <definedName name="ERV_EH_SUM_1">Builder!$AK$166</definedName>
    <definedName name="ERV_Exhaust_1">Builder!$AD$166</definedName>
    <definedName name="ERV_Exhaust_BHP_1">Builder!$Z$166</definedName>
    <definedName name="ERV_Exhaust_CFM_1">Builder!$V$166</definedName>
    <definedName name="ERV_Exhaust_ESP_1">Builder!$X$166</definedName>
    <definedName name="ERV_Exhaust_Fan_1">Builder!$AC$166</definedName>
    <definedName name="ERV_Exhaust_Outside_1">Builder!$AE$166</definedName>
    <definedName name="ERV_Exhaust_Outside_CFM_1">Builder!$AB$166</definedName>
    <definedName name="ERV_Exhaust_Return_1">Builder!$AA$166</definedName>
    <definedName name="ERV_Exhaust_Return_Trav_1">Builder!$AF$166</definedName>
    <definedName name="ERV_Exhaust_RPM_1">Builder!$Y$166</definedName>
    <definedName name="ERV_Exhaust_TSP_1">Builder!$W$166</definedName>
    <definedName name="ERV_GAS_SUM_1">Builder!$AL$166</definedName>
    <definedName name="ERV_HHW_SUM_1">Builder!$AH$166</definedName>
    <definedName name="ERV_HP_SUM_1">Builder!$AJ$166</definedName>
    <definedName name="ERV_Inlet_Box_1">Builder!$F$190</definedName>
    <definedName name="ERV_Inlet_No_1">Builder!$G$190</definedName>
    <definedName name="ERV_Inlet_Reference" localSheetId="5">[1]Builder!$D$233</definedName>
    <definedName name="ERV_Inlet_Reference" localSheetId="52">[2]Builder!$D$275</definedName>
    <definedName name="ERV_Inlet_Reference" localSheetId="33">[3]Builder!$D$217</definedName>
    <definedName name="ERV_Inlet_Reference" localSheetId="13">[4]Builder!$D$187</definedName>
    <definedName name="ERV_Inlet_Reference" localSheetId="40">[5]Builder!$D$1235</definedName>
    <definedName name="ERV_Inlet_Reference" localSheetId="39">[6]Builder!$D$1220</definedName>
    <definedName name="ERV_Inlet_Reference" localSheetId="3">[7]Builder!$D$233</definedName>
    <definedName name="ERV_Inlet_Reference" localSheetId="38">[5]Builder!$D$1235</definedName>
    <definedName name="ERV_Inlet_Reference" localSheetId="4">[8]Builder!$D$187</definedName>
    <definedName name="ERV_Inlet_Reference" localSheetId="32">[3]Builder!$D$217</definedName>
    <definedName name="ERV_Inlet_Reference" localSheetId="31">[3]Builder!$D$217</definedName>
    <definedName name="ERV_Inlet_Reference" localSheetId="37">[6]Builder!$D$1220</definedName>
    <definedName name="ERV_Inlet_Reference">Builder!$D$187</definedName>
    <definedName name="ERV_InletSum_1" localSheetId="5">[1]Builder!$D$236</definedName>
    <definedName name="ERV_InletSum_1" localSheetId="52">[2]Builder!$D$278</definedName>
    <definedName name="ERV_InletSum_1" localSheetId="33">[3]Builder!$D$220</definedName>
    <definedName name="ERV_InletSum_1" localSheetId="13">[4]Builder!$D$190</definedName>
    <definedName name="ERV_InletSum_1" localSheetId="40">[5]Builder!$D$1238</definedName>
    <definedName name="ERV_InletSum_1" localSheetId="39">[6]Builder!$D$1223</definedName>
    <definedName name="ERV_InletSum_1" localSheetId="3">[7]Builder!$D$236</definedName>
    <definedName name="ERV_InletSum_1" localSheetId="38">[5]Builder!$D$1238</definedName>
    <definedName name="ERV_InletSum_1" localSheetId="4">[8]Builder!$D$190</definedName>
    <definedName name="ERV_InletSum_1" localSheetId="32">[3]Builder!$D$220</definedName>
    <definedName name="ERV_InletSum_1" localSheetId="31">[3]Builder!$D$220</definedName>
    <definedName name="ERV_InletSum_1" localSheetId="37">[6]Builder!$D$1223</definedName>
    <definedName name="ERV_InletSum_1">Builder!$D$190</definedName>
    <definedName name="ERV_InletSum_CFM" localSheetId="5">[1]Builder!$J$236</definedName>
    <definedName name="ERV_InletSum_CFM" localSheetId="52">[2]Builder!$J$278</definedName>
    <definedName name="ERV_InletSum_CFM" localSheetId="33">[3]Builder!$J$220</definedName>
    <definedName name="ERV_InletSum_CFM" localSheetId="13">[4]Builder!$J$190</definedName>
    <definedName name="ERV_InletSum_CFM" localSheetId="40">[5]Builder!$J$1238</definedName>
    <definedName name="ERV_InletSum_CFM" localSheetId="39">[6]Builder!$J$1223</definedName>
    <definedName name="ERV_InletSum_CFM" localSheetId="3">[7]Builder!$J$236</definedName>
    <definedName name="ERV_InletSum_CFM" localSheetId="38">[5]Builder!$J$1238</definedName>
    <definedName name="ERV_InletSum_CFM" localSheetId="4">[8]Builder!$J$190</definedName>
    <definedName name="ERV_InletSum_CFM" localSheetId="32">[3]Builder!$J$220</definedName>
    <definedName name="ERV_InletSum_CFM" localSheetId="31">[3]Builder!$J$220</definedName>
    <definedName name="ERV_InletSum_CFM" localSheetId="37">[6]Builder!$J$1223</definedName>
    <definedName name="ERV_InletSum_CFM">Builder!$J$190</definedName>
    <definedName name="ERV_Key_1">Builder!$E$166</definedName>
    <definedName name="ERV_Location_1">Builder!$G$166</definedName>
    <definedName name="ERV_MFG_1">Builder!$H$166</definedName>
    <definedName name="ERV_Model_1">Builder!$J$166</definedName>
    <definedName name="ERV_Num_ATU_1" localSheetId="5">[1]Builder!$AP$212</definedName>
    <definedName name="ERV_Num_ATU_1" localSheetId="52">[2]Builder!$AO$254</definedName>
    <definedName name="ERV_Num_ATU_1" localSheetId="33">[3]Builder!$AO$196</definedName>
    <definedName name="ERV_Num_ATU_1" localSheetId="13">[4]Builder!$AP$166</definedName>
    <definedName name="ERV_Num_ATU_1" localSheetId="40">[5]Builder!$AO$1214</definedName>
    <definedName name="ERV_Num_ATU_1" localSheetId="39">[6]Builder!$AO$804</definedName>
    <definedName name="ERV_Num_ATU_1" localSheetId="3">[7]Builder!$AP$212</definedName>
    <definedName name="ERV_Num_ATU_1" localSheetId="38">[5]Builder!$AO$1214</definedName>
    <definedName name="ERV_Num_ATU_1" localSheetId="4">[8]Builder!$AP$166</definedName>
    <definedName name="ERV_Num_ATU_1" localSheetId="32">[3]Builder!$AO$196</definedName>
    <definedName name="ERV_Num_ATU_1" localSheetId="31">[3]Builder!$AO$196</definedName>
    <definedName name="ERV_Num_ATU_1" localSheetId="37">[6]Builder!$AO$804</definedName>
    <definedName name="ERV_Num_ATU_1">Builder!$AP$166</definedName>
    <definedName name="ERV_Num_Inlets_1" localSheetId="5">[1]Builder!$AO$212</definedName>
    <definedName name="ERV_Num_Inlets_1" localSheetId="52">[2]Builder!$AN$254</definedName>
    <definedName name="ERV_Num_Inlets_1" localSheetId="33">[3]Builder!$AN$196</definedName>
    <definedName name="ERV_Num_Inlets_1" localSheetId="13">[4]Builder!$AO$166</definedName>
    <definedName name="ERV_Num_Inlets_1" localSheetId="40">[5]Builder!$AN$1214</definedName>
    <definedName name="ERV_Num_Inlets_1" localSheetId="39">[6]Builder!$AN$804</definedName>
    <definedName name="ERV_Num_Inlets_1" localSheetId="3">[7]Builder!$AO$212</definedName>
    <definedName name="ERV_Num_Inlets_1" localSheetId="38">[5]Builder!$AN$1214</definedName>
    <definedName name="ERV_Num_Inlets_1" localSheetId="4">[8]Builder!$AO$166</definedName>
    <definedName name="ERV_Num_Inlets_1" localSheetId="32">[3]Builder!$AN$196</definedName>
    <definedName name="ERV_Num_Inlets_1" localSheetId="31">[3]Builder!$AN$196</definedName>
    <definedName name="ERV_Num_Inlets_1" localSheetId="37">[6]Builder!$AN$804</definedName>
    <definedName name="ERV_Num_Inlets_1">Builder!$AO$166</definedName>
    <definedName name="ERV_Num_Outlets_1" localSheetId="5">[1]Builder!$AN$212</definedName>
    <definedName name="ERV_Num_Outlets_1" localSheetId="52">[2]Builder!$AM$254</definedName>
    <definedName name="ERV_Num_Outlets_1" localSheetId="33">[3]Builder!$AM$196</definedName>
    <definedName name="ERV_Num_Outlets_1" localSheetId="13">[4]Builder!$AN$166</definedName>
    <definedName name="ERV_Num_Outlets_1" localSheetId="40">[5]Builder!$AM$1214</definedName>
    <definedName name="ERV_Num_Outlets_1" localSheetId="39">[6]Builder!$AM$804</definedName>
    <definedName name="ERV_Num_Outlets_1" localSheetId="3">[7]Builder!$AN$212</definedName>
    <definedName name="ERV_Num_Outlets_1" localSheetId="38">[5]Builder!$AM$1214</definedName>
    <definedName name="ERV_Num_Outlets_1" localSheetId="4">[8]Builder!$AN$166</definedName>
    <definedName name="ERV_Num_Outlets_1" localSheetId="32">[3]Builder!$AM$196</definedName>
    <definedName name="ERV_Num_Outlets_1" localSheetId="31">[3]Builder!$AM$196</definedName>
    <definedName name="ERV_Num_Outlets_1" localSheetId="37">[6]Builder!$AM$804</definedName>
    <definedName name="ERV_Num_Outlets_1">Builder!$AN$166</definedName>
    <definedName name="ERV_Outlet_1">Builder!$AM$166</definedName>
    <definedName name="ERV_Outlet_No_1">Builder!$G$178</definedName>
    <definedName name="ERV_Outlet_Reference" localSheetId="5">[1]Builder!$D$221</definedName>
    <definedName name="ERV_Outlet_Reference" localSheetId="52">[2]Builder!$D$263</definedName>
    <definedName name="ERV_Outlet_Reference" localSheetId="33">[3]Builder!$D$205</definedName>
    <definedName name="ERV_Outlet_Reference" localSheetId="13">[4]Builder!$D$175</definedName>
    <definedName name="ERV_Outlet_Reference" localSheetId="40">[5]Builder!$D$1223</definedName>
    <definedName name="ERV_Outlet_Reference" localSheetId="39">[6]Builder!$D$940</definedName>
    <definedName name="ERV_Outlet_Reference" localSheetId="3">[7]Builder!$D$221</definedName>
    <definedName name="ERV_Outlet_Reference" localSheetId="38">[5]Builder!$D$1223</definedName>
    <definedName name="ERV_Outlet_Reference" localSheetId="4">[8]Builder!$D$175</definedName>
    <definedName name="ERV_Outlet_Reference" localSheetId="32">[3]Builder!$D$205</definedName>
    <definedName name="ERV_Outlet_Reference" localSheetId="31">[3]Builder!$D$205</definedName>
    <definedName name="ERV_Outlet_Reference" localSheetId="37">[6]Builder!$D$940</definedName>
    <definedName name="ERV_Outlet_Reference">Builder!$D$175</definedName>
    <definedName name="ERV_OutletSum_1" localSheetId="5">[1]Builder!$D$224</definedName>
    <definedName name="ERV_OutletSum_1" localSheetId="52">[2]Builder!$D$266</definedName>
    <definedName name="ERV_OutletSum_1" localSheetId="33">[3]Builder!$D$208</definedName>
    <definedName name="ERV_OutletSum_1" localSheetId="13">[4]Builder!$D$178</definedName>
    <definedName name="ERV_OutletSum_1" localSheetId="40">[5]Builder!$D$1226</definedName>
    <definedName name="ERV_OutletSum_1" localSheetId="39">[6]Builder!$D$943</definedName>
    <definedName name="ERV_OutletSum_1" localSheetId="3">[7]Builder!$D$224</definedName>
    <definedName name="ERV_OutletSum_1" localSheetId="38">[5]Builder!$D$1226</definedName>
    <definedName name="ERV_OutletSum_1" localSheetId="4">[8]Builder!$D$178</definedName>
    <definedName name="ERV_OutletSum_1" localSheetId="32">[3]Builder!$D$208</definedName>
    <definedName name="ERV_OutletSum_1" localSheetId="31">[3]Builder!$D$208</definedName>
    <definedName name="ERV_OutletSum_1" localSheetId="37">[6]Builder!$D$943</definedName>
    <definedName name="ERV_OutletSum_1">Builder!$D$178</definedName>
    <definedName name="ERV_OutletSum_CFM" localSheetId="5">[1]Builder!$J$224</definedName>
    <definedName name="ERV_OutletSum_CFM" localSheetId="52">[2]Builder!$J$266</definedName>
    <definedName name="ERV_OutletSum_CFM" localSheetId="33">[3]Builder!$J$208</definedName>
    <definedName name="ERV_OutletSum_CFM" localSheetId="13">[4]Builder!$J$178</definedName>
    <definedName name="ERV_OutletSum_CFM" localSheetId="40">[5]Builder!$J$1226</definedName>
    <definedName name="ERV_OutletSum_CFM" localSheetId="39">[6]Builder!$J$943</definedName>
    <definedName name="ERV_OutletSum_CFM" localSheetId="3">[7]Builder!$J$224</definedName>
    <definedName name="ERV_OutletSum_CFM" localSheetId="38">[5]Builder!$J$1226</definedName>
    <definedName name="ERV_OutletSum_CFM" localSheetId="4">[8]Builder!$J$178</definedName>
    <definedName name="ERV_OutletSum_CFM" localSheetId="32">[3]Builder!$J$208</definedName>
    <definedName name="ERV_OutletSum_CFM" localSheetId="31">[3]Builder!$J$208</definedName>
    <definedName name="ERV_OutletSum_CFM" localSheetId="37">[6]Builder!$J$943</definedName>
    <definedName name="ERV_OutletSum_CFM">Builder!$J$178</definedName>
    <definedName name="ERV_Reference" localSheetId="5">[1]Builder!$D$208</definedName>
    <definedName name="ERV_Reference" localSheetId="52">[2]Builder!$D$250</definedName>
    <definedName name="ERV_Reference" localSheetId="33">[3]Builder!$D$192</definedName>
    <definedName name="ERV_Reference" localSheetId="13">[4]Builder!$D$162</definedName>
    <definedName name="ERV_Reference" localSheetId="40">[5]Builder!$D$1210</definedName>
    <definedName name="ERV_Reference" localSheetId="39">[6]Builder!$D$800</definedName>
    <definedName name="ERV_Reference" localSheetId="3">[7]Builder!$D$208</definedName>
    <definedName name="ERV_Reference" localSheetId="38">[5]Builder!$D$1210</definedName>
    <definedName name="ERV_Reference" localSheetId="4">[8]Builder!$D$162</definedName>
    <definedName name="ERV_Reference" localSheetId="32">[3]Builder!$D$192</definedName>
    <definedName name="ERV_Reference" localSheetId="31">[3]Builder!$D$192</definedName>
    <definedName name="ERV_Reference" localSheetId="37">[6]Builder!$D$800</definedName>
    <definedName name="ERV_Reference">Builder!$D$162</definedName>
    <definedName name="ERV_Rows">Builder!$A$162:$A$191</definedName>
    <definedName name="ERV_Supply_1">Builder!$S$166</definedName>
    <definedName name="ERV_Supply_BHP_1">Builder!$O$166</definedName>
    <definedName name="ERV_Supply_CFM_1">Builder!$K$166</definedName>
    <definedName name="ERV_Supply_ESP_1">Builder!$M$166</definedName>
    <definedName name="ERV_Supply_Fan_1">Builder!$R$166</definedName>
    <definedName name="ERV_Supply_Outside_1">Builder!$T$166</definedName>
    <definedName name="ERV_Supply_Outside_CFM_1">Builder!$Q$166</definedName>
    <definedName name="ERV_Supply_Return_1">Builder!$P$166</definedName>
    <definedName name="ERV_Supply_Return_Trav_1">Builder!$U$166</definedName>
    <definedName name="ERV_Supply_RPM_1">Builder!$N$166</definedName>
    <definedName name="ERV_Supply_TSP_1">Builder!$L$166</definedName>
    <definedName name="ERV_System_1" localSheetId="5">[1]Builder!$D$218</definedName>
    <definedName name="ERV_System_1" localSheetId="52">[2]Builder!$D$260</definedName>
    <definedName name="ERV_System_1" localSheetId="33">[3]Builder!$D$202</definedName>
    <definedName name="ERV_System_1" localSheetId="13">[4]Builder!$D$172</definedName>
    <definedName name="ERV_System_1" localSheetId="40">[5]Builder!$D$1220</definedName>
    <definedName name="ERV_System_1" localSheetId="39">[6]Builder!$D$813</definedName>
    <definedName name="ERV_System_1" localSheetId="3">[7]Builder!$D$218</definedName>
    <definedName name="ERV_System_1" localSheetId="38">[5]Builder!$D$1220</definedName>
    <definedName name="ERV_System_1" localSheetId="4">[8]Builder!$D$172</definedName>
    <definedName name="ERV_System_1" localSheetId="32">[3]Builder!$D$202</definedName>
    <definedName name="ERV_System_1" localSheetId="31">[3]Builder!$D$202</definedName>
    <definedName name="ERV_System_1" localSheetId="37">[6]Builder!$D$813</definedName>
    <definedName name="ERV_System_1">Builder!$D$172</definedName>
    <definedName name="ERV_Type_1">Builder!$I$166</definedName>
    <definedName name="ERVInletSum_Box_1">Builder!$E$190</definedName>
    <definedName name="ERVOutlet_Box_1">Builder!$F$178</definedName>
    <definedName name="ERVOutletSum_Box_1">Builder!$E$178</definedName>
    <definedName name="FAN_1" localSheetId="5">[1]Builder!$D$243</definedName>
    <definedName name="FAN_1" localSheetId="52">[2]Builder!$D$285</definedName>
    <definedName name="FAN_1" localSheetId="33">[3]Builder!$D$227</definedName>
    <definedName name="FAN_1" localSheetId="13">[4]Builder!$D$197</definedName>
    <definedName name="FAN_1" localSheetId="40">[5]Builder!$D$1245</definedName>
    <definedName name="FAN_1" localSheetId="39">[6]Builder!$D$1230</definedName>
    <definedName name="FAN_1" localSheetId="3">[7]Builder!$D$243</definedName>
    <definedName name="FAN_1" localSheetId="38">[5]Builder!$D$1245</definedName>
    <definedName name="FAN_1" localSheetId="4">[8]Builder!$D$197</definedName>
    <definedName name="FAN_1" localSheetId="32">[3]Builder!$D$227</definedName>
    <definedName name="FAN_1" localSheetId="31">[3]Builder!$D$227</definedName>
    <definedName name="FAN_1" localSheetId="37">[6]Builder!$D$1230</definedName>
    <definedName name="FAN_1">Builder!$D$197</definedName>
    <definedName name="FAN_Area_1">Builder!$F$197</definedName>
    <definedName name="FAN_BHP_1">Builder!$O$197</definedName>
    <definedName name="FAN_CFM_1">Builder!$K$197</definedName>
    <definedName name="FAN_DUR_Inlets">Builder!$W$197</definedName>
    <definedName name="FAN_DUR_SUB_1">Builder!$X$197</definedName>
    <definedName name="FAN_ESP_1">Builder!$M$197</definedName>
    <definedName name="FAN_Fan_1">Builder!$P$197</definedName>
    <definedName name="FAN_Fan_2">Builder!$Q$197</definedName>
    <definedName name="FAN_Inlet_No_1">Builder!$G$203</definedName>
    <definedName name="FAN_InletSum_1" localSheetId="5">[1]Builder!$D$250</definedName>
    <definedName name="FAN_InletSum_1" localSheetId="52">[2]Builder!$D$292</definedName>
    <definedName name="FAN_InletSum_1" localSheetId="33">[3]Builder!$D$233</definedName>
    <definedName name="FAN_InletSum_1" localSheetId="13">[4]Builder!$D$203</definedName>
    <definedName name="FAN_InletSum_1" localSheetId="40">[5]Builder!$D$1260</definedName>
    <definedName name="FAN_InletSum_1" localSheetId="39">[6]Builder!$D$1252</definedName>
    <definedName name="FAN_InletSum_1" localSheetId="3">[7]Builder!$D$250</definedName>
    <definedName name="FAN_InletSum_1" localSheetId="38">[5]Builder!$D$1260</definedName>
    <definedName name="FAN_InletSum_1" localSheetId="4">[8]Builder!$D$203</definedName>
    <definedName name="FAN_InletSum_1" localSheetId="32">[3]Builder!$D$233</definedName>
    <definedName name="FAN_InletSum_1" localSheetId="31">[3]Builder!$D$233</definedName>
    <definedName name="FAN_InletSum_1" localSheetId="37">[6]Builder!$D$1252</definedName>
    <definedName name="FAN_InletSum_1">Builder!$D$203</definedName>
    <definedName name="FAN_InletSum_CFM" localSheetId="5">[1]Builder!$J$250</definedName>
    <definedName name="FAN_InletSum_CFM" localSheetId="52">[2]Builder!$J$292</definedName>
    <definedName name="FAN_InletSum_CFM" localSheetId="33">[3]Builder!$J$233</definedName>
    <definedName name="FAN_InletSum_CFM" localSheetId="13">[4]Builder!$J$203</definedName>
    <definedName name="FAN_InletSum_CFM" localSheetId="40">[5]Builder!$J$1260</definedName>
    <definedName name="FAN_InletSum_CFM" localSheetId="39">[6]Builder!$J$1252</definedName>
    <definedName name="FAN_InletSum_CFM" localSheetId="3">[7]Builder!$J$250</definedName>
    <definedName name="FAN_InletSum_CFM" localSheetId="38">[5]Builder!$J$1260</definedName>
    <definedName name="FAN_InletSum_CFM" localSheetId="4">[8]Builder!$J$203</definedName>
    <definedName name="FAN_InletSum_CFM" localSheetId="32">[3]Builder!$J$233</definedName>
    <definedName name="FAN_InletSum_CFM" localSheetId="31">[3]Builder!$J$233</definedName>
    <definedName name="FAN_InletSum_CFM" localSheetId="37">[6]Builder!$J$1252</definedName>
    <definedName name="FAN_InletSum_CFM">Builder!$J$203</definedName>
    <definedName name="FAN_Key_1">Builder!$E$197</definedName>
    <definedName name="FAN_Location_1">Builder!$G$197</definedName>
    <definedName name="FAN_MFG_1">Builder!$H$197</definedName>
    <definedName name="FAN_Model_1">Builder!$J$197</definedName>
    <definedName name="FAN_Num_Inlets_1" localSheetId="5">[1]Builder!$T$243</definedName>
    <definedName name="FAN_Num_Inlets_1" localSheetId="52">[2]Builder!$T$285</definedName>
    <definedName name="FAN_Num_Inlets_1" localSheetId="33">[3]Builder!$T$227</definedName>
    <definedName name="FAN_Num_Inlets_1" localSheetId="13">[4]Builder!$T$197</definedName>
    <definedName name="FAN_Num_Inlets_1" localSheetId="40">[5]Builder!$T$1245</definedName>
    <definedName name="FAN_Num_Inlets_1" localSheetId="39">[6]Builder!$T$1230</definedName>
    <definedName name="FAN_Num_Inlets_1" localSheetId="3">[7]Builder!$T$243</definedName>
    <definedName name="FAN_Num_Inlets_1" localSheetId="38">[5]Builder!$T$1245</definedName>
    <definedName name="FAN_Num_Inlets_1" localSheetId="4">[8]Builder!$T$197</definedName>
    <definedName name="FAN_Num_Inlets_1" localSheetId="32">[3]Builder!$T$227</definedName>
    <definedName name="FAN_Num_Inlets_1" localSheetId="31">[3]Builder!$T$227</definedName>
    <definedName name="FAN_Num_Inlets_1" localSheetId="37">[6]Builder!$T$1230</definedName>
    <definedName name="FAN_Num_Inlets_1">Builder!$T$197</definedName>
    <definedName name="FAN_Outlet_Reference" localSheetId="5">[1]Builder!$D$247</definedName>
    <definedName name="FAN_Outlet_Reference" localSheetId="52">[2]Builder!$D$289</definedName>
    <definedName name="FAN_Outlet_Reference" localSheetId="33">[3]Builder!$D$230</definedName>
    <definedName name="FAN_Outlet_Reference" localSheetId="13">[4]Builder!$D$200</definedName>
    <definedName name="FAN_Outlet_Reference" localSheetId="40">[5]Builder!$D$1257</definedName>
    <definedName name="FAN_Outlet_Reference" localSheetId="39">[6]Builder!$D$1249</definedName>
    <definedName name="FAN_Outlet_Reference" localSheetId="3">[7]Builder!$D$247</definedName>
    <definedName name="FAN_Outlet_Reference" localSheetId="38">[5]Builder!$D$1257</definedName>
    <definedName name="FAN_Outlet_Reference" localSheetId="4">[8]Builder!$D$200</definedName>
    <definedName name="FAN_Outlet_Reference" localSheetId="32">[3]Builder!$D$230</definedName>
    <definedName name="FAN_Outlet_Reference" localSheetId="31">[3]Builder!$D$230</definedName>
    <definedName name="FAN_Outlet_Reference" localSheetId="37">[6]Builder!$D$1249</definedName>
    <definedName name="FAN_Outlet_Reference">Builder!$D$200</definedName>
    <definedName name="FAN_Reference" localSheetId="5">[1]Builder!$D$240</definedName>
    <definedName name="FAN_Reference" localSheetId="52">[2]Builder!$D$282</definedName>
    <definedName name="FAN_Reference" localSheetId="33">[3]Builder!$D$224</definedName>
    <definedName name="FAN_Reference" localSheetId="13">[4]Builder!$D$194</definedName>
    <definedName name="FAN_Reference" localSheetId="40">[5]Builder!$D$1242</definedName>
    <definedName name="FAN_Reference" localSheetId="39">[6]Builder!$D$1227</definedName>
    <definedName name="FAN_Reference" localSheetId="3">[7]Builder!$D$240</definedName>
    <definedName name="FAN_Reference" localSheetId="38">[5]Builder!$D$1242</definedName>
    <definedName name="FAN_Reference" localSheetId="4">[8]Builder!$D$194</definedName>
    <definedName name="FAN_Reference" localSheetId="32">[3]Builder!$D$224</definedName>
    <definedName name="FAN_Reference" localSheetId="31">[3]Builder!$D$224</definedName>
    <definedName name="FAN_Reference" localSheetId="37">[6]Builder!$D$1227</definedName>
    <definedName name="FAN_Reference">Builder!$D$194</definedName>
    <definedName name="Fan_Return_Trav_1">Builder!$S$197</definedName>
    <definedName name="FAN_Rows">Builder!$A$194:$A$204</definedName>
    <definedName name="FAN_RPM_1">Builder!$N$197</definedName>
    <definedName name="FAN_Supply_1">Builder!$R$197</definedName>
    <definedName name="FAN_TSP_1">Builder!$L$197</definedName>
    <definedName name="FAN_Type_1">Builder!$I$197</definedName>
    <definedName name="FANInlet_Box_1">Builder!$F$203</definedName>
    <definedName name="FANInletSum_Box_1">Builder!$E$203</definedName>
    <definedName name="FCU_1" localSheetId="5">[1]Builder!$D$146</definedName>
    <definedName name="FCU_1" localSheetId="52">[2]Builder!$D$196</definedName>
    <definedName name="FCU_1" localSheetId="33">[3]Builder!$D$138</definedName>
    <definedName name="FCU_1" localSheetId="13">[4]Builder!$D$108</definedName>
    <definedName name="FCU_1" localSheetId="40">[5]Builder!$D$1131</definedName>
    <definedName name="FCU_1" localSheetId="39">[6]Builder!$D$658</definedName>
    <definedName name="FCU_1" localSheetId="3">[7]Builder!$D$146</definedName>
    <definedName name="FCU_1" localSheetId="38">[5]Builder!$D$1131</definedName>
    <definedName name="FCU_1" localSheetId="4">[8]Builder!$D$108</definedName>
    <definedName name="FCU_1" localSheetId="32">[3]Builder!$D$138</definedName>
    <definedName name="FCU_1" localSheetId="31">[3]Builder!$D$138</definedName>
    <definedName name="FCU_1" localSheetId="37">[6]Builder!$D$658</definedName>
    <definedName name="FCU_1">Builder!$D$108</definedName>
    <definedName name="FCU_Area_1">Builder!$F$108</definedName>
    <definedName name="FCU_BHP_1">Builder!$O$108</definedName>
    <definedName name="FCU_CFM_1">Builder!$K$108</definedName>
    <definedName name="FCU_CHW_SUM_1">Builder!$W$108</definedName>
    <definedName name="FCU_DUR_Inlets">Builder!$AH$108</definedName>
    <definedName name="FCU_DUR_Outlets">Builder!$AG$108</definedName>
    <definedName name="FCU_DUR_SUB_1">Builder!$AI$108</definedName>
    <definedName name="FCU_DUR_SUB_2">Builder!$AJ$108</definedName>
    <definedName name="FCU_DUR_SUB_3">Builder!$AK$108</definedName>
    <definedName name="FCU_DX_SUM_1">Builder!$Y$108</definedName>
    <definedName name="FCU_EH_SUM_1">Builder!$AA$108</definedName>
    <definedName name="FCU_ESP_1">Builder!$M$108</definedName>
    <definedName name="FCU_Fan_1">Builder!$R$108</definedName>
    <definedName name="FCU_Fan_2">Builder!$S$108</definedName>
    <definedName name="FCU_GAS_SUM_1">Builder!$AB$108</definedName>
    <definedName name="FCU_HHW_SUM_1">Builder!$X$108</definedName>
    <definedName name="FCU_HP_SUM_1">Builder!$Z$108</definedName>
    <definedName name="FCU_Inlet_Box_1">Builder!$F$120</definedName>
    <definedName name="FCU_Inlet_No_1">Builder!$G$120</definedName>
    <definedName name="FCU_Inlet_Reference" localSheetId="5">[1]Builder!$D$159</definedName>
    <definedName name="FCU_Inlet_Reference" localSheetId="52">[2]Builder!$D$205</definedName>
    <definedName name="FCU_Inlet_Reference" localSheetId="33">[3]Builder!$D$147</definedName>
    <definedName name="FCU_Inlet_Reference" localSheetId="13">[4]Builder!$D$117</definedName>
    <definedName name="FCU_Inlet_Reference" localSheetId="40">[5]Builder!$D$1160</definedName>
    <definedName name="FCU_Inlet_Reference" localSheetId="39">[6]Builder!$D$710</definedName>
    <definedName name="FCU_Inlet_Reference" localSheetId="3">[7]Builder!$D$159</definedName>
    <definedName name="FCU_Inlet_Reference" localSheetId="38">[5]Builder!$D$1160</definedName>
    <definedName name="FCU_Inlet_Reference" localSheetId="4">[8]Builder!$D$117</definedName>
    <definedName name="FCU_Inlet_Reference" localSheetId="32">[3]Builder!$D$147</definedName>
    <definedName name="FCU_Inlet_Reference" localSheetId="31">[3]Builder!$D$147</definedName>
    <definedName name="FCU_Inlet_Reference" localSheetId="37">[6]Builder!$D$710</definedName>
    <definedName name="FCU_Inlet_Reference">Builder!$D$117</definedName>
    <definedName name="FCU_InletSum_1" localSheetId="5">[1]Builder!$D$162</definedName>
    <definedName name="FCU_InletSum_1" localSheetId="52">[2]Builder!$D$208</definedName>
    <definedName name="FCU_InletSum_1" localSheetId="33">[3]Builder!$D$150</definedName>
    <definedName name="FCU_InletSum_1" localSheetId="13">[4]Builder!$D$120</definedName>
    <definedName name="FCU_InletSum_1" localSheetId="40">[5]Builder!$D$1163</definedName>
    <definedName name="FCU_InletSum_1" localSheetId="39">[6]Builder!$D$713</definedName>
    <definedName name="FCU_InletSum_1" localSheetId="3">[7]Builder!$D$162</definedName>
    <definedName name="FCU_InletSum_1" localSheetId="38">[5]Builder!$D$1163</definedName>
    <definedName name="FCU_InletSum_1" localSheetId="4">[8]Builder!$D$120</definedName>
    <definedName name="FCU_InletSum_1" localSheetId="32">[3]Builder!$D$150</definedName>
    <definedName name="FCU_InletSum_1" localSheetId="31">[3]Builder!$D$150</definedName>
    <definedName name="FCU_InletSum_1" localSheetId="37">[6]Builder!$D$713</definedName>
    <definedName name="FCU_InletSum_1">Builder!$D$120</definedName>
    <definedName name="FCU_InletSum_CFM" localSheetId="5">[1]Builder!$J$162</definedName>
    <definedName name="FCU_InletSum_CFM" localSheetId="52">[2]Builder!$J$208</definedName>
    <definedName name="FCU_InletSum_CFM" localSheetId="33">[3]Builder!$J$150</definedName>
    <definedName name="FCU_InletSum_CFM" localSheetId="13">[4]Builder!$J$120</definedName>
    <definedName name="FCU_InletSum_CFM" localSheetId="40">[5]Builder!$J$1163</definedName>
    <definedName name="FCU_InletSum_CFM" localSheetId="39">[6]Builder!$J$713</definedName>
    <definedName name="FCU_InletSum_CFM" localSheetId="3">[7]Builder!$J$162</definedName>
    <definedName name="FCU_InletSum_CFM" localSheetId="38">[5]Builder!$J$1163</definedName>
    <definedName name="FCU_InletSum_CFM" localSheetId="4">[8]Builder!$J$120</definedName>
    <definedName name="FCU_InletSum_CFM" localSheetId="32">[3]Builder!$J$150</definedName>
    <definedName name="FCU_InletSum_CFM" localSheetId="31">[3]Builder!$J$150</definedName>
    <definedName name="FCU_InletSum_CFM" localSheetId="37">[6]Builder!$J$713</definedName>
    <definedName name="FCU_InletSum_CFM">Builder!$J$120</definedName>
    <definedName name="FCU_Key_1">Builder!$E$108</definedName>
    <definedName name="FCU_Location_1">Builder!$G$108</definedName>
    <definedName name="FCU_MFG_1">Builder!$H$108</definedName>
    <definedName name="FCU_Model_1">Builder!$J$108</definedName>
    <definedName name="FCU_Num_Inlets_1" localSheetId="5">[1]Builder!$AD$146</definedName>
    <definedName name="FCU_Num_Inlets_1" localSheetId="52">[2]Builder!$AC$196</definedName>
    <definedName name="FCU_Num_Inlets_1" localSheetId="33">[3]Builder!$AC$138</definedName>
    <definedName name="FCU_Num_Inlets_1" localSheetId="13">[4]Builder!$AD$108</definedName>
    <definedName name="FCU_Num_Inlets_1" localSheetId="40">[5]Builder!$AC$1131</definedName>
    <definedName name="FCU_Num_Inlets_1" localSheetId="39">[6]Builder!$AC$658</definedName>
    <definedName name="FCU_Num_Inlets_1" localSheetId="3">[7]Builder!$AD$146</definedName>
    <definedName name="FCU_Num_Inlets_1" localSheetId="38">[5]Builder!$AC$1131</definedName>
    <definedName name="FCU_Num_Inlets_1" localSheetId="4">[8]Builder!$AD$108</definedName>
    <definedName name="FCU_Num_Inlets_1" localSheetId="32">[3]Builder!$AC$138</definedName>
    <definedName name="FCU_Num_Inlets_1" localSheetId="31">[3]Builder!$AC$138</definedName>
    <definedName name="FCU_Num_Inlets_1" localSheetId="37">[6]Builder!$AC$658</definedName>
    <definedName name="FCU_Num_Inlets_1">Builder!$AD$108</definedName>
    <definedName name="FCU_Num_Outlets_1" localSheetId="5">[1]Builder!$AC$146</definedName>
    <definedName name="FCU_Num_Outlets_1" localSheetId="52">[2]Builder!$AB$196</definedName>
    <definedName name="FCU_Num_Outlets_1" localSheetId="33">[3]Builder!$AB$138</definedName>
    <definedName name="FCU_Num_Outlets_1" localSheetId="13">[4]Builder!$AC$108</definedName>
    <definedName name="FCU_Num_Outlets_1" localSheetId="40">[5]Builder!$AB$1131</definedName>
    <definedName name="FCU_Num_Outlets_1" localSheetId="39">[6]Builder!$AB$658</definedName>
    <definedName name="FCU_Num_Outlets_1" localSheetId="3">[7]Builder!$AC$146</definedName>
    <definedName name="FCU_Num_Outlets_1" localSheetId="38">[5]Builder!$AB$1131</definedName>
    <definedName name="FCU_Num_Outlets_1" localSheetId="4">[8]Builder!$AC$108</definedName>
    <definedName name="FCU_Num_Outlets_1" localSheetId="32">[3]Builder!$AB$138</definedName>
    <definedName name="FCU_Num_Outlets_1" localSheetId="31">[3]Builder!$AB$138</definedName>
    <definedName name="FCU_Num_Outlets_1" localSheetId="37">[6]Builder!$AB$658</definedName>
    <definedName name="FCU_Num_Outlets_1">Builder!$AC$108</definedName>
    <definedName name="FCU_Outlet_No_1">Builder!$G$114</definedName>
    <definedName name="FCU_Outlet_Reference" localSheetId="5">[1]Builder!$D$150</definedName>
    <definedName name="FCU_Outlet_Reference" localSheetId="52">[2]Builder!$D$199</definedName>
    <definedName name="FCU_Outlet_Reference" localSheetId="33">[3]Builder!$D$141</definedName>
    <definedName name="FCU_Outlet_Reference" localSheetId="13">[4]Builder!$D$111</definedName>
    <definedName name="FCU_Outlet_Reference" localSheetId="40">[5]Builder!$D$1144</definedName>
    <definedName name="FCU_Outlet_Reference" localSheetId="39">[6]Builder!$D$673</definedName>
    <definedName name="FCU_Outlet_Reference" localSheetId="3">[7]Builder!$D$150</definedName>
    <definedName name="FCU_Outlet_Reference" localSheetId="38">[5]Builder!$D$1144</definedName>
    <definedName name="FCU_Outlet_Reference" localSheetId="4">[8]Builder!$D$111</definedName>
    <definedName name="FCU_Outlet_Reference" localSheetId="32">[3]Builder!$D$141</definedName>
    <definedName name="FCU_Outlet_Reference" localSheetId="31">[3]Builder!$D$141</definedName>
    <definedName name="FCU_Outlet_Reference" localSheetId="37">[6]Builder!$D$673</definedName>
    <definedName name="FCU_Outlet_Reference">Builder!$D$111</definedName>
    <definedName name="FCU_OutletSum_1" localSheetId="5">[1]Builder!$D$153</definedName>
    <definedName name="FCU_OutletSum_1" localSheetId="52">[2]Builder!$D$202</definedName>
    <definedName name="FCU_OutletSum_1" localSheetId="33">[3]Builder!$D$144</definedName>
    <definedName name="FCU_OutletSum_1" localSheetId="13">[4]Builder!$D$114</definedName>
    <definedName name="FCU_OutletSum_1" localSheetId="40">[5]Builder!$D$1147</definedName>
    <definedName name="FCU_OutletSum_1" localSheetId="39">[6]Builder!$D$676</definedName>
    <definedName name="FCU_OutletSum_1" localSheetId="3">[7]Builder!$D$153</definedName>
    <definedName name="FCU_OutletSum_1" localSheetId="38">[5]Builder!$D$1147</definedName>
    <definedName name="FCU_OutletSum_1" localSheetId="4">[8]Builder!$D$114</definedName>
    <definedName name="FCU_OutletSum_1" localSheetId="32">[3]Builder!$D$144</definedName>
    <definedName name="FCU_OutletSum_1" localSheetId="31">[3]Builder!$D$144</definedName>
    <definedName name="FCU_OutletSum_1" localSheetId="37">[6]Builder!$D$676</definedName>
    <definedName name="FCU_OutletSum_1">Builder!$D$114</definedName>
    <definedName name="FCU_OutletSum_CFM" localSheetId="5">[1]Builder!$J$153</definedName>
    <definedName name="FCU_OutletSum_CFM" localSheetId="52">[2]Builder!$J$202</definedName>
    <definedName name="FCU_OutletSum_CFM" localSheetId="33">[3]Builder!$J$144</definedName>
    <definedName name="FCU_OutletSum_CFM" localSheetId="13">[4]Builder!$J$114</definedName>
    <definedName name="FCU_OutletSum_CFM" localSheetId="40">[5]Builder!$J$1147</definedName>
    <definedName name="FCU_OutletSum_CFM" localSheetId="39">[6]Builder!$J$676</definedName>
    <definedName name="FCU_OutletSum_CFM" localSheetId="3">[7]Builder!$J$153</definedName>
    <definedName name="FCU_OutletSum_CFM" localSheetId="38">[5]Builder!$J$1147</definedName>
    <definedName name="FCU_OutletSum_CFM" localSheetId="4">[8]Builder!$J$114</definedName>
    <definedName name="FCU_OutletSum_CFM" localSheetId="32">[3]Builder!$J$144</definedName>
    <definedName name="FCU_OutletSum_CFM" localSheetId="31">[3]Builder!$J$144</definedName>
    <definedName name="FCU_OutletSum_CFM" localSheetId="37">[6]Builder!$J$676</definedName>
    <definedName name="FCU_OutletSum_CFM">Builder!$J$114</definedName>
    <definedName name="FCU_Outside_1">Builder!$U$108</definedName>
    <definedName name="FCU_Outside_CFM_1">Builder!$Q$108</definedName>
    <definedName name="FCU_Reference" localSheetId="5">[1]Builder!$D$143</definedName>
    <definedName name="FCU_Reference" localSheetId="52">[2]Builder!$D$193</definedName>
    <definedName name="FCU_Reference" localSheetId="33">[3]Builder!$D$135</definedName>
    <definedName name="FCU_Reference" localSheetId="13">[4]Builder!$D$105</definedName>
    <definedName name="FCU_Reference" localSheetId="40">[5]Builder!$D$1128</definedName>
    <definedName name="FCU_Reference" localSheetId="39">[6]Builder!$D$655</definedName>
    <definedName name="FCU_Reference" localSheetId="3">[7]Builder!$D$143</definedName>
    <definedName name="FCU_Reference" localSheetId="38">[5]Builder!$D$1128</definedName>
    <definedName name="FCU_Reference" localSheetId="4">[8]Builder!$D$105</definedName>
    <definedName name="FCU_Reference" localSheetId="32">[3]Builder!$D$135</definedName>
    <definedName name="FCU_Reference" localSheetId="31">[3]Builder!$D$135</definedName>
    <definedName name="FCU_Reference" localSheetId="37">[6]Builder!$D$655</definedName>
    <definedName name="FCU_Reference">Builder!$D$105</definedName>
    <definedName name="FCU_Return_1">Builder!$P$108</definedName>
    <definedName name="FCU_Return_Trav_1">Builder!$V$108</definedName>
    <definedName name="FCU_Rows">Builder!$A$105:$A$121</definedName>
    <definedName name="FCU_RPM_1">Builder!$N$108</definedName>
    <definedName name="FCU_Supply_1">Builder!$T$108</definedName>
    <definedName name="FCU_TSP_1">Builder!$L$108</definedName>
    <definedName name="FCU_Type_1">Builder!$I$108</definedName>
    <definedName name="FCUInletSum_Box_1">Builder!$E$120</definedName>
    <definedName name="FCUOutlet_Box_1">Builder!$F$114</definedName>
    <definedName name="FCUOutletSum_Box_1">Builder!$E$114</definedName>
    <definedName name="GAS_1">Builder!$D$301</definedName>
    <definedName name="GAS_CFM_1">Builder!$F$301</definedName>
    <definedName name="GAS_DUR_SUB_1">Builder!$M$301</definedName>
    <definedName name="GAS_EAT_DB_1">Builder!$G$301</definedName>
    <definedName name="GAS_EAT_WB_1">Builder!$H$301</definedName>
    <definedName name="GAS_Key_1">Builder!$E$301</definedName>
    <definedName name="GAS_LAT_DB_1">Builder!$I$301</definedName>
    <definedName name="GAS_LAT_WB_1">Builder!$J$301</definedName>
    <definedName name="GAS_MBH_1">Builder!$K$301</definedName>
    <definedName name="GAS_MBH_2">Builder!$L$301</definedName>
    <definedName name="GAS_Reference">Builder!$D$297</definedName>
    <definedName name="GAS_Rows">Builder!$A$297:$A$302</definedName>
    <definedName name="HHW_Reference">Builder!$D$265</definedName>
    <definedName name="HHW_Rows">Builder!$A$265:$A$270</definedName>
    <definedName name="HHWC_1">Builder!$D$269</definedName>
    <definedName name="HHWC_Area_1">Builder!$F$269</definedName>
    <definedName name="HHWC_CFM_1">Builder!$G$269</definedName>
    <definedName name="HHWC_DUR_SUB_1">Builder!$O$269</definedName>
    <definedName name="HHWC_EAT_DB_1">Builder!$H$269</definedName>
    <definedName name="HHWC_EWT_1">Builder!$J$269</definedName>
    <definedName name="HHWC_GPM_1">Builder!$N$269</definedName>
    <definedName name="HHWC_Key_1">Builder!$E$269</definedName>
    <definedName name="HHWC_LAT_DB_1">Builder!$I$269</definedName>
    <definedName name="HHWC_LWT_1">Builder!$K$269</definedName>
    <definedName name="HHWC_MBH_1">Builder!$L$269</definedName>
    <definedName name="HHWC_PD_1">Builder!$M$269</definedName>
    <definedName name="HP_1">Builder!$D$285</definedName>
    <definedName name="HP_CFM_1">Builder!$F$285</definedName>
    <definedName name="HP_DUR_SUB_1">Builder!$M$285</definedName>
    <definedName name="HP_EAT_DB_1">Builder!$G$285</definedName>
    <definedName name="HP_EAT_WB_1">Builder!$H$285</definedName>
    <definedName name="HP_Key_1">Builder!$E$285</definedName>
    <definedName name="HP_LAT_DB_1">Builder!$I$285</definedName>
    <definedName name="HP_LAT_WB_1">Builder!$J$285</definedName>
    <definedName name="HP_MBH_1">Builder!$K$285</definedName>
    <definedName name="HP_MBH_2">Builder!$L$285</definedName>
    <definedName name="HP_Reference">Builder!$D$281</definedName>
    <definedName name="HP_Rows">Builder!$A$281:$A$286</definedName>
    <definedName name="HWP_1" localSheetId="5">[1]Builder!$D$292</definedName>
    <definedName name="HWP_1" localSheetId="52">[2]Builder!$D$332</definedName>
    <definedName name="HWP_1" localSheetId="33">[3]Builder!$D$268</definedName>
    <definedName name="HWP_1" localSheetId="13">[4]Builder!$D$238</definedName>
    <definedName name="HWP_1" localSheetId="40">[5]Builder!$D$1450</definedName>
    <definedName name="HWP_1" localSheetId="39">[6]Builder!$D$1339</definedName>
    <definedName name="HWP_1" localSheetId="3">[7]Builder!$D$292</definedName>
    <definedName name="HWP_1" localSheetId="38">[5]Builder!$D$1450</definedName>
    <definedName name="HWP_1" localSheetId="4">[8]Builder!$D$238</definedName>
    <definedName name="HWP_1" localSheetId="32">[3]Builder!$D$268</definedName>
    <definedName name="HWP_1" localSheetId="31">[3]Builder!$D$268</definedName>
    <definedName name="HWP_1" localSheetId="37">[6]Builder!$D$1339</definedName>
    <definedName name="HWP_1">Builder!$D$238</definedName>
    <definedName name="HWP_Area_1">Builder!$F$238</definedName>
    <definedName name="HWP_BHP_1">Builder!$O$238</definedName>
    <definedName name="HWP_CURVE_1">Builder!$Q$238</definedName>
    <definedName name="HWP_DUR_SUB_1">Builder!$T$238</definedName>
    <definedName name="HWP_GPM_1">Builder!$M$238</definedName>
    <definedName name="HWP_HEAD_1">Builder!$N$238</definedName>
    <definedName name="HWP_Impeller_1">Builder!$L$238</definedName>
    <definedName name="HWP_Key_1">Builder!$E$238</definedName>
    <definedName name="HWP_Location_1">Builder!$G$238</definedName>
    <definedName name="HWP_MFG_1">Builder!$H$238</definedName>
    <definedName name="HWP_Model_1">Builder!$J$238</definedName>
    <definedName name="HWP_Reference" localSheetId="5">[1]Builder!$D$289</definedName>
    <definedName name="HWP_Reference" localSheetId="52">[2]Builder!$D$329</definedName>
    <definedName name="HWP_Reference" localSheetId="33">[3]Builder!$D$265</definedName>
    <definedName name="HWP_Reference" localSheetId="13">[4]Builder!$D$235</definedName>
    <definedName name="HWP_Reference" localSheetId="40">[5]Builder!$D$1447</definedName>
    <definedName name="HWP_Reference" localSheetId="39">[6]Builder!$D$1336</definedName>
    <definedName name="HWP_Reference" localSheetId="3">[7]Builder!$D$289</definedName>
    <definedName name="HWP_Reference" localSheetId="38">[5]Builder!$D$1447</definedName>
    <definedName name="HWP_Reference" localSheetId="4">[8]Builder!$D$235</definedName>
    <definedName name="HWP_Reference" localSheetId="32">[3]Builder!$D$265</definedName>
    <definedName name="HWP_Reference" localSheetId="31">[3]Builder!$D$265</definedName>
    <definedName name="HWP_Reference" localSheetId="37">[6]Builder!$D$1336</definedName>
    <definedName name="HWP_Reference">Builder!$D$235</definedName>
    <definedName name="HWP_Rows">Builder!$A$235:$A$239</definedName>
    <definedName name="HWP_RPM_1">Builder!$P$238</definedName>
    <definedName name="HWP_Size_1">Builder!$K$238</definedName>
    <definedName name="HWP_SUM_1">Builder!$R$238</definedName>
    <definedName name="HWP_SUM_NUM_1">Builder!$S$238</definedName>
    <definedName name="HWP_Type_1">Builder!$I$238</definedName>
    <definedName name="Import_Assigned_To">IMPORTMT!$E$2</definedName>
    <definedName name="Import_Calcs">IMPORTMT!$T$2</definedName>
    <definedName name="Import_Deficiency">IMPORTMT!$F$2</definedName>
    <definedName name="Import_Duration">IMPORTMT!$J$2</definedName>
    <definedName name="Import_Duration_2">IMPORTMT!$P$2</definedName>
    <definedName name="Import_End_Date">IMPORTMT!$D$2</definedName>
    <definedName name="Import_Location">IMPORTMT!$B$2</definedName>
    <definedName name="Import_Lvl">IMPORTMT!$R$2</definedName>
    <definedName name="Import_Man_Hours_Complete">IMPORTMT!$Q$2</definedName>
    <definedName name="Import_Mult_2">IMPORTMT!$L$2</definedName>
    <definedName name="Import_Mult_3">IMPORTMT!$N$2</definedName>
    <definedName name="Import_Not_Yet_Tested">IMPORTMT!$G$2</definedName>
    <definedName name="Import_Percent_Complete">IMPORTMT!$O$2</definedName>
    <definedName name="Import_Ready_For_Testing">IMPORTMT!$H$2</definedName>
    <definedName name="Import_Sheet_Complete">IMPORTMT!$K$2</definedName>
    <definedName name="Import_Sheet_Ready_For_Report">IMPORTMT!$M$2</definedName>
    <definedName name="Import_Start_Date">IMPORTMT!$C$2</definedName>
    <definedName name="Import_Status">IMPORTMT!$S$2</definedName>
    <definedName name="Import_Task_Name">IMPORTMT!$A$2</definedName>
    <definedName name="Import_TestTask_Complete">IMPORTMT!$I$2</definedName>
    <definedName name="Inlet_Box_1">Builder!$F$70</definedName>
    <definedName name="Inlet_Reference" localSheetId="5">[1]Builder!$D$82</definedName>
    <definedName name="Inlet_Reference" localSheetId="52">[2]Builder!$D$154</definedName>
    <definedName name="Inlet_Reference" localSheetId="33">[3]Builder!$D$97</definedName>
    <definedName name="Inlet_Reference" localSheetId="13">[4]Builder!$D$67</definedName>
    <definedName name="Inlet_Reference" localSheetId="40">[5]Builder!$D$885</definedName>
    <definedName name="Inlet_Reference" localSheetId="39">[6]Builder!$D$617</definedName>
    <definedName name="Inlet_Reference" localSheetId="3">[7]Builder!$D$82</definedName>
    <definedName name="Inlet_Reference" localSheetId="38">[5]Builder!$D$885</definedName>
    <definedName name="Inlet_Reference" localSheetId="4">[8]Builder!$D$67</definedName>
    <definedName name="Inlet_Reference" localSheetId="32">[3]Builder!$D$97</definedName>
    <definedName name="Inlet_Reference" localSheetId="31">[3]Builder!$D$97</definedName>
    <definedName name="Inlet_Reference" localSheetId="37">[6]Builder!$D$617</definedName>
    <definedName name="Inlet_Reference">Builder!$D$67</definedName>
    <definedName name="Last_Reference">Builder!$D$305</definedName>
    <definedName name="MEP_Engineer">Builder!$C$23</definedName>
    <definedName name="NEBB_Supervisor">Builder!$C$25</definedName>
    <definedName name="Number_ACs" localSheetId="5">[1]Builder!$C$165</definedName>
    <definedName name="Number_ACs" localSheetId="52">[2]Builder!$C$210</definedName>
    <definedName name="Number_ACs" localSheetId="33">[3]Builder!$C$152</definedName>
    <definedName name="Number_ACs" localSheetId="13">[4]Builder!$C$122</definedName>
    <definedName name="Number_ACs" localSheetId="40">[5]Builder!$C$1168</definedName>
    <definedName name="Number_ACs" localSheetId="39">[6]Builder!$C$727</definedName>
    <definedName name="Number_ACs" localSheetId="3">[7]Builder!$C$165</definedName>
    <definedName name="Number_ACs" localSheetId="38">[5]Builder!$C$1168</definedName>
    <definedName name="Number_ACs" localSheetId="4">[8]Builder!$C$122</definedName>
    <definedName name="Number_ACs" localSheetId="32">[3]Builder!$C$152</definedName>
    <definedName name="Number_ACs" localSheetId="31">[3]Builder!$C$152</definedName>
    <definedName name="Number_ACs" localSheetId="37">[6]Builder!$C$727</definedName>
    <definedName name="Number_ACs">Builder!$C$122</definedName>
    <definedName name="Number_AHUs" localSheetId="5">[1]Builder!$C$41</definedName>
    <definedName name="Number_AHUs" localSheetId="52">[2]Builder!$C$41</definedName>
    <definedName name="Number_AHUs" localSheetId="33">[3]Builder!$C$41</definedName>
    <definedName name="Number_AHUs" localSheetId="13">[4]Builder!$C$41</definedName>
    <definedName name="Number_AHUs" localSheetId="40">[5]Builder!$C$41</definedName>
    <definedName name="Number_AHUs" localSheetId="39">[6]Builder!$C$39</definedName>
    <definedName name="Number_AHUs" localSheetId="3">[7]Builder!$C$41</definedName>
    <definedName name="Number_AHUs" localSheetId="38">[5]Builder!$C$41</definedName>
    <definedName name="Number_AHUs" localSheetId="4">[8]Builder!$C$41</definedName>
    <definedName name="Number_AHUs" localSheetId="32">[3]Builder!$C$41</definedName>
    <definedName name="Number_AHUs" localSheetId="31">[3]Builder!$C$41</definedName>
    <definedName name="Number_AHUs" localSheetId="37">[6]Builder!$C$39</definedName>
    <definedName name="Number_AHUs">Builder!$C$41</definedName>
    <definedName name="Number_BOILERs" localSheetId="5">[1]Builder!$C$304</definedName>
    <definedName name="Number_BOILERs" localSheetId="52">[2]Builder!$C$344</definedName>
    <definedName name="Number_BOILERs" localSheetId="33">[3]Builder!$C$278</definedName>
    <definedName name="Number_BOILERs" localSheetId="13">[4]Builder!$C$248</definedName>
    <definedName name="Number_BOILERs" localSheetId="40">[5]Builder!$C$1464</definedName>
    <definedName name="Number_BOILERs" localSheetId="39">[6]Builder!$C$1349</definedName>
    <definedName name="Number_BOILERs" localSheetId="3">[7]Builder!$C$304</definedName>
    <definedName name="Number_BOILERs" localSheetId="38">[5]Builder!$C$1464</definedName>
    <definedName name="Number_BOILERs" localSheetId="4">[8]Builder!$C$248</definedName>
    <definedName name="Number_BOILERs" localSheetId="32">[3]Builder!$C$278</definedName>
    <definedName name="Number_BOILERs" localSheetId="31">[3]Builder!$C$278</definedName>
    <definedName name="Number_BOILERs" localSheetId="37">[6]Builder!$C$1349</definedName>
    <definedName name="Number_BOILERs">Builder!$C$248</definedName>
    <definedName name="Number_CHILLERs" localSheetId="5">[1]Builder!$C$263</definedName>
    <definedName name="Number_CHILLERs" localSheetId="52">[2]Builder!$C$306</definedName>
    <definedName name="Number_CHILLERs" localSheetId="33">[3]Builder!$C$242</definedName>
    <definedName name="Number_CHILLERs" localSheetId="13">[4]Builder!$C$212</definedName>
    <definedName name="Number_CHILLERs" localSheetId="40">[5]Builder!$C$1418</definedName>
    <definedName name="Number_CHILLERs" localSheetId="39">[6]Builder!$C$1307</definedName>
    <definedName name="Number_CHILLERs" localSheetId="3">[7]Builder!$C$263</definedName>
    <definedName name="Number_CHILLERs" localSheetId="38">[5]Builder!$C$1418</definedName>
    <definedName name="Number_CHILLERs" localSheetId="4">[8]Builder!$C$212</definedName>
    <definedName name="Number_CHILLERs" localSheetId="32">[3]Builder!$C$242</definedName>
    <definedName name="Number_CHILLERs" localSheetId="31">[3]Builder!$C$242</definedName>
    <definedName name="Number_CHILLERs" localSheetId="37">[6]Builder!$C$1307</definedName>
    <definedName name="Number_CHILLERs">Builder!$C$212</definedName>
    <definedName name="Number_CHWPs" localSheetId="5">[1]Builder!$C$271</definedName>
    <definedName name="Number_CHWPs" localSheetId="52">[2]Builder!$C$313</definedName>
    <definedName name="Number_CHWPs" localSheetId="33">[3]Builder!$C$249</definedName>
    <definedName name="Number_CHWPs" localSheetId="13">[4]Builder!$C$219</definedName>
    <definedName name="Number_CHWPs" localSheetId="40">[5]Builder!$C$1427</definedName>
    <definedName name="Number_CHWPs" localSheetId="39">[6]Builder!$C$1316</definedName>
    <definedName name="Number_CHWPs" localSheetId="3">[7]Builder!$C$271</definedName>
    <definedName name="Number_CHWPs" localSheetId="38">[5]Builder!$C$1427</definedName>
    <definedName name="Number_CHWPs" localSheetId="4">[8]Builder!$C$219</definedName>
    <definedName name="Number_CHWPs" localSheetId="32">[3]Builder!$C$249</definedName>
    <definedName name="Number_CHWPs" localSheetId="31">[3]Builder!$C$249</definedName>
    <definedName name="Number_CHWPs" localSheetId="37">[6]Builder!$C$1316</definedName>
    <definedName name="Number_CHWPs">Builder!$C$219</definedName>
    <definedName name="Number_CHWs">Builder!$C$255</definedName>
    <definedName name="Number_CRACs" localSheetId="5">[1]Builder!$C$187</definedName>
    <definedName name="Number_CRACs" localSheetId="52">[2]Builder!$C$229</definedName>
    <definedName name="Number_CRACs" localSheetId="33">[3]Builder!$C$171</definedName>
    <definedName name="Number_CRACs" localSheetId="13">[4]Builder!$C$141</definedName>
    <definedName name="Number_CRACs" localSheetId="40">[5]Builder!$C$1188</definedName>
    <definedName name="Number_CRACs" localSheetId="39">[6]Builder!$C$779</definedName>
    <definedName name="Number_CRACs" localSheetId="3">[7]Builder!$C$187</definedName>
    <definedName name="Number_CRACs" localSheetId="38">[5]Builder!$C$1188</definedName>
    <definedName name="Number_CRACs" localSheetId="4">[8]Builder!$C$141</definedName>
    <definedName name="Number_CRACs" localSheetId="32">[3]Builder!$C$171</definedName>
    <definedName name="Number_CRACs" localSheetId="31">[3]Builder!$C$171</definedName>
    <definedName name="Number_CRACs" localSheetId="37">[6]Builder!$C$779</definedName>
    <definedName name="Number_CRACs">Builder!$C$141</definedName>
    <definedName name="Number_CTs" localSheetId="5">[1]Builder!$C$295</definedName>
    <definedName name="Number_CTs" localSheetId="52">[2]Builder!$C$336</definedName>
    <definedName name="Number_CTs" localSheetId="33">[3]Builder!$C$270</definedName>
    <definedName name="Number_CTs" localSheetId="13">[4]Builder!$C$240</definedName>
    <definedName name="Number_CTs" localSheetId="40">[5]Builder!$C$1455</definedName>
    <definedName name="Number_CTs" localSheetId="39">[6]Builder!$C$1341</definedName>
    <definedName name="Number_CTs" localSheetId="3">[7]Builder!$C$295</definedName>
    <definedName name="Number_CTs" localSheetId="38">[5]Builder!$C$1455</definedName>
    <definedName name="Number_CTs" localSheetId="4">[8]Builder!$C$240</definedName>
    <definedName name="Number_CTs" localSheetId="32">[3]Builder!$C$270</definedName>
    <definedName name="Number_CTs" localSheetId="31">[3]Builder!$C$270</definedName>
    <definedName name="Number_CTs" localSheetId="37">[6]Builder!$C$1341</definedName>
    <definedName name="Number_CTs">Builder!$C$240</definedName>
    <definedName name="Number_CWPs" localSheetId="5">[1]Builder!$C$279</definedName>
    <definedName name="Number_CWPs" localSheetId="52">[2]Builder!$C$320</definedName>
    <definedName name="Number_CWPs" localSheetId="33">[3]Builder!$C$256</definedName>
    <definedName name="Number_CWPs" localSheetId="13">[4]Builder!$C$226</definedName>
    <definedName name="Number_CWPs" localSheetId="40">[5]Builder!$C$1436</definedName>
    <definedName name="Number_CWPs" localSheetId="39">[6]Builder!$C$1325</definedName>
    <definedName name="Number_CWPs" localSheetId="3">[7]Builder!$C$279</definedName>
    <definedName name="Number_CWPs" localSheetId="38">[5]Builder!$C$1436</definedName>
    <definedName name="Number_CWPs" localSheetId="4">[8]Builder!$C$226</definedName>
    <definedName name="Number_CWPs" localSheetId="32">[3]Builder!$C$256</definedName>
    <definedName name="Number_CWPs" localSheetId="31">[3]Builder!$C$256</definedName>
    <definedName name="Number_CWPs" localSheetId="37">[6]Builder!$C$1325</definedName>
    <definedName name="Number_CWPs">Builder!$C$226</definedName>
    <definedName name="Number_CWs" localSheetId="5">[1]Builder!#REF!</definedName>
    <definedName name="Number_CWs" localSheetId="52">[2]Builder!#REF!</definedName>
    <definedName name="Number_CWs" localSheetId="10">Builder!#REF!</definedName>
    <definedName name="Number_CWs" localSheetId="7">[11]Builder!#REF!</definedName>
    <definedName name="Number_CWs" localSheetId="43">Builder!#REF!</definedName>
    <definedName name="Number_CWs" localSheetId="33">[3]Builder!#REF!</definedName>
    <definedName name="Number_CWs" localSheetId="53">Builder!#REF!</definedName>
    <definedName name="Number_CWs" localSheetId="13">[4]Builder!#REF!</definedName>
    <definedName name="Number_CWs" localSheetId="51">Builder!#REF!</definedName>
    <definedName name="Number_CWs" localSheetId="40">[5]Builder!#REF!</definedName>
    <definedName name="Number_CWs" localSheetId="39">[6]Builder!#REF!</definedName>
    <definedName name="Number_CWs" localSheetId="44">Builder!#REF!</definedName>
    <definedName name="Number_CWs" localSheetId="3">[7]Builder!#REF!</definedName>
    <definedName name="Number_CWs" localSheetId="38">[5]Builder!#REF!</definedName>
    <definedName name="Number_CWs" localSheetId="30">[9]Builder!#REF!</definedName>
    <definedName name="Number_CWs" localSheetId="4">[8]Builder!#REF!</definedName>
    <definedName name="Number_CWs" localSheetId="32">[3]Builder!#REF!</definedName>
    <definedName name="Number_CWs" localSheetId="31">[3]Builder!#REF!</definedName>
    <definedName name="Number_CWs" localSheetId="28">[9]Builder!#REF!</definedName>
    <definedName name="Number_CWs" localSheetId="22">[12]Builder!#REF!</definedName>
    <definedName name="Number_CWs" localSheetId="21">Builder!#REF!</definedName>
    <definedName name="Number_CWs" localSheetId="37">[6]Builder!#REF!</definedName>
    <definedName name="Number_CWs" localSheetId="49">[10]Builder!#REF!</definedName>
    <definedName name="Number_CWs" localSheetId="50">[10]Builder!#REF!</definedName>
    <definedName name="Number_CWs">Builder!#REF!</definedName>
    <definedName name="Number_DXs">Builder!$C$271</definedName>
    <definedName name="Number_EHs">Builder!$C$287</definedName>
    <definedName name="Number_ERVs" localSheetId="5">[1]Builder!$C$206</definedName>
    <definedName name="Number_ERVs" localSheetId="52">[2]Builder!$C$248</definedName>
    <definedName name="Number_ERVs" localSheetId="33">[3]Builder!$C$190</definedName>
    <definedName name="Number_ERVs" localSheetId="13">[4]Builder!$C$160</definedName>
    <definedName name="Number_ERVs" localSheetId="40">[5]Builder!$C$1208</definedName>
    <definedName name="Number_ERVs" localSheetId="39">[6]Builder!$C$798</definedName>
    <definedName name="Number_ERVs" localSheetId="3">[7]Builder!$C$206</definedName>
    <definedName name="Number_ERVs" localSheetId="38">[5]Builder!$C$1208</definedName>
    <definedName name="Number_ERVs" localSheetId="4">[8]Builder!$C$160</definedName>
    <definedName name="Number_ERVs" localSheetId="32">[3]Builder!$C$190</definedName>
    <definedName name="Number_ERVs" localSheetId="31">[3]Builder!$C$190</definedName>
    <definedName name="Number_ERVs" localSheetId="37">[6]Builder!$C$798</definedName>
    <definedName name="Number_ERVs">Builder!$C$160</definedName>
    <definedName name="Number_FANs" localSheetId="5">[1]Builder!$C$238</definedName>
    <definedName name="Number_FANs" localSheetId="52">[2]Builder!$C$280</definedName>
    <definedName name="Number_FANs" localSheetId="33">[3]Builder!$C$222</definedName>
    <definedName name="Number_FANs" localSheetId="13">[4]Builder!$C$192</definedName>
    <definedName name="Number_FANs" localSheetId="40">[5]Builder!$C$1240</definedName>
    <definedName name="Number_FANs" localSheetId="39">[6]Builder!$C$1225</definedName>
    <definedName name="Number_FANs" localSheetId="3">[7]Builder!$C$238</definedName>
    <definedName name="Number_FANs" localSheetId="38">[5]Builder!$C$1240</definedName>
    <definedName name="Number_FANs" localSheetId="4">[8]Builder!$C$192</definedName>
    <definedName name="Number_FANs" localSheetId="32">[3]Builder!$C$222</definedName>
    <definedName name="Number_FANs" localSheetId="31">[3]Builder!$C$222</definedName>
    <definedName name="Number_FANs" localSheetId="37">[6]Builder!$C$1225</definedName>
    <definedName name="Number_FANs">Builder!$C$192</definedName>
    <definedName name="Number_FCUs" localSheetId="5">[1]Builder!$C$141</definedName>
    <definedName name="Number_FCUs" localSheetId="52">[2]Builder!$C$191</definedName>
    <definedName name="Number_FCUs" localSheetId="33">[3]Builder!$C$133</definedName>
    <definedName name="Number_FCUs" localSheetId="13">[4]Builder!$C$103</definedName>
    <definedName name="Number_FCUs" localSheetId="40">[5]Builder!$C$1126</definedName>
    <definedName name="Number_FCUs" localSheetId="39">[6]Builder!$C$653</definedName>
    <definedName name="Number_FCUs" localSheetId="3">[7]Builder!$C$141</definedName>
    <definedName name="Number_FCUs" localSheetId="38">[5]Builder!$C$1126</definedName>
    <definedName name="Number_FCUs" localSheetId="4">[8]Builder!$C$103</definedName>
    <definedName name="Number_FCUs" localSheetId="32">[3]Builder!$C$133</definedName>
    <definedName name="Number_FCUs" localSheetId="31">[3]Builder!$C$133</definedName>
    <definedName name="Number_FCUs" localSheetId="37">[6]Builder!$C$653</definedName>
    <definedName name="Number_FCUs">Builder!$C$103</definedName>
    <definedName name="Number_GASs">Builder!$C$295</definedName>
    <definedName name="Number_HHWs">Builder!$C$263</definedName>
    <definedName name="Number_HPs">Builder!$C$279</definedName>
    <definedName name="Number_HWPs" localSheetId="5">[1]Builder!$C$287</definedName>
    <definedName name="Number_HWPs" localSheetId="52">[2]Builder!$C$327</definedName>
    <definedName name="Number_HWPs" localSheetId="33">[3]Builder!$C$263</definedName>
    <definedName name="Number_HWPs" localSheetId="13">[4]Builder!$C$233</definedName>
    <definedName name="Number_HWPs" localSheetId="40">[5]Builder!$C$1445</definedName>
    <definedName name="Number_HWPs" localSheetId="39">[6]Builder!$C$1334</definedName>
    <definedName name="Number_HWPs" localSheetId="3">[7]Builder!$C$287</definedName>
    <definedName name="Number_HWPs" localSheetId="38">[5]Builder!$C$1445</definedName>
    <definedName name="Number_HWPs" localSheetId="4">[8]Builder!$C$233</definedName>
    <definedName name="Number_HWPs" localSheetId="32">[3]Builder!$C$263</definedName>
    <definedName name="Number_HWPs" localSheetId="31">[3]Builder!$C$263</definedName>
    <definedName name="Number_HWPs" localSheetId="37">[6]Builder!$C$1334</definedName>
    <definedName name="Number_HWPs">Builder!$C$233</definedName>
    <definedName name="Number_RTUs" localSheetId="5">[1]Builder!$C$91</definedName>
    <definedName name="Number_RTUs" localSheetId="52">[2]Builder!$C$160</definedName>
    <definedName name="Number_RTUs" localSheetId="33">[3]Builder!$C$102</definedName>
    <definedName name="Number_RTUs" localSheetId="13">[4]Builder!$C$72</definedName>
    <definedName name="Number_RTUs" localSheetId="40">[5]Builder!$C$1094</definedName>
    <definedName name="Number_RTUs" localSheetId="39">[6]Builder!$C$622</definedName>
    <definedName name="Number_RTUs" localSheetId="3">[7]Builder!$C$91</definedName>
    <definedName name="Number_RTUs" localSheetId="38">[5]Builder!$C$1094</definedName>
    <definedName name="Number_RTUs" localSheetId="4">[8]Builder!$C$72</definedName>
    <definedName name="Number_RTUs" localSheetId="32">[3]Builder!$C$102</definedName>
    <definedName name="Number_RTUs" localSheetId="31">[3]Builder!$C$102</definedName>
    <definedName name="Number_RTUs" localSheetId="37">[6]Builder!$C$622</definedName>
    <definedName name="Number_RTUs">Builder!$C$72</definedName>
    <definedName name="Number_UHs" localSheetId="5">[1]Builder!$C$255</definedName>
    <definedName name="Number_UHs" localSheetId="52">[2]Builder!$C$299</definedName>
    <definedName name="Number_UHs" localSheetId="33">[3]Builder!$C$235</definedName>
    <definedName name="Number_UHs" localSheetId="13">[4]Builder!$C$205</definedName>
    <definedName name="Number_UHs" localSheetId="40">[5]Builder!$C$1410</definedName>
    <definedName name="Number_UHs" localSheetId="39">[6]Builder!$C$1299</definedName>
    <definedName name="Number_UHs" localSheetId="3">[7]Builder!$C$255</definedName>
    <definedName name="Number_UHs" localSheetId="38">[5]Builder!$C$1410</definedName>
    <definedName name="Number_UHs" localSheetId="4">[8]Builder!$C$205</definedName>
    <definedName name="Number_UHs" localSheetId="32">[3]Builder!$C$235</definedName>
    <definedName name="Number_UHs" localSheetId="31">[3]Builder!$C$235</definedName>
    <definedName name="Number_UHs" localSheetId="37">[6]Builder!$C$1299</definedName>
    <definedName name="Number_UHs">Builder!$C$205</definedName>
    <definedName name="Outlet_Box_1">Builder!$F$58</definedName>
    <definedName name="Outlet_Reference" localSheetId="5">[1]Builder!$D$59</definedName>
    <definedName name="Outlet_Reference" localSheetId="52">[2]Builder!$D$67</definedName>
    <definedName name="Outlet_Reference" localSheetId="33">[3]Builder!$D$67</definedName>
    <definedName name="Outlet_Reference" localSheetId="13">[4]Builder!$D$55</definedName>
    <definedName name="Outlet_Reference" localSheetId="40">[5]Builder!$D$311</definedName>
    <definedName name="Outlet_Reference" localSheetId="39">[6]Builder!$D$256</definedName>
    <definedName name="Outlet_Reference" localSheetId="3">[7]Builder!$D$59</definedName>
    <definedName name="Outlet_Reference" localSheetId="38">[5]Builder!$D$311</definedName>
    <definedName name="Outlet_Reference" localSheetId="4">[8]Builder!$D$55</definedName>
    <definedName name="Outlet_Reference" localSheetId="32">[3]Builder!$D$67</definedName>
    <definedName name="Outlet_Reference" localSheetId="31">[3]Builder!$D$67</definedName>
    <definedName name="Outlet_Reference" localSheetId="37">[6]Builder!$D$256</definedName>
    <definedName name="Outlet_Reference">Builder!$D$55</definedName>
    <definedName name="Owner">Builder!$C$21</definedName>
    <definedName name="_xlnm.Print_Area" localSheetId="54">ABBREVMT!$A$1:$AI$62</definedName>
    <definedName name="_xlnm.Print_Area" localSheetId="36">ACCHILLERMT!$A$1:$AI$62</definedName>
    <definedName name="_xlnm.Print_Area" localSheetId="26">ATUMT!$A$1:$AI$62</definedName>
    <definedName name="_xlnm.Print_Area" localSheetId="25">ATUSUMMT!$A$1:$AV$42</definedName>
    <definedName name="_xlnm.Print_Area" localSheetId="41">BOILERMT!$A$1:$AI$62</definedName>
    <definedName name="_xlnm.Print_Area" localSheetId="0">Builder!$A$1:$Y$51</definedName>
    <definedName name="_xlnm.Print_Area" localSheetId="55">CALIBMT!$A$1:$AI$62</definedName>
    <definedName name="_xlnm.Print_Area" localSheetId="9">CERTFLYER!$A$1:$AI$62</definedName>
    <definedName name="_xlnm.Print_Area" localSheetId="42">CHWMT!$A$1:$AV$42</definedName>
    <definedName name="_xlnm.Print_Area" localSheetId="5">CTMT!$A$1:$AI$62</definedName>
    <definedName name="_xlnm.Print_Area" localSheetId="18">CURVEMT!$A$1:$AI$62</definedName>
    <definedName name="_xlnm.Print_Area" localSheetId="27">DDATUMT!$A$1:$AI$62</definedName>
    <definedName name="_xlnm.Print_Area" localSheetId="17">DF_DOUBLE_SPMT!$A$1:$AI$62</definedName>
    <definedName name="_xlnm.Print_Area" localSheetId="16">DF_SINGLE_SPMT!$A$1:$AI$62</definedName>
    <definedName name="_xlnm.Print_Area" localSheetId="15">DFMT!$A$1:$AI$62</definedName>
    <definedName name="_xlnm.Print_Area" localSheetId="52">DHWMT!$A$1:$AV$42</definedName>
    <definedName name="_xlnm.Print_Area" localSheetId="10">DIAGCERTFLYER!$A$1:$AI$62</definedName>
    <definedName name="_xlnm.Print_Area" localSheetId="43">DXMT!$A$1:$AV$42</definedName>
    <definedName name="_xlnm.Print_Area" localSheetId="33">EAVMT!$A$1:$AI$62</definedName>
    <definedName name="_xlnm.Print_Area" localSheetId="53">EHMT!$A$1:$AV$42</definedName>
    <definedName name="_xlnm.Print_Area" localSheetId="46">ERC_SUMMERMT!$A$1:$AV$42</definedName>
    <definedName name="_xlnm.Print_Area" localSheetId="47">ERC_WINTERMT!$A$1:$AV$42</definedName>
    <definedName name="_xlnm.Print_Area" localSheetId="45">ERCSUMFLYER!$A$1:$AI$62</definedName>
    <definedName name="_xlnm.Print_Area" localSheetId="34">FANMT!$A$1:$AI$62</definedName>
    <definedName name="_xlnm.Print_Area" localSheetId="13">FLYERMT!$A$1:$AI$62</definedName>
    <definedName name="_xlnm.Print_Area" localSheetId="51">GASMT!$A$1:$AV$42</definedName>
    <definedName name="_xlnm.Print_Area" localSheetId="40">HEX_STEAMMT!$A$1:$AI$62</definedName>
    <definedName name="_xlnm.Print_Area" localSheetId="39">HEXMT!$A$1:$AI$62</definedName>
    <definedName name="_xlnm.Print_Area" localSheetId="44">HHWMT!$A$1:$AV$42</definedName>
    <definedName name="_xlnm.Print_Area" localSheetId="3">HPMT1!$A$1:$AV$42</definedName>
    <definedName name="_xlnm.Print_Area" localSheetId="38">HRCHMT!$A$1:$AI$62</definedName>
    <definedName name="_xlnm.Print_Area" localSheetId="6">logo!$A$1:$AI$62</definedName>
    <definedName name="_xlnm.Print_Area" localSheetId="14">MAINMT!$A$1:$AI$62</definedName>
    <definedName name="_xlnm.Print_Area" localSheetId="19">OUTLETSUMMT!$A$1:$AI$62</definedName>
    <definedName name="_xlnm.Print_Area" localSheetId="30">PFPBMT!$A$1:$AI$62</definedName>
    <definedName name="_xlnm.Print_Area" localSheetId="4">PUMPMT!$A$1:$AI$62</definedName>
    <definedName name="_xlnm.Print_Area" localSheetId="32">RAVMT!$A$1:$AI$62</definedName>
    <definedName name="_xlnm.Print_Area" localSheetId="24">RND_AF_TRAVMT!$A$1:$AV$42</definedName>
    <definedName name="_xlnm.Print_Area" localSheetId="23">RNDTRAVMT!$A$1:$AV$42</definedName>
    <definedName name="_xlnm.Print_Area" localSheetId="31">SAVMT!$A$1:$AI$62</definedName>
    <definedName name="_xlnm.Print_Area" localSheetId="28">SFPBMT!$A$1:$AI$62</definedName>
    <definedName name="_xlnm.Print_Area" localSheetId="29">SFPBOAMT!$A$1:$AI$62</definedName>
    <definedName name="_xlnm.Print_Area" localSheetId="22">STD_AF_TRAVMT!$A$1:$AV$42</definedName>
    <definedName name="_xlnm.Print_Area" localSheetId="21">STDPTORAVMT!$A$1:$AV$42</definedName>
    <definedName name="_xlnm.Print_Area" localSheetId="12">SUMFLYER!$A$1:$AI$62</definedName>
    <definedName name="_xlnm.Print_Area" localSheetId="11">TOCFLYER!$A$1:$AI$62</definedName>
    <definedName name="_xlnm.Print_Area" localSheetId="8">TPFLYER!$A$1:$AI$62</definedName>
    <definedName name="_xlnm.Print_Area" localSheetId="20">TRAVMT!$A$1:$AV$42</definedName>
    <definedName name="_xlnm.Print_Area" localSheetId="35">UHMT!$A$1:$AI$62</definedName>
    <definedName name="_xlnm.Print_Area" localSheetId="37">WCCHILLERMT!$A$1:$AI$62</definedName>
    <definedName name="_xlnm.Print_Area" localSheetId="49">WHEEL_SUMMERMT!$A$1:$AV$42</definedName>
    <definedName name="_xlnm.Print_Area" localSheetId="50">WHEEL_WINTERMT!$A$1:$AV$42</definedName>
    <definedName name="_xlnm.Print_Area" localSheetId="48">WHEELSUMFLYER!$A$1:$AI$62</definedName>
    <definedName name="Project">Builder!$C$20</definedName>
    <definedName name="Project_End">Builder!$C$13</definedName>
    <definedName name="Project_Location">Builder!$C$11</definedName>
    <definedName name="Project_Name" localSheetId="39">[6]Builder!$C$10</definedName>
    <definedName name="Project_Name" localSheetId="37">[6]Builder!$C$10</definedName>
    <definedName name="Project_Name">Builder!$C$10</definedName>
    <definedName name="Project_Number">Builder!$C$26</definedName>
    <definedName name="Project_Start">Builder!$C$12</definedName>
    <definedName name="ProjectManager_Assigned">Builder!$C$14</definedName>
    <definedName name="RTU_Area_1">Builder!$F$77</definedName>
    <definedName name="RTU_ATU_1">Builder!$E$83</definedName>
    <definedName name="RTU_ATU_Area_1">Builder!$H$83</definedName>
    <definedName name="RTU_ATU_Box_1">Builder!$G$83</definedName>
    <definedName name="RTU_ATU_CHW_SUM_1">Builder!$AC$83</definedName>
    <definedName name="RTU_ATU_CLGMAX_1" localSheetId="5">[1]Builder!$O$104</definedName>
    <definedName name="RTU_ATU_CLGMAX_1" localSheetId="52">[2]Builder!$O$171</definedName>
    <definedName name="RTU_ATU_CLGMAX_1" localSheetId="33">[3]Builder!$O$113</definedName>
    <definedName name="RTU_ATU_CLGMAX_1" localSheetId="13">[4]Builder!$O$83</definedName>
    <definedName name="RTU_ATU_CLGMAX_1" localSheetId="40">[5]Builder!$O$1106</definedName>
    <definedName name="RTU_ATU_CLGMAX_1" localSheetId="39">[6]Builder!$O$633</definedName>
    <definedName name="RTU_ATU_CLGMAX_1" localSheetId="3">[7]Builder!$O$104</definedName>
    <definedName name="RTU_ATU_CLGMAX_1" localSheetId="38">[5]Builder!$O$1106</definedName>
    <definedName name="RTU_ATU_CLGMAX_1" localSheetId="4">[8]Builder!$O$83</definedName>
    <definedName name="RTU_ATU_CLGMAX_1" localSheetId="32">[3]Builder!$O$113</definedName>
    <definedName name="RTU_ATU_CLGMAX_1" localSheetId="31">[3]Builder!$O$113</definedName>
    <definedName name="RTU_ATU_CLGMAX_1" localSheetId="37">[6]Builder!$O$633</definedName>
    <definedName name="RTU_ATU_CLGMAX_1">Builder!$O$83</definedName>
    <definedName name="RTU_ATU_CLGMIN_1">Builder!$P$83</definedName>
    <definedName name="RTU_ATU_CLGTOT_1">Builder!$Q$83</definedName>
    <definedName name="RTU_ATU_DUR_SUB_1">Builder!$AL$83</definedName>
    <definedName name="RTU_ATU_DX_SUM_1">Builder!$AE$83</definedName>
    <definedName name="RTU_ATU_EH_SUM_1">Builder!$AG$83</definedName>
    <definedName name="RTU_ATU_FAN_AMPS_1">Builder!$W$83</definedName>
    <definedName name="RTU_ATU_FAN_CFM_1">Builder!$U$83</definedName>
    <definedName name="RTU_ATU_FAN_HP_1">Builder!$V$83</definedName>
    <definedName name="RTU_ATU_FAN_VOLTS_1">Builder!$X$83</definedName>
    <definedName name="RTU_ATU_GAS_SUM_1">Builder!$AH$83</definedName>
    <definedName name="RTU_ATU_HHW_SUM_1">Builder!$AD$83</definedName>
    <definedName name="RTU_ATU_HP_SUM_1">Builder!$AF$83</definedName>
    <definedName name="RTU_ATU_HTG_TOT_1">Builder!$T$83</definedName>
    <definedName name="RTU_ATU_HTGMAX_1">Builder!$R$83</definedName>
    <definedName name="RTU_ATU_HTGMIN_1">Builder!$S$83</definedName>
    <definedName name="RTU_ATU_InletShape_1">Builder!$K$83</definedName>
    <definedName name="RTU_ATU_InletSize_1">Builder!$J$83</definedName>
    <definedName name="RTU_ATU_Location_1">Builder!$I$83</definedName>
    <definedName name="RTU_ATU_MFG_1">Builder!$L$83</definedName>
    <definedName name="RTU_ATU_Model_1">Builder!$N$83</definedName>
    <definedName name="RTU_ATU_Num_Outlets_1" localSheetId="5">[1]Builder!$AI$104</definedName>
    <definedName name="RTU_ATU_Num_Outlets_1" localSheetId="52">[2]Builder!$AH$171</definedName>
    <definedName name="RTU_ATU_Num_Outlets_1" localSheetId="33">[3]Builder!$AH$113</definedName>
    <definedName name="RTU_ATU_Num_Outlets_1" localSheetId="13">[4]Builder!$AI$83</definedName>
    <definedName name="RTU_ATU_Num_Outlets_1" localSheetId="40">[5]Builder!$AH$1106</definedName>
    <definedName name="RTU_ATU_Num_Outlets_1" localSheetId="39">[6]Builder!$AH$633</definedName>
    <definedName name="RTU_ATU_Num_Outlets_1" localSheetId="3">[7]Builder!$AI$104</definedName>
    <definedName name="RTU_ATU_Num_Outlets_1" localSheetId="38">[5]Builder!$AH$1106</definedName>
    <definedName name="RTU_ATU_Num_Outlets_1" localSheetId="4">[8]Builder!$AI$83</definedName>
    <definedName name="RTU_ATU_Num_Outlets_1" localSheetId="32">[3]Builder!$AH$113</definedName>
    <definedName name="RTU_ATU_Num_Outlets_1" localSheetId="31">[3]Builder!$AH$113</definedName>
    <definedName name="RTU_ATU_Num_Outlets_1" localSheetId="37">[6]Builder!$AH$633</definedName>
    <definedName name="RTU_ATU_Num_Outlets_1">Builder!$AI$83</definedName>
    <definedName name="RTU_ATU_OA_INLET_1">Builder!$AA$83</definedName>
    <definedName name="RTU_ATU_OA_MAX_1">Builder!$Z$83</definedName>
    <definedName name="RTU_ATU_OA_MIN_1">Builder!$Y$83</definedName>
    <definedName name="RTU_ATU_OA_SHAPE_1">Builder!$AB$83</definedName>
    <definedName name="RTU_ATU_Outlet_Reference" localSheetId="5">[1]Builder!$D$124</definedName>
    <definedName name="RTU_ATU_Outlet_Reference" localSheetId="52">[2]Builder!$D$180</definedName>
    <definedName name="RTU_ATU_Outlet_Reference" localSheetId="33">[3]Builder!$D$122</definedName>
    <definedName name="RTU_ATU_Outlet_Reference" localSheetId="13">[4]Builder!$D$92</definedName>
    <definedName name="RTU_ATU_Outlet_Reference" localSheetId="40">[5]Builder!$D$1115</definedName>
    <definedName name="RTU_ATU_Outlet_Reference" localSheetId="39">[6]Builder!$D$642</definedName>
    <definedName name="RTU_ATU_Outlet_Reference" localSheetId="3">[7]Builder!$D$124</definedName>
    <definedName name="RTU_ATU_Outlet_Reference" localSheetId="38">[5]Builder!$D$1115</definedName>
    <definedName name="RTU_ATU_Outlet_Reference" localSheetId="4">[8]Builder!$D$92</definedName>
    <definedName name="RTU_ATU_Outlet_Reference" localSheetId="32">[3]Builder!$D$122</definedName>
    <definedName name="RTU_ATU_Outlet_Reference" localSheetId="31">[3]Builder!$D$122</definedName>
    <definedName name="RTU_ATU_Outlet_Reference" localSheetId="37">[6]Builder!$D$642</definedName>
    <definedName name="RTU_ATU_Outlet_Reference">Builder!$D$92</definedName>
    <definedName name="RTU_ATU_Reference" localSheetId="5">[1]Builder!$D$101</definedName>
    <definedName name="RTU_ATU_Reference" localSheetId="52">[2]Builder!$D$168</definedName>
    <definedName name="RTU_ATU_Reference" localSheetId="33">[3]Builder!$D$110</definedName>
    <definedName name="RTU_ATU_Reference" localSheetId="13">[4]Builder!$D$80</definedName>
    <definedName name="RTU_ATU_Reference" localSheetId="40">[5]Builder!$D$1103</definedName>
    <definedName name="RTU_ATU_Reference" localSheetId="39">[6]Builder!$D$630</definedName>
    <definedName name="RTU_ATU_Reference" localSheetId="3">[7]Builder!$D$101</definedName>
    <definedName name="RTU_ATU_Reference" localSheetId="38">[5]Builder!$D$1103</definedName>
    <definedName name="RTU_ATU_Reference" localSheetId="4">[8]Builder!$D$80</definedName>
    <definedName name="RTU_ATU_Reference" localSheetId="32">[3]Builder!$D$110</definedName>
    <definedName name="RTU_ATU_Reference" localSheetId="31">[3]Builder!$D$110</definedName>
    <definedName name="RTU_ATU_Reference" localSheetId="37">[6]Builder!$D$630</definedName>
    <definedName name="RTU_ATU_Reference">Builder!$D$80</definedName>
    <definedName name="RTU_ATU_Sys_Type_1">Builder!$F$83</definedName>
    <definedName name="RTU_ATU_Type_1">Builder!$M$83</definedName>
    <definedName name="RTU_ATUOutlet_1" localSheetId="5">[1]Builder!$D$127</definedName>
    <definedName name="RTU_ATUOutlet_1" localSheetId="52">[2]Builder!$D$183</definedName>
    <definedName name="RTU_ATUOutlet_1" localSheetId="33">[3]Builder!$D$125</definedName>
    <definedName name="RTU_ATUOutlet_1" localSheetId="13">[4]Builder!$D$95</definedName>
    <definedName name="RTU_ATUOutlet_1" localSheetId="40">[5]Builder!$D$1118</definedName>
    <definedName name="RTU_ATUOutlet_1" localSheetId="39">[6]Builder!$D$645</definedName>
    <definedName name="RTU_ATUOutlet_1" localSheetId="3">[7]Builder!$D$127</definedName>
    <definedName name="RTU_ATUOutlet_1" localSheetId="38">[5]Builder!$D$1118</definedName>
    <definedName name="RTU_ATUOutlet_1" localSheetId="4">[8]Builder!$D$95</definedName>
    <definedName name="RTU_ATUOutlet_1" localSheetId="32">[3]Builder!$D$125</definedName>
    <definedName name="RTU_ATUOutlet_1" localSheetId="31">[3]Builder!$D$125</definedName>
    <definedName name="RTU_ATUOutlet_1" localSheetId="37">[6]Builder!$D$645</definedName>
    <definedName name="RTU_ATUOutlet_1">Builder!$D$95</definedName>
    <definedName name="RTU_ATUOutlet_Area_1">Builder!$G$95</definedName>
    <definedName name="RTU_ATUOutlet_Box_1">Builder!$E$95</definedName>
    <definedName name="RTU_ATUOutlet_CFM_1" localSheetId="5">[1]Builder!$J$127</definedName>
    <definedName name="RTU_ATUOutlet_CFM_1" localSheetId="52">[2]Builder!$J$183</definedName>
    <definedName name="RTU_ATUOutlet_CFM_1" localSheetId="33">[3]Builder!$J$125</definedName>
    <definedName name="RTU_ATUOutlet_CFM_1" localSheetId="13">[4]Builder!$J$95</definedName>
    <definedName name="RTU_ATUOutlet_CFM_1" localSheetId="40">[5]Builder!$J$1118</definedName>
    <definedName name="RTU_ATUOutlet_CFM_1" localSheetId="39">[6]Builder!$J$645</definedName>
    <definedName name="RTU_ATUOutlet_CFM_1" localSheetId="3">[7]Builder!$J$127</definedName>
    <definedName name="RTU_ATUOutlet_CFM_1" localSheetId="38">[5]Builder!$J$1118</definedName>
    <definedName name="RTU_ATUOutlet_CFM_1" localSheetId="4">[8]Builder!$J$95</definedName>
    <definedName name="RTU_ATUOutlet_CFM_1" localSheetId="32">[3]Builder!$J$125</definedName>
    <definedName name="RTU_ATUOutlet_CFM_1" localSheetId="31">[3]Builder!$J$125</definedName>
    <definedName name="RTU_ATUOutlet_CFM_1" localSheetId="37">[6]Builder!$J$645</definedName>
    <definedName name="RTU_ATUOutlet_CFM_1">Builder!$J$95</definedName>
    <definedName name="RTU_ATUOutlet_Num_1">Builder!$F$95</definedName>
    <definedName name="RTU_ATUOutlet_Size_1">Builder!$I$95</definedName>
    <definedName name="RTU_ATUOutlet_Type_1">Builder!$H$95</definedName>
    <definedName name="RTU_BHP_1">Builder!$O$77</definedName>
    <definedName name="RTU_CFM_1">Builder!$K$77</definedName>
    <definedName name="RTU_CHW_SUM_1">Builder!$X$77</definedName>
    <definedName name="RTU_DP_Setpoint_1">Builder!$R$77</definedName>
    <definedName name="RTU_DUR_Inlets">Builder!$AK$77</definedName>
    <definedName name="RTU_DUR_Outlets">Builder!$AJ$77</definedName>
    <definedName name="RTU_DUR_SUB_1">Builder!$AL$77</definedName>
    <definedName name="RTU_DUR_SUB_2">Builder!$AM$77</definedName>
    <definedName name="RTU_DUR_SUB_3">Builder!$AN$77</definedName>
    <definedName name="RTU_DX_SUM_1">Builder!$Z$77</definedName>
    <definedName name="RTU_EH_SUM_1">Builder!$AB$77</definedName>
    <definedName name="RTU_ESP_1">Builder!$M$77</definedName>
    <definedName name="RTU_Fan_1">Builder!$S$77</definedName>
    <definedName name="RTU_Fan_2">Builder!$T$77</definedName>
    <definedName name="RTU_First">Builder!$A$73</definedName>
    <definedName name="RTU_GAS_SUM_1">Builder!$AC$77</definedName>
    <definedName name="RTU_HHW_SUM_1">Builder!$Y$77</definedName>
    <definedName name="RTU_HP_SUM_1">Builder!$AA$77</definedName>
    <definedName name="RTU_Inlet_Box_1">Builder!$F$101</definedName>
    <definedName name="RTU_Inlet_No_1">Builder!$G$101</definedName>
    <definedName name="RTU_Inlet_Reference" localSheetId="5">[1]Builder!$D$132</definedName>
    <definedName name="RTU_Inlet_Reference" localSheetId="52">[2]Builder!$D$186</definedName>
    <definedName name="RTU_Inlet_Reference" localSheetId="33">[3]Builder!$D$128</definedName>
    <definedName name="RTU_Inlet_Reference" localSheetId="13">[4]Builder!$D$98</definedName>
    <definedName name="RTU_Inlet_Reference" localSheetId="40">[5]Builder!$D$1121</definedName>
    <definedName name="RTU_Inlet_Reference" localSheetId="39">[6]Builder!$D$648</definedName>
    <definedName name="RTU_Inlet_Reference" localSheetId="3">[7]Builder!$D$132</definedName>
    <definedName name="RTU_Inlet_Reference" localSheetId="38">[5]Builder!$D$1121</definedName>
    <definedName name="RTU_Inlet_Reference" localSheetId="4">[8]Builder!$D$98</definedName>
    <definedName name="RTU_Inlet_Reference" localSheetId="32">[3]Builder!$D$128</definedName>
    <definedName name="RTU_Inlet_Reference" localSheetId="31">[3]Builder!$D$128</definedName>
    <definedName name="RTU_Inlet_Reference" localSheetId="37">[6]Builder!$D$648</definedName>
    <definedName name="RTU_Inlet_Reference">Builder!$D$98</definedName>
    <definedName name="RTU_InletSum_1" localSheetId="5">[1]Builder!$D$135</definedName>
    <definedName name="RTU_InletSum_1" localSheetId="52">[2]Builder!$D$189</definedName>
    <definedName name="RTU_InletSum_1" localSheetId="33">[3]Builder!$D$131</definedName>
    <definedName name="RTU_InletSum_1" localSheetId="13">[4]Builder!$D$101</definedName>
    <definedName name="RTU_InletSum_1" localSheetId="40">[5]Builder!$D$1124</definedName>
    <definedName name="RTU_InletSum_1" localSheetId="39">[6]Builder!$D$651</definedName>
    <definedName name="RTU_InletSum_1" localSheetId="3">[7]Builder!$D$135</definedName>
    <definedName name="RTU_InletSum_1" localSheetId="38">[5]Builder!$D$1124</definedName>
    <definedName name="RTU_InletSum_1" localSheetId="4">[8]Builder!$D$101</definedName>
    <definedName name="RTU_InletSum_1" localSheetId="32">[3]Builder!$D$131</definedName>
    <definedName name="RTU_InletSum_1" localSheetId="31">[3]Builder!$D$131</definedName>
    <definedName name="RTU_InletSum_1" localSheetId="37">[6]Builder!$D$651</definedName>
    <definedName name="RTU_InletSum_1">Builder!$D$101</definedName>
    <definedName name="RTU_InletSum_CFM" localSheetId="5">[1]Builder!$J$135</definedName>
    <definedName name="RTU_InletSum_CFM" localSheetId="52">[2]Builder!$J$189</definedName>
    <definedName name="RTU_InletSum_CFM" localSheetId="33">[3]Builder!$J$131</definedName>
    <definedName name="RTU_InletSum_CFM" localSheetId="13">[4]Builder!$J$101</definedName>
    <definedName name="RTU_InletSum_CFM" localSheetId="40">[5]Builder!$J$1124</definedName>
    <definedName name="RTU_InletSum_CFM" localSheetId="39">[6]Builder!$J$651</definedName>
    <definedName name="RTU_InletSum_CFM" localSheetId="3">[7]Builder!$J$135</definedName>
    <definedName name="RTU_InletSum_CFM" localSheetId="38">[5]Builder!$J$1124</definedName>
    <definedName name="RTU_InletSum_CFM" localSheetId="4">[8]Builder!$J$101</definedName>
    <definedName name="RTU_InletSum_CFM" localSheetId="32">[3]Builder!$J$131</definedName>
    <definedName name="RTU_InletSum_CFM" localSheetId="31">[3]Builder!$J$131</definedName>
    <definedName name="RTU_InletSum_CFM" localSheetId="37">[6]Builder!$J$651</definedName>
    <definedName name="RTU_InletSum_CFM">Builder!$J$101</definedName>
    <definedName name="RTU_Key_1">Builder!$E$77</definedName>
    <definedName name="RTU_Last">Builder!$A$103</definedName>
    <definedName name="RTU_Location_1">Builder!$G$77</definedName>
    <definedName name="RTU_MFG_1">Builder!$H$77</definedName>
    <definedName name="RTU_Model_1">Builder!$J$77</definedName>
    <definedName name="RTU_Num_ATU_1" localSheetId="5">[1]Builder!$AG$96</definedName>
    <definedName name="RTU_Num_ATU_1" localSheetId="52">[2]Builder!$AF$165</definedName>
    <definedName name="RTU_Num_ATU_1" localSheetId="33">[3]Builder!$AF$107</definedName>
    <definedName name="RTU_Num_ATU_1" localSheetId="13">[4]Builder!$AG$77</definedName>
    <definedName name="RTU_Num_ATU_1" localSheetId="40">[5]Builder!$AF$1099</definedName>
    <definedName name="RTU_Num_ATU_1" localSheetId="39">[6]Builder!$AF$627</definedName>
    <definedName name="RTU_Num_ATU_1" localSheetId="3">[7]Builder!$AG$96</definedName>
    <definedName name="RTU_Num_ATU_1" localSheetId="38">[5]Builder!$AF$1099</definedName>
    <definedName name="RTU_Num_ATU_1" localSheetId="4">[8]Builder!$AG$77</definedName>
    <definedName name="RTU_Num_ATU_1" localSheetId="32">[3]Builder!$AF$107</definedName>
    <definedName name="RTU_Num_ATU_1" localSheetId="31">[3]Builder!$AF$107</definedName>
    <definedName name="RTU_Num_ATU_1" localSheetId="37">[6]Builder!$AF$627</definedName>
    <definedName name="RTU_Num_ATU_1">Builder!$AG$77</definedName>
    <definedName name="RTU_Num_Inlets_1" localSheetId="5">[1]Builder!$AF$96</definedName>
    <definedName name="RTU_Num_Inlets_1" localSheetId="52">[2]Builder!$AE$165</definedName>
    <definedName name="RTU_Num_Inlets_1" localSheetId="33">[3]Builder!$AE$107</definedName>
    <definedName name="RTU_Num_Inlets_1" localSheetId="13">[4]Builder!$AF$77</definedName>
    <definedName name="RTU_Num_Inlets_1" localSheetId="40">[5]Builder!$AE$1099</definedName>
    <definedName name="RTU_Num_Inlets_1" localSheetId="39">[6]Builder!$AE$627</definedName>
    <definedName name="RTU_Num_Inlets_1" localSheetId="3">[7]Builder!$AF$96</definedName>
    <definedName name="RTU_Num_Inlets_1" localSheetId="38">[5]Builder!$AE$1099</definedName>
    <definedName name="RTU_Num_Inlets_1" localSheetId="4">[8]Builder!$AF$77</definedName>
    <definedName name="RTU_Num_Inlets_1" localSheetId="32">[3]Builder!$AE$107</definedName>
    <definedName name="RTU_Num_Inlets_1" localSheetId="31">[3]Builder!$AE$107</definedName>
    <definedName name="RTU_Num_Inlets_1" localSheetId="37">[6]Builder!$AE$627</definedName>
    <definedName name="RTU_Num_Inlets_1">Builder!$AF$77</definedName>
    <definedName name="RTU_Num_Outlets_1" localSheetId="5">[1]Builder!$AE$96</definedName>
    <definedName name="RTU_Num_Outlets_1" localSheetId="52">[2]Builder!$AD$165</definedName>
    <definedName name="RTU_Num_Outlets_1" localSheetId="33">[3]Builder!$AD$107</definedName>
    <definedName name="RTU_Num_Outlets_1" localSheetId="13">[4]Builder!$AE$77</definedName>
    <definedName name="RTU_Num_Outlets_1" localSheetId="40">[5]Builder!$AD$1099</definedName>
    <definedName name="RTU_Num_Outlets_1" localSheetId="39">[6]Builder!$AD$627</definedName>
    <definedName name="RTU_Num_Outlets_1" localSheetId="3">[7]Builder!$AE$96</definedName>
    <definedName name="RTU_Num_Outlets_1" localSheetId="38">[5]Builder!$AD$1099</definedName>
    <definedName name="RTU_Num_Outlets_1" localSheetId="4">[8]Builder!$AE$77</definedName>
    <definedName name="RTU_Num_Outlets_1" localSheetId="32">[3]Builder!$AD$107</definedName>
    <definedName name="RTU_Num_Outlets_1" localSheetId="31">[3]Builder!$AD$107</definedName>
    <definedName name="RTU_Num_Outlets_1" localSheetId="37">[6]Builder!$AD$627</definedName>
    <definedName name="RTU_Num_Outlets_1">Builder!$AE$77</definedName>
    <definedName name="RTU_Outlet_1">Builder!$AD$77</definedName>
    <definedName name="RTU_Outlet_Area_1">Builder!$F$89</definedName>
    <definedName name="RTU_Outlet_No_1">Builder!$G$89</definedName>
    <definedName name="RTU_Outlet_Reference" localSheetId="5">[1]Builder!$D$109</definedName>
    <definedName name="RTU_Outlet_Reference" localSheetId="52">[2]Builder!$D$174</definedName>
    <definedName name="RTU_Outlet_Reference" localSheetId="33">[3]Builder!$D$116</definedName>
    <definedName name="RTU_Outlet_Reference" localSheetId="13">[4]Builder!$D$86</definedName>
    <definedName name="RTU_Outlet_Reference" localSheetId="40">[5]Builder!$D$1109</definedName>
    <definedName name="RTU_Outlet_Reference" localSheetId="39">[6]Builder!$D$636</definedName>
    <definedName name="RTU_Outlet_Reference" localSheetId="3">[7]Builder!$D$109</definedName>
    <definedName name="RTU_Outlet_Reference" localSheetId="38">[5]Builder!$D$1109</definedName>
    <definedName name="RTU_Outlet_Reference" localSheetId="4">[8]Builder!$D$86</definedName>
    <definedName name="RTU_Outlet_Reference" localSheetId="32">[3]Builder!$D$116</definedName>
    <definedName name="RTU_Outlet_Reference" localSheetId="31">[3]Builder!$D$116</definedName>
    <definedName name="RTU_Outlet_Reference" localSheetId="37">[6]Builder!$D$636</definedName>
    <definedName name="RTU_Outlet_Reference">Builder!$D$86</definedName>
    <definedName name="RTU_OutletSum_1" localSheetId="5">[1]Builder!$D$112</definedName>
    <definedName name="RTU_OutletSum_1" localSheetId="52">[2]Builder!$D$177</definedName>
    <definedName name="RTU_OutletSum_1" localSheetId="33">[3]Builder!$D$119</definedName>
    <definedName name="RTU_OutletSum_1" localSheetId="13">[4]Builder!$D$89</definedName>
    <definedName name="RTU_OutletSum_1" localSheetId="40">[5]Builder!$D$1112</definedName>
    <definedName name="RTU_OutletSum_1" localSheetId="39">[6]Builder!$D$639</definedName>
    <definedName name="RTU_OutletSum_1" localSheetId="3">[7]Builder!$D$112</definedName>
    <definedName name="RTU_OutletSum_1" localSheetId="38">[5]Builder!$D$1112</definedName>
    <definedName name="RTU_OutletSum_1" localSheetId="4">[8]Builder!$D$89</definedName>
    <definedName name="RTU_OutletSum_1" localSheetId="32">[3]Builder!$D$119</definedName>
    <definedName name="RTU_OutletSum_1" localSheetId="31">[3]Builder!$D$119</definedName>
    <definedName name="RTU_OutletSum_1" localSheetId="37">[6]Builder!$D$639</definedName>
    <definedName name="RTU_OutletSum_1">Builder!$D$89</definedName>
    <definedName name="RTU_OutletSum_CFM" localSheetId="5">[1]Builder!$J$112</definedName>
    <definedName name="RTU_OutletSum_CFM" localSheetId="52">[2]Builder!$J$177</definedName>
    <definedName name="RTU_OutletSum_CFM" localSheetId="33">[3]Builder!$J$119</definedName>
    <definedName name="RTU_OutletSum_CFM" localSheetId="13">[4]Builder!$J$89</definedName>
    <definedName name="RTU_OutletSum_CFM" localSheetId="40">[5]Builder!$J$1112</definedName>
    <definedName name="RTU_OutletSum_CFM" localSheetId="39">[6]Builder!$J$639</definedName>
    <definedName name="RTU_OutletSum_CFM" localSheetId="3">[7]Builder!$J$112</definedName>
    <definedName name="RTU_OutletSum_CFM" localSheetId="38">[5]Builder!$J$1112</definedName>
    <definedName name="RTU_OutletSum_CFM" localSheetId="4">[8]Builder!$J$89</definedName>
    <definedName name="RTU_OutletSum_CFM" localSheetId="32">[3]Builder!$J$119</definedName>
    <definedName name="RTU_OutletSum_CFM" localSheetId="31">[3]Builder!$J$119</definedName>
    <definedName name="RTU_OutletSum_CFM" localSheetId="37">[6]Builder!$J$639</definedName>
    <definedName name="RTU_OutletSum_CFM">Builder!$J$89</definedName>
    <definedName name="RTU_Outside_1">Builder!$V$77</definedName>
    <definedName name="RTU_Outside_CFM_1">Builder!$Q$77</definedName>
    <definedName name="RTU_Reference" localSheetId="5">[1]Builder!$D$93</definedName>
    <definedName name="RTU_Reference" localSheetId="52">[2]Builder!$D$162</definedName>
    <definedName name="RTU_Reference" localSheetId="33">[3]Builder!$D$104</definedName>
    <definedName name="RTU_Reference" localSheetId="13">[4]Builder!$D$74</definedName>
    <definedName name="RTU_Reference" localSheetId="40">[5]Builder!$D$1096</definedName>
    <definedName name="RTU_Reference" localSheetId="39">[6]Builder!$D$624</definedName>
    <definedName name="RTU_Reference" localSheetId="3">[7]Builder!$D$93</definedName>
    <definedName name="RTU_Reference" localSheetId="38">[5]Builder!$D$1096</definedName>
    <definedName name="RTU_Reference" localSheetId="4">[8]Builder!$D$74</definedName>
    <definedName name="RTU_Reference" localSheetId="32">[3]Builder!$D$104</definedName>
    <definedName name="RTU_Reference" localSheetId="31">[3]Builder!$D$104</definedName>
    <definedName name="RTU_Reference" localSheetId="37">[6]Builder!$D$624</definedName>
    <definedName name="RTU_Reference">Builder!$D$74</definedName>
    <definedName name="RTU_Return_1">Builder!$P$77</definedName>
    <definedName name="RTU_Return_Trav_1">Builder!$W$77</definedName>
    <definedName name="RTU_Rows">Builder!$A$74:$A$102</definedName>
    <definedName name="RTU_RPM_1">Builder!$N$77</definedName>
    <definedName name="RTU_Supply_1">Builder!$U$77</definedName>
    <definedName name="RTU_System_1" localSheetId="5">[1]Builder!$D$104</definedName>
    <definedName name="RTU_System_1" localSheetId="52">[2]Builder!$D$171</definedName>
    <definedName name="RTU_System_1" localSheetId="33">[3]Builder!$D$113</definedName>
    <definedName name="RTU_System_1" localSheetId="13">[4]Builder!$D$83</definedName>
    <definedName name="RTU_System_1" localSheetId="40">[5]Builder!$D$1106</definedName>
    <definedName name="RTU_System_1" localSheetId="39">[6]Builder!$D$633</definedName>
    <definedName name="RTU_System_1" localSheetId="3">[7]Builder!$D$104</definedName>
    <definedName name="RTU_System_1" localSheetId="38">[5]Builder!$D$1106</definedName>
    <definedName name="RTU_System_1" localSheetId="4">[8]Builder!$D$83</definedName>
    <definedName name="RTU_System_1" localSheetId="32">[3]Builder!$D$113</definedName>
    <definedName name="RTU_System_1" localSheetId="31">[3]Builder!$D$113</definedName>
    <definedName name="RTU_System_1" localSheetId="37">[6]Builder!$D$633</definedName>
    <definedName name="RTU_System_1">Builder!$D$83</definedName>
    <definedName name="RTU_TSP_1">Builder!$L$77</definedName>
    <definedName name="RTU_Type_1">Builder!$I$77</definedName>
    <definedName name="RTU_Unit_Number" localSheetId="5">[1]Builder!$D$96</definedName>
    <definedName name="RTU_Unit_Number" localSheetId="52">[2]Builder!$D$165</definedName>
    <definedName name="RTU_Unit_Number" localSheetId="33">[3]Builder!$D$107</definedName>
    <definedName name="RTU_Unit_Number" localSheetId="13">[4]Builder!$D$77</definedName>
    <definedName name="RTU_Unit_Number" localSheetId="40">[5]Builder!$D$1099</definedName>
    <definedName name="RTU_Unit_Number" localSheetId="39">[6]Builder!$D$627</definedName>
    <definedName name="RTU_Unit_Number" localSheetId="3">[7]Builder!$D$96</definedName>
    <definedName name="RTU_Unit_Number" localSheetId="38">[5]Builder!$D$1099</definedName>
    <definedName name="RTU_Unit_Number" localSheetId="4">[8]Builder!$D$77</definedName>
    <definedName name="RTU_Unit_Number" localSheetId="32">[3]Builder!$D$107</definedName>
    <definedName name="RTU_Unit_Number" localSheetId="31">[3]Builder!$D$107</definedName>
    <definedName name="RTU_Unit_Number" localSheetId="37">[6]Builder!$D$627</definedName>
    <definedName name="RTU_Unit_Number">Builder!$D$77</definedName>
    <definedName name="RTUInletSum_Box_1">Builder!$E$101</definedName>
    <definedName name="RTUOutletSum_Box_1">Builder!$E$89</definedName>
    <definedName name="Sealing_PE">Builder!$C$27</definedName>
    <definedName name="Sealing_PE_Email">Builder!$C$28</definedName>
    <definedName name="Single_Cell_Range">Builder!$E$48</definedName>
    <definedName name="System_1">Builder!$D$52</definedName>
    <definedName name="System_Key_2">Builder!$E$50</definedName>
    <definedName name="TEST" localSheetId="26">MAINMT!#REF!</definedName>
    <definedName name="TEST" localSheetId="18">MAINMT!#REF!</definedName>
    <definedName name="TEST" localSheetId="52">#REF!</definedName>
    <definedName name="TEST" localSheetId="33">[3]MAINMT!$AK$4</definedName>
    <definedName name="TEST" localSheetId="44">#REF!</definedName>
    <definedName name="TEST" localSheetId="19">MAINMT!#REF!</definedName>
    <definedName name="TEST" localSheetId="32">[3]MAINMT!$AK$4</definedName>
    <definedName name="TEST" localSheetId="31">[3]MAINMT!$AK$4</definedName>
    <definedName name="UH_1" localSheetId="5">[1]Builder!$D$260</definedName>
    <definedName name="UH_1" localSheetId="52">[2]Builder!$D$304</definedName>
    <definedName name="UH_1" localSheetId="33">[3]Builder!$D$240</definedName>
    <definedName name="UH_1" localSheetId="13">[4]Builder!$D$210</definedName>
    <definedName name="UH_1" localSheetId="40">[5]Builder!$D$1415</definedName>
    <definedName name="UH_1" localSheetId="39">[6]Builder!$D$1304</definedName>
    <definedName name="UH_1" localSheetId="3">[7]Builder!$D$260</definedName>
    <definedName name="UH_1" localSheetId="38">[5]Builder!$D$1415</definedName>
    <definedName name="UH_1" localSheetId="4">[8]Builder!$D$210</definedName>
    <definedName name="UH_1" localSheetId="32">[3]Builder!$D$240</definedName>
    <definedName name="UH_1" localSheetId="31">[3]Builder!$D$240</definedName>
    <definedName name="UH_1" localSheetId="37">[6]Builder!$D$1304</definedName>
    <definedName name="UH_1">Builder!$D$210</definedName>
    <definedName name="UH_Amps_1">Builder!$P$210</definedName>
    <definedName name="UH_Area_1">Builder!$F$210</definedName>
    <definedName name="UH_CFM_1">Builder!$K$210</definedName>
    <definedName name="UH_DUR_SUB_1">Builder!$R$210</definedName>
    <definedName name="UH_EAT_1">Builder!$L$210</definedName>
    <definedName name="UH_Key_1">Builder!$E$210</definedName>
    <definedName name="UH_KW_1">Builder!$N$210</definedName>
    <definedName name="UH_LAT_1">Builder!$M$210</definedName>
    <definedName name="UH_Location_1">Builder!$G$210</definedName>
    <definedName name="UH_MFG_1">Builder!$H$210</definedName>
    <definedName name="UH_Model_1">Builder!$J$210</definedName>
    <definedName name="UH_Reference" localSheetId="5">[1]Builder!$D$257</definedName>
    <definedName name="UH_Reference" localSheetId="52">[2]Builder!$D$301</definedName>
    <definedName name="UH_Reference" localSheetId="33">[3]Builder!$D$237</definedName>
    <definedName name="UH_Reference" localSheetId="13">[4]Builder!$D$207</definedName>
    <definedName name="UH_Reference" localSheetId="40">[5]Builder!$D$1412</definedName>
    <definedName name="UH_Reference" localSheetId="39">[6]Builder!$D$1301</definedName>
    <definedName name="UH_Reference" localSheetId="3">[7]Builder!$D$257</definedName>
    <definedName name="UH_Reference" localSheetId="38">[5]Builder!$D$1412</definedName>
    <definedName name="UH_Reference" localSheetId="4">[8]Builder!$D$207</definedName>
    <definedName name="UH_Reference" localSheetId="32">[3]Builder!$D$237</definedName>
    <definedName name="UH_Reference" localSheetId="31">[3]Builder!$D$237</definedName>
    <definedName name="UH_Reference" localSheetId="37">[6]Builder!$D$1301</definedName>
    <definedName name="UH_Reference">Builder!$D$207</definedName>
    <definedName name="UH_Rows">Builder!$A$207:$A$211</definedName>
    <definedName name="UH_Stages_1">Builder!$O$210</definedName>
    <definedName name="UH_Type_1">Builder!$I$210</definedName>
    <definedName name="UH_Volts_1">Builder!$Q$210</definedName>
    <definedName name="VAVReport_Box_1" localSheetId="26">#REF!</definedName>
    <definedName name="VAVReport_Box_1" localSheetId="33">#REF!</definedName>
    <definedName name="VAVReport_Box_1" localSheetId="32">#REF!</definedName>
    <definedName name="VAVReport_Box_1" localSheetId="31">#REF!</definedName>
    <definedName name="VAVReport_Box_1">ATUSUMMT!$A$13</definedName>
  </definedNames>
  <calcPr calcId="191029" fullPrecision="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T12" i="91" l="1"/>
  <c r="Z12" i="91"/>
  <c r="T13" i="91"/>
  <c r="Z13" i="91"/>
  <c r="AC13" i="91"/>
  <c r="T14" i="91"/>
  <c r="Z14" i="91"/>
  <c r="T15" i="91"/>
  <c r="Z15" i="91"/>
  <c r="AC15" i="91"/>
  <c r="T16" i="91"/>
  <c r="Z16" i="91"/>
  <c r="T17" i="91"/>
  <c r="Z17" i="91"/>
  <c r="AC17" i="91"/>
  <c r="T18" i="91"/>
  <c r="Z18" i="91"/>
  <c r="T19" i="91"/>
  <c r="Z19" i="91"/>
  <c r="AC19" i="91"/>
  <c r="T20" i="91"/>
  <c r="Z20" i="91"/>
  <c r="T21" i="91"/>
  <c r="Z21" i="91"/>
  <c r="AC21" i="91"/>
  <c r="T22" i="91"/>
  <c r="Z22" i="91"/>
  <c r="T23" i="91"/>
  <c r="Z23" i="91"/>
  <c r="AC23" i="91"/>
  <c r="T24" i="91"/>
  <c r="Z24" i="91"/>
  <c r="T25" i="91"/>
  <c r="Z25" i="91"/>
  <c r="AC25" i="91"/>
  <c r="T26" i="91"/>
  <c r="Z26" i="91"/>
  <c r="T27" i="91"/>
  <c r="Z27" i="91"/>
  <c r="AC27" i="91"/>
  <c r="T28" i="91"/>
  <c r="Z28" i="91"/>
  <c r="T29" i="91"/>
  <c r="Z29" i="91"/>
  <c r="AC29" i="91"/>
  <c r="T30" i="91"/>
  <c r="Z30" i="91"/>
  <c r="T31" i="91"/>
  <c r="Z31" i="91"/>
  <c r="AC31" i="91"/>
  <c r="T32" i="91"/>
  <c r="Z32" i="91"/>
  <c r="T33" i="91"/>
  <c r="Z33" i="91"/>
  <c r="AC33" i="91"/>
  <c r="A200" i="1" l="1"/>
  <c r="AG29" i="88" l="1"/>
  <c r="AG31" i="88"/>
  <c r="AG30" i="88"/>
  <c r="Z31" i="88"/>
  <c r="Z30" i="88"/>
  <c r="S30" i="88"/>
  <c r="S31" i="88"/>
  <c r="L31" i="88"/>
  <c r="L30" i="88"/>
  <c r="AN54" i="88"/>
  <c r="AN44" i="88"/>
  <c r="AN34" i="88"/>
  <c r="AN24" i="88"/>
  <c r="A187" i="1"/>
  <c r="A136" i="1"/>
  <c r="A117" i="1"/>
  <c r="A98" i="1"/>
  <c r="A61" i="1"/>
  <c r="A67" i="1"/>
  <c r="S28" i="88"/>
  <c r="BZ26" i="88"/>
  <c r="BZ28" i="88" s="1"/>
  <c r="BZ27" i="88"/>
  <c r="L28" i="88"/>
  <c r="Z28" i="88"/>
  <c r="AG28" i="88"/>
  <c r="BH28" i="88"/>
  <c r="BZ29" i="88"/>
  <c r="AN30" i="88"/>
  <c r="AZ27" i="88" s="1"/>
  <c r="AQ30" i="88"/>
  <c r="BH27" i="88" s="1"/>
  <c r="BZ36" i="88"/>
  <c r="BZ38" i="88" s="1"/>
  <c r="AZ37" i="88"/>
  <c r="BH37" i="88"/>
  <c r="BZ37" i="88"/>
  <c r="AZ38" i="88"/>
  <c r="BH38" i="88"/>
  <c r="AZ39" i="88"/>
  <c r="BH39" i="88"/>
  <c r="BZ39" i="88"/>
  <c r="AN40" i="88"/>
  <c r="AQ40" i="88"/>
  <c r="BZ46" i="88"/>
  <c r="BZ48" i="88" s="1"/>
  <c r="AZ47" i="88"/>
  <c r="BH47" i="88"/>
  <c r="BZ47" i="88"/>
  <c r="AZ48" i="88"/>
  <c r="BH48" i="88"/>
  <c r="AZ49" i="88"/>
  <c r="BH49" i="88"/>
  <c r="BZ49" i="88"/>
  <c r="AN50" i="88"/>
  <c r="Z29" i="88" s="1"/>
  <c r="AQ50" i="88"/>
  <c r="BZ56" i="88"/>
  <c r="BZ58" i="88" s="1"/>
  <c r="AZ57" i="88"/>
  <c r="BH57" i="88"/>
  <c r="BZ57" i="88"/>
  <c r="AZ58" i="88"/>
  <c r="BH58" i="88"/>
  <c r="AZ59" i="88"/>
  <c r="BH59" i="88"/>
  <c r="BZ59" i="88"/>
  <c r="AN60" i="88"/>
  <c r="AQ60" i="88"/>
  <c r="AZ13" i="87"/>
  <c r="BH13" i="87"/>
  <c r="AZ14" i="87"/>
  <c r="BH14" i="87"/>
  <c r="AZ15" i="87"/>
  <c r="BH15" i="87"/>
  <c r="AN16" i="87"/>
  <c r="AQ16" i="87"/>
  <c r="AE19" i="87"/>
  <c r="AE20" i="87"/>
  <c r="AE21" i="87"/>
  <c r="K23" i="87"/>
  <c r="N23" i="87"/>
  <c r="M25" i="87"/>
  <c r="M26" i="87"/>
  <c r="M27" i="87" s="1"/>
  <c r="G27" i="87"/>
  <c r="G23" i="87" s="1"/>
  <c r="M30" i="87"/>
  <c r="M31" i="87"/>
  <c r="G32" i="87"/>
  <c r="M32" i="87"/>
  <c r="S29" i="88" l="1"/>
  <c r="BH29" i="88"/>
  <c r="L29" i="88"/>
  <c r="AZ29" i="88"/>
  <c r="AZ28" i="88"/>
  <c r="W197" i="1" l="1"/>
  <c r="AC33" i="43" l="1"/>
  <c r="Z33" i="43"/>
  <c r="W33" i="43"/>
  <c r="T33" i="43"/>
  <c r="Q33" i="43"/>
  <c r="N33" i="43"/>
  <c r="K33" i="43"/>
  <c r="H33" i="43"/>
  <c r="AL77" i="1" l="1"/>
  <c r="AK77" i="1"/>
  <c r="AJ77" i="1"/>
  <c r="A62" i="62" l="1"/>
  <c r="A62" i="21"/>
  <c r="T58" i="83"/>
  <c r="T56" i="83"/>
  <c r="T55" i="83"/>
  <c r="Z32" i="68"/>
  <c r="Z30" i="68"/>
  <c r="Z28" i="68"/>
  <c r="Z26" i="68"/>
  <c r="Z24" i="68"/>
  <c r="Z22" i="68"/>
  <c r="Z20" i="68"/>
  <c r="Z18" i="68"/>
  <c r="Z16" i="68"/>
  <c r="Z14" i="68"/>
  <c r="AC33" i="68"/>
  <c r="AC31" i="68"/>
  <c r="AC29" i="68"/>
  <c r="AC27" i="68"/>
  <c r="AC25" i="68"/>
  <c r="AC23" i="68"/>
  <c r="AC21" i="68"/>
  <c r="AC19" i="68"/>
  <c r="AC17" i="68"/>
  <c r="AC15" i="68"/>
  <c r="AC13" i="68"/>
  <c r="Z12" i="68"/>
  <c r="T33" i="56"/>
  <c r="T32" i="56"/>
  <c r="T31" i="56"/>
  <c r="T30" i="56"/>
  <c r="T29" i="56"/>
  <c r="T28" i="56"/>
  <c r="T27" i="56"/>
  <c r="T26" i="56"/>
  <c r="T25" i="56"/>
  <c r="T24" i="56"/>
  <c r="T23" i="56"/>
  <c r="T22" i="56"/>
  <c r="T21" i="56"/>
  <c r="T20" i="56"/>
  <c r="T19" i="56"/>
  <c r="T18" i="56"/>
  <c r="T17" i="56"/>
  <c r="T16" i="56"/>
  <c r="T15" i="56"/>
  <c r="T14" i="56"/>
  <c r="Z33" i="56"/>
  <c r="Z32" i="56"/>
  <c r="Z31" i="56"/>
  <c r="Z30" i="56"/>
  <c r="Z29" i="56"/>
  <c r="Z28" i="56"/>
  <c r="Z27" i="56"/>
  <c r="Z26" i="56"/>
  <c r="Z25" i="56"/>
  <c r="Z24" i="56"/>
  <c r="Z23" i="56"/>
  <c r="Z22" i="56"/>
  <c r="Z21" i="56"/>
  <c r="Z20" i="56"/>
  <c r="Z19" i="56"/>
  <c r="Z18" i="56"/>
  <c r="Z17" i="56"/>
  <c r="Z16" i="56"/>
  <c r="Z15" i="56"/>
  <c r="Z14" i="56"/>
  <c r="Z13" i="56"/>
  <c r="T13" i="56"/>
  <c r="Z12" i="56"/>
  <c r="T12" i="56"/>
  <c r="AR30" i="75"/>
  <c r="AR28" i="75"/>
  <c r="AR26" i="75"/>
  <c r="AR24" i="75"/>
  <c r="AR22" i="75"/>
  <c r="AR20" i="75"/>
  <c r="AR18" i="75"/>
  <c r="AR16" i="75"/>
  <c r="AR14" i="75"/>
  <c r="AR12" i="75"/>
  <c r="AR30" i="74"/>
  <c r="AR26" i="74"/>
  <c r="AR22" i="74"/>
  <c r="AR18" i="74"/>
  <c r="AR28" i="74"/>
  <c r="AR24" i="74"/>
  <c r="AR20" i="74"/>
  <c r="AR16" i="74"/>
  <c r="AR14" i="74"/>
  <c r="AR12" i="74"/>
  <c r="Z33" i="45"/>
  <c r="T33" i="45"/>
  <c r="Z32" i="45"/>
  <c r="T32" i="45"/>
  <c r="Z31" i="45"/>
  <c r="T31" i="45"/>
  <c r="Z30" i="45"/>
  <c r="T30" i="45"/>
  <c r="Z29" i="45"/>
  <c r="T29" i="45"/>
  <c r="Z28" i="45"/>
  <c r="T28" i="45"/>
  <c r="Z27" i="45"/>
  <c r="T27" i="45"/>
  <c r="Z26" i="45"/>
  <c r="T26" i="45"/>
  <c r="Z25" i="45"/>
  <c r="T25" i="45"/>
  <c r="Z24" i="45"/>
  <c r="T24" i="45"/>
  <c r="Z23" i="45"/>
  <c r="T23" i="45"/>
  <c r="Z22" i="45"/>
  <c r="T22" i="45"/>
  <c r="Z21" i="45"/>
  <c r="T21" i="45"/>
  <c r="Z20" i="45"/>
  <c r="T20" i="45"/>
  <c r="Z19" i="45"/>
  <c r="T19" i="45"/>
  <c r="Z18" i="45"/>
  <c r="T18" i="45"/>
  <c r="Z17" i="45"/>
  <c r="T17" i="45"/>
  <c r="Z16" i="45"/>
  <c r="T16" i="45"/>
  <c r="Z15" i="45"/>
  <c r="T15" i="45"/>
  <c r="Z14" i="45"/>
  <c r="T14" i="45"/>
  <c r="Z12" i="45"/>
  <c r="T12" i="45"/>
  <c r="Z13" i="45"/>
  <c r="T13" i="45"/>
  <c r="P27" i="82"/>
  <c r="J27" i="82"/>
  <c r="D27" i="82"/>
  <c r="P26" i="82"/>
  <c r="P28" i="82" s="1"/>
  <c r="J26" i="82"/>
  <c r="AP36" i="82" s="1"/>
  <c r="D26" i="82"/>
  <c r="D25" i="82"/>
  <c r="D24" i="82"/>
  <c r="D23" i="82"/>
  <c r="D22" i="82"/>
  <c r="D21" i="82"/>
  <c r="D20" i="82"/>
  <c r="D19" i="82"/>
  <c r="D18" i="82"/>
  <c r="L13" i="82"/>
  <c r="AP39" i="82" s="1"/>
  <c r="AP36" i="81"/>
  <c r="BD23" i="81"/>
  <c r="BD24" i="81" s="1"/>
  <c r="BD17" i="81"/>
  <c r="BD18" i="81" s="1"/>
  <c r="N13" i="81"/>
  <c r="T13" i="81" s="1"/>
  <c r="AP39" i="81" l="1"/>
  <c r="BD19" i="81"/>
  <c r="T13" i="82"/>
  <c r="BD25" i="81"/>
  <c r="J28" i="82"/>
  <c r="AP35" i="82" s="1"/>
  <c r="AP37" i="82" s="1"/>
  <c r="AJ13" i="82" s="1"/>
  <c r="H14" i="81"/>
  <c r="C20" i="81" s="1"/>
  <c r="BK11" i="81" s="1"/>
  <c r="H13" i="81"/>
  <c r="E18" i="81" s="1"/>
  <c r="I18" i="81" l="1"/>
  <c r="BO10" i="81" s="1"/>
  <c r="AP40" i="82"/>
  <c r="AR13" i="82" s="1"/>
  <c r="AX13" i="82" s="1"/>
  <c r="BM10" i="81"/>
  <c r="G30" i="81"/>
  <c r="C21" i="81"/>
  <c r="K30" i="81" l="1"/>
  <c r="M18" i="81"/>
  <c r="BQ10" i="81" s="1"/>
  <c r="BK12" i="81"/>
  <c r="C22" i="81"/>
  <c r="Q18" i="81" l="1"/>
  <c r="BS10" i="81" s="1"/>
  <c r="O30" i="81"/>
  <c r="BK13" i="81"/>
  <c r="C23" i="81"/>
  <c r="U18" i="81" l="1"/>
  <c r="S30" i="81"/>
  <c r="BK14" i="81"/>
  <c r="C24" i="81"/>
  <c r="BU10" i="81"/>
  <c r="W30" i="81"/>
  <c r="Y18" i="81"/>
  <c r="AA30" i="81" l="1"/>
  <c r="BW10" i="81"/>
  <c r="AC18" i="81"/>
  <c r="BK15" i="81"/>
  <c r="C25" i="81"/>
  <c r="BK16" i="81" l="1"/>
  <c r="C26" i="81"/>
  <c r="BY10" i="81"/>
  <c r="AE30" i="81"/>
  <c r="AG18" i="81"/>
  <c r="AI30" i="81" l="1"/>
  <c r="CA10" i="81"/>
  <c r="AK18" i="81"/>
  <c r="BK17" i="81"/>
  <c r="C27" i="81"/>
  <c r="CC10" i="81" l="1"/>
  <c r="AM30" i="81"/>
  <c r="AO18" i="81"/>
  <c r="BK18" i="81"/>
  <c r="C28" i="81"/>
  <c r="BK19" i="81" l="1"/>
  <c r="C29" i="81"/>
  <c r="BK20" i="81" s="1"/>
  <c r="AQ30" i="81"/>
  <c r="CE10" i="81"/>
  <c r="AS18" i="81"/>
  <c r="CG10" i="81" l="1"/>
  <c r="AU30" i="81"/>
  <c r="AP35" i="81" s="1"/>
  <c r="AP37" i="81" s="1"/>
  <c r="AJ13" i="81" l="1"/>
  <c r="AP40" i="81"/>
  <c r="AR13" i="81" s="1"/>
  <c r="AX13" i="81" s="1"/>
  <c r="U24" i="80" l="1"/>
  <c r="AZ22" i="80" s="1"/>
  <c r="BD22" i="80" s="1"/>
  <c r="AP22" i="80"/>
  <c r="AP23" i="80" s="1"/>
  <c r="AZ21" i="80"/>
  <c r="BD21" i="80" s="1"/>
  <c r="U20" i="80" l="1"/>
  <c r="U34" i="79"/>
  <c r="AZ32" i="79" s="1"/>
  <c r="BD32" i="79" s="1"/>
  <c r="U20" i="79" s="1"/>
  <c r="AP32" i="79"/>
  <c r="AP33" i="79" s="1"/>
  <c r="AZ31" i="79"/>
  <c r="BD31" i="79" s="1"/>
  <c r="U27" i="79"/>
  <c r="AZ25" i="79" s="1"/>
  <c r="AP25" i="79"/>
  <c r="AP26" i="79" s="1"/>
  <c r="AZ24" i="79"/>
  <c r="BD24" i="79" s="1"/>
  <c r="BD25" i="79" l="1"/>
  <c r="AV35" i="79"/>
  <c r="AL31" i="78"/>
  <c r="AL29" i="78"/>
  <c r="AL27" i="78"/>
  <c r="AL25" i="78"/>
  <c r="AL23" i="78"/>
  <c r="AL21" i="78"/>
  <c r="AL19" i="78"/>
  <c r="AL17" i="78"/>
  <c r="AL15" i="78"/>
  <c r="AL13" i="78"/>
  <c r="AL31" i="77"/>
  <c r="AL29" i="77"/>
  <c r="AL27" i="77"/>
  <c r="AL25" i="77"/>
  <c r="AL23" i="77"/>
  <c r="AL21" i="77"/>
  <c r="AL19" i="77"/>
  <c r="AL17" i="77"/>
  <c r="AL15" i="77"/>
  <c r="AL13" i="77"/>
  <c r="BM31" i="75" l="1"/>
  <c r="AO31" i="75" s="1"/>
  <c r="BG31" i="75" s="1"/>
  <c r="AI31" i="75" s="1"/>
  <c r="BD31" i="75"/>
  <c r="BJ31" i="75" s="1"/>
  <c r="BA31" i="75"/>
  <c r="BG30" i="75"/>
  <c r="BD30" i="75"/>
  <c r="BJ30" i="75" s="1"/>
  <c r="BA30" i="75"/>
  <c r="BM29" i="75"/>
  <c r="BD29" i="75"/>
  <c r="BJ29" i="75" s="1"/>
  <c r="BA29" i="75"/>
  <c r="AO29" i="75"/>
  <c r="BG29" i="75" s="1"/>
  <c r="AI29" i="75" s="1"/>
  <c r="BJ28" i="75"/>
  <c r="BG28" i="75"/>
  <c r="BD28" i="75"/>
  <c r="BA28" i="75"/>
  <c r="BM27" i="75"/>
  <c r="AO27" i="75" s="1"/>
  <c r="BG27" i="75" s="1"/>
  <c r="AI27" i="75" s="1"/>
  <c r="BD27" i="75"/>
  <c r="BJ27" i="75" s="1"/>
  <c r="BA27" i="75"/>
  <c r="BG26" i="75"/>
  <c r="BD26" i="75"/>
  <c r="BJ26" i="75" s="1"/>
  <c r="BA26" i="75"/>
  <c r="BM25" i="75"/>
  <c r="AO25" i="75" s="1"/>
  <c r="BG25" i="75" s="1"/>
  <c r="AI25" i="75" s="1"/>
  <c r="BD25" i="75"/>
  <c r="BJ25" i="75" s="1"/>
  <c r="BA25" i="75"/>
  <c r="BG24" i="75"/>
  <c r="BD24" i="75"/>
  <c r="BJ24" i="75" s="1"/>
  <c r="BA24" i="75"/>
  <c r="BM23" i="75"/>
  <c r="AO23" i="75" s="1"/>
  <c r="BG23" i="75" s="1"/>
  <c r="AI23" i="75" s="1"/>
  <c r="BD23" i="75"/>
  <c r="BJ23" i="75" s="1"/>
  <c r="BA23" i="75"/>
  <c r="BG22" i="75"/>
  <c r="BD22" i="75"/>
  <c r="BJ22" i="75" s="1"/>
  <c r="BA22" i="75"/>
  <c r="BM21" i="75"/>
  <c r="AO21" i="75" s="1"/>
  <c r="BG21" i="75" s="1"/>
  <c r="AI21" i="75" s="1"/>
  <c r="BD21" i="75"/>
  <c r="BJ21" i="75" s="1"/>
  <c r="BA21" i="75"/>
  <c r="BG20" i="75"/>
  <c r="BD20" i="75"/>
  <c r="BJ20" i="75" s="1"/>
  <c r="BA20" i="75"/>
  <c r="BM19" i="75"/>
  <c r="AO19" i="75" s="1"/>
  <c r="BG19" i="75" s="1"/>
  <c r="AI19" i="75" s="1"/>
  <c r="BD19" i="75"/>
  <c r="BJ19" i="75" s="1"/>
  <c r="BA19" i="75"/>
  <c r="BG18" i="75"/>
  <c r="BD18" i="75"/>
  <c r="BJ18" i="75" s="1"/>
  <c r="BA18" i="75"/>
  <c r="BM17" i="75"/>
  <c r="AO17" i="75" s="1"/>
  <c r="BG17" i="75" s="1"/>
  <c r="AI17" i="75" s="1"/>
  <c r="BD17" i="75"/>
  <c r="BJ17" i="75" s="1"/>
  <c r="BA17" i="75"/>
  <c r="BG16" i="75"/>
  <c r="BD16" i="75"/>
  <c r="BJ16" i="75" s="1"/>
  <c r="BA16" i="75"/>
  <c r="BM15" i="75"/>
  <c r="AO15" i="75" s="1"/>
  <c r="BG15" i="75" s="1"/>
  <c r="AI15" i="75" s="1"/>
  <c r="BD15" i="75"/>
  <c r="BJ15" i="75" s="1"/>
  <c r="BA15" i="75"/>
  <c r="BG14" i="75"/>
  <c r="BD14" i="75"/>
  <c r="BJ14" i="75" s="1"/>
  <c r="BA14" i="75"/>
  <c r="BM13" i="75"/>
  <c r="AO13" i="75" s="1"/>
  <c r="BG13" i="75" s="1"/>
  <c r="AI13" i="75" s="1"/>
  <c r="BD13" i="75"/>
  <c r="BJ13" i="75" s="1"/>
  <c r="BA13" i="75"/>
  <c r="BJ12" i="75"/>
  <c r="BG12" i="75"/>
  <c r="BD12" i="75"/>
  <c r="BA12" i="75"/>
  <c r="BM31" i="74"/>
  <c r="AO31" i="74" s="1"/>
  <c r="BG31" i="74" s="1"/>
  <c r="AI31" i="74" s="1"/>
  <c r="BD31" i="74"/>
  <c r="BJ31" i="74" s="1"/>
  <c r="BA31" i="74"/>
  <c r="BG30" i="74"/>
  <c r="BD30" i="74"/>
  <c r="BJ30" i="74" s="1"/>
  <c r="BA30" i="74"/>
  <c r="BM29" i="74"/>
  <c r="BD29" i="74"/>
  <c r="BJ29" i="74" s="1"/>
  <c r="BA29" i="74"/>
  <c r="AO29" i="74"/>
  <c r="BG29" i="74" s="1"/>
  <c r="AI29" i="74" s="1"/>
  <c r="BG28" i="74"/>
  <c r="BD28" i="74"/>
  <c r="BJ28" i="74" s="1"/>
  <c r="BA28" i="74"/>
  <c r="BM27" i="74"/>
  <c r="AO27" i="74" s="1"/>
  <c r="BG27" i="74" s="1"/>
  <c r="AI27" i="74" s="1"/>
  <c r="BD27" i="74"/>
  <c r="BJ27" i="74" s="1"/>
  <c r="BA27" i="74"/>
  <c r="BG26" i="74"/>
  <c r="BD26" i="74"/>
  <c r="BJ26" i="74" s="1"/>
  <c r="BA26" i="74"/>
  <c r="BM25" i="74"/>
  <c r="AO25" i="74" s="1"/>
  <c r="BG25" i="74" s="1"/>
  <c r="AI25" i="74" s="1"/>
  <c r="BD25" i="74"/>
  <c r="BJ25" i="74" s="1"/>
  <c r="BA25" i="74"/>
  <c r="BG24" i="74"/>
  <c r="BD24" i="74"/>
  <c r="BJ24" i="74" s="1"/>
  <c r="BA24" i="74"/>
  <c r="BM23" i="74"/>
  <c r="AO23" i="74" s="1"/>
  <c r="BG23" i="74" s="1"/>
  <c r="AI23" i="74" s="1"/>
  <c r="BD23" i="74"/>
  <c r="BJ23" i="74" s="1"/>
  <c r="BA23" i="74"/>
  <c r="BG22" i="74"/>
  <c r="BD22" i="74"/>
  <c r="BJ22" i="74" s="1"/>
  <c r="BA22" i="74"/>
  <c r="BM21" i="74"/>
  <c r="AO21" i="74" s="1"/>
  <c r="BG21" i="74" s="1"/>
  <c r="AI21" i="74" s="1"/>
  <c r="BD21" i="74"/>
  <c r="BJ21" i="74" s="1"/>
  <c r="BA21" i="74"/>
  <c r="BG20" i="74"/>
  <c r="BD20" i="74"/>
  <c r="BJ20" i="74" s="1"/>
  <c r="BA20" i="74"/>
  <c r="BM19" i="74"/>
  <c r="AO19" i="74" s="1"/>
  <c r="BG19" i="74" s="1"/>
  <c r="AI19" i="74" s="1"/>
  <c r="BD19" i="74"/>
  <c r="BJ19" i="74" s="1"/>
  <c r="BA19" i="74"/>
  <c r="BG18" i="74"/>
  <c r="BD18" i="74"/>
  <c r="BJ18" i="74" s="1"/>
  <c r="BA18" i="74"/>
  <c r="BM17" i="74"/>
  <c r="AO17" i="74" s="1"/>
  <c r="BG17" i="74" s="1"/>
  <c r="AI17" i="74" s="1"/>
  <c r="BD17" i="74"/>
  <c r="BJ17" i="74" s="1"/>
  <c r="BA17" i="74"/>
  <c r="BG16" i="74"/>
  <c r="BD16" i="74"/>
  <c r="BJ16" i="74" s="1"/>
  <c r="BA16" i="74"/>
  <c r="BM15" i="74"/>
  <c r="AO15" i="74" s="1"/>
  <c r="BG15" i="74" s="1"/>
  <c r="AI15" i="74" s="1"/>
  <c r="BD15" i="74"/>
  <c r="BJ15" i="74" s="1"/>
  <c r="BA15" i="74"/>
  <c r="BG14" i="74"/>
  <c r="BD14" i="74"/>
  <c r="BJ14" i="74" s="1"/>
  <c r="BA14" i="74"/>
  <c r="BM13" i="74"/>
  <c r="AO13" i="74" s="1"/>
  <c r="BG13" i="74" s="1"/>
  <c r="AI13" i="74" s="1"/>
  <c r="BD13" i="74"/>
  <c r="BJ13" i="74" s="1"/>
  <c r="BA13" i="74"/>
  <c r="BG12" i="74"/>
  <c r="BD12" i="74"/>
  <c r="BJ12" i="74" s="1"/>
  <c r="BA12" i="74"/>
  <c r="AH16" i="72" l="1"/>
  <c r="AG16" i="72"/>
  <c r="AE16" i="72"/>
  <c r="AD16" i="72"/>
  <c r="AB16" i="72"/>
  <c r="AA16" i="72"/>
  <c r="Y16" i="72"/>
  <c r="X16" i="72"/>
  <c r="V16" i="72"/>
  <c r="U16" i="72"/>
  <c r="S16" i="72"/>
  <c r="R16" i="72"/>
  <c r="P16" i="72"/>
  <c r="O16" i="72"/>
  <c r="M16" i="72"/>
  <c r="L16" i="72"/>
  <c r="J16" i="72"/>
  <c r="I16" i="72"/>
  <c r="G16" i="72"/>
  <c r="F16" i="72"/>
  <c r="D16" i="72"/>
  <c r="AH9" i="72"/>
  <c r="AG9" i="72"/>
  <c r="AE9" i="72"/>
  <c r="AD9" i="72"/>
  <c r="AB9" i="72"/>
  <c r="AA9" i="72"/>
  <c r="Y9" i="72"/>
  <c r="X9" i="72"/>
  <c r="V9" i="72"/>
  <c r="U9" i="72"/>
  <c r="S9" i="72"/>
  <c r="R9" i="72"/>
  <c r="P9" i="72"/>
  <c r="O9" i="72"/>
  <c r="M9" i="72"/>
  <c r="L9" i="72"/>
  <c r="J9" i="72"/>
  <c r="I9" i="72"/>
  <c r="G9" i="72"/>
  <c r="F9" i="72"/>
  <c r="D9" i="72"/>
  <c r="AH9" i="71"/>
  <c r="AG9" i="71"/>
  <c r="AE9" i="71"/>
  <c r="AD9" i="71"/>
  <c r="AB9" i="71"/>
  <c r="AA9" i="71"/>
  <c r="Y9" i="71"/>
  <c r="X9" i="71"/>
  <c r="V9" i="71"/>
  <c r="U9" i="71"/>
  <c r="S9" i="71"/>
  <c r="R9" i="71"/>
  <c r="P9" i="71"/>
  <c r="O9" i="71"/>
  <c r="M9" i="71"/>
  <c r="L9" i="71"/>
  <c r="J9" i="71"/>
  <c r="I9" i="71"/>
  <c r="G9" i="71"/>
  <c r="F9" i="71"/>
  <c r="D9" i="71"/>
  <c r="AD43" i="70"/>
  <c r="L43" i="70"/>
  <c r="AE41" i="70"/>
  <c r="M41" i="70"/>
  <c r="AE40" i="70"/>
  <c r="M40" i="70"/>
  <c r="AE39" i="70"/>
  <c r="M39" i="70"/>
  <c r="AK30" i="70"/>
  <c r="BH25" i="70"/>
  <c r="AT25" i="70"/>
  <c r="AG25" i="70"/>
  <c r="G25" i="70"/>
  <c r="BH23" i="70"/>
  <c r="AT23" i="70"/>
  <c r="BH22" i="70"/>
  <c r="BH24" i="70" s="1"/>
  <c r="AT22" i="70"/>
  <c r="AT24" i="70" s="1"/>
  <c r="T22" i="70"/>
  <c r="T21" i="70"/>
  <c r="AQ17" i="70"/>
  <c r="AN17" i="70"/>
  <c r="BH16" i="70"/>
  <c r="AZ16" i="70"/>
  <c r="BH15" i="70"/>
  <c r="AZ15" i="70"/>
  <c r="AZ14" i="70"/>
  <c r="AQ8" i="70"/>
  <c r="AN8" i="70"/>
  <c r="BH7" i="70"/>
  <c r="AZ7" i="70"/>
  <c r="BH6" i="70"/>
  <c r="AZ6" i="70"/>
  <c r="BH5" i="70"/>
  <c r="AZ5" i="70"/>
  <c r="T23" i="70" l="1"/>
  <c r="BD13" i="49"/>
  <c r="AC13" i="49" s="1"/>
  <c r="BA13" i="49"/>
  <c r="AF13" i="49" s="1"/>
  <c r="BD33" i="49"/>
  <c r="AC33" i="49" s="1"/>
  <c r="BA33" i="49"/>
  <c r="AF33" i="49" s="1"/>
  <c r="BD32" i="49"/>
  <c r="BA32" i="49"/>
  <c r="BD31" i="49"/>
  <c r="AC31" i="49" s="1"/>
  <c r="BA31" i="49"/>
  <c r="AF31" i="49" s="1"/>
  <c r="BD30" i="49"/>
  <c r="BA30" i="49"/>
  <c r="BD29" i="49"/>
  <c r="AC29" i="49" s="1"/>
  <c r="BA29" i="49"/>
  <c r="AF29" i="49" s="1"/>
  <c r="BD28" i="49"/>
  <c r="BA28" i="49"/>
  <c r="BD27" i="49"/>
  <c r="AC27" i="49" s="1"/>
  <c r="BA27" i="49"/>
  <c r="AF27" i="49" s="1"/>
  <c r="BD26" i="49"/>
  <c r="BA26" i="49"/>
  <c r="BD25" i="49"/>
  <c r="AC25" i="49" s="1"/>
  <c r="BA25" i="49"/>
  <c r="AF25" i="49" s="1"/>
  <c r="BD24" i="49"/>
  <c r="BA24" i="49"/>
  <c r="BD23" i="49"/>
  <c r="AC23" i="49" s="1"/>
  <c r="BA23" i="49"/>
  <c r="AF23" i="49" s="1"/>
  <c r="BD22" i="49"/>
  <c r="BA22" i="49"/>
  <c r="BD21" i="49"/>
  <c r="AC21" i="49" s="1"/>
  <c r="BA21" i="49"/>
  <c r="AF21" i="49" s="1"/>
  <c r="BD20" i="49"/>
  <c r="BA20" i="49"/>
  <c r="BD19" i="49"/>
  <c r="AC19" i="49" s="1"/>
  <c r="BA19" i="49"/>
  <c r="AF19" i="49" s="1"/>
  <c r="BD18" i="49"/>
  <c r="BA18" i="49"/>
  <c r="BD17" i="49"/>
  <c r="AC17" i="49" s="1"/>
  <c r="BA17" i="49"/>
  <c r="AF17" i="49" s="1"/>
  <c r="BD16" i="49"/>
  <c r="BA16" i="49"/>
  <c r="BD15" i="49"/>
  <c r="AC15" i="49" s="1"/>
  <c r="BA15" i="49"/>
  <c r="AF15" i="49" s="1"/>
  <c r="BD14" i="49"/>
  <c r="BA14" i="49"/>
  <c r="BD12" i="49"/>
  <c r="BA12" i="49"/>
  <c r="AZ21" i="67"/>
  <c r="BD21" i="67" s="1"/>
  <c r="U27" i="31" l="1"/>
  <c r="AZ22" i="31" s="1"/>
  <c r="BD22" i="31" s="1"/>
  <c r="AP22" i="31"/>
  <c r="AP23" i="31" s="1"/>
  <c r="AZ21" i="31"/>
  <c r="BD21" i="31" s="1"/>
  <c r="AZ31" i="69"/>
  <c r="BD31" i="69" s="1"/>
  <c r="AZ24" i="69"/>
  <c r="BD24" i="69" s="1"/>
  <c r="U27" i="69"/>
  <c r="AZ25" i="69" s="1"/>
  <c r="U34" i="69"/>
  <c r="AZ32" i="69" s="1"/>
  <c r="AP32" i="69"/>
  <c r="AP33" i="69" s="1"/>
  <c r="AP25" i="69"/>
  <c r="AP26" i="69" s="1"/>
  <c r="BD32" i="69" l="1"/>
  <c r="BD25" i="69"/>
  <c r="AV35" i="69"/>
  <c r="G31" i="33"/>
  <c r="AT22" i="33"/>
  <c r="AT22" i="24"/>
  <c r="U28" i="40" l="1"/>
  <c r="K26" i="40"/>
  <c r="W35" i="68" l="1"/>
  <c r="Z34" i="68"/>
  <c r="W34" i="68"/>
  <c r="AT32" i="55" l="1"/>
  <c r="AT30" i="55"/>
  <c r="AT28" i="55"/>
  <c r="AT26" i="55"/>
  <c r="AT24" i="55"/>
  <c r="AT22" i="55"/>
  <c r="AT20" i="55"/>
  <c r="AT18" i="55"/>
  <c r="AT16" i="55"/>
  <c r="AT14" i="55"/>
  <c r="AT12" i="55"/>
  <c r="AP22" i="67" l="1"/>
  <c r="AP23" i="67" s="1"/>
  <c r="U24" i="67"/>
  <c r="U20" i="67" s="1"/>
  <c r="AZ28" i="67"/>
  <c r="BD28" i="67" s="1"/>
  <c r="AP29" i="67"/>
  <c r="AP30" i="67" s="1"/>
  <c r="U32" i="67"/>
  <c r="U28" i="67" s="1"/>
  <c r="AZ29" i="67" l="1"/>
  <c r="BD29" i="67" s="1"/>
  <c r="AZ22" i="67"/>
  <c r="BD22" i="67" s="1"/>
  <c r="AU33" i="66"/>
  <c r="AU34" i="66"/>
  <c r="AU35" i="66"/>
  <c r="AU36" i="66"/>
  <c r="AU37" i="66"/>
  <c r="AU38" i="66"/>
  <c r="AU39" i="66"/>
  <c r="AU40" i="66"/>
  <c r="AU41" i="66"/>
  <c r="AU42" i="66"/>
  <c r="AU43" i="66"/>
  <c r="AU44" i="66"/>
  <c r="AU45" i="66"/>
  <c r="AU46" i="66"/>
  <c r="AU47" i="66"/>
  <c r="AU48" i="66"/>
  <c r="AU49" i="66"/>
  <c r="AU50" i="66"/>
  <c r="AU51" i="66"/>
  <c r="AU52" i="66"/>
  <c r="Q53" i="66"/>
  <c r="T53" i="66"/>
  <c r="AK53" i="66" s="1"/>
  <c r="W53" i="66"/>
  <c r="Z53" i="66"/>
  <c r="AC53" i="66"/>
  <c r="AE13" i="66" s="1"/>
  <c r="AN51" i="66" l="1"/>
  <c r="AN37" i="66"/>
  <c r="AN34" i="66"/>
  <c r="AN41" i="66"/>
  <c r="AN46" i="66"/>
  <c r="AN45" i="66"/>
  <c r="AN35" i="66"/>
  <c r="AN49" i="66"/>
  <c r="AN39" i="66"/>
  <c r="AN44" i="66"/>
  <c r="AN47" i="66"/>
  <c r="AN48" i="66"/>
  <c r="AN50" i="66"/>
  <c r="AN38" i="66"/>
  <c r="AN42" i="66"/>
  <c r="AN33" i="66"/>
  <c r="AN52" i="66"/>
  <c r="AN36" i="66"/>
  <c r="AN43" i="66"/>
  <c r="AN40" i="66"/>
  <c r="AU53" i="66"/>
  <c r="AV32" i="67"/>
  <c r="AU33" i="65"/>
  <c r="AU34" i="65"/>
  <c r="AU35" i="65"/>
  <c r="AU36" i="65"/>
  <c r="AU37" i="65"/>
  <c r="AU38" i="65"/>
  <c r="AU39" i="65"/>
  <c r="AU40" i="65"/>
  <c r="AU41" i="65"/>
  <c r="AU42" i="65"/>
  <c r="AU43" i="65"/>
  <c r="AU44" i="65"/>
  <c r="AU45" i="65"/>
  <c r="AU46" i="65"/>
  <c r="AU47" i="65"/>
  <c r="AU48" i="65"/>
  <c r="AU49" i="65"/>
  <c r="AU50" i="65"/>
  <c r="AU51" i="65"/>
  <c r="AU52" i="65"/>
  <c r="Q53" i="65"/>
  <c r="T53" i="65"/>
  <c r="AK53" i="65" s="1"/>
  <c r="W53" i="65"/>
  <c r="Z53" i="65"/>
  <c r="AC53" i="65"/>
  <c r="AE13" i="65" s="1"/>
  <c r="AQ48" i="66" l="1"/>
  <c r="AK48" i="66"/>
  <c r="AQ47" i="66"/>
  <c r="AK47" i="66"/>
  <c r="AQ39" i="66"/>
  <c r="AK39" i="66"/>
  <c r="AQ40" i="66"/>
  <c r="AK40" i="66"/>
  <c r="AK49" i="66"/>
  <c r="AQ49" i="66"/>
  <c r="AK43" i="66"/>
  <c r="AQ43" i="66"/>
  <c r="AQ35" i="66"/>
  <c r="AK35" i="66"/>
  <c r="AQ36" i="66"/>
  <c r="AK36" i="66"/>
  <c r="AQ45" i="66"/>
  <c r="AK45" i="66"/>
  <c r="AN51" i="65"/>
  <c r="AN49" i="65"/>
  <c r="AN39" i="65"/>
  <c r="AN40" i="65"/>
  <c r="AN43" i="65"/>
  <c r="AN52" i="65"/>
  <c r="AN47" i="65"/>
  <c r="AN38" i="65"/>
  <c r="AN48" i="65"/>
  <c r="AN34" i="65"/>
  <c r="AN42" i="65"/>
  <c r="AN46" i="65"/>
  <c r="AN37" i="65"/>
  <c r="AN44" i="65"/>
  <c r="AN41" i="65"/>
  <c r="AN50" i="65"/>
  <c r="AN33" i="65"/>
  <c r="AN36" i="65"/>
  <c r="AN45" i="65"/>
  <c r="AN35" i="65"/>
  <c r="AQ33" i="66"/>
  <c r="AK33" i="66"/>
  <c r="AQ41" i="66"/>
  <c r="AK41" i="66"/>
  <c r="AK52" i="66"/>
  <c r="AQ52" i="66"/>
  <c r="AQ42" i="66"/>
  <c r="AK42" i="66"/>
  <c r="AQ34" i="66"/>
  <c r="AK34" i="66"/>
  <c r="AQ44" i="66"/>
  <c r="AK44" i="66"/>
  <c r="AK46" i="66"/>
  <c r="AQ46" i="66"/>
  <c r="AQ38" i="66"/>
  <c r="AK38" i="66"/>
  <c r="AQ37" i="66"/>
  <c r="AK37" i="66"/>
  <c r="AQ50" i="66"/>
  <c r="AK50" i="66"/>
  <c r="AQ51" i="66"/>
  <c r="AK51" i="66"/>
  <c r="AU53" i="65"/>
  <c r="AU33" i="64"/>
  <c r="AU34" i="64"/>
  <c r="AU35" i="64"/>
  <c r="AU36" i="64"/>
  <c r="AU37" i="64"/>
  <c r="AU38" i="64"/>
  <c r="AU39" i="64"/>
  <c r="AU40" i="64"/>
  <c r="AU41" i="64"/>
  <c r="AU42" i="64"/>
  <c r="AU43" i="64"/>
  <c r="AU44" i="64"/>
  <c r="AU45" i="64"/>
  <c r="AU46" i="64"/>
  <c r="AU47" i="64"/>
  <c r="AU48" i="64"/>
  <c r="AU49" i="64"/>
  <c r="AU50" i="64"/>
  <c r="AU51" i="64"/>
  <c r="AU52" i="64"/>
  <c r="Q53" i="64"/>
  <c r="T53" i="64"/>
  <c r="AK53" i="64" s="1"/>
  <c r="W53" i="64"/>
  <c r="Z53" i="64"/>
  <c r="AC53" i="64"/>
  <c r="AE13" i="64" s="1"/>
  <c r="AQ36" i="65" l="1"/>
  <c r="AK36" i="65"/>
  <c r="AQ52" i="65"/>
  <c r="AK52" i="65"/>
  <c r="AQ41" i="65"/>
  <c r="AK41" i="65"/>
  <c r="AK39" i="65"/>
  <c r="AQ39" i="65"/>
  <c r="AQ50" i="65"/>
  <c r="AK50" i="65"/>
  <c r="AQ44" i="65"/>
  <c r="AK44" i="65"/>
  <c r="AK49" i="65"/>
  <c r="AQ49" i="65"/>
  <c r="AN40" i="64"/>
  <c r="AN46" i="64"/>
  <c r="AN37" i="64"/>
  <c r="AN50" i="64"/>
  <c r="AN43" i="64"/>
  <c r="AN38" i="64"/>
  <c r="AN48" i="64"/>
  <c r="AN35" i="64"/>
  <c r="AN33" i="64"/>
  <c r="AN39" i="64"/>
  <c r="AN41" i="64"/>
  <c r="AN47" i="64"/>
  <c r="AN45" i="64"/>
  <c r="AN51" i="64"/>
  <c r="AN34" i="64"/>
  <c r="AN49" i="64"/>
  <c r="AN36" i="64"/>
  <c r="AN44" i="64"/>
  <c r="AN52" i="64"/>
  <c r="AN42" i="64"/>
  <c r="AQ37" i="65"/>
  <c r="AK37" i="65"/>
  <c r="AK51" i="65"/>
  <c r="AQ51" i="65"/>
  <c r="AK43" i="65"/>
  <c r="AQ43" i="65"/>
  <c r="AK40" i="65"/>
  <c r="AQ40" i="65"/>
  <c r="AQ46" i="65"/>
  <c r="AK46" i="65"/>
  <c r="AQ34" i="65"/>
  <c r="AK34" i="65"/>
  <c r="AQ48" i="65"/>
  <c r="AK48" i="65"/>
  <c r="AK35" i="65"/>
  <c r="AQ35" i="65"/>
  <c r="AK38" i="65"/>
  <c r="AQ38" i="65"/>
  <c r="AQ33" i="65"/>
  <c r="AK33" i="65"/>
  <c r="AK42" i="65"/>
  <c r="AQ42" i="65"/>
  <c r="AQ45" i="65"/>
  <c r="AK45" i="65"/>
  <c r="AK47" i="65"/>
  <c r="AQ47" i="65"/>
  <c r="AU53" i="64"/>
  <c r="R43" i="24"/>
  <c r="AH43" i="24"/>
  <c r="AE43" i="24"/>
  <c r="AB43" i="24"/>
  <c r="Y43" i="24"/>
  <c r="V43" i="24"/>
  <c r="S43" i="24"/>
  <c r="P43" i="24"/>
  <c r="M43" i="24"/>
  <c r="J43" i="24"/>
  <c r="G43" i="24"/>
  <c r="D43" i="24"/>
  <c r="AG43" i="24"/>
  <c r="AQ39" i="64" l="1"/>
  <c r="AK39" i="64"/>
  <c r="AQ42" i="64"/>
  <c r="AK42" i="64"/>
  <c r="AK52" i="64"/>
  <c r="AQ52" i="64"/>
  <c r="AQ48" i="64"/>
  <c r="AK48" i="64"/>
  <c r="AQ44" i="64"/>
  <c r="AK44" i="64"/>
  <c r="AQ38" i="64"/>
  <c r="AK38" i="64"/>
  <c r="AK33" i="64"/>
  <c r="AQ33" i="64"/>
  <c r="AK36" i="64"/>
  <c r="AQ36" i="64"/>
  <c r="AQ43" i="64"/>
  <c r="AK43" i="64"/>
  <c r="AQ35" i="64"/>
  <c r="AK35" i="64"/>
  <c r="AK49" i="64"/>
  <c r="AQ49" i="64"/>
  <c r="AK50" i="64"/>
  <c r="AQ50" i="64"/>
  <c r="AK37" i="64"/>
  <c r="AQ37" i="64"/>
  <c r="AK46" i="64"/>
  <c r="AQ46" i="64"/>
  <c r="AK51" i="64"/>
  <c r="AQ51" i="64"/>
  <c r="AQ45" i="64"/>
  <c r="AK45" i="64"/>
  <c r="AK40" i="64"/>
  <c r="AQ40" i="64"/>
  <c r="AQ47" i="64"/>
  <c r="AK47" i="64"/>
  <c r="AQ34" i="64"/>
  <c r="AK34" i="64"/>
  <c r="AK41" i="64"/>
  <c r="AQ41" i="64"/>
  <c r="M285" i="1" l="1"/>
  <c r="AH24" i="35" l="1"/>
  <c r="AT21" i="33"/>
  <c r="AE22" i="53"/>
  <c r="AH25" i="53"/>
  <c r="O23" i="41"/>
  <c r="AH25" i="52"/>
  <c r="AT24" i="33" l="1"/>
  <c r="AT23" i="33"/>
  <c r="AT24" i="24"/>
  <c r="AT21" i="24"/>
  <c r="AT23" i="24" s="1"/>
  <c r="P13" i="60" l="1"/>
  <c r="P14" i="60"/>
  <c r="P15" i="60"/>
  <c r="P16" i="60"/>
  <c r="P17" i="60"/>
  <c r="P18" i="60"/>
  <c r="P19" i="60"/>
  <c r="P20" i="60"/>
  <c r="P21" i="60"/>
  <c r="P22" i="60"/>
  <c r="P23" i="60"/>
  <c r="P24" i="60"/>
  <c r="P25" i="60"/>
  <c r="P26" i="60"/>
  <c r="P27" i="60"/>
  <c r="P28" i="60"/>
  <c r="P29" i="60"/>
  <c r="P30" i="60"/>
  <c r="P31" i="60"/>
  <c r="P32" i="60"/>
  <c r="P33" i="60"/>
  <c r="P34" i="60"/>
  <c r="P35" i="60"/>
  <c r="P36" i="60"/>
  <c r="P37" i="60"/>
  <c r="P38" i="60"/>
  <c r="P39" i="60"/>
  <c r="P40" i="60"/>
  <c r="P41" i="60"/>
  <c r="P42" i="60"/>
  <c r="P43" i="60"/>
  <c r="P44" i="60"/>
  <c r="P45" i="60"/>
  <c r="P46" i="60"/>
  <c r="P47" i="60"/>
  <c r="P48" i="60"/>
  <c r="P49" i="60"/>
  <c r="P50" i="60"/>
  <c r="P51" i="60"/>
  <c r="P52" i="60"/>
  <c r="P53" i="60"/>
  <c r="P54" i="60"/>
  <c r="P55" i="60"/>
  <c r="P56" i="60"/>
  <c r="P57" i="60"/>
  <c r="P58" i="60"/>
  <c r="P59" i="60"/>
  <c r="P60" i="60"/>
  <c r="P61" i="60"/>
  <c r="P62" i="60"/>
  <c r="P63" i="60"/>
  <c r="P64" i="60"/>
  <c r="P65" i="60"/>
  <c r="P66" i="60"/>
  <c r="P67" i="60"/>
  <c r="P68" i="60"/>
  <c r="P69" i="60"/>
  <c r="P70" i="60"/>
  <c r="P71" i="60"/>
  <c r="P72" i="60"/>
  <c r="P73" i="60"/>
  <c r="P74" i="60"/>
  <c r="P75" i="60"/>
  <c r="P76" i="60"/>
  <c r="P77" i="60"/>
  <c r="P78" i="60"/>
  <c r="P79" i="60"/>
  <c r="P80" i="60"/>
  <c r="P81" i="60"/>
  <c r="P82" i="60"/>
  <c r="P83" i="60"/>
  <c r="P84" i="60"/>
  <c r="P85" i="60"/>
  <c r="P86" i="60"/>
  <c r="P87" i="60"/>
  <c r="P88" i="60"/>
  <c r="P89" i="60"/>
  <c r="P90" i="60"/>
  <c r="P91" i="60"/>
  <c r="P92" i="60"/>
  <c r="P93" i="60"/>
  <c r="P94" i="60"/>
  <c r="P95" i="60"/>
  <c r="P96" i="60"/>
  <c r="P97" i="60"/>
  <c r="P98" i="60"/>
  <c r="P99" i="60"/>
  <c r="P100" i="60"/>
  <c r="P101" i="60"/>
  <c r="P102" i="60"/>
  <c r="P103" i="60"/>
  <c r="P104" i="60"/>
  <c r="P105" i="60"/>
  <c r="P106" i="60"/>
  <c r="P107" i="60"/>
  <c r="P108" i="60"/>
  <c r="P109" i="60"/>
  <c r="P110" i="60"/>
  <c r="P111" i="60"/>
  <c r="P112" i="60"/>
  <c r="P113" i="60"/>
  <c r="P114" i="60"/>
  <c r="P115" i="60"/>
  <c r="P116" i="60"/>
  <c r="P117" i="60"/>
  <c r="P118" i="60"/>
  <c r="P119" i="60"/>
  <c r="P120" i="60"/>
  <c r="P121" i="60"/>
  <c r="P122" i="60"/>
  <c r="P123" i="60"/>
  <c r="P124" i="60"/>
  <c r="P125" i="60"/>
  <c r="P126" i="60"/>
  <c r="P127" i="60"/>
  <c r="P128" i="60"/>
  <c r="P129" i="60"/>
  <c r="P130" i="60"/>
  <c r="P131" i="60"/>
  <c r="P132" i="60"/>
  <c r="P133" i="60"/>
  <c r="P134" i="60"/>
  <c r="P135" i="60"/>
  <c r="P136" i="60"/>
  <c r="P137" i="60"/>
  <c r="P138" i="60"/>
  <c r="P139" i="60"/>
  <c r="P140" i="60"/>
  <c r="P141" i="60"/>
  <c r="P142" i="60"/>
  <c r="P143" i="60"/>
  <c r="P144" i="60"/>
  <c r="P145" i="60"/>
  <c r="P146" i="60"/>
  <c r="P147" i="60"/>
  <c r="P148" i="60"/>
  <c r="P149" i="60"/>
  <c r="P150" i="60"/>
  <c r="P151" i="60"/>
  <c r="P152" i="60"/>
  <c r="P153" i="60"/>
  <c r="P154" i="60"/>
  <c r="P155" i="60"/>
  <c r="P156" i="60"/>
  <c r="P157" i="60"/>
  <c r="P158" i="60"/>
  <c r="P159" i="60"/>
  <c r="P160" i="60"/>
  <c r="P161" i="60"/>
  <c r="P162" i="60"/>
  <c r="P163" i="60"/>
  <c r="P164" i="60"/>
  <c r="P165" i="60"/>
  <c r="P166" i="60"/>
  <c r="P167" i="60"/>
  <c r="P168" i="60"/>
  <c r="P169" i="60"/>
  <c r="P170" i="60"/>
  <c r="P171" i="60"/>
  <c r="P172" i="60"/>
  <c r="P173" i="60"/>
  <c r="P174" i="60"/>
  <c r="P175" i="60"/>
  <c r="P176" i="60"/>
  <c r="P177" i="60"/>
  <c r="P178" i="60"/>
  <c r="P179" i="60"/>
  <c r="P180" i="60"/>
  <c r="P181" i="60"/>
  <c r="P182" i="60"/>
  <c r="P183" i="60"/>
  <c r="P184" i="60"/>
  <c r="P185" i="60"/>
  <c r="P186" i="60"/>
  <c r="P187" i="60"/>
  <c r="P188" i="60"/>
  <c r="P189" i="60"/>
  <c r="P190" i="60"/>
  <c r="P191" i="60"/>
  <c r="P192" i="60"/>
  <c r="P193" i="60"/>
  <c r="P194" i="60"/>
  <c r="P195" i="60"/>
  <c r="P196" i="60"/>
  <c r="P197" i="60"/>
  <c r="P198" i="60"/>
  <c r="P199" i="60"/>
  <c r="P200" i="60"/>
  <c r="P201" i="60"/>
  <c r="P202" i="60"/>
  <c r="P203" i="60"/>
  <c r="P204" i="60"/>
  <c r="P205" i="60"/>
  <c r="P206" i="60"/>
  <c r="P207" i="60"/>
  <c r="P208" i="60"/>
  <c r="P209" i="60"/>
  <c r="P210" i="60"/>
  <c r="P211" i="60"/>
  <c r="P212" i="60"/>
  <c r="P213" i="60"/>
  <c r="P214" i="60"/>
  <c r="P215" i="60"/>
  <c r="P216" i="60"/>
  <c r="P217" i="60"/>
  <c r="P218" i="60"/>
  <c r="P219" i="60"/>
  <c r="P220" i="60"/>
  <c r="P221" i="60"/>
  <c r="P222" i="60"/>
  <c r="P223" i="60"/>
  <c r="P224" i="60"/>
  <c r="P225" i="60"/>
  <c r="P226" i="60"/>
  <c r="P227" i="60"/>
  <c r="P228" i="60"/>
  <c r="P229" i="60"/>
  <c r="P230" i="60"/>
  <c r="P231" i="60"/>
  <c r="P232" i="60"/>
  <c r="P233" i="60"/>
  <c r="P234" i="60"/>
  <c r="P235" i="60"/>
  <c r="P236" i="60"/>
  <c r="P237" i="60"/>
  <c r="P238" i="60"/>
  <c r="P239" i="60"/>
  <c r="P240" i="60"/>
  <c r="P241" i="60"/>
  <c r="P242" i="60"/>
  <c r="P243" i="60"/>
  <c r="P244" i="60"/>
  <c r="P245" i="60"/>
  <c r="P246" i="60"/>
  <c r="P247" i="60"/>
  <c r="P248" i="60"/>
  <c r="P249" i="60"/>
  <c r="P250" i="60"/>
  <c r="P251" i="60"/>
  <c r="P252" i="60"/>
  <c r="P253" i="60"/>
  <c r="P254" i="60"/>
  <c r="P255" i="60"/>
  <c r="P256" i="60"/>
  <c r="P257" i="60"/>
  <c r="P258" i="60"/>
  <c r="P259" i="60"/>
  <c r="P260" i="60"/>
  <c r="P261" i="60"/>
  <c r="P262" i="60"/>
  <c r="P263" i="60"/>
  <c r="P264" i="60"/>
  <c r="P265" i="60"/>
  <c r="P266" i="60"/>
  <c r="P267" i="60"/>
  <c r="P268" i="60"/>
  <c r="P269" i="60"/>
  <c r="P270" i="60"/>
  <c r="P271" i="60"/>
  <c r="P272" i="60"/>
  <c r="P273" i="60"/>
  <c r="P274" i="60"/>
  <c r="P275" i="60"/>
  <c r="P276" i="60"/>
  <c r="P277" i="60"/>
  <c r="P278" i="60"/>
  <c r="P279" i="60"/>
  <c r="P280" i="60"/>
  <c r="P281" i="60"/>
  <c r="P282" i="60"/>
  <c r="P283" i="60"/>
  <c r="P284" i="60"/>
  <c r="P285" i="60"/>
  <c r="P286" i="60"/>
  <c r="P287" i="60"/>
  <c r="P288" i="60"/>
  <c r="P289" i="60"/>
  <c r="P290" i="60"/>
  <c r="P291" i="60"/>
  <c r="P292" i="60"/>
  <c r="P293" i="60"/>
  <c r="P294" i="60"/>
  <c r="P295" i="60"/>
  <c r="P296" i="60"/>
  <c r="P297" i="60"/>
  <c r="P298" i="60"/>
  <c r="P299" i="60"/>
  <c r="P300" i="60"/>
  <c r="P301" i="60"/>
  <c r="P302" i="60"/>
  <c r="P303" i="60"/>
  <c r="P304" i="60"/>
  <c r="P305" i="60"/>
  <c r="P306" i="60"/>
  <c r="P307" i="60"/>
  <c r="P308" i="60"/>
  <c r="P309" i="60"/>
  <c r="P310" i="60"/>
  <c r="P311" i="60"/>
  <c r="P312" i="60"/>
  <c r="P313" i="60"/>
  <c r="P314" i="60"/>
  <c r="P315" i="60"/>
  <c r="P316" i="60"/>
  <c r="P317" i="60"/>
  <c r="P318" i="60"/>
  <c r="P319" i="60"/>
  <c r="P320" i="60"/>
  <c r="P321" i="60"/>
  <c r="P322" i="60"/>
  <c r="P323" i="60"/>
  <c r="P324" i="60"/>
  <c r="P325" i="60"/>
  <c r="P326" i="60"/>
  <c r="P327" i="60"/>
  <c r="P328" i="60"/>
  <c r="P329" i="60"/>
  <c r="P330" i="60"/>
  <c r="P331" i="60"/>
  <c r="P332" i="60"/>
  <c r="P333" i="60"/>
  <c r="P334" i="60"/>
  <c r="P335" i="60"/>
  <c r="P336" i="60"/>
  <c r="P337" i="60"/>
  <c r="P338" i="60"/>
  <c r="P339" i="60"/>
  <c r="P340" i="60"/>
  <c r="P341" i="60"/>
  <c r="P342" i="60"/>
  <c r="P343" i="60"/>
  <c r="P344" i="60"/>
  <c r="P345" i="60"/>
  <c r="P346" i="60"/>
  <c r="P347" i="60"/>
  <c r="P348" i="60"/>
  <c r="P349" i="60"/>
  <c r="P350" i="60"/>
  <c r="P351" i="60"/>
  <c r="P352" i="60"/>
  <c r="P353" i="60"/>
  <c r="P354" i="60"/>
  <c r="P355" i="60"/>
  <c r="P356" i="60"/>
  <c r="P357" i="60"/>
  <c r="P358" i="60"/>
  <c r="P359" i="60"/>
  <c r="P360" i="60"/>
  <c r="P361" i="60"/>
  <c r="P362" i="60"/>
  <c r="P363" i="60"/>
  <c r="P364" i="60"/>
  <c r="P365" i="60"/>
  <c r="P366" i="60"/>
  <c r="P367" i="60"/>
  <c r="P368" i="60"/>
  <c r="P369" i="60"/>
  <c r="P370" i="60"/>
  <c r="P371" i="60"/>
  <c r="P372" i="60"/>
  <c r="P373" i="60"/>
  <c r="P374" i="60"/>
  <c r="P375" i="60"/>
  <c r="P376" i="60"/>
  <c r="P377" i="60"/>
  <c r="P378" i="60"/>
  <c r="P379" i="60"/>
  <c r="P380" i="60"/>
  <c r="P381" i="60"/>
  <c r="P382" i="60"/>
  <c r="P383" i="60"/>
  <c r="P384" i="60"/>
  <c r="P385" i="60"/>
  <c r="P386" i="60"/>
  <c r="P387" i="60"/>
  <c r="P388" i="60"/>
  <c r="P389" i="60"/>
  <c r="P390" i="60"/>
  <c r="P391" i="60"/>
  <c r="P392" i="60"/>
  <c r="P393" i="60"/>
  <c r="P394" i="60"/>
  <c r="P395" i="60"/>
  <c r="P396" i="60"/>
  <c r="P397" i="60"/>
  <c r="P398" i="60"/>
  <c r="P399" i="60"/>
  <c r="P400" i="60"/>
  <c r="P401" i="60"/>
  <c r="P402" i="60"/>
  <c r="P403" i="60"/>
  <c r="P404" i="60"/>
  <c r="P405" i="60"/>
  <c r="P406" i="60"/>
  <c r="P407" i="60"/>
  <c r="P408" i="60"/>
  <c r="P409" i="60"/>
  <c r="P410" i="60"/>
  <c r="P411" i="60"/>
  <c r="P412" i="60"/>
  <c r="P413" i="60"/>
  <c r="P414" i="60"/>
  <c r="P415" i="60"/>
  <c r="P416" i="60"/>
  <c r="P417" i="60"/>
  <c r="P418" i="60"/>
  <c r="P419" i="60"/>
  <c r="P420" i="60"/>
  <c r="P421" i="60"/>
  <c r="P422" i="60"/>
  <c r="P423" i="60"/>
  <c r="P424" i="60"/>
  <c r="P425" i="60"/>
  <c r="P426" i="60"/>
  <c r="P427" i="60"/>
  <c r="P428" i="60"/>
  <c r="P429" i="60"/>
  <c r="P430" i="60"/>
  <c r="P431" i="60"/>
  <c r="P432" i="60"/>
  <c r="P433" i="60"/>
  <c r="P434" i="60"/>
  <c r="P435" i="60"/>
  <c r="P436" i="60"/>
  <c r="P437" i="60"/>
  <c r="P438" i="60"/>
  <c r="P439" i="60"/>
  <c r="P440" i="60"/>
  <c r="P441" i="60"/>
  <c r="P442" i="60"/>
  <c r="P443" i="60"/>
  <c r="P444" i="60"/>
  <c r="P445" i="60"/>
  <c r="P446" i="60"/>
  <c r="P447" i="60"/>
  <c r="P448" i="60"/>
  <c r="P449" i="60"/>
  <c r="P450" i="60"/>
  <c r="P451" i="60"/>
  <c r="P452" i="60"/>
  <c r="P453" i="60"/>
  <c r="P454" i="60"/>
  <c r="P455" i="60"/>
  <c r="P456" i="60"/>
  <c r="P457" i="60"/>
  <c r="P458" i="60"/>
  <c r="P459" i="60"/>
  <c r="P460" i="60"/>
  <c r="P461" i="60"/>
  <c r="P462" i="60"/>
  <c r="P463" i="60"/>
  <c r="P464" i="60"/>
  <c r="P465" i="60"/>
  <c r="P466" i="60"/>
  <c r="P467" i="60"/>
  <c r="P468" i="60"/>
  <c r="P469" i="60"/>
  <c r="P470" i="60"/>
  <c r="P471" i="60"/>
  <c r="P472" i="60"/>
  <c r="P473" i="60"/>
  <c r="P474" i="60"/>
  <c r="P475" i="60"/>
  <c r="P476" i="60"/>
  <c r="P477" i="60"/>
  <c r="P478" i="60"/>
  <c r="P479" i="60"/>
  <c r="P480" i="60"/>
  <c r="P481" i="60"/>
  <c r="P482" i="60"/>
  <c r="P483" i="60"/>
  <c r="P484" i="60"/>
  <c r="P485" i="60"/>
  <c r="P486" i="60"/>
  <c r="P487" i="60"/>
  <c r="P488" i="60"/>
  <c r="P489" i="60"/>
  <c r="P490" i="60"/>
  <c r="P491" i="60"/>
  <c r="P492" i="60"/>
  <c r="P493" i="60"/>
  <c r="P494" i="60"/>
  <c r="P495" i="60"/>
  <c r="P496" i="60"/>
  <c r="P497" i="60"/>
  <c r="P498" i="60"/>
  <c r="P499" i="60"/>
  <c r="P500" i="60"/>
  <c r="P501" i="60"/>
  <c r="P502" i="60"/>
  <c r="P503" i="60"/>
  <c r="P504" i="60"/>
  <c r="P505" i="60"/>
  <c r="P506" i="60"/>
  <c r="P507" i="60"/>
  <c r="P508" i="60"/>
  <c r="P509" i="60"/>
  <c r="P510" i="60"/>
  <c r="P511" i="60"/>
  <c r="P512" i="60"/>
  <c r="P513" i="60"/>
  <c r="P514" i="60"/>
  <c r="P515" i="60"/>
  <c r="P516" i="60"/>
  <c r="P517" i="60"/>
  <c r="P518" i="60"/>
  <c r="P519" i="60"/>
  <c r="P520" i="60"/>
  <c r="P521" i="60"/>
  <c r="P522" i="60"/>
  <c r="P523" i="60"/>
  <c r="P524" i="60"/>
  <c r="P525" i="60"/>
  <c r="P526" i="60"/>
  <c r="P527" i="60"/>
  <c r="P528" i="60"/>
  <c r="P529" i="60"/>
  <c r="P530" i="60"/>
  <c r="P531" i="60"/>
  <c r="P532" i="60"/>
  <c r="P533" i="60"/>
  <c r="P534" i="60"/>
  <c r="P535" i="60"/>
  <c r="P536" i="60"/>
  <c r="P537" i="60"/>
  <c r="P538" i="60"/>
  <c r="P539" i="60"/>
  <c r="P540" i="60"/>
  <c r="P541" i="60"/>
  <c r="P542" i="60"/>
  <c r="P543" i="60"/>
  <c r="P544" i="60"/>
  <c r="P545" i="60"/>
  <c r="P546" i="60"/>
  <c r="P547" i="60"/>
  <c r="P548" i="60"/>
  <c r="P549" i="60"/>
  <c r="P550" i="60"/>
  <c r="P551" i="60"/>
  <c r="P552" i="60"/>
  <c r="P553" i="60"/>
  <c r="P554" i="60"/>
  <c r="P555" i="60"/>
  <c r="P556" i="60"/>
  <c r="P557" i="60"/>
  <c r="P558" i="60"/>
  <c r="P559" i="60"/>
  <c r="P560" i="60"/>
  <c r="P561" i="60"/>
  <c r="P562" i="60"/>
  <c r="P563" i="60"/>
  <c r="P564" i="60"/>
  <c r="P565" i="60"/>
  <c r="P566" i="60"/>
  <c r="P567" i="60"/>
  <c r="P568" i="60"/>
  <c r="P569" i="60"/>
  <c r="P570" i="60"/>
  <c r="P571" i="60"/>
  <c r="P572" i="60"/>
  <c r="P573" i="60"/>
  <c r="P574" i="60"/>
  <c r="P575" i="60"/>
  <c r="P576" i="60"/>
  <c r="P577" i="60"/>
  <c r="P578" i="60"/>
  <c r="P579" i="60"/>
  <c r="P580" i="60"/>
  <c r="P581" i="60"/>
  <c r="P582" i="60"/>
  <c r="P583" i="60"/>
  <c r="P584" i="60"/>
  <c r="P585" i="60"/>
  <c r="P586" i="60"/>
  <c r="P587" i="60"/>
  <c r="P588" i="60"/>
  <c r="P589" i="60"/>
  <c r="P590" i="60"/>
  <c r="P591" i="60"/>
  <c r="P592" i="60"/>
  <c r="P593" i="60"/>
  <c r="P594" i="60"/>
  <c r="P595" i="60"/>
  <c r="P596" i="60"/>
  <c r="P597" i="60"/>
  <c r="P598" i="60"/>
  <c r="P599" i="60"/>
  <c r="P600" i="60"/>
  <c r="P601" i="60"/>
  <c r="P602" i="60"/>
  <c r="P603" i="60"/>
  <c r="P604" i="60"/>
  <c r="P605" i="60"/>
  <c r="P606" i="60"/>
  <c r="P607" i="60"/>
  <c r="P608" i="60"/>
  <c r="P609" i="60"/>
  <c r="P610" i="60"/>
  <c r="P611" i="60"/>
  <c r="P612" i="60"/>
  <c r="P613" i="60"/>
  <c r="P614" i="60"/>
  <c r="P615" i="60"/>
  <c r="P616" i="60"/>
  <c r="P617" i="60"/>
  <c r="P618" i="60"/>
  <c r="P619" i="60"/>
  <c r="P620" i="60"/>
  <c r="P621" i="60"/>
  <c r="P622" i="60"/>
  <c r="P623" i="60"/>
  <c r="P624" i="60"/>
  <c r="P625" i="60"/>
  <c r="P626" i="60"/>
  <c r="P627" i="60"/>
  <c r="P628" i="60"/>
  <c r="P629" i="60"/>
  <c r="P630" i="60"/>
  <c r="P631" i="60"/>
  <c r="P632" i="60"/>
  <c r="P633" i="60"/>
  <c r="P634" i="60"/>
  <c r="P635" i="60"/>
  <c r="P636" i="60"/>
  <c r="P637" i="60"/>
  <c r="P638" i="60"/>
  <c r="P639" i="60"/>
  <c r="P640" i="60"/>
  <c r="P641" i="60"/>
  <c r="P642" i="60"/>
  <c r="P643" i="60"/>
  <c r="P644" i="60"/>
  <c r="P645" i="60"/>
  <c r="P646" i="60"/>
  <c r="P647" i="60"/>
  <c r="P648" i="60"/>
  <c r="P649" i="60"/>
  <c r="P650" i="60"/>
  <c r="P651" i="60"/>
  <c r="P652" i="60"/>
  <c r="P653" i="60"/>
  <c r="P654" i="60"/>
  <c r="P655" i="60"/>
  <c r="P656" i="60"/>
  <c r="P657" i="60"/>
  <c r="P658" i="60"/>
  <c r="P659" i="60"/>
  <c r="P660" i="60"/>
  <c r="P661" i="60"/>
  <c r="P662" i="60"/>
  <c r="P663" i="60"/>
  <c r="P664" i="60"/>
  <c r="P665" i="60"/>
  <c r="P666" i="60"/>
  <c r="P667" i="60"/>
  <c r="P668" i="60"/>
  <c r="P669" i="60"/>
  <c r="P670" i="60"/>
  <c r="P671" i="60"/>
  <c r="P672" i="60"/>
  <c r="P673" i="60"/>
  <c r="P674" i="60"/>
  <c r="P675" i="60"/>
  <c r="P676" i="60"/>
  <c r="P677" i="60"/>
  <c r="P678" i="60"/>
  <c r="P679" i="60"/>
  <c r="P680" i="60"/>
  <c r="P681" i="60"/>
  <c r="P682" i="60"/>
  <c r="P683" i="60"/>
  <c r="P684" i="60"/>
  <c r="P685" i="60"/>
  <c r="P686" i="60"/>
  <c r="P687" i="60"/>
  <c r="P688" i="60"/>
  <c r="P689" i="60"/>
  <c r="P690" i="60"/>
  <c r="P691" i="60"/>
  <c r="P692" i="60"/>
  <c r="P693" i="60"/>
  <c r="P694" i="60"/>
  <c r="P695" i="60"/>
  <c r="P696" i="60"/>
  <c r="P697" i="60"/>
  <c r="P698" i="60"/>
  <c r="P699" i="60"/>
  <c r="P700" i="60"/>
  <c r="P701" i="60"/>
  <c r="P702" i="60"/>
  <c r="P703" i="60"/>
  <c r="P704" i="60"/>
  <c r="P705" i="60"/>
  <c r="P706" i="60"/>
  <c r="P707" i="60"/>
  <c r="P708" i="60"/>
  <c r="P709" i="60"/>
  <c r="P710" i="60"/>
  <c r="P711" i="60"/>
  <c r="P712" i="60"/>
  <c r="P713" i="60"/>
  <c r="P714" i="60"/>
  <c r="P715" i="60"/>
  <c r="P716" i="60"/>
  <c r="P717" i="60"/>
  <c r="P718" i="60"/>
  <c r="P719" i="60"/>
  <c r="P720" i="60"/>
  <c r="P721" i="60"/>
  <c r="P722" i="60"/>
  <c r="P723" i="60"/>
  <c r="P724" i="60"/>
  <c r="P725" i="60"/>
  <c r="P726" i="60"/>
  <c r="P727" i="60"/>
  <c r="P728" i="60"/>
  <c r="P729" i="60"/>
  <c r="P730" i="60"/>
  <c r="P731" i="60"/>
  <c r="P732" i="60"/>
  <c r="P733" i="60"/>
  <c r="P734" i="60"/>
  <c r="P735" i="60"/>
  <c r="P736" i="60"/>
  <c r="P737" i="60"/>
  <c r="P738" i="60"/>
  <c r="P739" i="60"/>
  <c r="P740" i="60"/>
  <c r="P741" i="60"/>
  <c r="P742" i="60"/>
  <c r="P743" i="60"/>
  <c r="P744" i="60"/>
  <c r="P745" i="60"/>
  <c r="P746" i="60"/>
  <c r="P747" i="60"/>
  <c r="P748" i="60"/>
  <c r="P749" i="60"/>
  <c r="P750" i="60"/>
  <c r="P751" i="60"/>
  <c r="P752" i="60"/>
  <c r="P753" i="60"/>
  <c r="P754" i="60"/>
  <c r="P755" i="60"/>
  <c r="P756" i="60"/>
  <c r="P757" i="60"/>
  <c r="P758" i="60"/>
  <c r="P759" i="60"/>
  <c r="P760" i="60"/>
  <c r="P761" i="60"/>
  <c r="P762" i="60"/>
  <c r="P763" i="60"/>
  <c r="P764" i="60"/>
  <c r="P765" i="60"/>
  <c r="P766" i="60"/>
  <c r="P767" i="60"/>
  <c r="P768" i="60"/>
  <c r="P769" i="60"/>
  <c r="P770" i="60"/>
  <c r="P771" i="60"/>
  <c r="P772" i="60"/>
  <c r="P773" i="60"/>
  <c r="P774" i="60"/>
  <c r="P775" i="60"/>
  <c r="P776" i="60"/>
  <c r="P777" i="60"/>
  <c r="P778" i="60"/>
  <c r="P779" i="60"/>
  <c r="P780" i="60"/>
  <c r="P781" i="60"/>
  <c r="P782" i="60"/>
  <c r="P783" i="60"/>
  <c r="P784" i="60"/>
  <c r="P785" i="60"/>
  <c r="P786" i="60"/>
  <c r="P787" i="60"/>
  <c r="P788" i="60"/>
  <c r="P789" i="60"/>
  <c r="P790" i="60"/>
  <c r="P791" i="60"/>
  <c r="P792" i="60"/>
  <c r="P793" i="60"/>
  <c r="P794" i="60"/>
  <c r="P795" i="60"/>
  <c r="P796" i="60"/>
  <c r="P797" i="60"/>
  <c r="P798" i="60"/>
  <c r="P799" i="60"/>
  <c r="P800" i="60"/>
  <c r="P801" i="60"/>
  <c r="P802" i="60"/>
  <c r="P803" i="60"/>
  <c r="P804" i="60"/>
  <c r="P805" i="60"/>
  <c r="P806" i="60"/>
  <c r="P807" i="60"/>
  <c r="P808" i="60"/>
  <c r="P809" i="60"/>
  <c r="P810" i="60"/>
  <c r="P811" i="60"/>
  <c r="P812" i="60"/>
  <c r="P813" i="60"/>
  <c r="P814" i="60"/>
  <c r="P815" i="60"/>
  <c r="P816" i="60"/>
  <c r="P817" i="60"/>
  <c r="P818" i="60"/>
  <c r="P819" i="60"/>
  <c r="P820" i="60"/>
  <c r="P821" i="60"/>
  <c r="P822" i="60"/>
  <c r="P823" i="60"/>
  <c r="P824" i="60"/>
  <c r="P825" i="60"/>
  <c r="P826" i="60"/>
  <c r="P827" i="60"/>
  <c r="P828" i="60"/>
  <c r="P829" i="60"/>
  <c r="P830" i="60"/>
  <c r="P831" i="60"/>
  <c r="P832" i="60"/>
  <c r="P833" i="60"/>
  <c r="P834" i="60"/>
  <c r="P835" i="60"/>
  <c r="P836" i="60"/>
  <c r="P837" i="60"/>
  <c r="P838" i="60"/>
  <c r="P839" i="60"/>
  <c r="P840" i="60"/>
  <c r="P841" i="60"/>
  <c r="P842" i="60"/>
  <c r="P843" i="60"/>
  <c r="P844" i="60"/>
  <c r="P845" i="60"/>
  <c r="P846" i="60"/>
  <c r="P847" i="60"/>
  <c r="P848" i="60"/>
  <c r="P849" i="60"/>
  <c r="P850" i="60"/>
  <c r="P851" i="60"/>
  <c r="P852" i="60"/>
  <c r="P853" i="60"/>
  <c r="P854" i="60"/>
  <c r="P855" i="60"/>
  <c r="P856" i="60"/>
  <c r="P857" i="60"/>
  <c r="P858" i="60"/>
  <c r="P859" i="60"/>
  <c r="P860" i="60"/>
  <c r="P861" i="60"/>
  <c r="P862" i="60"/>
  <c r="P863" i="60"/>
  <c r="P864" i="60"/>
  <c r="P865" i="60"/>
  <c r="P866" i="60"/>
  <c r="P867" i="60"/>
  <c r="P868" i="60"/>
  <c r="P869" i="60"/>
  <c r="P870" i="60"/>
  <c r="P871" i="60"/>
  <c r="P872" i="60"/>
  <c r="P873" i="60"/>
  <c r="P874" i="60"/>
  <c r="P875" i="60"/>
  <c r="P876" i="60"/>
  <c r="P877" i="60"/>
  <c r="P878" i="60"/>
  <c r="P879" i="60"/>
  <c r="P880" i="60"/>
  <c r="P881" i="60"/>
  <c r="P882" i="60"/>
  <c r="P883" i="60"/>
  <c r="P884" i="60"/>
  <c r="P885" i="60"/>
  <c r="P886" i="60"/>
  <c r="P887" i="60"/>
  <c r="P888" i="60"/>
  <c r="P889" i="60"/>
  <c r="P890" i="60"/>
  <c r="P891" i="60"/>
  <c r="P892" i="60"/>
  <c r="P893" i="60"/>
  <c r="P894" i="60"/>
  <c r="P895" i="60"/>
  <c r="P896" i="60"/>
  <c r="P897" i="60"/>
  <c r="P898" i="60"/>
  <c r="P899" i="60"/>
  <c r="P900" i="60"/>
  <c r="P901" i="60"/>
  <c r="P902" i="60"/>
  <c r="P903" i="60"/>
  <c r="P904" i="60"/>
  <c r="P905" i="60"/>
  <c r="P906" i="60"/>
  <c r="P907" i="60"/>
  <c r="P908" i="60"/>
  <c r="P909" i="60"/>
  <c r="P910" i="60"/>
  <c r="P911" i="60"/>
  <c r="P912" i="60"/>
  <c r="P913" i="60"/>
  <c r="P914" i="60"/>
  <c r="P915" i="60"/>
  <c r="P916" i="60"/>
  <c r="P917" i="60"/>
  <c r="P918" i="60"/>
  <c r="P919" i="60"/>
  <c r="P920" i="60"/>
  <c r="P921" i="60"/>
  <c r="P922" i="60"/>
  <c r="P923" i="60"/>
  <c r="P924" i="60"/>
  <c r="P925" i="60"/>
  <c r="P926" i="60"/>
  <c r="P927" i="60"/>
  <c r="P928" i="60"/>
  <c r="P929" i="60"/>
  <c r="P930" i="60"/>
  <c r="P931" i="60"/>
  <c r="P932" i="60"/>
  <c r="P933" i="60"/>
  <c r="P934" i="60"/>
  <c r="P935" i="60"/>
  <c r="P936" i="60"/>
  <c r="P937" i="60"/>
  <c r="P938" i="60"/>
  <c r="P939" i="60"/>
  <c r="P940" i="60"/>
  <c r="P941" i="60"/>
  <c r="P942" i="60"/>
  <c r="P943" i="60"/>
  <c r="P944" i="60"/>
  <c r="P945" i="60"/>
  <c r="P946" i="60"/>
  <c r="P947" i="60"/>
  <c r="P948" i="60"/>
  <c r="P949" i="60"/>
  <c r="P950" i="60"/>
  <c r="P951" i="60"/>
  <c r="P952" i="60"/>
  <c r="P953" i="60"/>
  <c r="P954" i="60"/>
  <c r="P955" i="60"/>
  <c r="P956" i="60"/>
  <c r="P957" i="60"/>
  <c r="P958" i="60"/>
  <c r="P959" i="60"/>
  <c r="P960" i="60"/>
  <c r="P961" i="60"/>
  <c r="P962" i="60"/>
  <c r="P963" i="60"/>
  <c r="P964" i="60"/>
  <c r="P965" i="60"/>
  <c r="P966" i="60"/>
  <c r="P967" i="60"/>
  <c r="P968" i="60"/>
  <c r="P969" i="60"/>
  <c r="P970" i="60"/>
  <c r="P971" i="60"/>
  <c r="P972" i="60"/>
  <c r="P973" i="60"/>
  <c r="P974" i="60"/>
  <c r="P975" i="60"/>
  <c r="P976" i="60"/>
  <c r="P977" i="60"/>
  <c r="P978" i="60"/>
  <c r="P979" i="60"/>
  <c r="P980" i="60"/>
  <c r="P981" i="60"/>
  <c r="P982" i="60"/>
  <c r="P983" i="60"/>
  <c r="P984" i="60"/>
  <c r="P985" i="60"/>
  <c r="P986" i="60"/>
  <c r="P987" i="60"/>
  <c r="P988" i="60"/>
  <c r="P989" i="60"/>
  <c r="P990" i="60"/>
  <c r="P991" i="60"/>
  <c r="P992" i="60"/>
  <c r="P993" i="60"/>
  <c r="P994" i="60"/>
  <c r="P995" i="60"/>
  <c r="P996" i="60"/>
  <c r="P997" i="60"/>
  <c r="P998" i="60"/>
  <c r="P999" i="60"/>
  <c r="P1000" i="60"/>
  <c r="P1001" i="60"/>
  <c r="P1002" i="60"/>
  <c r="P1003" i="60"/>
  <c r="P1004" i="60"/>
  <c r="P1005" i="60"/>
  <c r="P1006" i="60"/>
  <c r="P1007" i="60"/>
  <c r="P1008" i="60"/>
  <c r="P1009" i="60"/>
  <c r="P1010" i="60"/>
  <c r="P1011" i="60"/>
  <c r="P1012" i="60"/>
  <c r="P1013" i="60"/>
  <c r="P1014" i="60"/>
  <c r="P1015" i="60"/>
  <c r="P1016" i="60"/>
  <c r="P1017" i="60"/>
  <c r="P1018" i="60"/>
  <c r="P1019" i="60"/>
  <c r="P1020" i="60"/>
  <c r="P1021" i="60"/>
  <c r="P1022" i="60"/>
  <c r="P1023" i="60"/>
  <c r="P1024" i="60"/>
  <c r="P1025" i="60"/>
  <c r="P1026" i="60"/>
  <c r="P1027" i="60"/>
  <c r="P1028" i="60"/>
  <c r="P1029" i="60"/>
  <c r="P1030" i="60"/>
  <c r="P1031" i="60"/>
  <c r="P1032" i="60"/>
  <c r="P1033" i="60"/>
  <c r="P1034" i="60"/>
  <c r="P1035" i="60"/>
  <c r="P1036" i="60"/>
  <c r="P1037" i="60"/>
  <c r="P1038" i="60"/>
  <c r="P1039" i="60"/>
  <c r="P1040" i="60"/>
  <c r="P1041" i="60"/>
  <c r="P1042" i="60"/>
  <c r="P1043" i="60"/>
  <c r="P1044" i="60"/>
  <c r="P1045" i="60"/>
  <c r="P1046" i="60"/>
  <c r="P1047" i="60"/>
  <c r="P1048" i="60"/>
  <c r="P1049" i="60"/>
  <c r="P1050" i="60"/>
  <c r="P1051" i="60"/>
  <c r="P1052" i="60"/>
  <c r="P1053" i="60"/>
  <c r="P1054" i="60"/>
  <c r="P1055" i="60"/>
  <c r="P1056" i="60"/>
  <c r="P1057" i="60"/>
  <c r="P1058" i="60"/>
  <c r="P1059" i="60"/>
  <c r="P1060" i="60"/>
  <c r="P1061" i="60"/>
  <c r="P1062" i="60"/>
  <c r="P1063" i="60"/>
  <c r="P1064" i="60"/>
  <c r="P1065" i="60"/>
  <c r="P1066" i="60"/>
  <c r="P1067" i="60"/>
  <c r="P1068" i="60"/>
  <c r="P1069" i="60"/>
  <c r="P1070" i="60"/>
  <c r="P1071" i="60"/>
  <c r="P1072" i="60"/>
  <c r="P1073" i="60"/>
  <c r="P1074" i="60"/>
  <c r="P1075" i="60"/>
  <c r="P1076" i="60"/>
  <c r="P1077" i="60"/>
  <c r="P1078" i="60"/>
  <c r="P1079" i="60"/>
  <c r="P1080" i="60"/>
  <c r="P1081" i="60"/>
  <c r="P1082" i="60"/>
  <c r="P1083" i="60"/>
  <c r="P1084" i="60"/>
  <c r="P1085" i="60"/>
  <c r="P1086" i="60"/>
  <c r="P1087" i="60"/>
  <c r="P1088" i="60"/>
  <c r="P1089" i="60"/>
  <c r="P1090" i="60"/>
  <c r="P1091" i="60"/>
  <c r="P1092" i="60"/>
  <c r="P1093" i="60"/>
  <c r="P1094" i="60"/>
  <c r="P1095" i="60"/>
  <c r="P1096" i="60"/>
  <c r="P1097" i="60"/>
  <c r="P1098" i="60"/>
  <c r="P1099" i="60"/>
  <c r="P1100" i="60"/>
  <c r="P1101" i="60"/>
  <c r="P1102" i="60"/>
  <c r="P1103" i="60"/>
  <c r="P1104" i="60"/>
  <c r="P1105" i="60"/>
  <c r="P1106" i="60"/>
  <c r="P1107" i="60"/>
  <c r="P1108" i="60"/>
  <c r="P1109" i="60"/>
  <c r="P1110" i="60"/>
  <c r="P1111" i="60"/>
  <c r="P1112" i="60"/>
  <c r="P1113" i="60"/>
  <c r="P1114" i="60"/>
  <c r="P1115" i="60"/>
  <c r="P1116" i="60"/>
  <c r="P1117" i="60"/>
  <c r="P1118" i="60"/>
  <c r="P1119" i="60"/>
  <c r="P1120" i="60"/>
  <c r="P1121" i="60"/>
  <c r="P1122" i="60"/>
  <c r="P1123" i="60"/>
  <c r="P1124" i="60"/>
  <c r="P1125" i="60"/>
  <c r="P1126" i="60"/>
  <c r="P1127" i="60"/>
  <c r="P1128" i="60"/>
  <c r="P1129" i="60"/>
  <c r="P1130" i="60"/>
  <c r="P1131" i="60"/>
  <c r="P1132" i="60"/>
  <c r="P1133" i="60"/>
  <c r="P1134" i="60"/>
  <c r="P1135" i="60"/>
  <c r="P1136" i="60"/>
  <c r="P1137" i="60"/>
  <c r="P1138" i="60"/>
  <c r="P1139" i="60"/>
  <c r="P1140" i="60"/>
  <c r="P1141" i="60"/>
  <c r="P1142" i="60"/>
  <c r="P1143" i="60"/>
  <c r="P1144" i="60"/>
  <c r="P1145" i="60"/>
  <c r="P1146" i="60"/>
  <c r="P1147" i="60"/>
  <c r="P1148" i="60"/>
  <c r="P1149" i="60"/>
  <c r="P1150" i="60"/>
  <c r="P1151" i="60"/>
  <c r="P1152" i="60"/>
  <c r="P1153" i="60"/>
  <c r="P1154" i="60"/>
  <c r="P1155" i="60"/>
  <c r="P1156" i="60"/>
  <c r="P1157" i="60"/>
  <c r="P1158" i="60"/>
  <c r="P1159" i="60"/>
  <c r="P1160" i="60"/>
  <c r="P1161" i="60"/>
  <c r="P1162" i="60"/>
  <c r="P1163" i="60"/>
  <c r="P1164" i="60"/>
  <c r="P1165" i="60"/>
  <c r="P1166" i="60"/>
  <c r="P1167" i="60"/>
  <c r="P1168" i="60"/>
  <c r="P1169" i="60"/>
  <c r="P1170" i="60"/>
  <c r="P1171" i="60"/>
  <c r="P1172" i="60"/>
  <c r="P1173" i="60"/>
  <c r="P1174" i="60"/>
  <c r="P1175" i="60"/>
  <c r="P1176" i="60"/>
  <c r="P1177" i="60"/>
  <c r="P1178" i="60"/>
  <c r="P1179" i="60"/>
  <c r="P1180" i="60"/>
  <c r="P1181" i="60"/>
  <c r="P1182" i="60"/>
  <c r="P1183" i="60"/>
  <c r="P1184" i="60"/>
  <c r="P1185" i="60"/>
  <c r="P1186" i="60"/>
  <c r="P1187" i="60"/>
  <c r="P1188" i="60"/>
  <c r="P1189" i="60"/>
  <c r="P1190" i="60"/>
  <c r="P1191" i="60"/>
  <c r="P1192" i="60"/>
  <c r="P1193" i="60"/>
  <c r="P1194" i="60"/>
  <c r="P1195" i="60"/>
  <c r="P1196" i="60"/>
  <c r="P1197" i="60"/>
  <c r="P1198" i="60"/>
  <c r="P1199" i="60"/>
  <c r="P1200" i="60"/>
  <c r="P1201" i="60"/>
  <c r="P1202" i="60"/>
  <c r="P1203" i="60"/>
  <c r="P1204" i="60"/>
  <c r="P1205" i="60"/>
  <c r="P1206" i="60"/>
  <c r="P1207" i="60"/>
  <c r="P1208" i="60"/>
  <c r="P1209" i="60"/>
  <c r="P1210" i="60"/>
  <c r="P1211" i="60"/>
  <c r="P1212" i="60"/>
  <c r="P1213" i="60"/>
  <c r="P1214" i="60"/>
  <c r="P1215" i="60"/>
  <c r="P1216" i="60"/>
  <c r="P1217" i="60"/>
  <c r="P1218" i="60"/>
  <c r="P1219" i="60"/>
  <c r="P1220" i="60"/>
  <c r="P1221" i="60"/>
  <c r="P1222" i="60"/>
  <c r="P1223" i="60"/>
  <c r="P1224" i="60"/>
  <c r="P1225" i="60"/>
  <c r="P1226" i="60"/>
  <c r="P1227" i="60"/>
  <c r="P1228" i="60"/>
  <c r="P1229" i="60"/>
  <c r="P1230" i="60"/>
  <c r="P1231" i="60"/>
  <c r="P1232" i="60"/>
  <c r="P1233" i="60"/>
  <c r="P1234" i="60"/>
  <c r="P1235" i="60"/>
  <c r="P1236" i="60"/>
  <c r="P1237" i="60"/>
  <c r="P1238" i="60"/>
  <c r="P1239" i="60"/>
  <c r="P1240" i="60"/>
  <c r="P1241" i="60"/>
  <c r="P1242" i="60"/>
  <c r="P1243" i="60"/>
  <c r="P1244" i="60"/>
  <c r="P1245" i="60"/>
  <c r="P1246" i="60"/>
  <c r="P1247" i="60"/>
  <c r="P1248" i="60"/>
  <c r="P1249" i="60"/>
  <c r="P1250" i="60"/>
  <c r="P1251" i="60"/>
  <c r="P1252" i="60"/>
  <c r="P1253" i="60"/>
  <c r="P1254" i="60"/>
  <c r="P1255" i="60"/>
  <c r="P1256" i="60"/>
  <c r="P1257" i="60"/>
  <c r="P1258" i="60"/>
  <c r="P1259" i="60"/>
  <c r="P1260" i="60"/>
  <c r="P1261" i="60"/>
  <c r="P1262" i="60"/>
  <c r="P1263" i="60"/>
  <c r="P1264" i="60"/>
  <c r="P1265" i="60"/>
  <c r="P1266" i="60"/>
  <c r="P1267" i="60"/>
  <c r="P1268" i="60"/>
  <c r="P1269" i="60"/>
  <c r="P1270" i="60"/>
  <c r="P1271" i="60"/>
  <c r="P1272" i="60"/>
  <c r="P1273" i="60"/>
  <c r="P1274" i="60"/>
  <c r="P1275" i="60"/>
  <c r="P1276" i="60"/>
  <c r="P1277" i="60"/>
  <c r="P1278" i="60"/>
  <c r="P1279" i="60"/>
  <c r="P1280" i="60"/>
  <c r="P1281" i="60"/>
  <c r="P1282" i="60"/>
  <c r="P1283" i="60"/>
  <c r="P1284" i="60"/>
  <c r="P1285" i="60"/>
  <c r="P1286" i="60"/>
  <c r="P1287" i="60"/>
  <c r="P1288" i="60"/>
  <c r="P1289" i="60"/>
  <c r="P1290" i="60"/>
  <c r="P1291" i="60"/>
  <c r="P1292" i="60"/>
  <c r="P1293" i="60"/>
  <c r="P1294" i="60"/>
  <c r="P1295" i="60"/>
  <c r="P1296" i="60"/>
  <c r="P1297" i="60"/>
  <c r="P1298" i="60"/>
  <c r="P1299" i="60"/>
  <c r="P1300" i="60"/>
  <c r="P1301" i="60"/>
  <c r="P1302" i="60"/>
  <c r="P1303" i="60"/>
  <c r="P1304" i="60"/>
  <c r="P1305" i="60"/>
  <c r="P1306" i="60"/>
  <c r="P1307" i="60"/>
  <c r="P1308" i="60"/>
  <c r="P1309" i="60"/>
  <c r="P1310" i="60"/>
  <c r="P1311" i="60"/>
  <c r="P1312" i="60"/>
  <c r="P1313" i="60"/>
  <c r="P1314" i="60"/>
  <c r="P1315" i="60"/>
  <c r="P1316" i="60"/>
  <c r="P1317" i="60"/>
  <c r="P1318" i="60"/>
  <c r="P1319" i="60"/>
  <c r="P1320" i="60"/>
  <c r="P1321" i="60"/>
  <c r="P1322" i="60"/>
  <c r="P1323" i="60"/>
  <c r="P1324" i="60"/>
  <c r="P1325" i="60"/>
  <c r="P1326" i="60"/>
  <c r="P1327" i="60"/>
  <c r="P1328" i="60"/>
  <c r="P1329" i="60"/>
  <c r="P1330" i="60"/>
  <c r="P1331" i="60"/>
  <c r="P1332" i="60"/>
  <c r="P1333" i="60"/>
  <c r="P1334" i="60"/>
  <c r="P1335" i="60"/>
  <c r="P1336" i="60"/>
  <c r="P1337" i="60"/>
  <c r="P1338" i="60"/>
  <c r="P1339" i="60"/>
  <c r="P1340" i="60"/>
  <c r="P1341" i="60"/>
  <c r="P1342" i="60"/>
  <c r="P1343" i="60"/>
  <c r="P1344" i="60"/>
  <c r="P1345" i="60"/>
  <c r="P1346" i="60"/>
  <c r="P1347" i="60"/>
  <c r="P1348" i="60"/>
  <c r="P1349" i="60"/>
  <c r="P1350" i="60"/>
  <c r="P1351" i="60"/>
  <c r="P1352" i="60"/>
  <c r="P1353" i="60"/>
  <c r="P1354" i="60"/>
  <c r="P1355" i="60"/>
  <c r="P1356" i="60"/>
  <c r="P1357" i="60"/>
  <c r="P1358" i="60"/>
  <c r="P1359" i="60"/>
  <c r="P1360" i="60"/>
  <c r="P1361" i="60"/>
  <c r="P1362" i="60"/>
  <c r="P1363" i="60"/>
  <c r="P1364" i="60"/>
  <c r="P1365" i="60"/>
  <c r="P1366" i="60"/>
  <c r="P1367" i="60"/>
  <c r="P1368" i="60"/>
  <c r="P1369" i="60"/>
  <c r="P1370" i="60"/>
  <c r="P1371" i="60"/>
  <c r="P1372" i="60"/>
  <c r="P1373" i="60"/>
  <c r="P1374" i="60"/>
  <c r="P1375" i="60"/>
  <c r="P1376" i="60"/>
  <c r="P1377" i="60"/>
  <c r="P1378" i="60"/>
  <c r="P1379" i="60"/>
  <c r="P1380" i="60"/>
  <c r="P1381" i="60"/>
  <c r="P1382" i="60"/>
  <c r="P1383" i="60"/>
  <c r="P1384" i="60"/>
  <c r="P1385" i="60"/>
  <c r="P1386" i="60"/>
  <c r="P1387" i="60"/>
  <c r="P1388" i="60"/>
  <c r="P1389" i="60"/>
  <c r="P1390" i="60"/>
  <c r="P1391" i="60"/>
  <c r="P1392" i="60"/>
  <c r="P1393" i="60"/>
  <c r="P1394" i="60"/>
  <c r="P1395" i="60"/>
  <c r="P1396" i="60"/>
  <c r="P1397" i="60"/>
  <c r="P1398" i="60"/>
  <c r="P1399" i="60"/>
  <c r="P1400" i="60"/>
  <c r="P1401" i="60"/>
  <c r="P1402" i="60"/>
  <c r="P1403" i="60"/>
  <c r="P1404" i="60"/>
  <c r="P1405" i="60"/>
  <c r="P1406" i="60"/>
  <c r="P1407" i="60"/>
  <c r="P1408" i="60"/>
  <c r="P1409" i="60"/>
  <c r="P1410" i="60"/>
  <c r="P1411" i="60"/>
  <c r="P1412" i="60"/>
  <c r="P1413" i="60"/>
  <c r="P1414" i="60"/>
  <c r="P1415" i="60"/>
  <c r="P1416" i="60"/>
  <c r="P1417" i="60"/>
  <c r="P1418" i="60"/>
  <c r="P1419" i="60"/>
  <c r="P1420" i="60"/>
  <c r="P1421" i="60"/>
  <c r="P1422" i="60"/>
  <c r="P1423" i="60"/>
  <c r="P1424" i="60"/>
  <c r="P1425" i="60"/>
  <c r="P1426" i="60"/>
  <c r="P1427" i="60"/>
  <c r="P1428" i="60"/>
  <c r="P1429" i="60"/>
  <c r="P1430" i="60"/>
  <c r="P1431" i="60"/>
  <c r="P1432" i="60"/>
  <c r="P1433" i="60"/>
  <c r="P1434" i="60"/>
  <c r="P1435" i="60"/>
  <c r="P1436" i="60"/>
  <c r="P1437" i="60"/>
  <c r="P1438" i="60"/>
  <c r="P1439" i="60"/>
  <c r="P1440" i="60"/>
  <c r="P1441" i="60"/>
  <c r="P1442" i="60"/>
  <c r="P1443" i="60"/>
  <c r="P1444" i="60"/>
  <c r="P1445" i="60"/>
  <c r="P1446" i="60"/>
  <c r="P1447" i="60"/>
  <c r="P1448" i="60"/>
  <c r="P1449" i="60"/>
  <c r="P1450" i="60"/>
  <c r="P1451" i="60"/>
  <c r="P1452" i="60"/>
  <c r="P1453" i="60"/>
  <c r="P1454" i="60"/>
  <c r="P1455" i="60"/>
  <c r="P1456" i="60"/>
  <c r="P1457" i="60"/>
  <c r="P1458" i="60"/>
  <c r="P1459" i="60"/>
  <c r="P1460" i="60"/>
  <c r="P1461" i="60"/>
  <c r="P1462" i="60"/>
  <c r="P1463" i="60"/>
  <c r="P1464" i="60"/>
  <c r="P1465" i="60"/>
  <c r="P1466" i="60"/>
  <c r="P1467" i="60"/>
  <c r="P1468" i="60"/>
  <c r="P1469" i="60"/>
  <c r="P1470" i="60"/>
  <c r="P1471" i="60"/>
  <c r="P1472" i="60"/>
  <c r="P1473" i="60"/>
  <c r="P1474" i="60"/>
  <c r="P1475" i="60"/>
  <c r="P1476" i="60"/>
  <c r="P1477" i="60"/>
  <c r="P1478" i="60"/>
  <c r="P1479" i="60"/>
  <c r="P1480" i="60"/>
  <c r="P1481" i="60"/>
  <c r="P1482" i="60"/>
  <c r="P1483" i="60"/>
  <c r="P1484" i="60"/>
  <c r="P1485" i="60"/>
  <c r="P1486" i="60"/>
  <c r="P1487" i="60"/>
  <c r="P1488" i="60"/>
  <c r="P1489" i="60"/>
  <c r="P1490" i="60"/>
  <c r="P1491" i="60"/>
  <c r="P1492" i="60"/>
  <c r="P1493" i="60"/>
  <c r="P1494" i="60"/>
  <c r="P1495" i="60"/>
  <c r="P1496" i="60"/>
  <c r="P1497" i="60"/>
  <c r="P1498" i="60"/>
  <c r="P1499" i="60"/>
  <c r="P1500" i="60"/>
  <c r="P1501" i="60"/>
  <c r="P1502" i="60"/>
  <c r="P1503" i="60"/>
  <c r="P1504" i="60"/>
  <c r="P1505" i="60"/>
  <c r="P1506" i="60"/>
  <c r="P1507" i="60"/>
  <c r="P1508" i="60"/>
  <c r="P1509" i="60"/>
  <c r="P1510" i="60"/>
  <c r="P1511" i="60"/>
  <c r="P1512" i="60"/>
  <c r="P1513" i="60"/>
  <c r="P1514" i="60"/>
  <c r="P1515" i="60"/>
  <c r="P1516" i="60"/>
  <c r="P1517" i="60"/>
  <c r="P1518" i="60"/>
  <c r="P1519" i="60"/>
  <c r="P1520" i="60"/>
  <c r="P1521" i="60"/>
  <c r="P1522" i="60"/>
  <c r="P1523" i="60"/>
  <c r="P1524" i="60"/>
  <c r="P1525" i="60"/>
  <c r="P1526" i="60"/>
  <c r="P1527" i="60"/>
  <c r="P1528" i="60"/>
  <c r="P1529" i="60"/>
  <c r="P1530" i="60"/>
  <c r="P1531" i="60"/>
  <c r="P1532" i="60"/>
  <c r="P1533" i="60"/>
  <c r="P1534" i="60"/>
  <c r="P1535" i="60"/>
  <c r="P1536" i="60"/>
  <c r="P1537" i="60"/>
  <c r="P1538" i="60"/>
  <c r="P1539" i="60"/>
  <c r="P1540" i="60"/>
  <c r="P1541" i="60"/>
  <c r="P1542" i="60"/>
  <c r="P1543" i="60"/>
  <c r="P1544" i="60"/>
  <c r="P1545" i="60"/>
  <c r="P1546" i="60"/>
  <c r="P1547" i="60"/>
  <c r="P1548" i="60"/>
  <c r="P1549" i="60"/>
  <c r="P1550" i="60"/>
  <c r="P1551" i="60"/>
  <c r="P1552" i="60"/>
  <c r="P1553" i="60"/>
  <c r="P1554" i="60"/>
  <c r="P1555" i="60"/>
  <c r="P1556" i="60"/>
  <c r="P1557" i="60"/>
  <c r="P1558" i="60"/>
  <c r="P1559" i="60"/>
  <c r="P1560" i="60"/>
  <c r="P1561" i="60"/>
  <c r="P1562" i="60"/>
  <c r="P1563" i="60"/>
  <c r="P1564" i="60"/>
  <c r="P1565" i="60"/>
  <c r="P1566" i="60"/>
  <c r="P1567" i="60"/>
  <c r="P1568" i="60"/>
  <c r="P1569" i="60"/>
  <c r="P1570" i="60"/>
  <c r="P1571" i="60"/>
  <c r="P1572" i="60"/>
  <c r="P1573" i="60"/>
  <c r="P1574" i="60"/>
  <c r="P1575" i="60"/>
  <c r="P1576" i="60"/>
  <c r="P1577" i="60"/>
  <c r="P1578" i="60"/>
  <c r="P1579" i="60"/>
  <c r="P1580" i="60"/>
  <c r="P1581" i="60"/>
  <c r="P1582" i="60"/>
  <c r="P1583" i="60"/>
  <c r="P1584" i="60"/>
  <c r="P1585" i="60"/>
  <c r="P1586" i="60"/>
  <c r="P1587" i="60"/>
  <c r="P1588" i="60"/>
  <c r="P1589" i="60"/>
  <c r="P1590" i="60"/>
  <c r="P1591" i="60"/>
  <c r="P1592" i="60"/>
  <c r="P1593" i="60"/>
  <c r="P1594" i="60"/>
  <c r="P1595" i="60"/>
  <c r="P1596" i="60"/>
  <c r="P1597" i="60"/>
  <c r="P1598" i="60"/>
  <c r="P1599" i="60"/>
  <c r="P1600" i="60"/>
  <c r="P1601" i="60"/>
  <c r="P1602" i="60"/>
  <c r="P1603" i="60"/>
  <c r="P1604" i="60"/>
  <c r="P1605" i="60"/>
  <c r="P1606" i="60"/>
  <c r="P1607" i="60"/>
  <c r="P1608" i="60"/>
  <c r="P1609" i="60"/>
  <c r="P1610" i="60"/>
  <c r="P1611" i="60"/>
  <c r="P1612" i="60"/>
  <c r="P1613" i="60"/>
  <c r="P1614" i="60"/>
  <c r="P1615" i="60"/>
  <c r="P1616" i="60"/>
  <c r="P1617" i="60"/>
  <c r="P1618" i="60"/>
  <c r="P1619" i="60"/>
  <c r="P1620" i="60"/>
  <c r="P1621" i="60"/>
  <c r="P1622" i="60"/>
  <c r="P1623" i="60"/>
  <c r="P1624" i="60"/>
  <c r="P1625" i="60"/>
  <c r="P1626" i="60"/>
  <c r="P1627" i="60"/>
  <c r="P1628" i="60"/>
  <c r="P1629" i="60"/>
  <c r="P1630" i="60"/>
  <c r="P1631" i="60"/>
  <c r="P1632" i="60"/>
  <c r="P1633" i="60"/>
  <c r="P1634" i="60"/>
  <c r="P1635" i="60"/>
  <c r="P1636" i="60"/>
  <c r="P1637" i="60"/>
  <c r="P1638" i="60"/>
  <c r="P1639" i="60"/>
  <c r="P1640" i="60"/>
  <c r="P1641" i="60"/>
  <c r="P1642" i="60"/>
  <c r="P1643" i="60"/>
  <c r="P1644" i="60"/>
  <c r="P1645" i="60"/>
  <c r="P1646" i="60"/>
  <c r="P1647" i="60"/>
  <c r="P1648" i="60"/>
  <c r="P1649" i="60"/>
  <c r="P1650" i="60"/>
  <c r="P1651" i="60"/>
  <c r="P1652" i="60"/>
  <c r="P1653" i="60"/>
  <c r="P1654" i="60"/>
  <c r="P1655" i="60"/>
  <c r="P1656" i="60"/>
  <c r="P1657" i="60"/>
  <c r="P1658" i="60"/>
  <c r="P1659" i="60"/>
  <c r="P1660" i="60"/>
  <c r="P1661" i="60"/>
  <c r="P1662" i="60"/>
  <c r="P1663" i="60"/>
  <c r="P1664" i="60"/>
  <c r="P1665" i="60"/>
  <c r="P1666" i="60"/>
  <c r="P1667" i="60"/>
  <c r="P1668" i="60"/>
  <c r="P1669" i="60"/>
  <c r="P1670" i="60"/>
  <c r="P1671" i="60"/>
  <c r="P1672" i="60"/>
  <c r="P1673" i="60"/>
  <c r="P1674" i="60"/>
  <c r="P1675" i="60"/>
  <c r="P1676" i="60"/>
  <c r="P1677" i="60"/>
  <c r="P1678" i="60"/>
  <c r="P1679" i="60"/>
  <c r="P1680" i="60"/>
  <c r="P1681" i="60"/>
  <c r="P1682" i="60"/>
  <c r="P1683" i="60"/>
  <c r="P1684" i="60"/>
  <c r="P1685" i="60"/>
  <c r="P1686" i="60"/>
  <c r="P1687" i="60"/>
  <c r="P1688" i="60"/>
  <c r="P1689" i="60"/>
  <c r="P1690" i="60"/>
  <c r="P1691" i="60"/>
  <c r="P1692" i="60"/>
  <c r="P1693" i="60"/>
  <c r="P1694" i="60"/>
  <c r="P1695" i="60"/>
  <c r="P1696" i="60"/>
  <c r="P1697" i="60"/>
  <c r="P1698" i="60"/>
  <c r="P1699" i="60"/>
  <c r="P1700" i="60"/>
  <c r="P1701" i="60"/>
  <c r="P1702" i="60"/>
  <c r="P1703" i="60"/>
  <c r="P1704" i="60"/>
  <c r="P1705" i="60"/>
  <c r="P1706" i="60"/>
  <c r="P1707" i="60"/>
  <c r="P1708" i="60"/>
  <c r="P1709" i="60"/>
  <c r="P1710" i="60"/>
  <c r="P1711" i="60"/>
  <c r="P1712" i="60"/>
  <c r="P1713" i="60"/>
  <c r="P1714" i="60"/>
  <c r="P1715" i="60"/>
  <c r="P1716" i="60"/>
  <c r="P1717" i="60"/>
  <c r="P1718" i="60"/>
  <c r="P1719" i="60"/>
  <c r="P1720" i="60"/>
  <c r="P1721" i="60"/>
  <c r="P1722" i="60"/>
  <c r="P1723" i="60"/>
  <c r="P1724" i="60"/>
  <c r="P1725" i="60"/>
  <c r="P1726" i="60"/>
  <c r="P1727" i="60"/>
  <c r="P1728" i="60"/>
  <c r="P1729" i="60"/>
  <c r="P1730" i="60"/>
  <c r="P1731" i="60"/>
  <c r="P1732" i="60"/>
  <c r="P1733" i="60"/>
  <c r="P1734" i="60"/>
  <c r="P1735" i="60"/>
  <c r="P1736" i="60"/>
  <c r="P1737" i="60"/>
  <c r="P1738" i="60"/>
  <c r="P1739" i="60"/>
  <c r="P1740" i="60"/>
  <c r="P1741" i="60"/>
  <c r="P1742" i="60"/>
  <c r="P1743" i="60"/>
  <c r="P1744" i="60"/>
  <c r="P1745" i="60"/>
  <c r="P1746" i="60"/>
  <c r="P1747" i="60"/>
  <c r="P1748" i="60"/>
  <c r="P1749" i="60"/>
  <c r="P1750" i="60"/>
  <c r="P1751" i="60"/>
  <c r="P1752" i="60"/>
  <c r="P1753" i="60"/>
  <c r="P1754" i="60"/>
  <c r="P1755" i="60"/>
  <c r="P1756" i="60"/>
  <c r="P1757" i="60"/>
  <c r="P1758" i="60"/>
  <c r="P1759" i="60"/>
  <c r="P1760" i="60"/>
  <c r="P1761" i="60"/>
  <c r="P1762" i="60"/>
  <c r="P1763" i="60"/>
  <c r="P1764" i="60"/>
  <c r="P1765" i="60"/>
  <c r="P1766" i="60"/>
  <c r="P1767" i="60"/>
  <c r="P1768" i="60"/>
  <c r="P1769" i="60"/>
  <c r="P1770" i="60"/>
  <c r="P1771" i="60"/>
  <c r="P1772" i="60"/>
  <c r="P1773" i="60"/>
  <c r="P1774" i="60"/>
  <c r="P1775" i="60"/>
  <c r="P1776" i="60"/>
  <c r="P1777" i="60"/>
  <c r="P1778" i="60"/>
  <c r="P1779" i="60"/>
  <c r="P1780" i="60"/>
  <c r="P1781" i="60"/>
  <c r="P1782" i="60"/>
  <c r="P1783" i="60"/>
  <c r="P1784" i="60"/>
  <c r="P1785" i="60"/>
  <c r="P1786" i="60"/>
  <c r="P1787" i="60"/>
  <c r="P1788" i="60"/>
  <c r="P1789" i="60"/>
  <c r="P1790" i="60"/>
  <c r="P1791" i="60"/>
  <c r="P1792" i="60"/>
  <c r="P1793" i="60"/>
  <c r="P1794" i="60"/>
  <c r="P1795" i="60"/>
  <c r="P1796" i="60"/>
  <c r="P1797" i="60"/>
  <c r="P1798" i="60"/>
  <c r="P1799" i="60"/>
  <c r="P1800" i="60"/>
  <c r="P1801" i="60"/>
  <c r="P1802" i="60"/>
  <c r="P1803" i="60"/>
  <c r="P1804" i="60"/>
  <c r="P1805" i="60"/>
  <c r="P1806" i="60"/>
  <c r="P1807" i="60"/>
  <c r="P1808" i="60"/>
  <c r="P1809" i="60"/>
  <c r="P1810" i="60"/>
  <c r="P1811" i="60"/>
  <c r="P1812" i="60"/>
  <c r="P1813" i="60"/>
  <c r="P1814" i="60"/>
  <c r="P1815" i="60"/>
  <c r="P1816" i="60"/>
  <c r="P1817" i="60"/>
  <c r="P1818" i="60"/>
  <c r="P1819" i="60"/>
  <c r="P1820" i="60"/>
  <c r="P1821" i="60"/>
  <c r="P1822" i="60"/>
  <c r="P1823" i="60"/>
  <c r="P1824" i="60"/>
  <c r="P1825" i="60"/>
  <c r="P1826" i="60"/>
  <c r="P1827" i="60"/>
  <c r="P1828" i="60"/>
  <c r="P1829" i="60"/>
  <c r="P1830" i="60"/>
  <c r="P1831" i="60"/>
  <c r="P1832" i="60"/>
  <c r="P1833" i="60"/>
  <c r="P1834" i="60"/>
  <c r="P1835" i="60"/>
  <c r="P1836" i="60"/>
  <c r="P1837" i="60"/>
  <c r="P1838" i="60"/>
  <c r="P1839" i="60"/>
  <c r="P1840" i="60"/>
  <c r="P1841" i="60"/>
  <c r="P1842" i="60"/>
  <c r="P1843" i="60"/>
  <c r="P1844" i="60"/>
  <c r="P1845" i="60"/>
  <c r="P1846" i="60"/>
  <c r="P1847" i="60"/>
  <c r="P1848" i="60"/>
  <c r="P1849" i="60"/>
  <c r="P1850" i="60"/>
  <c r="P1851" i="60"/>
  <c r="P1852" i="60"/>
  <c r="P1853" i="60"/>
  <c r="P1854" i="60"/>
  <c r="P1855" i="60"/>
  <c r="P1856" i="60"/>
  <c r="P1857" i="60"/>
  <c r="P1858" i="60"/>
  <c r="P1859" i="60"/>
  <c r="P1860" i="60"/>
  <c r="P1861" i="60"/>
  <c r="P1862" i="60"/>
  <c r="P1863" i="60"/>
  <c r="P1864" i="60"/>
  <c r="P1865" i="60"/>
  <c r="P1866" i="60"/>
  <c r="P1867" i="60"/>
  <c r="P1868" i="60"/>
  <c r="P1869" i="60"/>
  <c r="P1870" i="60"/>
  <c r="P1871" i="60"/>
  <c r="P1872" i="60"/>
  <c r="P1873" i="60"/>
  <c r="P1874" i="60"/>
  <c r="P1875" i="60"/>
  <c r="P1876" i="60"/>
  <c r="P1877" i="60"/>
  <c r="P1878" i="60"/>
  <c r="P1879" i="60"/>
  <c r="P1880" i="60"/>
  <c r="P1881" i="60"/>
  <c r="P1882" i="60"/>
  <c r="P1883" i="60"/>
  <c r="P1884" i="60"/>
  <c r="P1885" i="60"/>
  <c r="P1886" i="60"/>
  <c r="P1887" i="60"/>
  <c r="P1888" i="60"/>
  <c r="P1889" i="60"/>
  <c r="P1890" i="60"/>
  <c r="P1891" i="60"/>
  <c r="P1892" i="60"/>
  <c r="P1893" i="60"/>
  <c r="P1894" i="60"/>
  <c r="P1895" i="60"/>
  <c r="P1896" i="60"/>
  <c r="P1897" i="60"/>
  <c r="P1898" i="60"/>
  <c r="P1899" i="60"/>
  <c r="P1900" i="60"/>
  <c r="P1901" i="60"/>
  <c r="P1902" i="60"/>
  <c r="P1903" i="60"/>
  <c r="P1904" i="60"/>
  <c r="P1905" i="60"/>
  <c r="P1906" i="60"/>
  <c r="P1907" i="60"/>
  <c r="P1908" i="60"/>
  <c r="P1909" i="60"/>
  <c r="P1910" i="60"/>
  <c r="P1911" i="60"/>
  <c r="P1912" i="60"/>
  <c r="P1913" i="60"/>
  <c r="P1914" i="60"/>
  <c r="P1915" i="60"/>
  <c r="P1916" i="60"/>
  <c r="P1917" i="60"/>
  <c r="P1918" i="60"/>
  <c r="P1919" i="60"/>
  <c r="P1920" i="60"/>
  <c r="P1921" i="60"/>
  <c r="P1922" i="60"/>
  <c r="P1923" i="60"/>
  <c r="P1924" i="60"/>
  <c r="P1925" i="60"/>
  <c r="P1926" i="60"/>
  <c r="P1927" i="60"/>
  <c r="P1928" i="60"/>
  <c r="P1929" i="60"/>
  <c r="P1930" i="60"/>
  <c r="P1931" i="60"/>
  <c r="P1932" i="60"/>
  <c r="P1933" i="60"/>
  <c r="P1934" i="60"/>
  <c r="P1935" i="60"/>
  <c r="P1936" i="60"/>
  <c r="P1937" i="60"/>
  <c r="P1938" i="60"/>
  <c r="P1939" i="60"/>
  <c r="P1940" i="60"/>
  <c r="P1941" i="60"/>
  <c r="P1942" i="60"/>
  <c r="P1943" i="60"/>
  <c r="P1944" i="60"/>
  <c r="P1945" i="60"/>
  <c r="P1946" i="60"/>
  <c r="P1947" i="60"/>
  <c r="P1948" i="60"/>
  <c r="P1949" i="60"/>
  <c r="P1950" i="60"/>
  <c r="P1951" i="60"/>
  <c r="P1952" i="60"/>
  <c r="P1953" i="60"/>
  <c r="P1954" i="60"/>
  <c r="P1955" i="60"/>
  <c r="P1956" i="60"/>
  <c r="P1957" i="60"/>
  <c r="P1958" i="60"/>
  <c r="P1959" i="60"/>
  <c r="P1960" i="60"/>
  <c r="P1961" i="60"/>
  <c r="P1962" i="60"/>
  <c r="P1963" i="60"/>
  <c r="P1964" i="60"/>
  <c r="P1965" i="60"/>
  <c r="P1966" i="60"/>
  <c r="P1967" i="60"/>
  <c r="P1968" i="60"/>
  <c r="P1969" i="60"/>
  <c r="P1970" i="60"/>
  <c r="P1971" i="60"/>
  <c r="P1972" i="60"/>
  <c r="P1973" i="60"/>
  <c r="P1974" i="60"/>
  <c r="P1975" i="60"/>
  <c r="P1976" i="60"/>
  <c r="P1977" i="60"/>
  <c r="P1978" i="60"/>
  <c r="P1979" i="60"/>
  <c r="P1980" i="60"/>
  <c r="P1981" i="60"/>
  <c r="P1982" i="60"/>
  <c r="P1983" i="60"/>
  <c r="P1984" i="60"/>
  <c r="P1985" i="60"/>
  <c r="P1986" i="60"/>
  <c r="P1987" i="60"/>
  <c r="P1988" i="60"/>
  <c r="P1989" i="60"/>
  <c r="P1990" i="60"/>
  <c r="P1991" i="60"/>
  <c r="P1992" i="60"/>
  <c r="P1993" i="60"/>
  <c r="P1994" i="60"/>
  <c r="P1995" i="60"/>
  <c r="P1996" i="60"/>
  <c r="P1997" i="60"/>
  <c r="P1998" i="60"/>
  <c r="P1999" i="60"/>
  <c r="P2000" i="60"/>
  <c r="P2001" i="60"/>
  <c r="P2002" i="60"/>
  <c r="P2003" i="60"/>
  <c r="P2004" i="60"/>
  <c r="P2005" i="60"/>
  <c r="P2006" i="60"/>
  <c r="P12" i="60"/>
  <c r="AJ59" i="62" l="1"/>
  <c r="A61" i="62" s="1"/>
  <c r="D18" i="57"/>
  <c r="D19" i="57" s="1"/>
  <c r="D20" i="57" s="1"/>
  <c r="D21" i="57" s="1"/>
  <c r="D22" i="57" s="1"/>
  <c r="D23" i="57" s="1"/>
  <c r="D24" i="57" s="1"/>
  <c r="D25" i="57" s="1"/>
  <c r="D26" i="57" s="1"/>
  <c r="D27" i="57" s="1"/>
  <c r="M33" i="55"/>
  <c r="BW32" i="55" s="1"/>
  <c r="M31" i="55"/>
  <c r="BW30" i="55" s="1"/>
  <c r="M29" i="55"/>
  <c r="BW28" i="55" s="1"/>
  <c r="M27" i="55"/>
  <c r="BW26" i="55" s="1"/>
  <c r="M25" i="55"/>
  <c r="BW24" i="55" s="1"/>
  <c r="M23" i="55"/>
  <c r="BW22" i="55" s="1"/>
  <c r="M21" i="55"/>
  <c r="BW20" i="55" s="1"/>
  <c r="M19" i="55"/>
  <c r="BW18" i="55" s="1"/>
  <c r="M17" i="55"/>
  <c r="BW16" i="55" s="1"/>
  <c r="M15" i="55"/>
  <c r="BW14" i="55" s="1"/>
  <c r="M13" i="55"/>
  <c r="BW12" i="55" s="1"/>
  <c r="AT13" i="55"/>
  <c r="BR12" i="55" s="1"/>
  <c r="CB12" i="55" l="1"/>
  <c r="BG16" i="45"/>
  <c r="BG14" i="45"/>
  <c r="AO33" i="45"/>
  <c r="BG33" i="45" s="1"/>
  <c r="AO31" i="45"/>
  <c r="BG31" i="45" s="1"/>
  <c r="AO29" i="45"/>
  <c r="BG29" i="45" s="1"/>
  <c r="AO27" i="45"/>
  <c r="BG27" i="45" s="1"/>
  <c r="AO25" i="45"/>
  <c r="BG25" i="45" s="1"/>
  <c r="AO23" i="45"/>
  <c r="BG23" i="45" s="1"/>
  <c r="AO21" i="45"/>
  <c r="BG21" i="45" s="1"/>
  <c r="AO19" i="45"/>
  <c r="BG19" i="45" s="1"/>
  <c r="AO17" i="45"/>
  <c r="BG17" i="45" s="1"/>
  <c r="AO15" i="45"/>
  <c r="BG15" i="45" s="1"/>
  <c r="AO13" i="45"/>
  <c r="BG13" i="45" s="1"/>
  <c r="BA33" i="45"/>
  <c r="BM33" i="45"/>
  <c r="BM31" i="45"/>
  <c r="BM29" i="45"/>
  <c r="BM27" i="45"/>
  <c r="BM25" i="45"/>
  <c r="BM23" i="45"/>
  <c r="BM21" i="45"/>
  <c r="BM19" i="45"/>
  <c r="BM17" i="45"/>
  <c r="BM15" i="45"/>
  <c r="BA31" i="45"/>
  <c r="BA29" i="45"/>
  <c r="BA27" i="45"/>
  <c r="BA25" i="45"/>
  <c r="BA23" i="45"/>
  <c r="BA21" i="45"/>
  <c r="BA19" i="45"/>
  <c r="BA17" i="45"/>
  <c r="BA15" i="45"/>
  <c r="BA12" i="45"/>
  <c r="BA14" i="45"/>
  <c r="BA16" i="45"/>
  <c r="BA18" i="45"/>
  <c r="BA20" i="45"/>
  <c r="BA22" i="45"/>
  <c r="BA24" i="45"/>
  <c r="BA26" i="45"/>
  <c r="BA28" i="45"/>
  <c r="BA30" i="45"/>
  <c r="BA32" i="45"/>
  <c r="BA13" i="45"/>
  <c r="AC33" i="56"/>
  <c r="AC31" i="56"/>
  <c r="AC29" i="56"/>
  <c r="AC27" i="56"/>
  <c r="AC25" i="56"/>
  <c r="AC23" i="56"/>
  <c r="AC21" i="56"/>
  <c r="AC19" i="56"/>
  <c r="AC17" i="56"/>
  <c r="AC15" i="56"/>
  <c r="AC13" i="56"/>
  <c r="AD43" i="24"/>
  <c r="AA43" i="24"/>
  <c r="X43" i="24"/>
  <c r="U43" i="24"/>
  <c r="O43" i="24"/>
  <c r="L43" i="24"/>
  <c r="I43" i="24"/>
  <c r="F43" i="24"/>
  <c r="T58" i="20"/>
  <c r="T56" i="20"/>
  <c r="T55" i="20"/>
  <c r="AJ59" i="21"/>
  <c r="A61" i="21" s="1"/>
  <c r="BJ15" i="45" l="1"/>
  <c r="BP15" i="45"/>
  <c r="AI15" i="45"/>
  <c r="BJ17" i="45"/>
  <c r="BP17" i="45"/>
  <c r="AI17" i="45"/>
  <c r="BJ19" i="45"/>
  <c r="BP19" i="45"/>
  <c r="AI19" i="45"/>
  <c r="BJ21" i="45"/>
  <c r="BP21" i="45"/>
  <c r="AI21" i="45"/>
  <c r="BJ23" i="45"/>
  <c r="BP23" i="45"/>
  <c r="AI23" i="45"/>
  <c r="BJ27" i="45"/>
  <c r="BP27" i="45"/>
  <c r="AI27" i="45"/>
  <c r="BJ31" i="45"/>
  <c r="AI31" i="45"/>
  <c r="BP31" i="45"/>
  <c r="BJ25" i="45"/>
  <c r="BP25" i="45"/>
  <c r="AI25" i="45"/>
  <c r="BJ33" i="45"/>
  <c r="BP33" i="45"/>
  <c r="AI33" i="45"/>
  <c r="BJ29" i="45"/>
  <c r="AI29" i="45"/>
  <c r="BP29" i="45"/>
  <c r="BP13" i="45"/>
  <c r="BJ13" i="45"/>
  <c r="R210" i="1"/>
  <c r="T246" i="1"/>
  <c r="P4" i="60" l="1"/>
  <c r="O4" i="60" s="1"/>
  <c r="S4" i="60"/>
  <c r="P5" i="60"/>
  <c r="O5" i="60" s="1"/>
  <c r="S5" i="60"/>
  <c r="P6" i="60"/>
  <c r="Q6" i="60" s="1"/>
  <c r="S6" i="60"/>
  <c r="P7" i="60"/>
  <c r="O7" i="60" s="1"/>
  <c r="S7" i="60"/>
  <c r="P8" i="60"/>
  <c r="O8" i="60" s="1"/>
  <c r="S8" i="60"/>
  <c r="P9" i="60"/>
  <c r="O9" i="60" s="1"/>
  <c r="S9" i="60"/>
  <c r="P10" i="60"/>
  <c r="Q10" i="60" s="1"/>
  <c r="S10" i="60"/>
  <c r="Q9" i="60" l="1"/>
  <c r="Q5" i="60"/>
  <c r="Q7" i="60"/>
  <c r="O10" i="60"/>
  <c r="Q8" i="60"/>
  <c r="O6" i="60"/>
  <c r="Q4" i="60"/>
  <c r="P11" i="60"/>
  <c r="P18" i="57" l="1"/>
  <c r="J18" i="57"/>
  <c r="Q261" i="1" l="1"/>
  <c r="AE20" i="35" l="1"/>
  <c r="AE20" i="33"/>
  <c r="AE14" i="53"/>
  <c r="AE14" i="41"/>
  <c r="M39" i="24"/>
  <c r="AE14" i="52"/>
  <c r="G2006" i="60" l="1"/>
  <c r="S2006" i="60" s="1"/>
  <c r="O2006" i="60"/>
  <c r="Q2006" i="60"/>
  <c r="P31" i="33" l="1"/>
  <c r="AE21" i="35"/>
  <c r="AQ16" i="35"/>
  <c r="BH13" i="35" s="1"/>
  <c r="AN16" i="35"/>
  <c r="AZ14" i="35" s="1"/>
  <c r="AE21" i="33"/>
  <c r="AQ16" i="33"/>
  <c r="AN16" i="33"/>
  <c r="BH15" i="33"/>
  <c r="AZ15" i="33"/>
  <c r="BH14" i="33"/>
  <c r="AZ14" i="33"/>
  <c r="BH13" i="33"/>
  <c r="AZ13" i="33"/>
  <c r="AE15" i="53"/>
  <c r="AQ16" i="53"/>
  <c r="AN16" i="53"/>
  <c r="AZ13" i="53" s="1"/>
  <c r="BH15" i="53"/>
  <c r="BH14" i="53"/>
  <c r="BH13" i="53"/>
  <c r="AE15" i="41"/>
  <c r="AQ16" i="41"/>
  <c r="AN16" i="41"/>
  <c r="AZ13" i="41" s="1"/>
  <c r="BH15" i="41"/>
  <c r="BH14" i="41"/>
  <c r="BH13" i="41"/>
  <c r="AE15" i="52"/>
  <c r="AQ16" i="52"/>
  <c r="BH13" i="52" s="1"/>
  <c r="AN16" i="52"/>
  <c r="AZ13" i="52" s="1"/>
  <c r="BH15" i="52"/>
  <c r="M40" i="24"/>
  <c r="AU166" i="1"/>
  <c r="AT166" i="1"/>
  <c r="AS166" i="1"/>
  <c r="BH15" i="35" l="1"/>
  <c r="BH14" i="35"/>
  <c r="AZ15" i="41"/>
  <c r="AZ14" i="41"/>
  <c r="AZ13" i="35"/>
  <c r="AZ15" i="35"/>
  <c r="AZ15" i="53"/>
  <c r="AZ14" i="53"/>
  <c r="AZ15" i="52"/>
  <c r="BH14" i="52"/>
  <c r="AZ14" i="52"/>
  <c r="AU34" i="29" l="1"/>
  <c r="AU35" i="29"/>
  <c r="AU36" i="29"/>
  <c r="AU37" i="29"/>
  <c r="AU38" i="29"/>
  <c r="AU39" i="29"/>
  <c r="AU40" i="29"/>
  <c r="AU41" i="29"/>
  <c r="AU42" i="29"/>
  <c r="AU43" i="29"/>
  <c r="AU44" i="29"/>
  <c r="AU45" i="29"/>
  <c r="AU46" i="29"/>
  <c r="AU47" i="29"/>
  <c r="AU48" i="29"/>
  <c r="AU49" i="29"/>
  <c r="AU50" i="29"/>
  <c r="AU51" i="29"/>
  <c r="AU52" i="29"/>
  <c r="AU33" i="29"/>
  <c r="X197" i="1" l="1"/>
  <c r="AK172" i="1"/>
  <c r="AJ172" i="1"/>
  <c r="AI146" i="1"/>
  <c r="AH146" i="1"/>
  <c r="AG146" i="1"/>
  <c r="AI127" i="1"/>
  <c r="AH127" i="1"/>
  <c r="AG127" i="1"/>
  <c r="AI108" i="1"/>
  <c r="AH108" i="1"/>
  <c r="AG108" i="1"/>
  <c r="AK83" i="1"/>
  <c r="AJ83" i="1"/>
  <c r="AK52" i="1"/>
  <c r="AJ52" i="1"/>
  <c r="AL52" i="1" l="1"/>
  <c r="AL83" i="1"/>
  <c r="AL172" i="1"/>
  <c r="AJ46" i="1"/>
  <c r="AK46" i="1"/>
  <c r="AL46" i="1"/>
  <c r="G20" i="61" l="1"/>
  <c r="G21" i="61"/>
  <c r="G22" i="61"/>
  <c r="G23" i="61"/>
  <c r="G24" i="61"/>
  <c r="AU29" i="61" l="1"/>
  <c r="AU28" i="61"/>
  <c r="AU27" i="61"/>
  <c r="AU26" i="61"/>
  <c r="AU25" i="61"/>
  <c r="AU24" i="61"/>
  <c r="AU23" i="61"/>
  <c r="AU22" i="61"/>
  <c r="AU21" i="61"/>
  <c r="AU20" i="61"/>
  <c r="AQ29" i="61"/>
  <c r="AM29" i="61"/>
  <c r="AI29" i="61"/>
  <c r="AE29" i="61"/>
  <c r="AA29" i="61"/>
  <c r="W29" i="61"/>
  <c r="S29" i="61"/>
  <c r="O29" i="61"/>
  <c r="K29" i="61"/>
  <c r="G29" i="61"/>
  <c r="AQ28" i="61"/>
  <c r="AM28" i="61"/>
  <c r="AI28" i="61"/>
  <c r="AE28" i="61"/>
  <c r="AA28" i="61"/>
  <c r="W28" i="61"/>
  <c r="S28" i="61"/>
  <c r="O28" i="61"/>
  <c r="K28" i="61"/>
  <c r="G28" i="61"/>
  <c r="AQ27" i="61"/>
  <c r="AM27" i="61"/>
  <c r="AI27" i="61"/>
  <c r="AE27" i="61"/>
  <c r="AA27" i="61"/>
  <c r="W27" i="61"/>
  <c r="S27" i="61"/>
  <c r="O27" i="61"/>
  <c r="K27" i="61"/>
  <c r="G27" i="61"/>
  <c r="AQ26" i="61"/>
  <c r="AM26" i="61"/>
  <c r="AI26" i="61"/>
  <c r="AE26" i="61"/>
  <c r="AA26" i="61"/>
  <c r="W26" i="61"/>
  <c r="S26" i="61"/>
  <c r="O26" i="61"/>
  <c r="K26" i="61"/>
  <c r="G26" i="61"/>
  <c r="AQ25" i="61"/>
  <c r="AM25" i="61"/>
  <c r="AI25" i="61"/>
  <c r="AE25" i="61"/>
  <c r="AA25" i="61"/>
  <c r="W25" i="61"/>
  <c r="S25" i="61"/>
  <c r="O25" i="61"/>
  <c r="K25" i="61"/>
  <c r="G25" i="61"/>
  <c r="AQ24" i="61"/>
  <c r="AM24" i="61"/>
  <c r="AI24" i="61"/>
  <c r="AE24" i="61"/>
  <c r="AA24" i="61"/>
  <c r="W24" i="61"/>
  <c r="S24" i="61"/>
  <c r="O24" i="61"/>
  <c r="K24" i="61"/>
  <c r="AQ23" i="61"/>
  <c r="AM23" i="61"/>
  <c r="AI23" i="61"/>
  <c r="AE23" i="61"/>
  <c r="AA23" i="61"/>
  <c r="W23" i="61"/>
  <c r="S23" i="61"/>
  <c r="O23" i="61"/>
  <c r="K23" i="61"/>
  <c r="BD23" i="61"/>
  <c r="BD24" i="61" s="1"/>
  <c r="AQ22" i="61"/>
  <c r="AM22" i="61"/>
  <c r="AI22" i="61"/>
  <c r="AE22" i="61"/>
  <c r="AA22" i="61"/>
  <c r="W22" i="61"/>
  <c r="S22" i="61"/>
  <c r="O22" i="61"/>
  <c r="K22" i="61"/>
  <c r="AQ21" i="61"/>
  <c r="AM21" i="61"/>
  <c r="AI21" i="61"/>
  <c r="AE21" i="61"/>
  <c r="AA21" i="61"/>
  <c r="W21" i="61"/>
  <c r="S21" i="61"/>
  <c r="O21" i="61"/>
  <c r="K21" i="61"/>
  <c r="AQ20" i="61"/>
  <c r="AM20" i="61"/>
  <c r="AI20" i="61"/>
  <c r="AE20" i="61"/>
  <c r="AA20" i="61"/>
  <c r="W20" i="61"/>
  <c r="S20" i="61"/>
  <c r="O20" i="61"/>
  <c r="K20" i="61"/>
  <c r="BD17" i="61"/>
  <c r="BD18" i="61" s="1"/>
  <c r="N13" i="61"/>
  <c r="AP39" i="61" s="1"/>
  <c r="AP36" i="61" l="1"/>
  <c r="H14" i="61"/>
  <c r="BD25" i="61"/>
  <c r="H13" i="61"/>
  <c r="BD19" i="61"/>
  <c r="T13" i="61"/>
  <c r="E18" i="61" l="1"/>
  <c r="C20" i="61"/>
  <c r="I18" i="61" l="1"/>
  <c r="BM10" i="61"/>
  <c r="C21" i="61"/>
  <c r="BK11" i="61"/>
  <c r="M18" i="61" l="1"/>
  <c r="BO10" i="61"/>
  <c r="BK12" i="61"/>
  <c r="C22" i="61"/>
  <c r="Q18" i="61" l="1"/>
  <c r="BQ10" i="61"/>
  <c r="BK13" i="61"/>
  <c r="C23" i="61"/>
  <c r="A250" i="1"/>
  <c r="A242" i="1"/>
  <c r="A235" i="1"/>
  <c r="A228" i="1"/>
  <c r="A221" i="1"/>
  <c r="A214" i="1"/>
  <c r="A207" i="1"/>
  <c r="A194" i="1"/>
  <c r="A181" i="1"/>
  <c r="A175" i="1"/>
  <c r="A169" i="1"/>
  <c r="A162" i="1"/>
  <c r="A166" i="1" s="1"/>
  <c r="A155" i="1"/>
  <c r="A149" i="1"/>
  <c r="A143" i="1"/>
  <c r="A130" i="1"/>
  <c r="A124" i="1"/>
  <c r="A86" i="1"/>
  <c r="A80" i="1"/>
  <c r="A74" i="1"/>
  <c r="A55" i="1"/>
  <c r="A49" i="1"/>
  <c r="A43" i="1"/>
  <c r="A111" i="1"/>
  <c r="A105" i="1"/>
  <c r="A108" i="1" s="1"/>
  <c r="C166" i="1" l="1"/>
  <c r="U18" i="61"/>
  <c r="BS10" i="61"/>
  <c r="C172" i="1"/>
  <c r="B166" i="1"/>
  <c r="A146" i="1"/>
  <c r="C146" i="1"/>
  <c r="A127" i="1"/>
  <c r="A77" i="1"/>
  <c r="A46" i="1"/>
  <c r="C46" i="1"/>
  <c r="C127" i="1"/>
  <c r="C108" i="1"/>
  <c r="C77" i="1"/>
  <c r="C52" i="1"/>
  <c r="B46" i="1"/>
  <c r="C197" i="1"/>
  <c r="BK14" i="61"/>
  <c r="C24" i="61"/>
  <c r="BK15" i="61" s="1"/>
  <c r="Y18" i="61" l="1"/>
  <c r="BU10" i="61"/>
  <c r="C25" i="61"/>
  <c r="C26" i="61" s="1"/>
  <c r="AC18" i="61" l="1"/>
  <c r="BW10" i="61"/>
  <c r="BK16" i="61"/>
  <c r="C27" i="61"/>
  <c r="BK17" i="61"/>
  <c r="AG18" i="61" l="1"/>
  <c r="BY10" i="61"/>
  <c r="C28" i="61"/>
  <c r="BK18" i="61"/>
  <c r="T253" i="1"/>
  <c r="N293" i="1"/>
  <c r="M301" i="1"/>
  <c r="M277" i="1"/>
  <c r="T238" i="1"/>
  <c r="T217" i="1"/>
  <c r="T224" i="1"/>
  <c r="T231" i="1"/>
  <c r="AK18" i="61" l="1"/>
  <c r="CA10" i="61"/>
  <c r="C29" i="61"/>
  <c r="BK19" i="61"/>
  <c r="AO18" i="61" l="1"/>
  <c r="CC10" i="61"/>
  <c r="BK20" i="61"/>
  <c r="O2" i="60"/>
  <c r="AS18" i="61" l="1"/>
  <c r="CG10" i="61" s="1"/>
  <c r="CE10" i="61"/>
  <c r="Q2005" i="60"/>
  <c r="Q2004" i="60"/>
  <c r="Q2003" i="60"/>
  <c r="Q2002" i="60"/>
  <c r="Q2001" i="60"/>
  <c r="Q2000" i="60"/>
  <c r="Q1999" i="60"/>
  <c r="Q1998" i="60"/>
  <c r="Q1997" i="60"/>
  <c r="Q1996" i="60"/>
  <c r="Q1995" i="60"/>
  <c r="Q1994" i="60"/>
  <c r="Q1993" i="60"/>
  <c r="Q1992" i="60"/>
  <c r="Q1991" i="60"/>
  <c r="Q1990" i="60"/>
  <c r="Q1989" i="60"/>
  <c r="Q1988" i="60"/>
  <c r="Q1987" i="60"/>
  <c r="Q1986" i="60"/>
  <c r="Q1985" i="60"/>
  <c r="Q1984" i="60"/>
  <c r="Q1983" i="60"/>
  <c r="Q1982" i="60"/>
  <c r="Q1981" i="60"/>
  <c r="Q1980" i="60"/>
  <c r="Q1979" i="60"/>
  <c r="Q1978" i="60"/>
  <c r="Q1977" i="60"/>
  <c r="Q1976" i="60"/>
  <c r="Q1975" i="60"/>
  <c r="Q1974" i="60"/>
  <c r="Q1973" i="60"/>
  <c r="Q1972" i="60"/>
  <c r="Q1971" i="60"/>
  <c r="Q1970" i="60"/>
  <c r="Q1969" i="60"/>
  <c r="Q1968" i="60"/>
  <c r="Q1967" i="60"/>
  <c r="Q1966" i="60"/>
  <c r="Q1965" i="60"/>
  <c r="Q1964" i="60"/>
  <c r="Q1963" i="60"/>
  <c r="Q1962" i="60"/>
  <c r="Q1961" i="60"/>
  <c r="Q1960" i="60"/>
  <c r="Q1959" i="60"/>
  <c r="Q1958" i="60"/>
  <c r="Q1957" i="60"/>
  <c r="Q1956" i="60"/>
  <c r="Q1955" i="60"/>
  <c r="Q1954" i="60"/>
  <c r="Q1953" i="60"/>
  <c r="Q1952" i="60"/>
  <c r="Q1951" i="60"/>
  <c r="Q1950" i="60"/>
  <c r="Q1949" i="60"/>
  <c r="Q1948" i="60"/>
  <c r="Q1947" i="60"/>
  <c r="Q1946" i="60"/>
  <c r="Q1945" i="60"/>
  <c r="Q1944" i="60"/>
  <c r="Q1943" i="60"/>
  <c r="Q1942" i="60"/>
  <c r="Q1941" i="60"/>
  <c r="Q1940" i="60"/>
  <c r="Q1939" i="60"/>
  <c r="Q1938" i="60"/>
  <c r="Q1937" i="60"/>
  <c r="Q1936" i="60"/>
  <c r="Q1935" i="60"/>
  <c r="Q1934" i="60"/>
  <c r="Q1933" i="60"/>
  <c r="Q1932" i="60"/>
  <c r="Q1931" i="60"/>
  <c r="Q1930" i="60"/>
  <c r="Q1929" i="60"/>
  <c r="Q1928" i="60"/>
  <c r="Q1927" i="60"/>
  <c r="Q1926" i="60"/>
  <c r="Q1925" i="60"/>
  <c r="Q1924" i="60"/>
  <c r="Q1923" i="60"/>
  <c r="Q1922" i="60"/>
  <c r="Q1921" i="60"/>
  <c r="Q1920" i="60"/>
  <c r="Q1919" i="60"/>
  <c r="Q1918" i="60"/>
  <c r="Q1917" i="60"/>
  <c r="Q1916" i="60"/>
  <c r="Q1915" i="60"/>
  <c r="Q1914" i="60"/>
  <c r="Q1913" i="60"/>
  <c r="Q1912" i="60"/>
  <c r="Q1911" i="60"/>
  <c r="Q1910" i="60"/>
  <c r="Q1909" i="60"/>
  <c r="Q1908" i="60"/>
  <c r="Q1907" i="60"/>
  <c r="Q1906" i="60"/>
  <c r="Q1905" i="60"/>
  <c r="Q1904" i="60"/>
  <c r="Q1903" i="60"/>
  <c r="Q1902" i="60"/>
  <c r="Q1901" i="60"/>
  <c r="Q1900" i="60"/>
  <c r="Q1899" i="60"/>
  <c r="Q1898" i="60"/>
  <c r="Q1897" i="60"/>
  <c r="Q1896" i="60"/>
  <c r="Q1895" i="60"/>
  <c r="Q1894" i="60"/>
  <c r="Q1893" i="60"/>
  <c r="Q1892" i="60"/>
  <c r="Q1891" i="60"/>
  <c r="Q1890" i="60"/>
  <c r="Q1889" i="60"/>
  <c r="Q1888" i="60"/>
  <c r="Q1887" i="60"/>
  <c r="Q1886" i="60"/>
  <c r="Q1885" i="60"/>
  <c r="Q1884" i="60"/>
  <c r="Q1883" i="60"/>
  <c r="Q1882" i="60"/>
  <c r="Q1881" i="60"/>
  <c r="Q1880" i="60"/>
  <c r="Q1879" i="60"/>
  <c r="Q1878" i="60"/>
  <c r="Q1877" i="60"/>
  <c r="Q1876" i="60"/>
  <c r="Q1875" i="60"/>
  <c r="Q1874" i="60"/>
  <c r="Q1873" i="60"/>
  <c r="Q1872" i="60"/>
  <c r="Q1871" i="60"/>
  <c r="Q1870" i="60"/>
  <c r="Q1869" i="60"/>
  <c r="Q1868" i="60"/>
  <c r="Q1867" i="60"/>
  <c r="Q1866" i="60"/>
  <c r="Q1865" i="60"/>
  <c r="Q1864" i="60"/>
  <c r="Q1863" i="60"/>
  <c r="Q1862" i="60"/>
  <c r="Q1861" i="60"/>
  <c r="Q1860" i="60"/>
  <c r="Q1859" i="60"/>
  <c r="Q1858" i="60"/>
  <c r="Q1857" i="60"/>
  <c r="Q1856" i="60"/>
  <c r="Q1855" i="60"/>
  <c r="Q1854" i="60"/>
  <c r="Q1853" i="60"/>
  <c r="Q1852" i="60"/>
  <c r="Q1851" i="60"/>
  <c r="Q1850" i="60"/>
  <c r="Q1849" i="60"/>
  <c r="Q1848" i="60"/>
  <c r="Q1847" i="60"/>
  <c r="Q1846" i="60"/>
  <c r="Q1845" i="60"/>
  <c r="Q1844" i="60"/>
  <c r="Q1843" i="60"/>
  <c r="Q1842" i="60"/>
  <c r="Q1841" i="60"/>
  <c r="Q1840" i="60"/>
  <c r="Q1839" i="60"/>
  <c r="Q1838" i="60"/>
  <c r="Q1837" i="60"/>
  <c r="Q1836" i="60"/>
  <c r="Q1835" i="60"/>
  <c r="Q1834" i="60"/>
  <c r="Q1833" i="60"/>
  <c r="Q1832" i="60"/>
  <c r="Q1831" i="60"/>
  <c r="Q1830" i="60"/>
  <c r="Q1829" i="60"/>
  <c r="Q1828" i="60"/>
  <c r="Q1827" i="60"/>
  <c r="Q1826" i="60"/>
  <c r="Q1825" i="60"/>
  <c r="Q1824" i="60"/>
  <c r="Q1823" i="60"/>
  <c r="Q1822" i="60"/>
  <c r="Q1821" i="60"/>
  <c r="Q1820" i="60"/>
  <c r="Q1819" i="60"/>
  <c r="Q1818" i="60"/>
  <c r="Q1817" i="60"/>
  <c r="Q1816" i="60"/>
  <c r="Q1815" i="60"/>
  <c r="Q1814" i="60"/>
  <c r="Q1813" i="60"/>
  <c r="Q1812" i="60"/>
  <c r="Q1811" i="60"/>
  <c r="Q1810" i="60"/>
  <c r="Q1809" i="60"/>
  <c r="Q1808" i="60"/>
  <c r="Q1807" i="60"/>
  <c r="Q1806" i="60"/>
  <c r="Q1805" i="60"/>
  <c r="Q1804" i="60"/>
  <c r="Q1803" i="60"/>
  <c r="Q1802" i="60"/>
  <c r="Q1801" i="60"/>
  <c r="Q1800" i="60"/>
  <c r="Q1799" i="60"/>
  <c r="Q1798" i="60"/>
  <c r="Q1797" i="60"/>
  <c r="Q1796" i="60"/>
  <c r="Q1795" i="60"/>
  <c r="Q1794" i="60"/>
  <c r="Q1793" i="60"/>
  <c r="Q1792" i="60"/>
  <c r="Q1791" i="60"/>
  <c r="Q1790" i="60"/>
  <c r="Q1789" i="60"/>
  <c r="Q1788" i="60"/>
  <c r="Q1787" i="60"/>
  <c r="Q1786" i="60"/>
  <c r="Q1785" i="60"/>
  <c r="Q1784" i="60"/>
  <c r="Q1783" i="60"/>
  <c r="Q1782" i="60"/>
  <c r="Q1781" i="60"/>
  <c r="Q1780" i="60"/>
  <c r="Q1779" i="60"/>
  <c r="Q1778" i="60"/>
  <c r="Q1777" i="60"/>
  <c r="Q1776" i="60"/>
  <c r="Q1775" i="60"/>
  <c r="Q1774" i="60"/>
  <c r="Q1773" i="60"/>
  <c r="Q1772" i="60"/>
  <c r="Q1771" i="60"/>
  <c r="Q1770" i="60"/>
  <c r="Q1769" i="60"/>
  <c r="Q1768" i="60"/>
  <c r="Q1767" i="60"/>
  <c r="Q1766" i="60"/>
  <c r="Q1765" i="60"/>
  <c r="Q1764" i="60"/>
  <c r="Q1763" i="60"/>
  <c r="Q1762" i="60"/>
  <c r="Q1761" i="60"/>
  <c r="Q1760" i="60"/>
  <c r="Q1759" i="60"/>
  <c r="Q1758" i="60"/>
  <c r="Q1757" i="60"/>
  <c r="Q1756" i="60"/>
  <c r="Q1755" i="60"/>
  <c r="Q1754" i="60"/>
  <c r="Q1753" i="60"/>
  <c r="Q1752" i="60"/>
  <c r="Q1751" i="60"/>
  <c r="Q1750" i="60"/>
  <c r="Q1749" i="60"/>
  <c r="Q1748" i="60"/>
  <c r="Q1747" i="60"/>
  <c r="Q1746" i="60"/>
  <c r="Q1745" i="60"/>
  <c r="Q1744" i="60"/>
  <c r="Q1743" i="60"/>
  <c r="Q1742" i="60"/>
  <c r="Q1741" i="60"/>
  <c r="Q1740" i="60"/>
  <c r="Q1739" i="60"/>
  <c r="Q1738" i="60"/>
  <c r="Q1737" i="60"/>
  <c r="Q1736" i="60"/>
  <c r="Q1735" i="60"/>
  <c r="Q1734" i="60"/>
  <c r="Q1733" i="60"/>
  <c r="Q1732" i="60"/>
  <c r="Q1731" i="60"/>
  <c r="Q1730" i="60"/>
  <c r="Q1729" i="60"/>
  <c r="Q1728" i="60"/>
  <c r="Q1727" i="60"/>
  <c r="Q1726" i="60"/>
  <c r="Q1725" i="60"/>
  <c r="Q1724" i="60"/>
  <c r="Q1723" i="60"/>
  <c r="Q1722" i="60"/>
  <c r="Q1721" i="60"/>
  <c r="Q1720" i="60"/>
  <c r="Q1719" i="60"/>
  <c r="Q1718" i="60"/>
  <c r="Q1717" i="60"/>
  <c r="Q1716" i="60"/>
  <c r="Q1715" i="60"/>
  <c r="Q1714" i="60"/>
  <c r="Q1713" i="60"/>
  <c r="Q1712" i="60"/>
  <c r="Q1711" i="60"/>
  <c r="Q1710" i="60"/>
  <c r="Q1709" i="60"/>
  <c r="Q1708" i="60"/>
  <c r="Q1707" i="60"/>
  <c r="Q1706" i="60"/>
  <c r="Q1705" i="60"/>
  <c r="Q1704" i="60"/>
  <c r="Q1703" i="60"/>
  <c r="Q1702" i="60"/>
  <c r="Q1701" i="60"/>
  <c r="Q1700" i="60"/>
  <c r="Q1699" i="60"/>
  <c r="Q1698" i="60"/>
  <c r="Q1697" i="60"/>
  <c r="Q1696" i="60"/>
  <c r="Q1695" i="60"/>
  <c r="Q1694" i="60"/>
  <c r="Q1693" i="60"/>
  <c r="Q1692" i="60"/>
  <c r="Q1691" i="60"/>
  <c r="Q1690" i="60"/>
  <c r="Q1689" i="60"/>
  <c r="Q1688" i="60"/>
  <c r="Q1687" i="60"/>
  <c r="Q1686" i="60"/>
  <c r="Q1685" i="60"/>
  <c r="Q1684" i="60"/>
  <c r="Q1683" i="60"/>
  <c r="Q1682" i="60"/>
  <c r="Q1681" i="60"/>
  <c r="Q1680" i="60"/>
  <c r="Q1679" i="60"/>
  <c r="Q1678" i="60"/>
  <c r="Q1677" i="60"/>
  <c r="Q1676" i="60"/>
  <c r="Q1675" i="60"/>
  <c r="Q1674" i="60"/>
  <c r="Q1673" i="60"/>
  <c r="Q1672" i="60"/>
  <c r="Q1671" i="60"/>
  <c r="Q1670" i="60"/>
  <c r="Q1669" i="60"/>
  <c r="Q1668" i="60"/>
  <c r="Q1667" i="60"/>
  <c r="Q1666" i="60"/>
  <c r="Q1665" i="60"/>
  <c r="Q1664" i="60"/>
  <c r="Q1663" i="60"/>
  <c r="Q1662" i="60"/>
  <c r="Q1661" i="60"/>
  <c r="Q1660" i="60"/>
  <c r="Q1659" i="60"/>
  <c r="Q1658" i="60"/>
  <c r="Q1657" i="60"/>
  <c r="Q1656" i="60"/>
  <c r="Q1655" i="60"/>
  <c r="Q1654" i="60"/>
  <c r="Q1653" i="60"/>
  <c r="Q1652" i="60"/>
  <c r="Q1651" i="60"/>
  <c r="Q1650" i="60"/>
  <c r="Q1649" i="60"/>
  <c r="Q1648" i="60"/>
  <c r="Q1647" i="60"/>
  <c r="Q1646" i="60"/>
  <c r="Q1645" i="60"/>
  <c r="Q1644" i="60"/>
  <c r="Q1643" i="60"/>
  <c r="Q1642" i="60"/>
  <c r="Q1641" i="60"/>
  <c r="Q1640" i="60"/>
  <c r="Q1639" i="60"/>
  <c r="Q1638" i="60"/>
  <c r="Q1637" i="60"/>
  <c r="Q1636" i="60"/>
  <c r="Q1635" i="60"/>
  <c r="Q1634" i="60"/>
  <c r="Q1633" i="60"/>
  <c r="Q1632" i="60"/>
  <c r="Q1631" i="60"/>
  <c r="Q1630" i="60"/>
  <c r="Q1629" i="60"/>
  <c r="Q1628" i="60"/>
  <c r="Q1627" i="60"/>
  <c r="Q1626" i="60"/>
  <c r="Q1625" i="60"/>
  <c r="Q1624" i="60"/>
  <c r="Q1623" i="60"/>
  <c r="Q1622" i="60"/>
  <c r="Q1621" i="60"/>
  <c r="Q1620" i="60"/>
  <c r="Q1619" i="60"/>
  <c r="Q1618" i="60"/>
  <c r="Q1617" i="60"/>
  <c r="Q1616" i="60"/>
  <c r="Q1615" i="60"/>
  <c r="Q1614" i="60"/>
  <c r="Q1613" i="60"/>
  <c r="Q1612" i="60"/>
  <c r="Q1611" i="60"/>
  <c r="Q1610" i="60"/>
  <c r="Q1609" i="60"/>
  <c r="Q1608" i="60"/>
  <c r="Q1607" i="60"/>
  <c r="Q1606" i="60"/>
  <c r="Q1605" i="60"/>
  <c r="Q1604" i="60"/>
  <c r="Q1603" i="60"/>
  <c r="Q1602" i="60"/>
  <c r="Q1601" i="60"/>
  <c r="Q1600" i="60"/>
  <c r="Q1599" i="60"/>
  <c r="Q1598" i="60"/>
  <c r="Q1597" i="60"/>
  <c r="Q1596" i="60"/>
  <c r="Q1595" i="60"/>
  <c r="Q1594" i="60"/>
  <c r="Q1593" i="60"/>
  <c r="Q1592" i="60"/>
  <c r="Q1591" i="60"/>
  <c r="Q1590" i="60"/>
  <c r="Q1589" i="60"/>
  <c r="Q1588" i="60"/>
  <c r="Q1587" i="60"/>
  <c r="Q1586" i="60"/>
  <c r="Q1585" i="60"/>
  <c r="Q1584" i="60"/>
  <c r="Q1583" i="60"/>
  <c r="Q1582" i="60"/>
  <c r="Q1581" i="60"/>
  <c r="Q1580" i="60"/>
  <c r="Q1579" i="60"/>
  <c r="Q1578" i="60"/>
  <c r="Q1577" i="60"/>
  <c r="Q1576" i="60"/>
  <c r="Q1575" i="60"/>
  <c r="Q1574" i="60"/>
  <c r="Q1573" i="60"/>
  <c r="Q1572" i="60"/>
  <c r="Q1571" i="60"/>
  <c r="Q1570" i="60"/>
  <c r="Q1569" i="60"/>
  <c r="Q1568" i="60"/>
  <c r="Q1567" i="60"/>
  <c r="Q1566" i="60"/>
  <c r="Q1565" i="60"/>
  <c r="Q1564" i="60"/>
  <c r="Q1563" i="60"/>
  <c r="Q1562" i="60"/>
  <c r="Q1561" i="60"/>
  <c r="Q1560" i="60"/>
  <c r="Q1559" i="60"/>
  <c r="Q1558" i="60"/>
  <c r="Q1557" i="60"/>
  <c r="Q1556" i="60"/>
  <c r="Q1555" i="60"/>
  <c r="Q1554" i="60"/>
  <c r="Q1553" i="60"/>
  <c r="Q1552" i="60"/>
  <c r="Q1551" i="60"/>
  <c r="Q1550" i="60"/>
  <c r="Q1549" i="60"/>
  <c r="Q1548" i="60"/>
  <c r="Q1547" i="60"/>
  <c r="Q1546" i="60"/>
  <c r="Q1545" i="60"/>
  <c r="Q1544" i="60"/>
  <c r="Q1543" i="60"/>
  <c r="Q1542" i="60"/>
  <c r="Q1541" i="60"/>
  <c r="Q1540" i="60"/>
  <c r="Q1539" i="60"/>
  <c r="Q1538" i="60"/>
  <c r="Q1537" i="60"/>
  <c r="Q1536" i="60"/>
  <c r="Q1535" i="60"/>
  <c r="Q1534" i="60"/>
  <c r="Q1533" i="60"/>
  <c r="Q1532" i="60"/>
  <c r="Q1531" i="60"/>
  <c r="Q1530" i="60"/>
  <c r="Q1529" i="60"/>
  <c r="Q1528" i="60"/>
  <c r="Q1527" i="60"/>
  <c r="Q1526" i="60"/>
  <c r="Q1525" i="60"/>
  <c r="Q1524" i="60"/>
  <c r="Q1523" i="60"/>
  <c r="Q1522" i="60"/>
  <c r="Q1521" i="60"/>
  <c r="Q1520" i="60"/>
  <c r="Q1519" i="60"/>
  <c r="Q1518" i="60"/>
  <c r="Q1517" i="60"/>
  <c r="Q1516" i="60"/>
  <c r="Q1515" i="60"/>
  <c r="Q1514" i="60"/>
  <c r="Q1513" i="60"/>
  <c r="Q1512" i="60"/>
  <c r="Q1511" i="60"/>
  <c r="Q1510" i="60"/>
  <c r="Q1509" i="60"/>
  <c r="Q1508" i="60"/>
  <c r="Q1507" i="60"/>
  <c r="Q1506" i="60"/>
  <c r="Q1505" i="60"/>
  <c r="Q1504" i="60"/>
  <c r="Q1503" i="60"/>
  <c r="Q1502" i="60"/>
  <c r="Q1501" i="60"/>
  <c r="Q1500" i="60"/>
  <c r="Q1499" i="60"/>
  <c r="Q1498" i="60"/>
  <c r="Q1497" i="60"/>
  <c r="Q1496" i="60"/>
  <c r="Q1495" i="60"/>
  <c r="Q1494" i="60"/>
  <c r="Q1493" i="60"/>
  <c r="Q1492" i="60"/>
  <c r="Q1491" i="60"/>
  <c r="Q1490" i="60"/>
  <c r="Q1489" i="60"/>
  <c r="Q1488" i="60"/>
  <c r="Q1487" i="60"/>
  <c r="Q1486" i="60"/>
  <c r="Q1485" i="60"/>
  <c r="Q1484" i="60"/>
  <c r="Q1483" i="60"/>
  <c r="Q1482" i="60"/>
  <c r="Q1481" i="60"/>
  <c r="Q1480" i="60"/>
  <c r="Q1479" i="60"/>
  <c r="Q1478" i="60"/>
  <c r="Q1477" i="60"/>
  <c r="Q1476" i="60"/>
  <c r="Q1475" i="60"/>
  <c r="Q1474" i="60"/>
  <c r="Q1473" i="60"/>
  <c r="Q1472" i="60"/>
  <c r="Q1471" i="60"/>
  <c r="Q1470" i="60"/>
  <c r="Q1469" i="60"/>
  <c r="Q1468" i="60"/>
  <c r="Q1467" i="60"/>
  <c r="Q1466" i="60"/>
  <c r="Q1465" i="60"/>
  <c r="Q1464" i="60"/>
  <c r="Q1463" i="60"/>
  <c r="Q1462" i="60"/>
  <c r="Q1461" i="60"/>
  <c r="Q1460" i="60"/>
  <c r="Q1459" i="60"/>
  <c r="Q1458" i="60"/>
  <c r="Q1457" i="60"/>
  <c r="Q1456" i="60"/>
  <c r="Q1455" i="60"/>
  <c r="Q1454" i="60"/>
  <c r="Q1453" i="60"/>
  <c r="Q1452" i="60"/>
  <c r="Q1451" i="60"/>
  <c r="Q1450" i="60"/>
  <c r="Q1449" i="60"/>
  <c r="Q1448" i="60"/>
  <c r="Q1447" i="60"/>
  <c r="Q1446" i="60"/>
  <c r="Q1445" i="60"/>
  <c r="Q1444" i="60"/>
  <c r="Q1443" i="60"/>
  <c r="Q1442" i="60"/>
  <c r="Q1441" i="60"/>
  <c r="Q1440" i="60"/>
  <c r="Q1439" i="60"/>
  <c r="Q1438" i="60"/>
  <c r="Q1437" i="60"/>
  <c r="Q1436" i="60"/>
  <c r="Q1435" i="60"/>
  <c r="Q1434" i="60"/>
  <c r="Q1433" i="60"/>
  <c r="Q1432" i="60"/>
  <c r="Q1431" i="60"/>
  <c r="Q1430" i="60"/>
  <c r="Q1429" i="60"/>
  <c r="Q1428" i="60"/>
  <c r="Q1427" i="60"/>
  <c r="Q1426" i="60"/>
  <c r="Q1425" i="60"/>
  <c r="Q1424" i="60"/>
  <c r="Q1423" i="60"/>
  <c r="Q1422" i="60"/>
  <c r="Q1421" i="60"/>
  <c r="Q1420" i="60"/>
  <c r="Q1419" i="60"/>
  <c r="Q1418" i="60"/>
  <c r="Q1417" i="60"/>
  <c r="Q1416" i="60"/>
  <c r="Q1415" i="60"/>
  <c r="Q1414" i="60"/>
  <c r="Q1413" i="60"/>
  <c r="Q1412" i="60"/>
  <c r="Q1411" i="60"/>
  <c r="Q1410" i="60"/>
  <c r="Q1409" i="60"/>
  <c r="Q1408" i="60"/>
  <c r="Q1407" i="60"/>
  <c r="Q1406" i="60"/>
  <c r="Q1405" i="60"/>
  <c r="Q1404" i="60"/>
  <c r="Q1403" i="60"/>
  <c r="Q1402" i="60"/>
  <c r="Q1401" i="60"/>
  <c r="Q1400" i="60"/>
  <c r="Q1399" i="60"/>
  <c r="Q1398" i="60"/>
  <c r="Q1397" i="60"/>
  <c r="Q1396" i="60"/>
  <c r="Q1395" i="60"/>
  <c r="Q1394" i="60"/>
  <c r="Q1393" i="60"/>
  <c r="Q1392" i="60"/>
  <c r="Q1391" i="60"/>
  <c r="Q1390" i="60"/>
  <c r="Q1389" i="60"/>
  <c r="Q1388" i="60"/>
  <c r="Q1387" i="60"/>
  <c r="Q1386" i="60"/>
  <c r="Q1385" i="60"/>
  <c r="Q1384" i="60"/>
  <c r="Q1383" i="60"/>
  <c r="Q1382" i="60"/>
  <c r="Q1381" i="60"/>
  <c r="Q1380" i="60"/>
  <c r="Q1379" i="60"/>
  <c r="Q1378" i="60"/>
  <c r="Q1377" i="60"/>
  <c r="Q1376" i="60"/>
  <c r="Q1375" i="60"/>
  <c r="Q1374" i="60"/>
  <c r="Q1373" i="60"/>
  <c r="Q1372" i="60"/>
  <c r="Q1371" i="60"/>
  <c r="Q1370" i="60"/>
  <c r="Q1369" i="60"/>
  <c r="Q1368" i="60"/>
  <c r="Q1367" i="60"/>
  <c r="Q1366" i="60"/>
  <c r="Q1365" i="60"/>
  <c r="Q1364" i="60"/>
  <c r="Q1363" i="60"/>
  <c r="Q1362" i="60"/>
  <c r="Q1361" i="60"/>
  <c r="Q1360" i="60"/>
  <c r="Q1359" i="60"/>
  <c r="Q1358" i="60"/>
  <c r="Q1357" i="60"/>
  <c r="Q1356" i="60"/>
  <c r="Q1355" i="60"/>
  <c r="Q1354" i="60"/>
  <c r="Q1353" i="60"/>
  <c r="Q1352" i="60"/>
  <c r="Q1351" i="60"/>
  <c r="Q1350" i="60"/>
  <c r="Q1349" i="60"/>
  <c r="Q1348" i="60"/>
  <c r="Q1347" i="60"/>
  <c r="Q1346" i="60"/>
  <c r="Q1345" i="60"/>
  <c r="Q1344" i="60"/>
  <c r="Q1343" i="60"/>
  <c r="Q1342" i="60"/>
  <c r="Q1341" i="60"/>
  <c r="Q1340" i="60"/>
  <c r="Q1339" i="60"/>
  <c r="Q1338" i="60"/>
  <c r="Q1337" i="60"/>
  <c r="Q1336" i="60"/>
  <c r="Q1335" i="60"/>
  <c r="Q1334" i="60"/>
  <c r="Q1333" i="60"/>
  <c r="Q1332" i="60"/>
  <c r="Q1331" i="60"/>
  <c r="Q1330" i="60"/>
  <c r="Q1329" i="60"/>
  <c r="Q1328" i="60"/>
  <c r="Q1327" i="60"/>
  <c r="Q1326" i="60"/>
  <c r="Q1325" i="60"/>
  <c r="Q1324" i="60"/>
  <c r="Q1323" i="60"/>
  <c r="Q1322" i="60"/>
  <c r="Q1321" i="60"/>
  <c r="Q1320" i="60"/>
  <c r="Q1319" i="60"/>
  <c r="Q1318" i="60"/>
  <c r="Q1317" i="60"/>
  <c r="Q1316" i="60"/>
  <c r="Q1315" i="60"/>
  <c r="Q1314" i="60"/>
  <c r="Q1313" i="60"/>
  <c r="Q1312" i="60"/>
  <c r="Q1311" i="60"/>
  <c r="Q1310" i="60"/>
  <c r="Q1309" i="60"/>
  <c r="Q1308" i="60"/>
  <c r="Q1307" i="60"/>
  <c r="Q1306" i="60"/>
  <c r="Q1305" i="60"/>
  <c r="Q1304" i="60"/>
  <c r="Q1303" i="60"/>
  <c r="Q1302" i="60"/>
  <c r="Q1301" i="60"/>
  <c r="Q1300" i="60"/>
  <c r="Q1299" i="60"/>
  <c r="Q1298" i="60"/>
  <c r="Q1297" i="60"/>
  <c r="Q1296" i="60"/>
  <c r="Q1295" i="60"/>
  <c r="Q1294" i="60"/>
  <c r="Q1293" i="60"/>
  <c r="Q1292" i="60"/>
  <c r="Q1291" i="60"/>
  <c r="Q1290" i="60"/>
  <c r="Q1289" i="60"/>
  <c r="Q1288" i="60"/>
  <c r="Q1287" i="60"/>
  <c r="Q1286" i="60"/>
  <c r="Q1285" i="60"/>
  <c r="Q1284" i="60"/>
  <c r="Q1283" i="60"/>
  <c r="Q1282" i="60"/>
  <c r="Q1281" i="60"/>
  <c r="Q1280" i="60"/>
  <c r="Q1279" i="60"/>
  <c r="Q1278" i="60"/>
  <c r="Q1277" i="60"/>
  <c r="Q1276" i="60"/>
  <c r="Q1275" i="60"/>
  <c r="Q1274" i="60"/>
  <c r="Q1273" i="60"/>
  <c r="Q1272" i="60"/>
  <c r="Q1271" i="60"/>
  <c r="Q1270" i="60"/>
  <c r="Q1269" i="60"/>
  <c r="Q1268" i="60"/>
  <c r="Q1267" i="60"/>
  <c r="Q1266" i="60"/>
  <c r="Q1265" i="60"/>
  <c r="Q1264" i="60"/>
  <c r="Q1263" i="60"/>
  <c r="Q1262" i="60"/>
  <c r="Q1261" i="60"/>
  <c r="Q1260" i="60"/>
  <c r="Q1259" i="60"/>
  <c r="Q1258" i="60"/>
  <c r="Q1257" i="60"/>
  <c r="Q1256" i="60"/>
  <c r="Q1255" i="60"/>
  <c r="Q1254" i="60"/>
  <c r="Q1253" i="60"/>
  <c r="Q1252" i="60"/>
  <c r="Q1251" i="60"/>
  <c r="Q1250" i="60"/>
  <c r="Q1249" i="60"/>
  <c r="Q1248" i="60"/>
  <c r="Q1247" i="60"/>
  <c r="Q1246" i="60"/>
  <c r="Q1245" i="60"/>
  <c r="Q1244" i="60"/>
  <c r="Q1243" i="60"/>
  <c r="Q1242" i="60"/>
  <c r="Q1241" i="60"/>
  <c r="Q1240" i="60"/>
  <c r="Q1239" i="60"/>
  <c r="Q1238" i="60"/>
  <c r="Q1237" i="60"/>
  <c r="Q1236" i="60"/>
  <c r="Q1235" i="60"/>
  <c r="Q1234" i="60"/>
  <c r="Q1233" i="60"/>
  <c r="Q1232" i="60"/>
  <c r="Q1231" i="60"/>
  <c r="Q1230" i="60"/>
  <c r="Q1229" i="60"/>
  <c r="Q1228" i="60"/>
  <c r="Q1227" i="60"/>
  <c r="Q1226" i="60"/>
  <c r="Q1225" i="60"/>
  <c r="Q1224" i="60"/>
  <c r="Q1223" i="60"/>
  <c r="Q1222" i="60"/>
  <c r="Q1221" i="60"/>
  <c r="Q1220" i="60"/>
  <c r="Q1219" i="60"/>
  <c r="Q1218" i="60"/>
  <c r="Q1217" i="60"/>
  <c r="Q1216" i="60"/>
  <c r="Q1215" i="60"/>
  <c r="Q1214" i="60"/>
  <c r="Q1213" i="60"/>
  <c r="Q1212" i="60"/>
  <c r="Q1211" i="60"/>
  <c r="Q1210" i="60"/>
  <c r="Q1209" i="60"/>
  <c r="Q1208" i="60"/>
  <c r="Q1207" i="60"/>
  <c r="Q1206" i="60"/>
  <c r="Q1205" i="60"/>
  <c r="Q1204" i="60"/>
  <c r="Q1203" i="60"/>
  <c r="Q1202" i="60"/>
  <c r="Q1201" i="60"/>
  <c r="Q1200" i="60"/>
  <c r="Q1199" i="60"/>
  <c r="Q1198" i="60"/>
  <c r="Q1197" i="60"/>
  <c r="Q1196" i="60"/>
  <c r="Q1195" i="60"/>
  <c r="Q1194" i="60"/>
  <c r="Q1193" i="60"/>
  <c r="Q1192" i="60"/>
  <c r="Q1191" i="60"/>
  <c r="Q1190" i="60"/>
  <c r="Q1189" i="60"/>
  <c r="Q1188" i="60"/>
  <c r="Q1187" i="60"/>
  <c r="Q1186" i="60"/>
  <c r="Q1185" i="60"/>
  <c r="Q1184" i="60"/>
  <c r="Q1183" i="60"/>
  <c r="Q1182" i="60"/>
  <c r="Q1181" i="60"/>
  <c r="Q1180" i="60"/>
  <c r="Q1179" i="60"/>
  <c r="Q1178" i="60"/>
  <c r="Q1177" i="60"/>
  <c r="Q1176" i="60"/>
  <c r="Q1175" i="60"/>
  <c r="Q1174" i="60"/>
  <c r="Q1173" i="60"/>
  <c r="Q1172" i="60"/>
  <c r="Q1171" i="60"/>
  <c r="Q1170" i="60"/>
  <c r="Q1169" i="60"/>
  <c r="Q1168" i="60"/>
  <c r="Q1167" i="60"/>
  <c r="Q1166" i="60"/>
  <c r="Q1165" i="60"/>
  <c r="Q1164" i="60"/>
  <c r="Q1163" i="60"/>
  <c r="Q1162" i="60"/>
  <c r="Q1161" i="60"/>
  <c r="Q1160" i="60"/>
  <c r="Q1159" i="60"/>
  <c r="Q1158" i="60"/>
  <c r="Q1157" i="60"/>
  <c r="Q1156" i="60"/>
  <c r="Q1155" i="60"/>
  <c r="Q1154" i="60"/>
  <c r="Q1153" i="60"/>
  <c r="Q1152" i="60"/>
  <c r="Q1151" i="60"/>
  <c r="Q1150" i="60"/>
  <c r="Q1149" i="60"/>
  <c r="Q1148" i="60"/>
  <c r="Q1147" i="60"/>
  <c r="Q1146" i="60"/>
  <c r="Q1145" i="60"/>
  <c r="Q1144" i="60"/>
  <c r="Q1143" i="60"/>
  <c r="Q1142" i="60"/>
  <c r="Q1141" i="60"/>
  <c r="Q1140" i="60"/>
  <c r="Q1139" i="60"/>
  <c r="Q1138" i="60"/>
  <c r="Q1137" i="60"/>
  <c r="Q1136" i="60"/>
  <c r="Q1135" i="60"/>
  <c r="Q1134" i="60"/>
  <c r="Q1133" i="60"/>
  <c r="Q1132" i="60"/>
  <c r="Q1131" i="60"/>
  <c r="Q1130" i="60"/>
  <c r="Q1129" i="60"/>
  <c r="Q1128" i="60"/>
  <c r="Q1127" i="60"/>
  <c r="Q1126" i="60"/>
  <c r="Q1125" i="60"/>
  <c r="Q1124" i="60"/>
  <c r="Q1123" i="60"/>
  <c r="Q1122" i="60"/>
  <c r="Q1121" i="60"/>
  <c r="Q1120" i="60"/>
  <c r="Q1119" i="60"/>
  <c r="Q1118" i="60"/>
  <c r="Q1117" i="60"/>
  <c r="Q1116" i="60"/>
  <c r="Q1115" i="60"/>
  <c r="Q1114" i="60"/>
  <c r="Q1113" i="60"/>
  <c r="Q1112" i="60"/>
  <c r="Q1111" i="60"/>
  <c r="Q1110" i="60"/>
  <c r="Q1109" i="60"/>
  <c r="Q1108" i="60"/>
  <c r="Q1107" i="60"/>
  <c r="Q1106" i="60"/>
  <c r="Q1105" i="60"/>
  <c r="Q1104" i="60"/>
  <c r="Q1103" i="60"/>
  <c r="Q1102" i="60"/>
  <c r="Q1101" i="60"/>
  <c r="Q1100" i="60"/>
  <c r="Q1099" i="60"/>
  <c r="Q1098" i="60"/>
  <c r="Q1097" i="60"/>
  <c r="Q1096" i="60"/>
  <c r="Q1095" i="60"/>
  <c r="Q1094" i="60"/>
  <c r="Q1093" i="60"/>
  <c r="Q1092" i="60"/>
  <c r="Q1091" i="60"/>
  <c r="Q1090" i="60"/>
  <c r="Q1089" i="60"/>
  <c r="Q1088" i="60"/>
  <c r="Q1087" i="60"/>
  <c r="Q1086" i="60"/>
  <c r="Q1085" i="60"/>
  <c r="Q1084" i="60"/>
  <c r="Q1083" i="60"/>
  <c r="Q1082" i="60"/>
  <c r="Q1081" i="60"/>
  <c r="Q1080" i="60"/>
  <c r="Q1079" i="60"/>
  <c r="Q1078" i="60"/>
  <c r="Q1077" i="60"/>
  <c r="Q1076" i="60"/>
  <c r="Q1075" i="60"/>
  <c r="Q1074" i="60"/>
  <c r="Q1073" i="60"/>
  <c r="Q1072" i="60"/>
  <c r="Q1071" i="60"/>
  <c r="Q1070" i="60"/>
  <c r="Q1069" i="60"/>
  <c r="Q1068" i="60"/>
  <c r="Q1067" i="60"/>
  <c r="Q1066" i="60"/>
  <c r="Q1065" i="60"/>
  <c r="Q1064" i="60"/>
  <c r="Q1063" i="60"/>
  <c r="Q1062" i="60"/>
  <c r="Q1061" i="60"/>
  <c r="Q1060" i="60"/>
  <c r="Q1059" i="60"/>
  <c r="Q1058" i="60"/>
  <c r="Q1057" i="60"/>
  <c r="Q1056" i="60"/>
  <c r="Q1055" i="60"/>
  <c r="Q1054" i="60"/>
  <c r="Q1053" i="60"/>
  <c r="Q1052" i="60"/>
  <c r="Q1051" i="60"/>
  <c r="Q1050" i="60"/>
  <c r="Q1049" i="60"/>
  <c r="Q1048" i="60"/>
  <c r="Q1047" i="60"/>
  <c r="Q1046" i="60"/>
  <c r="Q1045" i="60"/>
  <c r="Q1044" i="60"/>
  <c r="Q1043" i="60"/>
  <c r="Q1042" i="60"/>
  <c r="Q1041" i="60"/>
  <c r="Q1040" i="60"/>
  <c r="Q1039" i="60"/>
  <c r="Q1038" i="60"/>
  <c r="Q1037" i="60"/>
  <c r="Q1036" i="60"/>
  <c r="Q1035" i="60"/>
  <c r="Q1034" i="60"/>
  <c r="Q1033" i="60"/>
  <c r="Q1032" i="60"/>
  <c r="Q1031" i="60"/>
  <c r="Q1030" i="60"/>
  <c r="Q1029" i="60"/>
  <c r="Q1028" i="60"/>
  <c r="Q1027" i="60"/>
  <c r="Q1026" i="60"/>
  <c r="Q1025" i="60"/>
  <c r="Q1024" i="60"/>
  <c r="Q1023" i="60"/>
  <c r="Q1022" i="60"/>
  <c r="Q1021" i="60"/>
  <c r="Q1020" i="60"/>
  <c r="Q1019" i="60"/>
  <c r="Q1018" i="60"/>
  <c r="Q1017" i="60"/>
  <c r="Q1016" i="60"/>
  <c r="Q1015" i="60"/>
  <c r="Q1014" i="60"/>
  <c r="Q1013" i="60"/>
  <c r="Q1012" i="60"/>
  <c r="Q1011" i="60"/>
  <c r="Q1010" i="60"/>
  <c r="Q1009" i="60"/>
  <c r="Q1008" i="60"/>
  <c r="Q1007" i="60"/>
  <c r="Q1006" i="60"/>
  <c r="Q1005" i="60"/>
  <c r="Q1004" i="60"/>
  <c r="Q1003" i="60"/>
  <c r="Q1002" i="60"/>
  <c r="Q1001" i="60"/>
  <c r="Q1000" i="60"/>
  <c r="Q999" i="60"/>
  <c r="Q998" i="60"/>
  <c r="Q997" i="60"/>
  <c r="Q996" i="60"/>
  <c r="Q995" i="60"/>
  <c r="Q994" i="60"/>
  <c r="Q993" i="60"/>
  <c r="Q992" i="60"/>
  <c r="Q991" i="60"/>
  <c r="Q990" i="60"/>
  <c r="Q989" i="60"/>
  <c r="Q988" i="60"/>
  <c r="Q987" i="60"/>
  <c r="Q986" i="60"/>
  <c r="Q985" i="60"/>
  <c r="Q984" i="60"/>
  <c r="Q983" i="60"/>
  <c r="Q982" i="60"/>
  <c r="Q981" i="60"/>
  <c r="Q980" i="60"/>
  <c r="Q979" i="60"/>
  <c r="Q978" i="60"/>
  <c r="Q977" i="60"/>
  <c r="Q976" i="60"/>
  <c r="Q975" i="60"/>
  <c r="Q974" i="60"/>
  <c r="Q973" i="60"/>
  <c r="Q972" i="60"/>
  <c r="Q971" i="60"/>
  <c r="Q970" i="60"/>
  <c r="Q969" i="60"/>
  <c r="Q968" i="60"/>
  <c r="Q967" i="60"/>
  <c r="Q966" i="60"/>
  <c r="Q965" i="60"/>
  <c r="Q964" i="60"/>
  <c r="Q963" i="60"/>
  <c r="Q962" i="60"/>
  <c r="Q961" i="60"/>
  <c r="Q960" i="60"/>
  <c r="Q959" i="60"/>
  <c r="Q958" i="60"/>
  <c r="Q957" i="60"/>
  <c r="Q956" i="60"/>
  <c r="Q955" i="60"/>
  <c r="Q954" i="60"/>
  <c r="Q953" i="60"/>
  <c r="Q952" i="60"/>
  <c r="Q951" i="60"/>
  <c r="Q950" i="60"/>
  <c r="Q949" i="60"/>
  <c r="Q948" i="60"/>
  <c r="Q947" i="60"/>
  <c r="Q946" i="60"/>
  <c r="Q945" i="60"/>
  <c r="Q944" i="60"/>
  <c r="Q943" i="60"/>
  <c r="Q942" i="60"/>
  <c r="Q941" i="60"/>
  <c r="Q940" i="60"/>
  <c r="Q939" i="60"/>
  <c r="Q938" i="60"/>
  <c r="Q937" i="60"/>
  <c r="Q936" i="60"/>
  <c r="Q935" i="60"/>
  <c r="Q934" i="60"/>
  <c r="Q933" i="60"/>
  <c r="Q932" i="60"/>
  <c r="Q931" i="60"/>
  <c r="Q930" i="60"/>
  <c r="Q929" i="60"/>
  <c r="Q928" i="60"/>
  <c r="Q927" i="60"/>
  <c r="Q926" i="60"/>
  <c r="Q925" i="60"/>
  <c r="Q924" i="60"/>
  <c r="Q923" i="60"/>
  <c r="Q922" i="60"/>
  <c r="Q921" i="60"/>
  <c r="Q920" i="60"/>
  <c r="Q919" i="60"/>
  <c r="Q918" i="60"/>
  <c r="Q917" i="60"/>
  <c r="Q916" i="60"/>
  <c r="Q915" i="60"/>
  <c r="Q914" i="60"/>
  <c r="Q913" i="60"/>
  <c r="Q912" i="60"/>
  <c r="Q911" i="60"/>
  <c r="Q910" i="60"/>
  <c r="Q909" i="60"/>
  <c r="Q908" i="60"/>
  <c r="Q907" i="60"/>
  <c r="Q906" i="60"/>
  <c r="Q905" i="60"/>
  <c r="Q904" i="60"/>
  <c r="Q903" i="60"/>
  <c r="Q902" i="60"/>
  <c r="Q901" i="60"/>
  <c r="Q900" i="60"/>
  <c r="Q899" i="60"/>
  <c r="Q898" i="60"/>
  <c r="Q897" i="60"/>
  <c r="Q896" i="60"/>
  <c r="Q895" i="60"/>
  <c r="Q894" i="60"/>
  <c r="Q893" i="60"/>
  <c r="Q892" i="60"/>
  <c r="Q891" i="60"/>
  <c r="Q890" i="60"/>
  <c r="Q889" i="60"/>
  <c r="Q888" i="60"/>
  <c r="Q887" i="60"/>
  <c r="Q886" i="60"/>
  <c r="Q885" i="60"/>
  <c r="Q884" i="60"/>
  <c r="Q883" i="60"/>
  <c r="Q882" i="60"/>
  <c r="Q881" i="60"/>
  <c r="Q880" i="60"/>
  <c r="Q879" i="60"/>
  <c r="Q878" i="60"/>
  <c r="Q877" i="60"/>
  <c r="Q876" i="60"/>
  <c r="Q875" i="60"/>
  <c r="Q874" i="60"/>
  <c r="Q873" i="60"/>
  <c r="Q872" i="60"/>
  <c r="Q871" i="60"/>
  <c r="Q870" i="60"/>
  <c r="Q869" i="60"/>
  <c r="Q868" i="60"/>
  <c r="Q867" i="60"/>
  <c r="Q866" i="60"/>
  <c r="Q865" i="60"/>
  <c r="Q864" i="60"/>
  <c r="Q863" i="60"/>
  <c r="Q862" i="60"/>
  <c r="Q861" i="60"/>
  <c r="Q860" i="60"/>
  <c r="Q859" i="60"/>
  <c r="Q858" i="60"/>
  <c r="Q857" i="60"/>
  <c r="Q856" i="60"/>
  <c r="Q855" i="60"/>
  <c r="Q854" i="60"/>
  <c r="Q853" i="60"/>
  <c r="Q852" i="60"/>
  <c r="Q851" i="60"/>
  <c r="Q850" i="60"/>
  <c r="Q849" i="60"/>
  <c r="Q848" i="60"/>
  <c r="Q847" i="60"/>
  <c r="Q846" i="60"/>
  <c r="Q845" i="60"/>
  <c r="Q844" i="60"/>
  <c r="Q843" i="60"/>
  <c r="Q842" i="60"/>
  <c r="Q841" i="60"/>
  <c r="Q840" i="60"/>
  <c r="Q839" i="60"/>
  <c r="Q838" i="60"/>
  <c r="Q837" i="60"/>
  <c r="Q836" i="60"/>
  <c r="Q835" i="60"/>
  <c r="Q834" i="60"/>
  <c r="Q833" i="60"/>
  <c r="Q832" i="60"/>
  <c r="Q831" i="60"/>
  <c r="Q830" i="60"/>
  <c r="Q829" i="60"/>
  <c r="Q828" i="60"/>
  <c r="Q827" i="60"/>
  <c r="Q826" i="60"/>
  <c r="Q825" i="60"/>
  <c r="Q824" i="60"/>
  <c r="Q823" i="60"/>
  <c r="Q822" i="60"/>
  <c r="Q821" i="60"/>
  <c r="Q820" i="60"/>
  <c r="Q819" i="60"/>
  <c r="Q818" i="60"/>
  <c r="Q817" i="60"/>
  <c r="Q816" i="60"/>
  <c r="Q815" i="60"/>
  <c r="Q814" i="60"/>
  <c r="Q813" i="60"/>
  <c r="Q812" i="60"/>
  <c r="Q811" i="60"/>
  <c r="Q810" i="60"/>
  <c r="Q809" i="60"/>
  <c r="Q808" i="60"/>
  <c r="Q807" i="60"/>
  <c r="Q806" i="60"/>
  <c r="Q805" i="60"/>
  <c r="Q804" i="60"/>
  <c r="Q803" i="60"/>
  <c r="Q802" i="60"/>
  <c r="Q801" i="60"/>
  <c r="Q800" i="60"/>
  <c r="Q799" i="60"/>
  <c r="Q798" i="60"/>
  <c r="Q797" i="60"/>
  <c r="Q796" i="60"/>
  <c r="Q795" i="60"/>
  <c r="Q794" i="60"/>
  <c r="Q793" i="60"/>
  <c r="Q792" i="60"/>
  <c r="Q791" i="60"/>
  <c r="Q790" i="60"/>
  <c r="Q789" i="60"/>
  <c r="Q788" i="60"/>
  <c r="Q787" i="60"/>
  <c r="Q786" i="60"/>
  <c r="Q785" i="60"/>
  <c r="Q784" i="60"/>
  <c r="Q783" i="60"/>
  <c r="Q782" i="60"/>
  <c r="Q781" i="60"/>
  <c r="Q780" i="60"/>
  <c r="Q779" i="60"/>
  <c r="Q778" i="60"/>
  <c r="Q777" i="60"/>
  <c r="Q776" i="60"/>
  <c r="Q775" i="60"/>
  <c r="Q774" i="60"/>
  <c r="Q773" i="60"/>
  <c r="Q772" i="60"/>
  <c r="Q771" i="60"/>
  <c r="Q770" i="60"/>
  <c r="Q769" i="60"/>
  <c r="Q768" i="60"/>
  <c r="Q767" i="60"/>
  <c r="Q766" i="60"/>
  <c r="Q765" i="60"/>
  <c r="Q764" i="60"/>
  <c r="Q763" i="60"/>
  <c r="Q762" i="60"/>
  <c r="Q761" i="60"/>
  <c r="Q760" i="60"/>
  <c r="Q759" i="60"/>
  <c r="Q758" i="60"/>
  <c r="Q757" i="60"/>
  <c r="Q756" i="60"/>
  <c r="Q755" i="60"/>
  <c r="Q754" i="60"/>
  <c r="Q753" i="60"/>
  <c r="Q752" i="60"/>
  <c r="Q751" i="60"/>
  <c r="Q750" i="60"/>
  <c r="Q749" i="60"/>
  <c r="Q748" i="60"/>
  <c r="Q747" i="60"/>
  <c r="Q746" i="60"/>
  <c r="Q745" i="60"/>
  <c r="Q744" i="60"/>
  <c r="Q743" i="60"/>
  <c r="Q742" i="60"/>
  <c r="Q741" i="60"/>
  <c r="Q740" i="60"/>
  <c r="Q739" i="60"/>
  <c r="Q738" i="60"/>
  <c r="Q737" i="60"/>
  <c r="Q736" i="60"/>
  <c r="Q735" i="60"/>
  <c r="Q734" i="60"/>
  <c r="Q733" i="60"/>
  <c r="Q732" i="60"/>
  <c r="Q731" i="60"/>
  <c r="Q730" i="60"/>
  <c r="Q729" i="60"/>
  <c r="Q728" i="60"/>
  <c r="Q727" i="60"/>
  <c r="Q726" i="60"/>
  <c r="Q725" i="60"/>
  <c r="Q724" i="60"/>
  <c r="Q723" i="60"/>
  <c r="Q722" i="60"/>
  <c r="Q721" i="60"/>
  <c r="Q720" i="60"/>
  <c r="Q719" i="60"/>
  <c r="Q718" i="60"/>
  <c r="Q717" i="60"/>
  <c r="Q716" i="60"/>
  <c r="Q715" i="60"/>
  <c r="Q714" i="60"/>
  <c r="Q713" i="60"/>
  <c r="Q712" i="60"/>
  <c r="Q711" i="60"/>
  <c r="Q710" i="60"/>
  <c r="Q709" i="60"/>
  <c r="Q708" i="60"/>
  <c r="Q707" i="60"/>
  <c r="Q706" i="60"/>
  <c r="Q705" i="60"/>
  <c r="Q704" i="60"/>
  <c r="Q703" i="60"/>
  <c r="Q702" i="60"/>
  <c r="Q701" i="60"/>
  <c r="Q700" i="60"/>
  <c r="Q699" i="60"/>
  <c r="Q698" i="60"/>
  <c r="Q697" i="60"/>
  <c r="Q696" i="60"/>
  <c r="Q695" i="60"/>
  <c r="Q694" i="60"/>
  <c r="Q693" i="60"/>
  <c r="Q692" i="60"/>
  <c r="Q691" i="60"/>
  <c r="Q690" i="60"/>
  <c r="Q689" i="60"/>
  <c r="Q688" i="60"/>
  <c r="Q687" i="60"/>
  <c r="Q686" i="60"/>
  <c r="Q685" i="60"/>
  <c r="Q684" i="60"/>
  <c r="Q683" i="60"/>
  <c r="Q682" i="60"/>
  <c r="Q681" i="60"/>
  <c r="Q680" i="60"/>
  <c r="Q679" i="60"/>
  <c r="Q678" i="60"/>
  <c r="Q677" i="60"/>
  <c r="Q676" i="60"/>
  <c r="Q675" i="60"/>
  <c r="Q674" i="60"/>
  <c r="Q673" i="60"/>
  <c r="Q672" i="60"/>
  <c r="Q671" i="60"/>
  <c r="Q670" i="60"/>
  <c r="Q669" i="60"/>
  <c r="Q668" i="60"/>
  <c r="Q667" i="60"/>
  <c r="Q666" i="60"/>
  <c r="Q665" i="60"/>
  <c r="Q664" i="60"/>
  <c r="Q663" i="60"/>
  <c r="Q662" i="60"/>
  <c r="Q661" i="60"/>
  <c r="Q660" i="60"/>
  <c r="Q659" i="60"/>
  <c r="Q658" i="60"/>
  <c r="Q657" i="60"/>
  <c r="Q656" i="60"/>
  <c r="Q655" i="60"/>
  <c r="Q654" i="60"/>
  <c r="Q653" i="60"/>
  <c r="Q652" i="60"/>
  <c r="Q651" i="60"/>
  <c r="Q650" i="60"/>
  <c r="Q649" i="60"/>
  <c r="Q648" i="60"/>
  <c r="Q647" i="60"/>
  <c r="Q646" i="60"/>
  <c r="Q645" i="60"/>
  <c r="Q644" i="60"/>
  <c r="Q643" i="60"/>
  <c r="Q642" i="60"/>
  <c r="Q641" i="60"/>
  <c r="Q640" i="60"/>
  <c r="Q639" i="60"/>
  <c r="Q638" i="60"/>
  <c r="Q637" i="60"/>
  <c r="Q636" i="60"/>
  <c r="Q635" i="60"/>
  <c r="Q634" i="60"/>
  <c r="Q633" i="60"/>
  <c r="Q632" i="60"/>
  <c r="Q631" i="60"/>
  <c r="Q630" i="60"/>
  <c r="Q629" i="60"/>
  <c r="Q628" i="60"/>
  <c r="Q627" i="60"/>
  <c r="Q626" i="60"/>
  <c r="Q625" i="60"/>
  <c r="Q624" i="60"/>
  <c r="Q623" i="60"/>
  <c r="Q622" i="60"/>
  <c r="Q621" i="60"/>
  <c r="Q620" i="60"/>
  <c r="Q619" i="60"/>
  <c r="Q618" i="60"/>
  <c r="Q617" i="60"/>
  <c r="Q616" i="60"/>
  <c r="Q615" i="60"/>
  <c r="Q614" i="60"/>
  <c r="Q613" i="60"/>
  <c r="Q612" i="60"/>
  <c r="Q611" i="60"/>
  <c r="Q610" i="60"/>
  <c r="Q609" i="60"/>
  <c r="Q608" i="60"/>
  <c r="Q607" i="60"/>
  <c r="Q606" i="60"/>
  <c r="Q605" i="60"/>
  <c r="Q604" i="60"/>
  <c r="Q603" i="60"/>
  <c r="Q602" i="60"/>
  <c r="Q601" i="60"/>
  <c r="Q600" i="60"/>
  <c r="Q599" i="60"/>
  <c r="Q598" i="60"/>
  <c r="Q597" i="60"/>
  <c r="Q596" i="60"/>
  <c r="Q595" i="60"/>
  <c r="Q594" i="60"/>
  <c r="Q593" i="60"/>
  <c r="Q592" i="60"/>
  <c r="Q591" i="60"/>
  <c r="Q590" i="60"/>
  <c r="Q589" i="60"/>
  <c r="Q588" i="60"/>
  <c r="Q587" i="60"/>
  <c r="Q586" i="60"/>
  <c r="Q585" i="60"/>
  <c r="Q584" i="60"/>
  <c r="Q583" i="60"/>
  <c r="Q582" i="60"/>
  <c r="Q581" i="60"/>
  <c r="Q580" i="60"/>
  <c r="Q579" i="60"/>
  <c r="Q578" i="60"/>
  <c r="Q577" i="60"/>
  <c r="Q576" i="60"/>
  <c r="Q575" i="60"/>
  <c r="Q574" i="60"/>
  <c r="Q573" i="60"/>
  <c r="Q572" i="60"/>
  <c r="Q571" i="60"/>
  <c r="Q570" i="60"/>
  <c r="Q569" i="60"/>
  <c r="Q568" i="60"/>
  <c r="Q567" i="60"/>
  <c r="Q566" i="60"/>
  <c r="Q565" i="60"/>
  <c r="Q564" i="60"/>
  <c r="Q563" i="60"/>
  <c r="Q562" i="60"/>
  <c r="Q561" i="60"/>
  <c r="Q560" i="60"/>
  <c r="Q559" i="60"/>
  <c r="Q558" i="60"/>
  <c r="Q557" i="60"/>
  <c r="Q556" i="60"/>
  <c r="Q555" i="60"/>
  <c r="Q554" i="60"/>
  <c r="Q553" i="60"/>
  <c r="Q552" i="60"/>
  <c r="Q551" i="60"/>
  <c r="Q550" i="60"/>
  <c r="Q549" i="60"/>
  <c r="Q548" i="60"/>
  <c r="Q547" i="60"/>
  <c r="Q546" i="60"/>
  <c r="Q545" i="60"/>
  <c r="Q544" i="60"/>
  <c r="Q543" i="60"/>
  <c r="Q542" i="60"/>
  <c r="Q541" i="60"/>
  <c r="Q540" i="60"/>
  <c r="Q539" i="60"/>
  <c r="Q538" i="60"/>
  <c r="Q537" i="60"/>
  <c r="Q536" i="60"/>
  <c r="Q535" i="60"/>
  <c r="Q534" i="60"/>
  <c r="Q533" i="60"/>
  <c r="Q532" i="60"/>
  <c r="Q531" i="60"/>
  <c r="Q530" i="60"/>
  <c r="Q529" i="60"/>
  <c r="Q528" i="60"/>
  <c r="Q527" i="60"/>
  <c r="Q526" i="60"/>
  <c r="Q525" i="60"/>
  <c r="Q524" i="60"/>
  <c r="Q523" i="60"/>
  <c r="Q522" i="60"/>
  <c r="Q521" i="60"/>
  <c r="Q520" i="60"/>
  <c r="Q519" i="60"/>
  <c r="Q518" i="60"/>
  <c r="Q517" i="60"/>
  <c r="Q516" i="60"/>
  <c r="Q515" i="60"/>
  <c r="Q514" i="60"/>
  <c r="Q513" i="60"/>
  <c r="Q512" i="60"/>
  <c r="Q511" i="60"/>
  <c r="Q510" i="60"/>
  <c r="Q509" i="60"/>
  <c r="Q508" i="60"/>
  <c r="Q507" i="60"/>
  <c r="Q506" i="60"/>
  <c r="Q505" i="60"/>
  <c r="Q504" i="60"/>
  <c r="Q503" i="60"/>
  <c r="Q502" i="60"/>
  <c r="Q501" i="60"/>
  <c r="Q500" i="60"/>
  <c r="Q499" i="60"/>
  <c r="Q498" i="60"/>
  <c r="Q497" i="60"/>
  <c r="Q496" i="60"/>
  <c r="Q495" i="60"/>
  <c r="Q494" i="60"/>
  <c r="Q493" i="60"/>
  <c r="Q492" i="60"/>
  <c r="Q491" i="60"/>
  <c r="Q490" i="60"/>
  <c r="Q489" i="60"/>
  <c r="Q488" i="60"/>
  <c r="Q487" i="60"/>
  <c r="Q486" i="60"/>
  <c r="Q485" i="60"/>
  <c r="Q484" i="60"/>
  <c r="Q483" i="60"/>
  <c r="Q482" i="60"/>
  <c r="Q481" i="60"/>
  <c r="Q480" i="60"/>
  <c r="Q479" i="60"/>
  <c r="Q478" i="60"/>
  <c r="Q477" i="60"/>
  <c r="Q476" i="60"/>
  <c r="Q475" i="60"/>
  <c r="Q474" i="60"/>
  <c r="Q473" i="60"/>
  <c r="Q472" i="60"/>
  <c r="Q471" i="60"/>
  <c r="Q470" i="60"/>
  <c r="Q469" i="60"/>
  <c r="Q468" i="60"/>
  <c r="Q467" i="60"/>
  <c r="Q466" i="60"/>
  <c r="Q465" i="60"/>
  <c r="Q464" i="60"/>
  <c r="Q463" i="60"/>
  <c r="Q462" i="60"/>
  <c r="Q461" i="60"/>
  <c r="Q460" i="60"/>
  <c r="Q459" i="60"/>
  <c r="Q458" i="60"/>
  <c r="Q457" i="60"/>
  <c r="Q456" i="60"/>
  <c r="Q455" i="60"/>
  <c r="Q454" i="60"/>
  <c r="Q453" i="60"/>
  <c r="Q452" i="60"/>
  <c r="Q451" i="60"/>
  <c r="Q450" i="60"/>
  <c r="Q449" i="60"/>
  <c r="Q448" i="60"/>
  <c r="Q447" i="60"/>
  <c r="Q446" i="60"/>
  <c r="Q445" i="60"/>
  <c r="Q444" i="60"/>
  <c r="Q443" i="60"/>
  <c r="Q442" i="60"/>
  <c r="Q441" i="60"/>
  <c r="Q440" i="60"/>
  <c r="Q439" i="60"/>
  <c r="Q438" i="60"/>
  <c r="Q437" i="60"/>
  <c r="Q436" i="60"/>
  <c r="Q435" i="60"/>
  <c r="Q434" i="60"/>
  <c r="Q433" i="60"/>
  <c r="Q432" i="60"/>
  <c r="Q431" i="60"/>
  <c r="Q430" i="60"/>
  <c r="Q429" i="60"/>
  <c r="Q428" i="60"/>
  <c r="Q427" i="60"/>
  <c r="Q426" i="60"/>
  <c r="Q425" i="60"/>
  <c r="Q424" i="60"/>
  <c r="Q423" i="60"/>
  <c r="Q422" i="60"/>
  <c r="Q421" i="60"/>
  <c r="Q420" i="60"/>
  <c r="Q419" i="60"/>
  <c r="Q418" i="60"/>
  <c r="Q417" i="60"/>
  <c r="Q416" i="60"/>
  <c r="Q415" i="60"/>
  <c r="Q414" i="60"/>
  <c r="Q413" i="60"/>
  <c r="Q412" i="60"/>
  <c r="Q411" i="60"/>
  <c r="Q410" i="60"/>
  <c r="Q409" i="60"/>
  <c r="Q408" i="60"/>
  <c r="Q407" i="60"/>
  <c r="Q406" i="60"/>
  <c r="Q405" i="60"/>
  <c r="Q404" i="60"/>
  <c r="Q403" i="60"/>
  <c r="Q402" i="60"/>
  <c r="Q401" i="60"/>
  <c r="Q400" i="60"/>
  <c r="Q399" i="60"/>
  <c r="Q398" i="60"/>
  <c r="Q397" i="60"/>
  <c r="Q396" i="60"/>
  <c r="Q395" i="60"/>
  <c r="Q394" i="60"/>
  <c r="Q393" i="60"/>
  <c r="Q392" i="60"/>
  <c r="Q391" i="60"/>
  <c r="Q390" i="60"/>
  <c r="Q389" i="60"/>
  <c r="Q388" i="60"/>
  <c r="Q387" i="60"/>
  <c r="Q386" i="60"/>
  <c r="Q385" i="60"/>
  <c r="Q384" i="60"/>
  <c r="Q383" i="60"/>
  <c r="Q382" i="60"/>
  <c r="Q381" i="60"/>
  <c r="Q380" i="60"/>
  <c r="Q379" i="60"/>
  <c r="Q378" i="60"/>
  <c r="Q377" i="60"/>
  <c r="Q376" i="60"/>
  <c r="Q375" i="60"/>
  <c r="Q374" i="60"/>
  <c r="Q373" i="60"/>
  <c r="Q372" i="60"/>
  <c r="Q371" i="60"/>
  <c r="Q370" i="60"/>
  <c r="Q369" i="60"/>
  <c r="Q368" i="60"/>
  <c r="Q367" i="60"/>
  <c r="Q366" i="60"/>
  <c r="Q365" i="60"/>
  <c r="Q364" i="60"/>
  <c r="Q363" i="60"/>
  <c r="Q362" i="60"/>
  <c r="Q361" i="60"/>
  <c r="Q360" i="60"/>
  <c r="Q359" i="60"/>
  <c r="Q358" i="60"/>
  <c r="Q357" i="60"/>
  <c r="Q356" i="60"/>
  <c r="Q355" i="60"/>
  <c r="Q354" i="60"/>
  <c r="Q353" i="60"/>
  <c r="Q352" i="60"/>
  <c r="Q351" i="60"/>
  <c r="Q350" i="60"/>
  <c r="Q349" i="60"/>
  <c r="Q348" i="60"/>
  <c r="Q347" i="60"/>
  <c r="Q346" i="60"/>
  <c r="Q345" i="60"/>
  <c r="Q344" i="60"/>
  <c r="Q343" i="60"/>
  <c r="Q342" i="60"/>
  <c r="Q341" i="60"/>
  <c r="Q340" i="60"/>
  <c r="Q339" i="60"/>
  <c r="Q338" i="60"/>
  <c r="Q337" i="60"/>
  <c r="Q336" i="60"/>
  <c r="Q335" i="60"/>
  <c r="Q334" i="60"/>
  <c r="Q333" i="60"/>
  <c r="Q332" i="60"/>
  <c r="Q331" i="60"/>
  <c r="Q330" i="60"/>
  <c r="Q329" i="60"/>
  <c r="Q328" i="60"/>
  <c r="Q327" i="60"/>
  <c r="Q326" i="60"/>
  <c r="Q325" i="60"/>
  <c r="Q324" i="60"/>
  <c r="Q323" i="60"/>
  <c r="Q322" i="60"/>
  <c r="Q321" i="60"/>
  <c r="Q320" i="60"/>
  <c r="Q319" i="60"/>
  <c r="Q318" i="60"/>
  <c r="Q317" i="60"/>
  <c r="Q316" i="60"/>
  <c r="Q315" i="60"/>
  <c r="Q314" i="60"/>
  <c r="Q313" i="60"/>
  <c r="Q312" i="60"/>
  <c r="Q311" i="60"/>
  <c r="Q310" i="60"/>
  <c r="Q309" i="60"/>
  <c r="Q308" i="60"/>
  <c r="Q307" i="60"/>
  <c r="Q306" i="60"/>
  <c r="Q305" i="60"/>
  <c r="Q304" i="60"/>
  <c r="Q303" i="60"/>
  <c r="Q302" i="60"/>
  <c r="Q301" i="60"/>
  <c r="Q300" i="60"/>
  <c r="Q299" i="60"/>
  <c r="Q298" i="60"/>
  <c r="Q297" i="60"/>
  <c r="Q296" i="60"/>
  <c r="Q295" i="60"/>
  <c r="Q294" i="60"/>
  <c r="Q293" i="60"/>
  <c r="Q292" i="60"/>
  <c r="Q291" i="60"/>
  <c r="Q290" i="60"/>
  <c r="Q289" i="60"/>
  <c r="Q288" i="60"/>
  <c r="Q287" i="60"/>
  <c r="Q286" i="60"/>
  <c r="Q285" i="60"/>
  <c r="Q284" i="60"/>
  <c r="Q283" i="60"/>
  <c r="Q282" i="60"/>
  <c r="Q281" i="60"/>
  <c r="Q280" i="60"/>
  <c r="Q279" i="60"/>
  <c r="Q278" i="60"/>
  <c r="Q277" i="60"/>
  <c r="Q276" i="60"/>
  <c r="Q275" i="60"/>
  <c r="Q274" i="60"/>
  <c r="Q273" i="60"/>
  <c r="Q272" i="60"/>
  <c r="Q271" i="60"/>
  <c r="Q270" i="60"/>
  <c r="Q269" i="60"/>
  <c r="Q268" i="60"/>
  <c r="Q267" i="60"/>
  <c r="Q266" i="60"/>
  <c r="Q265" i="60"/>
  <c r="Q264" i="60"/>
  <c r="Q263" i="60"/>
  <c r="Q262" i="60"/>
  <c r="Q261" i="60"/>
  <c r="Q260" i="60"/>
  <c r="Q259" i="60"/>
  <c r="Q258" i="60"/>
  <c r="Q257" i="60"/>
  <c r="Q256" i="60"/>
  <c r="Q255" i="60"/>
  <c r="Q254" i="60"/>
  <c r="Q253" i="60"/>
  <c r="Q252" i="60"/>
  <c r="Q251" i="60"/>
  <c r="Q250" i="60"/>
  <c r="Q249" i="60"/>
  <c r="Q248" i="60"/>
  <c r="Q247" i="60"/>
  <c r="Q246" i="60"/>
  <c r="Q245" i="60"/>
  <c r="Q244" i="60"/>
  <c r="Q243" i="60"/>
  <c r="Q242" i="60"/>
  <c r="Q241" i="60"/>
  <c r="Q240" i="60"/>
  <c r="Q239" i="60"/>
  <c r="Q238" i="60"/>
  <c r="Q237" i="60"/>
  <c r="Q236" i="60"/>
  <c r="Q235" i="60"/>
  <c r="Q234" i="60"/>
  <c r="Q233" i="60"/>
  <c r="Q232" i="60"/>
  <c r="Q231" i="60"/>
  <c r="Q230" i="60"/>
  <c r="Q229" i="60"/>
  <c r="Q228" i="60"/>
  <c r="Q227" i="60"/>
  <c r="Q226" i="60"/>
  <c r="Q225" i="60"/>
  <c r="Q224" i="60"/>
  <c r="Q223" i="60"/>
  <c r="Q222" i="60"/>
  <c r="Q221" i="60"/>
  <c r="Q220" i="60"/>
  <c r="Q219" i="60"/>
  <c r="Q218" i="60"/>
  <c r="Q217" i="60"/>
  <c r="Q216" i="60"/>
  <c r="Q215" i="60"/>
  <c r="Q214" i="60"/>
  <c r="Q213" i="60"/>
  <c r="Q212" i="60"/>
  <c r="Q211" i="60"/>
  <c r="Q210" i="60"/>
  <c r="Q209" i="60"/>
  <c r="Q208" i="60"/>
  <c r="Q207" i="60"/>
  <c r="Q206" i="60"/>
  <c r="Q205" i="60"/>
  <c r="Q204" i="60"/>
  <c r="Q203" i="60"/>
  <c r="Q202" i="60"/>
  <c r="Q201" i="60"/>
  <c r="Q200" i="60"/>
  <c r="Q199" i="60"/>
  <c r="Q198" i="60"/>
  <c r="Q197" i="60"/>
  <c r="Q196" i="60"/>
  <c r="Q195" i="60"/>
  <c r="Q194" i="60"/>
  <c r="Q193" i="60"/>
  <c r="Q192" i="60"/>
  <c r="Q191" i="60"/>
  <c r="Q190" i="60"/>
  <c r="Q189" i="60"/>
  <c r="Q188" i="60"/>
  <c r="Q187" i="60"/>
  <c r="Q186" i="60"/>
  <c r="Q185" i="60"/>
  <c r="Q184" i="60"/>
  <c r="Q183" i="60"/>
  <c r="Q182" i="60"/>
  <c r="Q181" i="60"/>
  <c r="Q180" i="60"/>
  <c r="Q179" i="60"/>
  <c r="Q178" i="60"/>
  <c r="Q177" i="60"/>
  <c r="Q176" i="60"/>
  <c r="Q175" i="60"/>
  <c r="Q174" i="60"/>
  <c r="Q173" i="60"/>
  <c r="Q172" i="60"/>
  <c r="Q171" i="60"/>
  <c r="Q170" i="60"/>
  <c r="Q169" i="60"/>
  <c r="Q168" i="60"/>
  <c r="Q167" i="60"/>
  <c r="Q166" i="60"/>
  <c r="Q165" i="60"/>
  <c r="Q164" i="60"/>
  <c r="Q163" i="60"/>
  <c r="Q162" i="60"/>
  <c r="Q161" i="60"/>
  <c r="Q160" i="60"/>
  <c r="Q159" i="60"/>
  <c r="Q158" i="60"/>
  <c r="Q157" i="60"/>
  <c r="Q156" i="60"/>
  <c r="Q155" i="60"/>
  <c r="Q154" i="60"/>
  <c r="Q153" i="60"/>
  <c r="Q152" i="60"/>
  <c r="Q151" i="60"/>
  <c r="Q150" i="60"/>
  <c r="Q149" i="60"/>
  <c r="Q148" i="60"/>
  <c r="Q147" i="60"/>
  <c r="Q146" i="60"/>
  <c r="Q145" i="60"/>
  <c r="Q144" i="60"/>
  <c r="Q143" i="60"/>
  <c r="Q142" i="60"/>
  <c r="Q141" i="60"/>
  <c r="Q140" i="60"/>
  <c r="Q139" i="60"/>
  <c r="Q138" i="60"/>
  <c r="Q137" i="60"/>
  <c r="Q136" i="60"/>
  <c r="Q135" i="60"/>
  <c r="Q134" i="60"/>
  <c r="Q133" i="60"/>
  <c r="Q132" i="60"/>
  <c r="Q131" i="60"/>
  <c r="Q130" i="60"/>
  <c r="Q129" i="60"/>
  <c r="Q128" i="60"/>
  <c r="Q127" i="60"/>
  <c r="Q126" i="60"/>
  <c r="Q125" i="60"/>
  <c r="Q124" i="60"/>
  <c r="Q123" i="60"/>
  <c r="Q122" i="60"/>
  <c r="Q121" i="60"/>
  <c r="Q120" i="60"/>
  <c r="Q119" i="60"/>
  <c r="Q118" i="60"/>
  <c r="Q117" i="60"/>
  <c r="Q116" i="60"/>
  <c r="Q115" i="60"/>
  <c r="Q114" i="60"/>
  <c r="Q113" i="60"/>
  <c r="Q112" i="60"/>
  <c r="Q111" i="60"/>
  <c r="Q110" i="60"/>
  <c r="Q109" i="60"/>
  <c r="Q108" i="60"/>
  <c r="Q107" i="60"/>
  <c r="Q106" i="60"/>
  <c r="Q105" i="60"/>
  <c r="Q104" i="60"/>
  <c r="Q103" i="60"/>
  <c r="Q102" i="60"/>
  <c r="Q101" i="60"/>
  <c r="Q100" i="60"/>
  <c r="Q99" i="60"/>
  <c r="Q98" i="60"/>
  <c r="Q97" i="60"/>
  <c r="Q96" i="60"/>
  <c r="Q95" i="60"/>
  <c r="Q94" i="60"/>
  <c r="Q93" i="60"/>
  <c r="Q92" i="60"/>
  <c r="Q91" i="60"/>
  <c r="Q90" i="60"/>
  <c r="Q89" i="60"/>
  <c r="Q88" i="60"/>
  <c r="Q87" i="60"/>
  <c r="Q86" i="60"/>
  <c r="Q85" i="60"/>
  <c r="Q84" i="60"/>
  <c r="Q83" i="60"/>
  <c r="Q82" i="60"/>
  <c r="Q81" i="60"/>
  <c r="Q80" i="60"/>
  <c r="Q79" i="60"/>
  <c r="Q78" i="60"/>
  <c r="Q77" i="60"/>
  <c r="Q76" i="60"/>
  <c r="Q75" i="60"/>
  <c r="Q74" i="60"/>
  <c r="Q73" i="60"/>
  <c r="Q72" i="60"/>
  <c r="Q71" i="60"/>
  <c r="Q70" i="60"/>
  <c r="Q69" i="60"/>
  <c r="Q68" i="60"/>
  <c r="Q67" i="60"/>
  <c r="Q66" i="60"/>
  <c r="Q65" i="60"/>
  <c r="Q64" i="60"/>
  <c r="Q63" i="60"/>
  <c r="Q62" i="60"/>
  <c r="Q61" i="60"/>
  <c r="Q60" i="60"/>
  <c r="Q59" i="60"/>
  <c r="Q58" i="60"/>
  <c r="Q57" i="60"/>
  <c r="Q56" i="60"/>
  <c r="Q55" i="60"/>
  <c r="Q54" i="60"/>
  <c r="Q53" i="60"/>
  <c r="Q52" i="60"/>
  <c r="Q51" i="60"/>
  <c r="Q50" i="60"/>
  <c r="Q49" i="60"/>
  <c r="Q48" i="60"/>
  <c r="Q47" i="60"/>
  <c r="Q46" i="60"/>
  <c r="Q45" i="60"/>
  <c r="Q44" i="60"/>
  <c r="Q43" i="60"/>
  <c r="Q42" i="60"/>
  <c r="Q41" i="60"/>
  <c r="Q40" i="60"/>
  <c r="Q39" i="60"/>
  <c r="Q38" i="60"/>
  <c r="Q37" i="60"/>
  <c r="Q36" i="60"/>
  <c r="Q35" i="60"/>
  <c r="Q34" i="60"/>
  <c r="Q33" i="60"/>
  <c r="Q32" i="60"/>
  <c r="Q31" i="60"/>
  <c r="Q30" i="60"/>
  <c r="Q29" i="60"/>
  <c r="Q28" i="60"/>
  <c r="Q27" i="60"/>
  <c r="Q26" i="60"/>
  <c r="Q25" i="60"/>
  <c r="Q24" i="60"/>
  <c r="Q23" i="60"/>
  <c r="Q22" i="60"/>
  <c r="Q21" i="60"/>
  <c r="Q20" i="60"/>
  <c r="Q19" i="60"/>
  <c r="Q18" i="60"/>
  <c r="Q17" i="60"/>
  <c r="Q16" i="60"/>
  <c r="Q15" i="60"/>
  <c r="Q14" i="60"/>
  <c r="Q13" i="60"/>
  <c r="Q12" i="60"/>
  <c r="Q11" i="60"/>
  <c r="O2005" i="60"/>
  <c r="O2004" i="60"/>
  <c r="O2003" i="60"/>
  <c r="O2002" i="60"/>
  <c r="O2001" i="60"/>
  <c r="O2000" i="60"/>
  <c r="O1999" i="60"/>
  <c r="O1998" i="60"/>
  <c r="O1997" i="60"/>
  <c r="O1996" i="60"/>
  <c r="O1995" i="60"/>
  <c r="O1994" i="60"/>
  <c r="O1993" i="60"/>
  <c r="O1992" i="60"/>
  <c r="O1991" i="60"/>
  <c r="O1990" i="60"/>
  <c r="O1989" i="60"/>
  <c r="O1988" i="60"/>
  <c r="O1987" i="60"/>
  <c r="O1986" i="60"/>
  <c r="O1985" i="60"/>
  <c r="O1984" i="60"/>
  <c r="O1983" i="60"/>
  <c r="O1982" i="60"/>
  <c r="O1981" i="60"/>
  <c r="O1980" i="60"/>
  <c r="O1979" i="60"/>
  <c r="O1978" i="60"/>
  <c r="O1977" i="60"/>
  <c r="O1976" i="60"/>
  <c r="O1975" i="60"/>
  <c r="O1974" i="60"/>
  <c r="O1973" i="60"/>
  <c r="O1972" i="60"/>
  <c r="O1971" i="60"/>
  <c r="O1970" i="60"/>
  <c r="O1969" i="60"/>
  <c r="O1968" i="60"/>
  <c r="O1967" i="60"/>
  <c r="O1966" i="60"/>
  <c r="O1965" i="60"/>
  <c r="O1964" i="60"/>
  <c r="O1963" i="60"/>
  <c r="O1962" i="60"/>
  <c r="O1961" i="60"/>
  <c r="O1960" i="60"/>
  <c r="O1959" i="60"/>
  <c r="O1958" i="60"/>
  <c r="O1957" i="60"/>
  <c r="O1956" i="60"/>
  <c r="O1955" i="60"/>
  <c r="O1954" i="60"/>
  <c r="O1953" i="60"/>
  <c r="O1952" i="60"/>
  <c r="O1951" i="60"/>
  <c r="O1950" i="60"/>
  <c r="O1949" i="60"/>
  <c r="O1948" i="60"/>
  <c r="O1947" i="60"/>
  <c r="O1946" i="60"/>
  <c r="O1945" i="60"/>
  <c r="O1944" i="60"/>
  <c r="O1943" i="60"/>
  <c r="O1942" i="60"/>
  <c r="O1941" i="60"/>
  <c r="O1940" i="60"/>
  <c r="O1939" i="60"/>
  <c r="O1938" i="60"/>
  <c r="O1937" i="60"/>
  <c r="O1936" i="60"/>
  <c r="O1935" i="60"/>
  <c r="O1934" i="60"/>
  <c r="O1933" i="60"/>
  <c r="O1932" i="60"/>
  <c r="O1931" i="60"/>
  <c r="O1930" i="60"/>
  <c r="O1929" i="60"/>
  <c r="O1928" i="60"/>
  <c r="O1927" i="60"/>
  <c r="O1926" i="60"/>
  <c r="O1925" i="60"/>
  <c r="O1924" i="60"/>
  <c r="O1923" i="60"/>
  <c r="O1922" i="60"/>
  <c r="O1921" i="60"/>
  <c r="O1920" i="60"/>
  <c r="O1919" i="60"/>
  <c r="O1918" i="60"/>
  <c r="O1917" i="60"/>
  <c r="O1916" i="60"/>
  <c r="O1915" i="60"/>
  <c r="O1914" i="60"/>
  <c r="O1913" i="60"/>
  <c r="O1912" i="60"/>
  <c r="O1911" i="60"/>
  <c r="O1910" i="60"/>
  <c r="O1909" i="60"/>
  <c r="O1908" i="60"/>
  <c r="O1907" i="60"/>
  <c r="O1906" i="60"/>
  <c r="O1905" i="60"/>
  <c r="O1904" i="60"/>
  <c r="O1903" i="60"/>
  <c r="O1902" i="60"/>
  <c r="O1901" i="60"/>
  <c r="O1900" i="60"/>
  <c r="O1899" i="60"/>
  <c r="O1898" i="60"/>
  <c r="O1897" i="60"/>
  <c r="O1896" i="60"/>
  <c r="O1895" i="60"/>
  <c r="O1894" i="60"/>
  <c r="O1893" i="60"/>
  <c r="O1892" i="60"/>
  <c r="O1891" i="60"/>
  <c r="O1890" i="60"/>
  <c r="O1889" i="60"/>
  <c r="O1888" i="60"/>
  <c r="O1887" i="60"/>
  <c r="O1886" i="60"/>
  <c r="O1885" i="60"/>
  <c r="O1884" i="60"/>
  <c r="O1883" i="60"/>
  <c r="O1882" i="60"/>
  <c r="O1881" i="60"/>
  <c r="O1880" i="60"/>
  <c r="O1879" i="60"/>
  <c r="O1878" i="60"/>
  <c r="O1877" i="60"/>
  <c r="O1876" i="60"/>
  <c r="O1875" i="60"/>
  <c r="O1874" i="60"/>
  <c r="O1873" i="60"/>
  <c r="O1872" i="60"/>
  <c r="O1871" i="60"/>
  <c r="O1870" i="60"/>
  <c r="O1869" i="60"/>
  <c r="O1868" i="60"/>
  <c r="O1867" i="60"/>
  <c r="O1866" i="60"/>
  <c r="O1865" i="60"/>
  <c r="O1864" i="60"/>
  <c r="O1863" i="60"/>
  <c r="O1862" i="60"/>
  <c r="O1861" i="60"/>
  <c r="O1860" i="60"/>
  <c r="O1859" i="60"/>
  <c r="O1858" i="60"/>
  <c r="O1857" i="60"/>
  <c r="O1856" i="60"/>
  <c r="O1855" i="60"/>
  <c r="O1854" i="60"/>
  <c r="O1853" i="60"/>
  <c r="O1852" i="60"/>
  <c r="O1851" i="60"/>
  <c r="O1850" i="60"/>
  <c r="O1849" i="60"/>
  <c r="O1848" i="60"/>
  <c r="O1847" i="60"/>
  <c r="O1846" i="60"/>
  <c r="O1845" i="60"/>
  <c r="O1844" i="60"/>
  <c r="O1843" i="60"/>
  <c r="O1842" i="60"/>
  <c r="O1841" i="60"/>
  <c r="O1840" i="60"/>
  <c r="O1839" i="60"/>
  <c r="O1838" i="60"/>
  <c r="O1837" i="60"/>
  <c r="O1836" i="60"/>
  <c r="O1835" i="60"/>
  <c r="O1834" i="60"/>
  <c r="O1833" i="60"/>
  <c r="O1832" i="60"/>
  <c r="O1831" i="60"/>
  <c r="O1830" i="60"/>
  <c r="O1829" i="60"/>
  <c r="O1828" i="60"/>
  <c r="O1827" i="60"/>
  <c r="O1826" i="60"/>
  <c r="O1825" i="60"/>
  <c r="O1824" i="60"/>
  <c r="O1823" i="60"/>
  <c r="O1822" i="60"/>
  <c r="O1821" i="60"/>
  <c r="O1820" i="60"/>
  <c r="O1819" i="60"/>
  <c r="O1818" i="60"/>
  <c r="O1817" i="60"/>
  <c r="O1816" i="60"/>
  <c r="O1815" i="60"/>
  <c r="O1814" i="60"/>
  <c r="O1813" i="60"/>
  <c r="O1812" i="60"/>
  <c r="O1811" i="60"/>
  <c r="O1810" i="60"/>
  <c r="O1809" i="60"/>
  <c r="O1808" i="60"/>
  <c r="O1807" i="60"/>
  <c r="O1806" i="60"/>
  <c r="O1805" i="60"/>
  <c r="O1804" i="60"/>
  <c r="O1803" i="60"/>
  <c r="O1802" i="60"/>
  <c r="O1801" i="60"/>
  <c r="O1800" i="60"/>
  <c r="O1799" i="60"/>
  <c r="O1798" i="60"/>
  <c r="O1797" i="60"/>
  <c r="O1796" i="60"/>
  <c r="O1795" i="60"/>
  <c r="O1794" i="60"/>
  <c r="O1793" i="60"/>
  <c r="O1792" i="60"/>
  <c r="O1791" i="60"/>
  <c r="O1790" i="60"/>
  <c r="O1789" i="60"/>
  <c r="O1788" i="60"/>
  <c r="O1787" i="60"/>
  <c r="O1786" i="60"/>
  <c r="O1785" i="60"/>
  <c r="O1784" i="60"/>
  <c r="O1783" i="60"/>
  <c r="O1782" i="60"/>
  <c r="O1781" i="60"/>
  <c r="O1780" i="60"/>
  <c r="O1779" i="60"/>
  <c r="O1778" i="60"/>
  <c r="O1777" i="60"/>
  <c r="O1776" i="60"/>
  <c r="O1775" i="60"/>
  <c r="O1774" i="60"/>
  <c r="O1773" i="60"/>
  <c r="O1772" i="60"/>
  <c r="O1771" i="60"/>
  <c r="O1770" i="60"/>
  <c r="O1769" i="60"/>
  <c r="O1768" i="60"/>
  <c r="O1767" i="60"/>
  <c r="O1766" i="60"/>
  <c r="O1765" i="60"/>
  <c r="O1764" i="60"/>
  <c r="O1763" i="60"/>
  <c r="O1762" i="60"/>
  <c r="O1761" i="60"/>
  <c r="O1760" i="60"/>
  <c r="O1759" i="60"/>
  <c r="O1758" i="60"/>
  <c r="O1757" i="60"/>
  <c r="O1756" i="60"/>
  <c r="O1755" i="60"/>
  <c r="O1754" i="60"/>
  <c r="O1753" i="60"/>
  <c r="O1752" i="60"/>
  <c r="O1751" i="60"/>
  <c r="O1750" i="60"/>
  <c r="O1749" i="60"/>
  <c r="O1748" i="60"/>
  <c r="O1747" i="60"/>
  <c r="O1746" i="60"/>
  <c r="O1745" i="60"/>
  <c r="O1744" i="60"/>
  <c r="O1743" i="60"/>
  <c r="O1742" i="60"/>
  <c r="O1741" i="60"/>
  <c r="O1740" i="60"/>
  <c r="O1739" i="60"/>
  <c r="O1738" i="60"/>
  <c r="O1737" i="60"/>
  <c r="O1736" i="60"/>
  <c r="O1735" i="60"/>
  <c r="O1734" i="60"/>
  <c r="O1733" i="60"/>
  <c r="O1732" i="60"/>
  <c r="O1731" i="60"/>
  <c r="O1730" i="60"/>
  <c r="O1729" i="60"/>
  <c r="O1728" i="60"/>
  <c r="O1727" i="60"/>
  <c r="O1726" i="60"/>
  <c r="O1725" i="60"/>
  <c r="O1724" i="60"/>
  <c r="O1723" i="60"/>
  <c r="O1722" i="60"/>
  <c r="O1721" i="60"/>
  <c r="O1720" i="60"/>
  <c r="O1719" i="60"/>
  <c r="O1718" i="60"/>
  <c r="O1717" i="60"/>
  <c r="O1716" i="60"/>
  <c r="O1715" i="60"/>
  <c r="O1714" i="60"/>
  <c r="O1713" i="60"/>
  <c r="O1712" i="60"/>
  <c r="O1711" i="60"/>
  <c r="O1710" i="60"/>
  <c r="O1709" i="60"/>
  <c r="O1708" i="60"/>
  <c r="O1707" i="60"/>
  <c r="O1706" i="60"/>
  <c r="O1705" i="60"/>
  <c r="O1704" i="60"/>
  <c r="O1703" i="60"/>
  <c r="O1702" i="60"/>
  <c r="O1701" i="60"/>
  <c r="O1700" i="60"/>
  <c r="O1699" i="60"/>
  <c r="O1698" i="60"/>
  <c r="O1697" i="60"/>
  <c r="O1696" i="60"/>
  <c r="O1695" i="60"/>
  <c r="O1694" i="60"/>
  <c r="O1693" i="60"/>
  <c r="O1692" i="60"/>
  <c r="O1691" i="60"/>
  <c r="O1690" i="60"/>
  <c r="O1689" i="60"/>
  <c r="O1688" i="60"/>
  <c r="O1687" i="60"/>
  <c r="O1686" i="60"/>
  <c r="O1685" i="60"/>
  <c r="O1684" i="60"/>
  <c r="O1683" i="60"/>
  <c r="O1682" i="60"/>
  <c r="O1681" i="60"/>
  <c r="O1680" i="60"/>
  <c r="O1679" i="60"/>
  <c r="O1678" i="60"/>
  <c r="O1677" i="60"/>
  <c r="O1676" i="60"/>
  <c r="O1675" i="60"/>
  <c r="O1674" i="60"/>
  <c r="O1673" i="60"/>
  <c r="O1672" i="60"/>
  <c r="O1671" i="60"/>
  <c r="O1670" i="60"/>
  <c r="O1669" i="60"/>
  <c r="O1668" i="60"/>
  <c r="O1667" i="60"/>
  <c r="O1666" i="60"/>
  <c r="O1665" i="60"/>
  <c r="O1664" i="60"/>
  <c r="O1663" i="60"/>
  <c r="O1662" i="60"/>
  <c r="O1661" i="60"/>
  <c r="O1660" i="60"/>
  <c r="O1659" i="60"/>
  <c r="O1658" i="60"/>
  <c r="O1657" i="60"/>
  <c r="O1656" i="60"/>
  <c r="O1655" i="60"/>
  <c r="O1654" i="60"/>
  <c r="O1653" i="60"/>
  <c r="O1652" i="60"/>
  <c r="O1651" i="60"/>
  <c r="O1650" i="60"/>
  <c r="O1649" i="60"/>
  <c r="O1648" i="60"/>
  <c r="O1647" i="60"/>
  <c r="O1646" i="60"/>
  <c r="O1645" i="60"/>
  <c r="O1644" i="60"/>
  <c r="O1643" i="60"/>
  <c r="O1642" i="60"/>
  <c r="O1641" i="60"/>
  <c r="O1640" i="60"/>
  <c r="O1639" i="60"/>
  <c r="O1638" i="60"/>
  <c r="O1637" i="60"/>
  <c r="O1636" i="60"/>
  <c r="O1635" i="60"/>
  <c r="O1634" i="60"/>
  <c r="O1633" i="60"/>
  <c r="O1632" i="60"/>
  <c r="O1631" i="60"/>
  <c r="O1630" i="60"/>
  <c r="O1629" i="60"/>
  <c r="O1628" i="60"/>
  <c r="O1627" i="60"/>
  <c r="O1626" i="60"/>
  <c r="O1625" i="60"/>
  <c r="O1624" i="60"/>
  <c r="O1623" i="60"/>
  <c r="O1622" i="60"/>
  <c r="O1621" i="60"/>
  <c r="O1620" i="60"/>
  <c r="O1619" i="60"/>
  <c r="O1618" i="60"/>
  <c r="O1617" i="60"/>
  <c r="O1616" i="60"/>
  <c r="O1615" i="60"/>
  <c r="O1614" i="60"/>
  <c r="O1613" i="60"/>
  <c r="O1612" i="60"/>
  <c r="O1611" i="60"/>
  <c r="O1610" i="60"/>
  <c r="O1609" i="60"/>
  <c r="O1608" i="60"/>
  <c r="O1607" i="60"/>
  <c r="O1606" i="60"/>
  <c r="O1605" i="60"/>
  <c r="O1604" i="60"/>
  <c r="O1603" i="60"/>
  <c r="O1602" i="60"/>
  <c r="O1601" i="60"/>
  <c r="O1600" i="60"/>
  <c r="O1599" i="60"/>
  <c r="O1598" i="60"/>
  <c r="O1597" i="60"/>
  <c r="O1596" i="60"/>
  <c r="O1595" i="60"/>
  <c r="O1594" i="60"/>
  <c r="O1593" i="60"/>
  <c r="O1592" i="60"/>
  <c r="O1591" i="60"/>
  <c r="O1590" i="60"/>
  <c r="O1589" i="60"/>
  <c r="O1588" i="60"/>
  <c r="O1587" i="60"/>
  <c r="O1586" i="60"/>
  <c r="O1585" i="60"/>
  <c r="O1584" i="60"/>
  <c r="O1583" i="60"/>
  <c r="O1582" i="60"/>
  <c r="O1581" i="60"/>
  <c r="O1580" i="60"/>
  <c r="O1579" i="60"/>
  <c r="O1578" i="60"/>
  <c r="O1577" i="60"/>
  <c r="O1576" i="60"/>
  <c r="O1575" i="60"/>
  <c r="O1574" i="60"/>
  <c r="O1573" i="60"/>
  <c r="O1572" i="60"/>
  <c r="O1571" i="60"/>
  <c r="O1570" i="60"/>
  <c r="O1569" i="60"/>
  <c r="O1568" i="60"/>
  <c r="O1567" i="60"/>
  <c r="O1566" i="60"/>
  <c r="O1565" i="60"/>
  <c r="O1564" i="60"/>
  <c r="O1563" i="60"/>
  <c r="O1562" i="60"/>
  <c r="O1561" i="60"/>
  <c r="O1560" i="60"/>
  <c r="O1559" i="60"/>
  <c r="O1558" i="60"/>
  <c r="O1557" i="60"/>
  <c r="O1556" i="60"/>
  <c r="O1555" i="60"/>
  <c r="O1554" i="60"/>
  <c r="O1553" i="60"/>
  <c r="O1552" i="60"/>
  <c r="O1551" i="60"/>
  <c r="O1550" i="60"/>
  <c r="O1549" i="60"/>
  <c r="O1548" i="60"/>
  <c r="O1547" i="60"/>
  <c r="O1546" i="60"/>
  <c r="O1545" i="60"/>
  <c r="O1544" i="60"/>
  <c r="O1543" i="60"/>
  <c r="O1542" i="60"/>
  <c r="O1541" i="60"/>
  <c r="O1540" i="60"/>
  <c r="O1539" i="60"/>
  <c r="O1538" i="60"/>
  <c r="O1537" i="60"/>
  <c r="O1536" i="60"/>
  <c r="O1535" i="60"/>
  <c r="O1534" i="60"/>
  <c r="O1533" i="60"/>
  <c r="O1532" i="60"/>
  <c r="O1531" i="60"/>
  <c r="O1530" i="60"/>
  <c r="O1529" i="60"/>
  <c r="O1528" i="60"/>
  <c r="O1527" i="60"/>
  <c r="O1526" i="60"/>
  <c r="O1525" i="60"/>
  <c r="O1524" i="60"/>
  <c r="O1523" i="60"/>
  <c r="O1522" i="60"/>
  <c r="O1521" i="60"/>
  <c r="O1520" i="60"/>
  <c r="O1519" i="60"/>
  <c r="O1518" i="60"/>
  <c r="O1517" i="60"/>
  <c r="O1516" i="60"/>
  <c r="O1515" i="60"/>
  <c r="O1514" i="60"/>
  <c r="O1513" i="60"/>
  <c r="O1512" i="60"/>
  <c r="O1511" i="60"/>
  <c r="O1510" i="60"/>
  <c r="O1509" i="60"/>
  <c r="O1508" i="60"/>
  <c r="O1507" i="60"/>
  <c r="O1506" i="60"/>
  <c r="O1505" i="60"/>
  <c r="O1504" i="60"/>
  <c r="O1503" i="60"/>
  <c r="O1502" i="60"/>
  <c r="O1501" i="60"/>
  <c r="O1500" i="60"/>
  <c r="O1499" i="60"/>
  <c r="O1498" i="60"/>
  <c r="O1497" i="60"/>
  <c r="O1496" i="60"/>
  <c r="O1495" i="60"/>
  <c r="O1494" i="60"/>
  <c r="O1493" i="60"/>
  <c r="O1492" i="60"/>
  <c r="O1491" i="60"/>
  <c r="O1490" i="60"/>
  <c r="O1489" i="60"/>
  <c r="O1488" i="60"/>
  <c r="O1487" i="60"/>
  <c r="O1486" i="60"/>
  <c r="O1485" i="60"/>
  <c r="O1484" i="60"/>
  <c r="O1483" i="60"/>
  <c r="O1482" i="60"/>
  <c r="O1481" i="60"/>
  <c r="O1480" i="60"/>
  <c r="O1479" i="60"/>
  <c r="O1478" i="60"/>
  <c r="O1477" i="60"/>
  <c r="O1476" i="60"/>
  <c r="O1475" i="60"/>
  <c r="O1474" i="60"/>
  <c r="O1473" i="60"/>
  <c r="O1472" i="60"/>
  <c r="O1471" i="60"/>
  <c r="O1470" i="60"/>
  <c r="O1469" i="60"/>
  <c r="O1468" i="60"/>
  <c r="O1467" i="60"/>
  <c r="O1466" i="60"/>
  <c r="O1465" i="60"/>
  <c r="O1464" i="60"/>
  <c r="O1463" i="60"/>
  <c r="O1462" i="60"/>
  <c r="O1461" i="60"/>
  <c r="O1460" i="60"/>
  <c r="O1459" i="60"/>
  <c r="O1458" i="60"/>
  <c r="O1457" i="60"/>
  <c r="O1456" i="60"/>
  <c r="O1455" i="60"/>
  <c r="O1454" i="60"/>
  <c r="O1453" i="60"/>
  <c r="O1452" i="60"/>
  <c r="O1451" i="60"/>
  <c r="O1450" i="60"/>
  <c r="O1449" i="60"/>
  <c r="O1448" i="60"/>
  <c r="O1447" i="60"/>
  <c r="O1446" i="60"/>
  <c r="O1445" i="60"/>
  <c r="O1444" i="60"/>
  <c r="O1443" i="60"/>
  <c r="O1442" i="60"/>
  <c r="O1441" i="60"/>
  <c r="O1440" i="60"/>
  <c r="O1439" i="60"/>
  <c r="O1438" i="60"/>
  <c r="O1437" i="60"/>
  <c r="O1436" i="60"/>
  <c r="O1435" i="60"/>
  <c r="O1434" i="60"/>
  <c r="O1433" i="60"/>
  <c r="O1432" i="60"/>
  <c r="O1431" i="60"/>
  <c r="O1430" i="60"/>
  <c r="O1429" i="60"/>
  <c r="O1428" i="60"/>
  <c r="O1427" i="60"/>
  <c r="O1426" i="60"/>
  <c r="O1425" i="60"/>
  <c r="O1424" i="60"/>
  <c r="O1423" i="60"/>
  <c r="O1422" i="60"/>
  <c r="O1421" i="60"/>
  <c r="O1420" i="60"/>
  <c r="O1419" i="60"/>
  <c r="O1418" i="60"/>
  <c r="O1417" i="60"/>
  <c r="O1416" i="60"/>
  <c r="O1415" i="60"/>
  <c r="O1414" i="60"/>
  <c r="O1413" i="60"/>
  <c r="O1412" i="60"/>
  <c r="O1411" i="60"/>
  <c r="O1410" i="60"/>
  <c r="O1409" i="60"/>
  <c r="O1408" i="60"/>
  <c r="O1407" i="60"/>
  <c r="O1406" i="60"/>
  <c r="O1405" i="60"/>
  <c r="O1404" i="60"/>
  <c r="O1403" i="60"/>
  <c r="O1402" i="60"/>
  <c r="O1401" i="60"/>
  <c r="O1400" i="60"/>
  <c r="O1399" i="60"/>
  <c r="O1398" i="60"/>
  <c r="O1397" i="60"/>
  <c r="O1396" i="60"/>
  <c r="O1395" i="60"/>
  <c r="O1394" i="60"/>
  <c r="O1393" i="60"/>
  <c r="O1392" i="60"/>
  <c r="O1391" i="60"/>
  <c r="O1390" i="60"/>
  <c r="O1389" i="60"/>
  <c r="O1388" i="60"/>
  <c r="O1387" i="60"/>
  <c r="O1386" i="60"/>
  <c r="O1385" i="60"/>
  <c r="O1384" i="60"/>
  <c r="O1383" i="60"/>
  <c r="O1382" i="60"/>
  <c r="O1381" i="60"/>
  <c r="O1380" i="60"/>
  <c r="O1379" i="60"/>
  <c r="O1378" i="60"/>
  <c r="O1377" i="60"/>
  <c r="O1376" i="60"/>
  <c r="O1375" i="60"/>
  <c r="O1374" i="60"/>
  <c r="O1373" i="60"/>
  <c r="O1372" i="60"/>
  <c r="O1371" i="60"/>
  <c r="O1370" i="60"/>
  <c r="O1369" i="60"/>
  <c r="O1368" i="60"/>
  <c r="O1367" i="60"/>
  <c r="O1366" i="60"/>
  <c r="O1365" i="60"/>
  <c r="O1364" i="60"/>
  <c r="O1363" i="60"/>
  <c r="O1362" i="60"/>
  <c r="O1361" i="60"/>
  <c r="O1360" i="60"/>
  <c r="O1359" i="60"/>
  <c r="O1358" i="60"/>
  <c r="O1357" i="60"/>
  <c r="O1356" i="60"/>
  <c r="O1355" i="60"/>
  <c r="O1354" i="60"/>
  <c r="O1353" i="60"/>
  <c r="O1352" i="60"/>
  <c r="O1351" i="60"/>
  <c r="O1350" i="60"/>
  <c r="O1349" i="60"/>
  <c r="O1348" i="60"/>
  <c r="O1347" i="60"/>
  <c r="O1346" i="60"/>
  <c r="O1345" i="60"/>
  <c r="O1344" i="60"/>
  <c r="O1343" i="60"/>
  <c r="O1342" i="60"/>
  <c r="O1341" i="60"/>
  <c r="O1340" i="60"/>
  <c r="O1339" i="60"/>
  <c r="O1338" i="60"/>
  <c r="O1337" i="60"/>
  <c r="O1336" i="60"/>
  <c r="O1335" i="60"/>
  <c r="O1334" i="60"/>
  <c r="O1333" i="60"/>
  <c r="O1332" i="60"/>
  <c r="O1331" i="60"/>
  <c r="O1330" i="60"/>
  <c r="O1329" i="60"/>
  <c r="O1328" i="60"/>
  <c r="O1327" i="60"/>
  <c r="O1326" i="60"/>
  <c r="O1325" i="60"/>
  <c r="O1324" i="60"/>
  <c r="O1323" i="60"/>
  <c r="O1322" i="60"/>
  <c r="O1321" i="60"/>
  <c r="O1320" i="60"/>
  <c r="O1319" i="60"/>
  <c r="O1318" i="60"/>
  <c r="O1317" i="60"/>
  <c r="O1316" i="60"/>
  <c r="O1315" i="60"/>
  <c r="O1314" i="60"/>
  <c r="O1313" i="60"/>
  <c r="O1312" i="60"/>
  <c r="O1311" i="60"/>
  <c r="O1310" i="60"/>
  <c r="O1309" i="60"/>
  <c r="O1308" i="60"/>
  <c r="O1307" i="60"/>
  <c r="O1306" i="60"/>
  <c r="O1305" i="60"/>
  <c r="O1304" i="60"/>
  <c r="O1303" i="60"/>
  <c r="O1302" i="60"/>
  <c r="O1301" i="60"/>
  <c r="O1300" i="60"/>
  <c r="O1299" i="60"/>
  <c r="O1298" i="60"/>
  <c r="O1297" i="60"/>
  <c r="O1296" i="60"/>
  <c r="O1295" i="60"/>
  <c r="O1294" i="60"/>
  <c r="O1293" i="60"/>
  <c r="O1292" i="60"/>
  <c r="O1291" i="60"/>
  <c r="O1290" i="60"/>
  <c r="O1289" i="60"/>
  <c r="O1288" i="60"/>
  <c r="O1287" i="60"/>
  <c r="O1286" i="60"/>
  <c r="O1285" i="60"/>
  <c r="O1284" i="60"/>
  <c r="O1283" i="60"/>
  <c r="O1282" i="60"/>
  <c r="O1281" i="60"/>
  <c r="O1280" i="60"/>
  <c r="O1279" i="60"/>
  <c r="O1278" i="60"/>
  <c r="O1277" i="60"/>
  <c r="O1276" i="60"/>
  <c r="O1275" i="60"/>
  <c r="O1274" i="60"/>
  <c r="O1273" i="60"/>
  <c r="O1272" i="60"/>
  <c r="O1271" i="60"/>
  <c r="O1270" i="60"/>
  <c r="O1269" i="60"/>
  <c r="O1268" i="60"/>
  <c r="O1267" i="60"/>
  <c r="O1266" i="60"/>
  <c r="O1265" i="60"/>
  <c r="O1264" i="60"/>
  <c r="O1263" i="60"/>
  <c r="O1262" i="60"/>
  <c r="O1261" i="60"/>
  <c r="O1260" i="60"/>
  <c r="O1259" i="60"/>
  <c r="O1258" i="60"/>
  <c r="O1257" i="60"/>
  <c r="O1256" i="60"/>
  <c r="O1255" i="60"/>
  <c r="O1254" i="60"/>
  <c r="O1253" i="60"/>
  <c r="O1252" i="60"/>
  <c r="O1251" i="60"/>
  <c r="O1250" i="60"/>
  <c r="O1249" i="60"/>
  <c r="O1248" i="60"/>
  <c r="O1247" i="60"/>
  <c r="O1246" i="60"/>
  <c r="O1245" i="60"/>
  <c r="O1244" i="60"/>
  <c r="O1243" i="60"/>
  <c r="O1242" i="60"/>
  <c r="O1241" i="60"/>
  <c r="O1240" i="60"/>
  <c r="O1239" i="60"/>
  <c r="O1238" i="60"/>
  <c r="O1237" i="60"/>
  <c r="O1236" i="60"/>
  <c r="O1235" i="60"/>
  <c r="O1234" i="60"/>
  <c r="O1233" i="60"/>
  <c r="O1232" i="60"/>
  <c r="O1231" i="60"/>
  <c r="O1230" i="60"/>
  <c r="O1229" i="60"/>
  <c r="O1228" i="60"/>
  <c r="O1227" i="60"/>
  <c r="O1226" i="60"/>
  <c r="O1225" i="60"/>
  <c r="O1224" i="60"/>
  <c r="O1223" i="60"/>
  <c r="O1222" i="60"/>
  <c r="O1221" i="60"/>
  <c r="O1220" i="60"/>
  <c r="O1219" i="60"/>
  <c r="O1218" i="60"/>
  <c r="O1217" i="60"/>
  <c r="O1216" i="60"/>
  <c r="O1215" i="60"/>
  <c r="O1214" i="60"/>
  <c r="O1213" i="60"/>
  <c r="O1212" i="60"/>
  <c r="O1211" i="60"/>
  <c r="O1210" i="60"/>
  <c r="O1209" i="60"/>
  <c r="O1208" i="60"/>
  <c r="O1207" i="60"/>
  <c r="O1206" i="60"/>
  <c r="O1205" i="60"/>
  <c r="O1204" i="60"/>
  <c r="O1203" i="60"/>
  <c r="O1202" i="60"/>
  <c r="O1201" i="60"/>
  <c r="O1200" i="60"/>
  <c r="O1199" i="60"/>
  <c r="O1198" i="60"/>
  <c r="O1197" i="60"/>
  <c r="O1196" i="60"/>
  <c r="O1195" i="60"/>
  <c r="O1194" i="60"/>
  <c r="O1193" i="60"/>
  <c r="O1192" i="60"/>
  <c r="O1191" i="60"/>
  <c r="O1190" i="60"/>
  <c r="O1189" i="60"/>
  <c r="O1188" i="60"/>
  <c r="O1187" i="60"/>
  <c r="O1186" i="60"/>
  <c r="O1185" i="60"/>
  <c r="O1184" i="60"/>
  <c r="O1183" i="60"/>
  <c r="O1182" i="60"/>
  <c r="O1181" i="60"/>
  <c r="O1180" i="60"/>
  <c r="O1179" i="60"/>
  <c r="O1178" i="60"/>
  <c r="O1177" i="60"/>
  <c r="O1176" i="60"/>
  <c r="O1175" i="60"/>
  <c r="O1174" i="60"/>
  <c r="O1173" i="60"/>
  <c r="O1172" i="60"/>
  <c r="O1171" i="60"/>
  <c r="O1170" i="60"/>
  <c r="O1169" i="60"/>
  <c r="O1168" i="60"/>
  <c r="O1167" i="60"/>
  <c r="O1166" i="60"/>
  <c r="O1165" i="60"/>
  <c r="O1164" i="60"/>
  <c r="O1163" i="60"/>
  <c r="O1162" i="60"/>
  <c r="O1161" i="60"/>
  <c r="O1160" i="60"/>
  <c r="O1159" i="60"/>
  <c r="O1158" i="60"/>
  <c r="O1157" i="60"/>
  <c r="O1156" i="60"/>
  <c r="O1155" i="60"/>
  <c r="O1154" i="60"/>
  <c r="O1153" i="60"/>
  <c r="O1152" i="60"/>
  <c r="O1151" i="60"/>
  <c r="O1150" i="60"/>
  <c r="O1149" i="60"/>
  <c r="O1148" i="60"/>
  <c r="O1147" i="60"/>
  <c r="O1146" i="60"/>
  <c r="O1145" i="60"/>
  <c r="O1144" i="60"/>
  <c r="O1143" i="60"/>
  <c r="O1142" i="60"/>
  <c r="O1141" i="60"/>
  <c r="O1140" i="60"/>
  <c r="O1139" i="60"/>
  <c r="O1138" i="60"/>
  <c r="O1137" i="60"/>
  <c r="O1136" i="60"/>
  <c r="O1135" i="60"/>
  <c r="O1134" i="60"/>
  <c r="O1133" i="60"/>
  <c r="O1132" i="60"/>
  <c r="O1131" i="60"/>
  <c r="O1130" i="60"/>
  <c r="O1129" i="60"/>
  <c r="O1128" i="60"/>
  <c r="O1127" i="60"/>
  <c r="O1126" i="60"/>
  <c r="O1125" i="60"/>
  <c r="O1124" i="60"/>
  <c r="O1123" i="60"/>
  <c r="O1122" i="60"/>
  <c r="O1121" i="60"/>
  <c r="O1120" i="60"/>
  <c r="O1119" i="60"/>
  <c r="O1118" i="60"/>
  <c r="O1117" i="60"/>
  <c r="O1116" i="60"/>
  <c r="O1115" i="60"/>
  <c r="O1114" i="60"/>
  <c r="O1113" i="60"/>
  <c r="O1112" i="60"/>
  <c r="O1111" i="60"/>
  <c r="O1110" i="60"/>
  <c r="O1109" i="60"/>
  <c r="O1108" i="60"/>
  <c r="O1107" i="60"/>
  <c r="O1106" i="60"/>
  <c r="O1105" i="60"/>
  <c r="O1104" i="60"/>
  <c r="O1103" i="60"/>
  <c r="O1102" i="60"/>
  <c r="O1101" i="60"/>
  <c r="O1100" i="60"/>
  <c r="O1099" i="60"/>
  <c r="O1098" i="60"/>
  <c r="O1097" i="60"/>
  <c r="O1096" i="60"/>
  <c r="O1095" i="60"/>
  <c r="O1094" i="60"/>
  <c r="O1093" i="60"/>
  <c r="O1092" i="60"/>
  <c r="O1091" i="60"/>
  <c r="O1090" i="60"/>
  <c r="O1089" i="60"/>
  <c r="O1088" i="60"/>
  <c r="O1087" i="60"/>
  <c r="O1086" i="60"/>
  <c r="O1085" i="60"/>
  <c r="O1084" i="60"/>
  <c r="O1083" i="60"/>
  <c r="O1082" i="60"/>
  <c r="O1081" i="60"/>
  <c r="O1080" i="60"/>
  <c r="O1079" i="60"/>
  <c r="O1078" i="60"/>
  <c r="O1077" i="60"/>
  <c r="O1076" i="60"/>
  <c r="O1075" i="60"/>
  <c r="O1074" i="60"/>
  <c r="O1073" i="60"/>
  <c r="O1072" i="60"/>
  <c r="O1071" i="60"/>
  <c r="O1070" i="60"/>
  <c r="O1069" i="60"/>
  <c r="O1068" i="60"/>
  <c r="O1067" i="60"/>
  <c r="O1066" i="60"/>
  <c r="O1065" i="60"/>
  <c r="O1064" i="60"/>
  <c r="O1063" i="60"/>
  <c r="O1062" i="60"/>
  <c r="O1061" i="60"/>
  <c r="O1060" i="60"/>
  <c r="O1059" i="60"/>
  <c r="O1058" i="60"/>
  <c r="O1057" i="60"/>
  <c r="O1056" i="60"/>
  <c r="O1055" i="60"/>
  <c r="O1054" i="60"/>
  <c r="O1053" i="60"/>
  <c r="O1052" i="60"/>
  <c r="O1051" i="60"/>
  <c r="O1050" i="60"/>
  <c r="O1049" i="60"/>
  <c r="O1048" i="60"/>
  <c r="O1047" i="60"/>
  <c r="O1046" i="60"/>
  <c r="O1045" i="60"/>
  <c r="O1044" i="60"/>
  <c r="O1043" i="60"/>
  <c r="O1042" i="60"/>
  <c r="O1041" i="60"/>
  <c r="O1040" i="60"/>
  <c r="O1039" i="60"/>
  <c r="O1038" i="60"/>
  <c r="O1037" i="60"/>
  <c r="O1036" i="60"/>
  <c r="O1035" i="60"/>
  <c r="O1034" i="60"/>
  <c r="O1033" i="60"/>
  <c r="O1032" i="60"/>
  <c r="O1031" i="60"/>
  <c r="O1030" i="60"/>
  <c r="O1029" i="60"/>
  <c r="O1028" i="60"/>
  <c r="O1027" i="60"/>
  <c r="O1026" i="60"/>
  <c r="O1025" i="60"/>
  <c r="O1024" i="60"/>
  <c r="O1023" i="60"/>
  <c r="O1022" i="60"/>
  <c r="O1021" i="60"/>
  <c r="O1020" i="60"/>
  <c r="O1019" i="60"/>
  <c r="O1018" i="60"/>
  <c r="O1017" i="60"/>
  <c r="O1016" i="60"/>
  <c r="O1015" i="60"/>
  <c r="O1014" i="60"/>
  <c r="O1013" i="60"/>
  <c r="O1012" i="60"/>
  <c r="O1011" i="60"/>
  <c r="O1010" i="60"/>
  <c r="O1009" i="60"/>
  <c r="O1008" i="60"/>
  <c r="O1007" i="60"/>
  <c r="O1006" i="60"/>
  <c r="O1005" i="60"/>
  <c r="O1004" i="60"/>
  <c r="O1003" i="60"/>
  <c r="O1002" i="60"/>
  <c r="O1001" i="60"/>
  <c r="O1000" i="60"/>
  <c r="O999" i="60"/>
  <c r="O998" i="60"/>
  <c r="O997" i="60"/>
  <c r="O996" i="60"/>
  <c r="O995" i="60"/>
  <c r="O994" i="60"/>
  <c r="O993" i="60"/>
  <c r="O992" i="60"/>
  <c r="O991" i="60"/>
  <c r="O990" i="60"/>
  <c r="O989" i="60"/>
  <c r="O988" i="60"/>
  <c r="O987" i="60"/>
  <c r="O986" i="60"/>
  <c r="O985" i="60"/>
  <c r="O984" i="60"/>
  <c r="O983" i="60"/>
  <c r="O982" i="60"/>
  <c r="O981" i="60"/>
  <c r="O980" i="60"/>
  <c r="O979" i="60"/>
  <c r="O978" i="60"/>
  <c r="O977" i="60"/>
  <c r="O976" i="60"/>
  <c r="O975" i="60"/>
  <c r="O974" i="60"/>
  <c r="O973" i="60"/>
  <c r="O972" i="60"/>
  <c r="O971" i="60"/>
  <c r="O970" i="60"/>
  <c r="O969" i="60"/>
  <c r="O968" i="60"/>
  <c r="O967" i="60"/>
  <c r="O966" i="60"/>
  <c r="O965" i="60"/>
  <c r="O964" i="60"/>
  <c r="O963" i="60"/>
  <c r="O962" i="60"/>
  <c r="O961" i="60"/>
  <c r="O960" i="60"/>
  <c r="O959" i="60"/>
  <c r="O958" i="60"/>
  <c r="O957" i="60"/>
  <c r="O956" i="60"/>
  <c r="O955" i="60"/>
  <c r="O954" i="60"/>
  <c r="O953" i="60"/>
  <c r="O952" i="60"/>
  <c r="O951" i="60"/>
  <c r="O950" i="60"/>
  <c r="O949" i="60"/>
  <c r="O948" i="60"/>
  <c r="O947" i="60"/>
  <c r="O946" i="60"/>
  <c r="O945" i="60"/>
  <c r="O944" i="60"/>
  <c r="O943" i="60"/>
  <c r="O942" i="60"/>
  <c r="O941" i="60"/>
  <c r="O940" i="60"/>
  <c r="O939" i="60"/>
  <c r="O938" i="60"/>
  <c r="O937" i="60"/>
  <c r="O936" i="60"/>
  <c r="O935" i="60"/>
  <c r="O934" i="60"/>
  <c r="O933" i="60"/>
  <c r="O932" i="60"/>
  <c r="O931" i="60"/>
  <c r="O930" i="60"/>
  <c r="O929" i="60"/>
  <c r="O928" i="60"/>
  <c r="O927" i="60"/>
  <c r="O926" i="60"/>
  <c r="O925" i="60"/>
  <c r="O924" i="60"/>
  <c r="O923" i="60"/>
  <c r="O922" i="60"/>
  <c r="O921" i="60"/>
  <c r="O920" i="60"/>
  <c r="O919" i="60"/>
  <c r="O918" i="60"/>
  <c r="O917" i="60"/>
  <c r="O916" i="60"/>
  <c r="O915" i="60"/>
  <c r="O914" i="60"/>
  <c r="O913" i="60"/>
  <c r="O912" i="60"/>
  <c r="O911" i="60"/>
  <c r="O910" i="60"/>
  <c r="O909" i="60"/>
  <c r="O908" i="60"/>
  <c r="O907" i="60"/>
  <c r="O906" i="60"/>
  <c r="O905" i="60"/>
  <c r="O904" i="60"/>
  <c r="O903" i="60"/>
  <c r="O902" i="60"/>
  <c r="O901" i="60"/>
  <c r="O900" i="60"/>
  <c r="O899" i="60"/>
  <c r="O898" i="60"/>
  <c r="O897" i="60"/>
  <c r="O896" i="60"/>
  <c r="O895" i="60"/>
  <c r="O894" i="60"/>
  <c r="O893" i="60"/>
  <c r="O892" i="60"/>
  <c r="O891" i="60"/>
  <c r="O890" i="60"/>
  <c r="O889" i="60"/>
  <c r="O888" i="60"/>
  <c r="O887" i="60"/>
  <c r="O886" i="60"/>
  <c r="O885" i="60"/>
  <c r="O884" i="60"/>
  <c r="O883" i="60"/>
  <c r="O882" i="60"/>
  <c r="O881" i="60"/>
  <c r="O880" i="60"/>
  <c r="O879" i="60"/>
  <c r="O878" i="60"/>
  <c r="O877" i="60"/>
  <c r="O876" i="60"/>
  <c r="O875" i="60"/>
  <c r="O874" i="60"/>
  <c r="O873" i="60"/>
  <c r="O872" i="60"/>
  <c r="O871" i="60"/>
  <c r="O870" i="60"/>
  <c r="O869" i="60"/>
  <c r="O868" i="60"/>
  <c r="O867" i="60"/>
  <c r="O866" i="60"/>
  <c r="O865" i="60"/>
  <c r="O864" i="60"/>
  <c r="O863" i="60"/>
  <c r="O862" i="60"/>
  <c r="O861" i="60"/>
  <c r="O860" i="60"/>
  <c r="O859" i="60"/>
  <c r="O858" i="60"/>
  <c r="O857" i="60"/>
  <c r="O856" i="60"/>
  <c r="O855" i="60"/>
  <c r="O854" i="60"/>
  <c r="O853" i="60"/>
  <c r="O852" i="60"/>
  <c r="O851" i="60"/>
  <c r="O850" i="60"/>
  <c r="O849" i="60"/>
  <c r="O848" i="60"/>
  <c r="O847" i="60"/>
  <c r="O846" i="60"/>
  <c r="O845" i="60"/>
  <c r="O844" i="60"/>
  <c r="O843" i="60"/>
  <c r="O842" i="60"/>
  <c r="O841" i="60"/>
  <c r="O840" i="60"/>
  <c r="O839" i="60"/>
  <c r="O838" i="60"/>
  <c r="O837" i="60"/>
  <c r="O836" i="60"/>
  <c r="O835" i="60"/>
  <c r="O834" i="60"/>
  <c r="O833" i="60"/>
  <c r="O832" i="60"/>
  <c r="O831" i="60"/>
  <c r="O830" i="60"/>
  <c r="O829" i="60"/>
  <c r="O828" i="60"/>
  <c r="O827" i="60"/>
  <c r="O826" i="60"/>
  <c r="O825" i="60"/>
  <c r="O824" i="60"/>
  <c r="O823" i="60"/>
  <c r="O822" i="60"/>
  <c r="O821" i="60"/>
  <c r="O820" i="60"/>
  <c r="O819" i="60"/>
  <c r="O818" i="60"/>
  <c r="O817" i="60"/>
  <c r="O816" i="60"/>
  <c r="O815" i="60"/>
  <c r="O814" i="60"/>
  <c r="O813" i="60"/>
  <c r="O812" i="60"/>
  <c r="O811" i="60"/>
  <c r="O810" i="60"/>
  <c r="O809" i="60"/>
  <c r="O808" i="60"/>
  <c r="O807" i="60"/>
  <c r="O806" i="60"/>
  <c r="O805" i="60"/>
  <c r="O804" i="60"/>
  <c r="O803" i="60"/>
  <c r="O802" i="60"/>
  <c r="O801" i="60"/>
  <c r="O800" i="60"/>
  <c r="O799" i="60"/>
  <c r="O798" i="60"/>
  <c r="O797" i="60"/>
  <c r="O796" i="60"/>
  <c r="O795" i="60"/>
  <c r="O794" i="60"/>
  <c r="O793" i="60"/>
  <c r="O792" i="60"/>
  <c r="O791" i="60"/>
  <c r="O790" i="60"/>
  <c r="O789" i="60"/>
  <c r="O788" i="60"/>
  <c r="O787" i="60"/>
  <c r="O786" i="60"/>
  <c r="O785" i="60"/>
  <c r="O784" i="60"/>
  <c r="O783" i="60"/>
  <c r="O782" i="60"/>
  <c r="O781" i="60"/>
  <c r="O780" i="60"/>
  <c r="O779" i="60"/>
  <c r="O778" i="60"/>
  <c r="O777" i="60"/>
  <c r="O776" i="60"/>
  <c r="O775" i="60"/>
  <c r="O774" i="60"/>
  <c r="O773" i="60"/>
  <c r="O772" i="60"/>
  <c r="O771" i="60"/>
  <c r="O770" i="60"/>
  <c r="O769" i="60"/>
  <c r="O768" i="60"/>
  <c r="O767" i="60"/>
  <c r="O766" i="60"/>
  <c r="O765" i="60"/>
  <c r="O764" i="60"/>
  <c r="O763" i="60"/>
  <c r="O762" i="60"/>
  <c r="O761" i="60"/>
  <c r="O760" i="60"/>
  <c r="O759" i="60"/>
  <c r="O758" i="60"/>
  <c r="O757" i="60"/>
  <c r="O756" i="60"/>
  <c r="O755" i="60"/>
  <c r="O754" i="60"/>
  <c r="O753" i="60"/>
  <c r="O752" i="60"/>
  <c r="O751" i="60"/>
  <c r="O750" i="60"/>
  <c r="O749" i="60"/>
  <c r="O748" i="60"/>
  <c r="O747" i="60"/>
  <c r="O746" i="60"/>
  <c r="O745" i="60"/>
  <c r="O744" i="60"/>
  <c r="O743" i="60"/>
  <c r="O742" i="60"/>
  <c r="O741" i="60"/>
  <c r="O740" i="60"/>
  <c r="O739" i="60"/>
  <c r="O738" i="60"/>
  <c r="O737" i="60"/>
  <c r="O736" i="60"/>
  <c r="O735" i="60"/>
  <c r="O734" i="60"/>
  <c r="O733" i="60"/>
  <c r="O732" i="60"/>
  <c r="O731" i="60"/>
  <c r="O730" i="60"/>
  <c r="O729" i="60"/>
  <c r="O728" i="60"/>
  <c r="O727" i="60"/>
  <c r="O726" i="60"/>
  <c r="O725" i="60"/>
  <c r="O724" i="60"/>
  <c r="O723" i="60"/>
  <c r="O722" i="60"/>
  <c r="O721" i="60"/>
  <c r="O720" i="60"/>
  <c r="O719" i="60"/>
  <c r="O718" i="60"/>
  <c r="O717" i="60"/>
  <c r="O716" i="60"/>
  <c r="O715" i="60"/>
  <c r="O714" i="60"/>
  <c r="O713" i="60"/>
  <c r="O712" i="60"/>
  <c r="O711" i="60"/>
  <c r="O710" i="60"/>
  <c r="O709" i="60"/>
  <c r="O708" i="60"/>
  <c r="O707" i="60"/>
  <c r="O706" i="60"/>
  <c r="O705" i="60"/>
  <c r="O704" i="60"/>
  <c r="O703" i="60"/>
  <c r="O702" i="60"/>
  <c r="O701" i="60"/>
  <c r="O700" i="60"/>
  <c r="O699" i="60"/>
  <c r="O698" i="60"/>
  <c r="O697" i="60"/>
  <c r="O696" i="60"/>
  <c r="O695" i="60"/>
  <c r="O694" i="60"/>
  <c r="O693" i="60"/>
  <c r="O692" i="60"/>
  <c r="O691" i="60"/>
  <c r="O690" i="60"/>
  <c r="O689" i="60"/>
  <c r="O688" i="60"/>
  <c r="O687" i="60"/>
  <c r="O686" i="60"/>
  <c r="O685" i="60"/>
  <c r="O684" i="60"/>
  <c r="O683" i="60"/>
  <c r="O682" i="60"/>
  <c r="O681" i="60"/>
  <c r="O680" i="60"/>
  <c r="O679" i="60"/>
  <c r="O678" i="60"/>
  <c r="O677" i="60"/>
  <c r="O676" i="60"/>
  <c r="O675" i="60"/>
  <c r="O674" i="60"/>
  <c r="O673" i="60"/>
  <c r="O672" i="60"/>
  <c r="O671" i="60"/>
  <c r="O670" i="60"/>
  <c r="O669" i="60"/>
  <c r="O668" i="60"/>
  <c r="O667" i="60"/>
  <c r="O666" i="60"/>
  <c r="O665" i="60"/>
  <c r="O664" i="60"/>
  <c r="O663" i="60"/>
  <c r="O662" i="60"/>
  <c r="O661" i="60"/>
  <c r="O660" i="60"/>
  <c r="O659" i="60"/>
  <c r="O658" i="60"/>
  <c r="O657" i="60"/>
  <c r="O656" i="60"/>
  <c r="O655" i="60"/>
  <c r="O654" i="60"/>
  <c r="O653" i="60"/>
  <c r="O652" i="60"/>
  <c r="O651" i="60"/>
  <c r="O650" i="60"/>
  <c r="O649" i="60"/>
  <c r="O648" i="60"/>
  <c r="O647" i="60"/>
  <c r="O646" i="60"/>
  <c r="O645" i="60"/>
  <c r="O644" i="60"/>
  <c r="O643" i="60"/>
  <c r="O642" i="60"/>
  <c r="O641" i="60"/>
  <c r="O640" i="60"/>
  <c r="O639" i="60"/>
  <c r="O638" i="60"/>
  <c r="O637" i="60"/>
  <c r="O636" i="60"/>
  <c r="O635" i="60"/>
  <c r="O634" i="60"/>
  <c r="O633" i="60"/>
  <c r="O632" i="60"/>
  <c r="O631" i="60"/>
  <c r="O630" i="60"/>
  <c r="O629" i="60"/>
  <c r="O628" i="60"/>
  <c r="O627" i="60"/>
  <c r="O626" i="60"/>
  <c r="O625" i="60"/>
  <c r="O624" i="60"/>
  <c r="O623" i="60"/>
  <c r="O622" i="60"/>
  <c r="O621" i="60"/>
  <c r="O620" i="60"/>
  <c r="O619" i="60"/>
  <c r="O618" i="60"/>
  <c r="O617" i="60"/>
  <c r="O616" i="60"/>
  <c r="O615" i="60"/>
  <c r="O614" i="60"/>
  <c r="O613" i="60"/>
  <c r="O612" i="60"/>
  <c r="O611" i="60"/>
  <c r="O610" i="60"/>
  <c r="O609" i="60"/>
  <c r="O608" i="60"/>
  <c r="O607" i="60"/>
  <c r="O606" i="60"/>
  <c r="O605" i="60"/>
  <c r="O604" i="60"/>
  <c r="O603" i="60"/>
  <c r="O602" i="60"/>
  <c r="O601" i="60"/>
  <c r="O600" i="60"/>
  <c r="O599" i="60"/>
  <c r="O598" i="60"/>
  <c r="O597" i="60"/>
  <c r="O596" i="60"/>
  <c r="O595" i="60"/>
  <c r="O594" i="60"/>
  <c r="O593" i="60"/>
  <c r="O592" i="60"/>
  <c r="O591" i="60"/>
  <c r="O590" i="60"/>
  <c r="O589" i="60"/>
  <c r="O588" i="60"/>
  <c r="O587" i="60"/>
  <c r="O586" i="60"/>
  <c r="O585" i="60"/>
  <c r="O584" i="60"/>
  <c r="O583" i="60"/>
  <c r="O582" i="60"/>
  <c r="O581" i="60"/>
  <c r="O580" i="60"/>
  <c r="O579" i="60"/>
  <c r="O578" i="60"/>
  <c r="O577" i="60"/>
  <c r="O576" i="60"/>
  <c r="O575" i="60"/>
  <c r="O574" i="60"/>
  <c r="O573" i="60"/>
  <c r="O572" i="60"/>
  <c r="O571" i="60"/>
  <c r="O570" i="60"/>
  <c r="O569" i="60"/>
  <c r="O568" i="60"/>
  <c r="O567" i="60"/>
  <c r="O566" i="60"/>
  <c r="O565" i="60"/>
  <c r="O564" i="60"/>
  <c r="O563" i="60"/>
  <c r="O562" i="60"/>
  <c r="O561" i="60"/>
  <c r="O560" i="60"/>
  <c r="O559" i="60"/>
  <c r="O558" i="60"/>
  <c r="O557" i="60"/>
  <c r="O556" i="60"/>
  <c r="O555" i="60"/>
  <c r="O554" i="60"/>
  <c r="O553" i="60"/>
  <c r="O552" i="60"/>
  <c r="O551" i="60"/>
  <c r="O550" i="60"/>
  <c r="O549" i="60"/>
  <c r="O548" i="60"/>
  <c r="O547" i="60"/>
  <c r="O546" i="60"/>
  <c r="O545" i="60"/>
  <c r="O544" i="60"/>
  <c r="O543" i="60"/>
  <c r="O542" i="60"/>
  <c r="O541" i="60"/>
  <c r="O540" i="60"/>
  <c r="O539" i="60"/>
  <c r="O538" i="60"/>
  <c r="O537" i="60"/>
  <c r="O536" i="60"/>
  <c r="O535" i="60"/>
  <c r="O534" i="60"/>
  <c r="O533" i="60"/>
  <c r="O532" i="60"/>
  <c r="O531" i="60"/>
  <c r="O530" i="60"/>
  <c r="O529" i="60"/>
  <c r="O528" i="60"/>
  <c r="O527" i="60"/>
  <c r="O526" i="60"/>
  <c r="O525" i="60"/>
  <c r="O524" i="60"/>
  <c r="O523" i="60"/>
  <c r="O522" i="60"/>
  <c r="O521" i="60"/>
  <c r="O520" i="60"/>
  <c r="O519" i="60"/>
  <c r="O518" i="60"/>
  <c r="O517" i="60"/>
  <c r="O516" i="60"/>
  <c r="O515" i="60"/>
  <c r="O514" i="60"/>
  <c r="O513" i="60"/>
  <c r="O512" i="60"/>
  <c r="O511" i="60"/>
  <c r="O510" i="60"/>
  <c r="O509" i="60"/>
  <c r="O508" i="60"/>
  <c r="O507" i="60"/>
  <c r="O506" i="60"/>
  <c r="O505" i="60"/>
  <c r="O504" i="60"/>
  <c r="O503" i="60"/>
  <c r="O502" i="60"/>
  <c r="O501" i="60"/>
  <c r="O500" i="60"/>
  <c r="O499" i="60"/>
  <c r="O498" i="60"/>
  <c r="O497" i="60"/>
  <c r="O496" i="60"/>
  <c r="O495" i="60"/>
  <c r="O494" i="60"/>
  <c r="O493" i="60"/>
  <c r="O492" i="60"/>
  <c r="O491" i="60"/>
  <c r="O490" i="60"/>
  <c r="O489" i="60"/>
  <c r="O488" i="60"/>
  <c r="O487" i="60"/>
  <c r="O486" i="60"/>
  <c r="O485" i="60"/>
  <c r="O484" i="60"/>
  <c r="O483" i="60"/>
  <c r="O482" i="60"/>
  <c r="O481" i="60"/>
  <c r="O480" i="60"/>
  <c r="O479" i="60"/>
  <c r="O478" i="60"/>
  <c r="O477" i="60"/>
  <c r="O476" i="60"/>
  <c r="O475" i="60"/>
  <c r="O474" i="60"/>
  <c r="O473" i="60"/>
  <c r="O472" i="60"/>
  <c r="O471" i="60"/>
  <c r="O470" i="60"/>
  <c r="O469" i="60"/>
  <c r="O468" i="60"/>
  <c r="O467" i="60"/>
  <c r="O466" i="60"/>
  <c r="O465" i="60"/>
  <c r="O464" i="60"/>
  <c r="O463" i="60"/>
  <c r="O462" i="60"/>
  <c r="O461" i="60"/>
  <c r="O460" i="60"/>
  <c r="O459" i="60"/>
  <c r="O458" i="60"/>
  <c r="O457" i="60"/>
  <c r="O456" i="60"/>
  <c r="O455" i="60"/>
  <c r="O454" i="60"/>
  <c r="O453" i="60"/>
  <c r="O452" i="60"/>
  <c r="O451" i="60"/>
  <c r="O450" i="60"/>
  <c r="O449" i="60"/>
  <c r="O448" i="60"/>
  <c r="O447" i="60"/>
  <c r="O446" i="60"/>
  <c r="O445" i="60"/>
  <c r="O444" i="60"/>
  <c r="O443" i="60"/>
  <c r="O442" i="60"/>
  <c r="O441" i="60"/>
  <c r="O440" i="60"/>
  <c r="O439" i="60"/>
  <c r="O438" i="60"/>
  <c r="O437" i="60"/>
  <c r="O436" i="60"/>
  <c r="O435" i="60"/>
  <c r="O434" i="60"/>
  <c r="O433" i="60"/>
  <c r="O432" i="60"/>
  <c r="O431" i="60"/>
  <c r="O430" i="60"/>
  <c r="O429" i="60"/>
  <c r="O428" i="60"/>
  <c r="O427" i="60"/>
  <c r="O426" i="60"/>
  <c r="O425" i="60"/>
  <c r="O424" i="60"/>
  <c r="O423" i="60"/>
  <c r="O422" i="60"/>
  <c r="O421" i="60"/>
  <c r="O420" i="60"/>
  <c r="O419" i="60"/>
  <c r="O418" i="60"/>
  <c r="O417" i="60"/>
  <c r="O416" i="60"/>
  <c r="O415" i="60"/>
  <c r="O414" i="60"/>
  <c r="O413" i="60"/>
  <c r="O412" i="60"/>
  <c r="O411" i="60"/>
  <c r="O410" i="60"/>
  <c r="O409" i="60"/>
  <c r="O408" i="60"/>
  <c r="O407" i="60"/>
  <c r="O406" i="60"/>
  <c r="O405" i="60"/>
  <c r="O404" i="60"/>
  <c r="O403" i="60"/>
  <c r="O402" i="60"/>
  <c r="O401" i="60"/>
  <c r="O400" i="60"/>
  <c r="O399" i="60"/>
  <c r="O398" i="60"/>
  <c r="O397" i="60"/>
  <c r="O396" i="60"/>
  <c r="O395" i="60"/>
  <c r="O394" i="60"/>
  <c r="O393" i="60"/>
  <c r="O392" i="60"/>
  <c r="O391" i="60"/>
  <c r="O390" i="60"/>
  <c r="O389" i="60"/>
  <c r="O388" i="60"/>
  <c r="O387" i="60"/>
  <c r="O386" i="60"/>
  <c r="O385" i="60"/>
  <c r="O384" i="60"/>
  <c r="O383" i="60"/>
  <c r="O382" i="60"/>
  <c r="O381" i="60"/>
  <c r="O380" i="60"/>
  <c r="O379" i="60"/>
  <c r="O378" i="60"/>
  <c r="O377" i="60"/>
  <c r="O376" i="60"/>
  <c r="O375" i="60"/>
  <c r="O374" i="60"/>
  <c r="O373" i="60"/>
  <c r="O372" i="60"/>
  <c r="O371" i="60"/>
  <c r="O370" i="60"/>
  <c r="O369" i="60"/>
  <c r="O368" i="60"/>
  <c r="O367" i="60"/>
  <c r="O366" i="60"/>
  <c r="O365" i="60"/>
  <c r="O364" i="60"/>
  <c r="O363" i="60"/>
  <c r="O362" i="60"/>
  <c r="O361" i="60"/>
  <c r="O360" i="60"/>
  <c r="O359" i="60"/>
  <c r="O358" i="60"/>
  <c r="O357" i="60"/>
  <c r="O356" i="60"/>
  <c r="O355" i="60"/>
  <c r="O354" i="60"/>
  <c r="O353" i="60"/>
  <c r="O352" i="60"/>
  <c r="O351" i="60"/>
  <c r="O350" i="60"/>
  <c r="O349" i="60"/>
  <c r="O348" i="60"/>
  <c r="O347" i="60"/>
  <c r="O346" i="60"/>
  <c r="O345" i="60"/>
  <c r="O344" i="60"/>
  <c r="O343" i="60"/>
  <c r="O342" i="60"/>
  <c r="O341" i="60"/>
  <c r="O340" i="60"/>
  <c r="O339" i="60"/>
  <c r="O338" i="60"/>
  <c r="O337" i="60"/>
  <c r="O336" i="60"/>
  <c r="O335" i="60"/>
  <c r="O334" i="60"/>
  <c r="O333" i="60"/>
  <c r="O332" i="60"/>
  <c r="O331" i="60"/>
  <c r="O330" i="60"/>
  <c r="O329" i="60"/>
  <c r="O328" i="60"/>
  <c r="O327" i="60"/>
  <c r="O326" i="60"/>
  <c r="O325" i="60"/>
  <c r="O324" i="60"/>
  <c r="O323" i="60"/>
  <c r="O322" i="60"/>
  <c r="O321" i="60"/>
  <c r="O320" i="60"/>
  <c r="O319" i="60"/>
  <c r="O318" i="60"/>
  <c r="O317" i="60"/>
  <c r="O316" i="60"/>
  <c r="O315" i="60"/>
  <c r="O314" i="60"/>
  <c r="O313" i="60"/>
  <c r="O312" i="60"/>
  <c r="O311" i="60"/>
  <c r="O310" i="60"/>
  <c r="O309" i="60"/>
  <c r="O308" i="60"/>
  <c r="O307" i="60"/>
  <c r="O306" i="60"/>
  <c r="O305" i="60"/>
  <c r="O304" i="60"/>
  <c r="O303" i="60"/>
  <c r="O302" i="60"/>
  <c r="O301" i="60"/>
  <c r="O300" i="60"/>
  <c r="O299" i="60"/>
  <c r="O298" i="60"/>
  <c r="O297" i="60"/>
  <c r="O296" i="60"/>
  <c r="O295" i="60"/>
  <c r="O294" i="60"/>
  <c r="O293" i="60"/>
  <c r="O292" i="60"/>
  <c r="O291" i="60"/>
  <c r="O290" i="60"/>
  <c r="O289" i="60"/>
  <c r="O288" i="60"/>
  <c r="O287" i="60"/>
  <c r="O286" i="60"/>
  <c r="O285" i="60"/>
  <c r="O284" i="60"/>
  <c r="O283" i="60"/>
  <c r="O282" i="60"/>
  <c r="O281" i="60"/>
  <c r="O280" i="60"/>
  <c r="O279" i="60"/>
  <c r="O278" i="60"/>
  <c r="O277" i="60"/>
  <c r="O276" i="60"/>
  <c r="O275" i="60"/>
  <c r="O274" i="60"/>
  <c r="O273" i="60"/>
  <c r="O272" i="60"/>
  <c r="O271" i="60"/>
  <c r="O270" i="60"/>
  <c r="O269" i="60"/>
  <c r="O268" i="60"/>
  <c r="O267" i="60"/>
  <c r="O266" i="60"/>
  <c r="O265" i="60"/>
  <c r="O264" i="60"/>
  <c r="O263" i="60"/>
  <c r="O262" i="60"/>
  <c r="O261" i="60"/>
  <c r="O260" i="60"/>
  <c r="O259" i="60"/>
  <c r="O258" i="60"/>
  <c r="O257" i="60"/>
  <c r="O256" i="60"/>
  <c r="O255" i="60"/>
  <c r="O254" i="60"/>
  <c r="O253" i="60"/>
  <c r="O252" i="60"/>
  <c r="O251" i="60"/>
  <c r="O250" i="60"/>
  <c r="O249" i="60"/>
  <c r="O248" i="60"/>
  <c r="O247" i="60"/>
  <c r="O246" i="60"/>
  <c r="O245" i="60"/>
  <c r="O244" i="60"/>
  <c r="O243" i="60"/>
  <c r="O242" i="60"/>
  <c r="O241" i="60"/>
  <c r="O240" i="60"/>
  <c r="O239" i="60"/>
  <c r="O238" i="60"/>
  <c r="O237" i="60"/>
  <c r="O236" i="60"/>
  <c r="O235" i="60"/>
  <c r="O234" i="60"/>
  <c r="O233" i="60"/>
  <c r="O232" i="60"/>
  <c r="O231" i="60"/>
  <c r="O230" i="60"/>
  <c r="O229" i="60"/>
  <c r="O228" i="60"/>
  <c r="O227" i="60"/>
  <c r="O226" i="60"/>
  <c r="O225" i="60"/>
  <c r="O224" i="60"/>
  <c r="O223" i="60"/>
  <c r="O222" i="60"/>
  <c r="O221" i="60"/>
  <c r="O220" i="60"/>
  <c r="O219" i="60"/>
  <c r="O218" i="60"/>
  <c r="O217" i="60"/>
  <c r="O216" i="60"/>
  <c r="O215" i="60"/>
  <c r="O214" i="60"/>
  <c r="O213" i="60"/>
  <c r="O212" i="60"/>
  <c r="O211" i="60"/>
  <c r="O210" i="60"/>
  <c r="O209" i="60"/>
  <c r="O208" i="60"/>
  <c r="O207" i="60"/>
  <c r="O206" i="60"/>
  <c r="O205" i="60"/>
  <c r="O204" i="60"/>
  <c r="O203" i="60"/>
  <c r="O202" i="60"/>
  <c r="O201" i="60"/>
  <c r="O200" i="60"/>
  <c r="O199" i="60"/>
  <c r="O198" i="60"/>
  <c r="O197" i="60"/>
  <c r="O196" i="60"/>
  <c r="O195" i="60"/>
  <c r="O194" i="60"/>
  <c r="O193" i="60"/>
  <c r="O192" i="60"/>
  <c r="O191" i="60"/>
  <c r="O190" i="60"/>
  <c r="O189" i="60"/>
  <c r="O188" i="60"/>
  <c r="O187" i="60"/>
  <c r="O186" i="60"/>
  <c r="O185" i="60"/>
  <c r="O184" i="60"/>
  <c r="O183" i="60"/>
  <c r="O182" i="60"/>
  <c r="O181" i="60"/>
  <c r="O180" i="60"/>
  <c r="O179" i="60"/>
  <c r="O178" i="60"/>
  <c r="O177" i="60"/>
  <c r="O176" i="60"/>
  <c r="O175" i="60"/>
  <c r="O174" i="60"/>
  <c r="O173" i="60"/>
  <c r="O172" i="60"/>
  <c r="O171" i="60"/>
  <c r="O170" i="60"/>
  <c r="O169" i="60"/>
  <c r="O168" i="60"/>
  <c r="O167" i="60"/>
  <c r="O166" i="60"/>
  <c r="O165" i="60"/>
  <c r="O164" i="60"/>
  <c r="O163" i="60"/>
  <c r="O162" i="60"/>
  <c r="O161" i="60"/>
  <c r="O160" i="60"/>
  <c r="O159" i="60"/>
  <c r="O158" i="60"/>
  <c r="O157" i="60"/>
  <c r="O156" i="60"/>
  <c r="O155" i="60"/>
  <c r="O154" i="60"/>
  <c r="O153" i="60"/>
  <c r="O152" i="60"/>
  <c r="O151" i="60"/>
  <c r="O150" i="60"/>
  <c r="O149" i="60"/>
  <c r="O148" i="60"/>
  <c r="O147" i="60"/>
  <c r="O146" i="60"/>
  <c r="O145" i="60"/>
  <c r="O144" i="60"/>
  <c r="O143" i="60"/>
  <c r="O142" i="60"/>
  <c r="O141" i="60"/>
  <c r="O140" i="60"/>
  <c r="O139" i="60"/>
  <c r="O138" i="60"/>
  <c r="O137" i="60"/>
  <c r="O136" i="60"/>
  <c r="O135" i="60"/>
  <c r="O134" i="60"/>
  <c r="O133" i="60"/>
  <c r="O132" i="60"/>
  <c r="O131" i="60"/>
  <c r="O130" i="60"/>
  <c r="O129" i="60"/>
  <c r="O128" i="60"/>
  <c r="O127" i="60"/>
  <c r="O126" i="60"/>
  <c r="O125" i="60"/>
  <c r="O124" i="60"/>
  <c r="O123" i="60"/>
  <c r="O122" i="60"/>
  <c r="O121" i="60"/>
  <c r="O120" i="60"/>
  <c r="O119" i="60"/>
  <c r="O118" i="60"/>
  <c r="O117" i="60"/>
  <c r="O116" i="60"/>
  <c r="O115" i="60"/>
  <c r="O114" i="60"/>
  <c r="O113" i="60"/>
  <c r="O112" i="60"/>
  <c r="O111" i="60"/>
  <c r="O110" i="60"/>
  <c r="O109" i="60"/>
  <c r="O108" i="60"/>
  <c r="O107" i="60"/>
  <c r="O106" i="60"/>
  <c r="O105" i="60"/>
  <c r="O104" i="60"/>
  <c r="O103" i="60"/>
  <c r="O102" i="60"/>
  <c r="O101" i="60"/>
  <c r="O100" i="60"/>
  <c r="O99" i="60"/>
  <c r="O98" i="60"/>
  <c r="O97" i="60"/>
  <c r="O96" i="60"/>
  <c r="O95" i="60"/>
  <c r="O94" i="60"/>
  <c r="O93" i="60"/>
  <c r="O92" i="60"/>
  <c r="O91" i="60"/>
  <c r="O90" i="60"/>
  <c r="O89" i="60"/>
  <c r="O88" i="60"/>
  <c r="O87" i="60"/>
  <c r="O86" i="60"/>
  <c r="O85" i="60"/>
  <c r="O84" i="60"/>
  <c r="O83" i="60"/>
  <c r="O82" i="60"/>
  <c r="O81" i="60"/>
  <c r="O80" i="60"/>
  <c r="O79" i="60"/>
  <c r="O78" i="60"/>
  <c r="O77" i="60"/>
  <c r="O76" i="60"/>
  <c r="O75" i="60"/>
  <c r="O74" i="60"/>
  <c r="O73" i="60"/>
  <c r="O72" i="60"/>
  <c r="O71" i="60"/>
  <c r="O70" i="60"/>
  <c r="O69" i="60"/>
  <c r="O68" i="60"/>
  <c r="O67" i="60"/>
  <c r="O66" i="60"/>
  <c r="O65" i="60"/>
  <c r="O64" i="60"/>
  <c r="O63" i="60"/>
  <c r="O62" i="60"/>
  <c r="O61" i="60"/>
  <c r="O60" i="60"/>
  <c r="O59" i="60"/>
  <c r="O58" i="60"/>
  <c r="O57" i="60"/>
  <c r="O56" i="60"/>
  <c r="O55" i="60"/>
  <c r="O54" i="60"/>
  <c r="O53" i="60"/>
  <c r="O52" i="60"/>
  <c r="O51" i="60"/>
  <c r="O50" i="60"/>
  <c r="O49" i="60"/>
  <c r="O48" i="60"/>
  <c r="O47" i="60"/>
  <c r="O46" i="60"/>
  <c r="O45" i="60"/>
  <c r="O44" i="60"/>
  <c r="O43" i="60"/>
  <c r="O42" i="60"/>
  <c r="O41" i="60"/>
  <c r="O40" i="60"/>
  <c r="O39" i="60"/>
  <c r="O38" i="60"/>
  <c r="O37" i="60"/>
  <c r="O36" i="60"/>
  <c r="O35" i="60"/>
  <c r="O34" i="60"/>
  <c r="O33" i="60"/>
  <c r="O32" i="60"/>
  <c r="O31" i="60"/>
  <c r="O30" i="60"/>
  <c r="O29" i="60"/>
  <c r="O28" i="60"/>
  <c r="O27" i="60"/>
  <c r="O26" i="60"/>
  <c r="O25" i="60"/>
  <c r="O24" i="60"/>
  <c r="O23" i="60"/>
  <c r="O22" i="60"/>
  <c r="O21" i="60"/>
  <c r="O20" i="60"/>
  <c r="O19" i="60"/>
  <c r="O18" i="60"/>
  <c r="O17" i="60"/>
  <c r="O16" i="60"/>
  <c r="O15" i="60"/>
  <c r="O14" i="60"/>
  <c r="O13" i="60"/>
  <c r="O12" i="60"/>
  <c r="O11" i="60"/>
  <c r="G2005" i="60"/>
  <c r="S2005" i="60" s="1"/>
  <c r="G2004" i="60"/>
  <c r="S2004" i="60" s="1"/>
  <c r="G2003" i="60"/>
  <c r="S2003" i="60" s="1"/>
  <c r="G2002" i="60"/>
  <c r="S2002" i="60" s="1"/>
  <c r="G2001" i="60"/>
  <c r="S2001" i="60" s="1"/>
  <c r="G2000" i="60"/>
  <c r="S2000" i="60" s="1"/>
  <c r="G1999" i="60"/>
  <c r="S1999" i="60" s="1"/>
  <c r="G1998" i="60"/>
  <c r="S1998" i="60" s="1"/>
  <c r="G1997" i="60"/>
  <c r="S1997" i="60" s="1"/>
  <c r="G1996" i="60"/>
  <c r="S1996" i="60" s="1"/>
  <c r="G1995" i="60"/>
  <c r="S1995" i="60" s="1"/>
  <c r="G1994" i="60"/>
  <c r="S1994" i="60" s="1"/>
  <c r="G1993" i="60"/>
  <c r="S1993" i="60" s="1"/>
  <c r="G1992" i="60"/>
  <c r="S1992" i="60" s="1"/>
  <c r="G1991" i="60"/>
  <c r="S1991" i="60" s="1"/>
  <c r="G1990" i="60"/>
  <c r="S1990" i="60" s="1"/>
  <c r="G1989" i="60"/>
  <c r="S1989" i="60" s="1"/>
  <c r="G1988" i="60"/>
  <c r="S1988" i="60" s="1"/>
  <c r="G1987" i="60"/>
  <c r="S1987" i="60" s="1"/>
  <c r="G1986" i="60"/>
  <c r="S1986" i="60" s="1"/>
  <c r="G1985" i="60"/>
  <c r="S1985" i="60" s="1"/>
  <c r="G1984" i="60"/>
  <c r="S1984" i="60" s="1"/>
  <c r="G1983" i="60"/>
  <c r="S1983" i="60" s="1"/>
  <c r="G1982" i="60"/>
  <c r="S1982" i="60" s="1"/>
  <c r="G1981" i="60"/>
  <c r="S1981" i="60" s="1"/>
  <c r="G1980" i="60"/>
  <c r="S1980" i="60" s="1"/>
  <c r="G1979" i="60"/>
  <c r="S1979" i="60" s="1"/>
  <c r="G1978" i="60"/>
  <c r="S1978" i="60" s="1"/>
  <c r="G1977" i="60"/>
  <c r="S1977" i="60" s="1"/>
  <c r="G1976" i="60"/>
  <c r="S1976" i="60" s="1"/>
  <c r="G1975" i="60"/>
  <c r="S1975" i="60" s="1"/>
  <c r="G1974" i="60"/>
  <c r="S1974" i="60" s="1"/>
  <c r="G1973" i="60"/>
  <c r="S1973" i="60" s="1"/>
  <c r="G1972" i="60"/>
  <c r="S1972" i="60" s="1"/>
  <c r="G1971" i="60"/>
  <c r="S1971" i="60" s="1"/>
  <c r="G1970" i="60"/>
  <c r="S1970" i="60" s="1"/>
  <c r="G1969" i="60"/>
  <c r="S1969" i="60" s="1"/>
  <c r="G1968" i="60"/>
  <c r="S1968" i="60" s="1"/>
  <c r="G1967" i="60"/>
  <c r="S1967" i="60" s="1"/>
  <c r="G1966" i="60"/>
  <c r="S1966" i="60" s="1"/>
  <c r="G1965" i="60"/>
  <c r="S1965" i="60" s="1"/>
  <c r="G1964" i="60"/>
  <c r="S1964" i="60" s="1"/>
  <c r="G1963" i="60"/>
  <c r="S1963" i="60" s="1"/>
  <c r="G1962" i="60"/>
  <c r="S1962" i="60" s="1"/>
  <c r="G1961" i="60"/>
  <c r="S1961" i="60" s="1"/>
  <c r="G1960" i="60"/>
  <c r="S1960" i="60" s="1"/>
  <c r="G1959" i="60"/>
  <c r="S1959" i="60" s="1"/>
  <c r="G1958" i="60"/>
  <c r="S1958" i="60" s="1"/>
  <c r="G1957" i="60"/>
  <c r="S1957" i="60" s="1"/>
  <c r="G1956" i="60"/>
  <c r="S1956" i="60" s="1"/>
  <c r="G1955" i="60"/>
  <c r="S1955" i="60" s="1"/>
  <c r="G1954" i="60"/>
  <c r="S1954" i="60" s="1"/>
  <c r="G1953" i="60"/>
  <c r="S1953" i="60" s="1"/>
  <c r="G1952" i="60"/>
  <c r="S1952" i="60" s="1"/>
  <c r="G1951" i="60"/>
  <c r="S1951" i="60" s="1"/>
  <c r="G1950" i="60"/>
  <c r="S1950" i="60" s="1"/>
  <c r="G1949" i="60"/>
  <c r="S1949" i="60" s="1"/>
  <c r="G1948" i="60"/>
  <c r="S1948" i="60" s="1"/>
  <c r="G1947" i="60"/>
  <c r="S1947" i="60" s="1"/>
  <c r="G1946" i="60"/>
  <c r="S1946" i="60" s="1"/>
  <c r="G1945" i="60"/>
  <c r="S1945" i="60" s="1"/>
  <c r="G1944" i="60"/>
  <c r="S1944" i="60" s="1"/>
  <c r="G1943" i="60"/>
  <c r="S1943" i="60" s="1"/>
  <c r="G1942" i="60"/>
  <c r="S1942" i="60" s="1"/>
  <c r="G1941" i="60"/>
  <c r="S1941" i="60" s="1"/>
  <c r="G1940" i="60"/>
  <c r="S1940" i="60" s="1"/>
  <c r="G1939" i="60"/>
  <c r="S1939" i="60" s="1"/>
  <c r="G1938" i="60"/>
  <c r="S1938" i="60" s="1"/>
  <c r="G1937" i="60"/>
  <c r="S1937" i="60" s="1"/>
  <c r="G1936" i="60"/>
  <c r="S1936" i="60" s="1"/>
  <c r="G1935" i="60"/>
  <c r="S1935" i="60" s="1"/>
  <c r="G1934" i="60"/>
  <c r="S1934" i="60" s="1"/>
  <c r="G1933" i="60"/>
  <c r="S1933" i="60" s="1"/>
  <c r="G1932" i="60"/>
  <c r="S1932" i="60" s="1"/>
  <c r="G1931" i="60"/>
  <c r="S1931" i="60" s="1"/>
  <c r="G1930" i="60"/>
  <c r="S1930" i="60" s="1"/>
  <c r="G1929" i="60"/>
  <c r="S1929" i="60" s="1"/>
  <c r="G1928" i="60"/>
  <c r="S1928" i="60" s="1"/>
  <c r="G1927" i="60"/>
  <c r="S1927" i="60" s="1"/>
  <c r="G1926" i="60"/>
  <c r="S1926" i="60" s="1"/>
  <c r="G1925" i="60"/>
  <c r="S1925" i="60" s="1"/>
  <c r="G1924" i="60"/>
  <c r="S1924" i="60" s="1"/>
  <c r="G1923" i="60"/>
  <c r="S1923" i="60" s="1"/>
  <c r="G1922" i="60"/>
  <c r="S1922" i="60" s="1"/>
  <c r="G1921" i="60"/>
  <c r="S1921" i="60" s="1"/>
  <c r="G1920" i="60"/>
  <c r="S1920" i="60" s="1"/>
  <c r="G1919" i="60"/>
  <c r="S1919" i="60" s="1"/>
  <c r="G1918" i="60"/>
  <c r="S1918" i="60" s="1"/>
  <c r="G1917" i="60"/>
  <c r="S1917" i="60" s="1"/>
  <c r="G1916" i="60"/>
  <c r="S1916" i="60" s="1"/>
  <c r="G1915" i="60"/>
  <c r="S1915" i="60" s="1"/>
  <c r="G1914" i="60"/>
  <c r="S1914" i="60" s="1"/>
  <c r="G1913" i="60"/>
  <c r="S1913" i="60" s="1"/>
  <c r="G1912" i="60"/>
  <c r="S1912" i="60" s="1"/>
  <c r="G1911" i="60"/>
  <c r="S1911" i="60" s="1"/>
  <c r="G1910" i="60"/>
  <c r="S1910" i="60" s="1"/>
  <c r="G1909" i="60"/>
  <c r="S1909" i="60" s="1"/>
  <c r="G1908" i="60"/>
  <c r="S1908" i="60" s="1"/>
  <c r="G1907" i="60"/>
  <c r="S1907" i="60" s="1"/>
  <c r="G1906" i="60"/>
  <c r="S1906" i="60" s="1"/>
  <c r="G1905" i="60"/>
  <c r="S1905" i="60" s="1"/>
  <c r="G1904" i="60"/>
  <c r="S1904" i="60" s="1"/>
  <c r="G1903" i="60"/>
  <c r="S1903" i="60" s="1"/>
  <c r="G1902" i="60"/>
  <c r="S1902" i="60" s="1"/>
  <c r="G1901" i="60"/>
  <c r="S1901" i="60" s="1"/>
  <c r="G1900" i="60"/>
  <c r="S1900" i="60" s="1"/>
  <c r="G1899" i="60"/>
  <c r="S1899" i="60" s="1"/>
  <c r="G1898" i="60"/>
  <c r="S1898" i="60" s="1"/>
  <c r="G1897" i="60"/>
  <c r="S1897" i="60" s="1"/>
  <c r="G1896" i="60"/>
  <c r="S1896" i="60" s="1"/>
  <c r="G1895" i="60"/>
  <c r="S1895" i="60" s="1"/>
  <c r="G1894" i="60"/>
  <c r="S1894" i="60" s="1"/>
  <c r="G1893" i="60"/>
  <c r="S1893" i="60" s="1"/>
  <c r="G1892" i="60"/>
  <c r="S1892" i="60" s="1"/>
  <c r="G1891" i="60"/>
  <c r="S1891" i="60" s="1"/>
  <c r="G1890" i="60"/>
  <c r="S1890" i="60" s="1"/>
  <c r="G1889" i="60"/>
  <c r="S1889" i="60" s="1"/>
  <c r="G1888" i="60"/>
  <c r="S1888" i="60" s="1"/>
  <c r="G1887" i="60"/>
  <c r="S1887" i="60" s="1"/>
  <c r="G1886" i="60"/>
  <c r="S1886" i="60" s="1"/>
  <c r="G1885" i="60"/>
  <c r="S1885" i="60" s="1"/>
  <c r="G1884" i="60"/>
  <c r="S1884" i="60" s="1"/>
  <c r="G1883" i="60"/>
  <c r="S1883" i="60" s="1"/>
  <c r="G1882" i="60"/>
  <c r="S1882" i="60" s="1"/>
  <c r="G1881" i="60"/>
  <c r="S1881" i="60" s="1"/>
  <c r="G1880" i="60"/>
  <c r="S1880" i="60" s="1"/>
  <c r="G1879" i="60"/>
  <c r="S1879" i="60" s="1"/>
  <c r="G1878" i="60"/>
  <c r="S1878" i="60" s="1"/>
  <c r="G1877" i="60"/>
  <c r="S1877" i="60" s="1"/>
  <c r="G1876" i="60"/>
  <c r="S1876" i="60" s="1"/>
  <c r="G1875" i="60"/>
  <c r="S1875" i="60" s="1"/>
  <c r="G1874" i="60"/>
  <c r="S1874" i="60" s="1"/>
  <c r="G1873" i="60"/>
  <c r="S1873" i="60" s="1"/>
  <c r="G1872" i="60"/>
  <c r="S1872" i="60" s="1"/>
  <c r="G1871" i="60"/>
  <c r="S1871" i="60" s="1"/>
  <c r="G1870" i="60"/>
  <c r="S1870" i="60" s="1"/>
  <c r="G1869" i="60"/>
  <c r="S1869" i="60" s="1"/>
  <c r="G1868" i="60"/>
  <c r="S1868" i="60" s="1"/>
  <c r="G1867" i="60"/>
  <c r="S1867" i="60" s="1"/>
  <c r="G1866" i="60"/>
  <c r="S1866" i="60" s="1"/>
  <c r="G1865" i="60"/>
  <c r="S1865" i="60" s="1"/>
  <c r="G1864" i="60"/>
  <c r="S1864" i="60" s="1"/>
  <c r="G1863" i="60"/>
  <c r="S1863" i="60" s="1"/>
  <c r="G1862" i="60"/>
  <c r="S1862" i="60" s="1"/>
  <c r="G1861" i="60"/>
  <c r="S1861" i="60" s="1"/>
  <c r="G1860" i="60"/>
  <c r="S1860" i="60" s="1"/>
  <c r="G1859" i="60"/>
  <c r="S1859" i="60" s="1"/>
  <c r="G1858" i="60"/>
  <c r="S1858" i="60" s="1"/>
  <c r="G1857" i="60"/>
  <c r="S1857" i="60" s="1"/>
  <c r="G1856" i="60"/>
  <c r="S1856" i="60" s="1"/>
  <c r="G1855" i="60"/>
  <c r="S1855" i="60" s="1"/>
  <c r="G1854" i="60"/>
  <c r="S1854" i="60" s="1"/>
  <c r="G1853" i="60"/>
  <c r="S1853" i="60" s="1"/>
  <c r="G1852" i="60"/>
  <c r="S1852" i="60" s="1"/>
  <c r="G1851" i="60"/>
  <c r="S1851" i="60" s="1"/>
  <c r="G1850" i="60"/>
  <c r="S1850" i="60" s="1"/>
  <c r="G1849" i="60"/>
  <c r="S1849" i="60" s="1"/>
  <c r="G1848" i="60"/>
  <c r="S1848" i="60" s="1"/>
  <c r="G1847" i="60"/>
  <c r="S1847" i="60" s="1"/>
  <c r="G1846" i="60"/>
  <c r="S1846" i="60" s="1"/>
  <c r="G1845" i="60"/>
  <c r="S1845" i="60" s="1"/>
  <c r="G1844" i="60"/>
  <c r="S1844" i="60" s="1"/>
  <c r="G1843" i="60"/>
  <c r="S1843" i="60" s="1"/>
  <c r="G1842" i="60"/>
  <c r="S1842" i="60" s="1"/>
  <c r="G1841" i="60"/>
  <c r="S1841" i="60" s="1"/>
  <c r="G1840" i="60"/>
  <c r="S1840" i="60" s="1"/>
  <c r="G1839" i="60"/>
  <c r="S1839" i="60" s="1"/>
  <c r="G1838" i="60"/>
  <c r="S1838" i="60" s="1"/>
  <c r="G1837" i="60"/>
  <c r="S1837" i="60" s="1"/>
  <c r="G1836" i="60"/>
  <c r="S1836" i="60" s="1"/>
  <c r="G1835" i="60"/>
  <c r="S1835" i="60" s="1"/>
  <c r="G1834" i="60"/>
  <c r="S1834" i="60" s="1"/>
  <c r="G1833" i="60"/>
  <c r="S1833" i="60" s="1"/>
  <c r="G1832" i="60"/>
  <c r="S1832" i="60" s="1"/>
  <c r="G1831" i="60"/>
  <c r="S1831" i="60" s="1"/>
  <c r="G1830" i="60"/>
  <c r="S1830" i="60" s="1"/>
  <c r="G1829" i="60"/>
  <c r="S1829" i="60" s="1"/>
  <c r="G1828" i="60"/>
  <c r="S1828" i="60" s="1"/>
  <c r="G1827" i="60"/>
  <c r="S1827" i="60" s="1"/>
  <c r="G1826" i="60"/>
  <c r="S1826" i="60" s="1"/>
  <c r="G1825" i="60"/>
  <c r="S1825" i="60" s="1"/>
  <c r="G1824" i="60"/>
  <c r="S1824" i="60" s="1"/>
  <c r="G1823" i="60"/>
  <c r="S1823" i="60" s="1"/>
  <c r="G1822" i="60"/>
  <c r="S1822" i="60" s="1"/>
  <c r="G1821" i="60"/>
  <c r="S1821" i="60" s="1"/>
  <c r="G1820" i="60"/>
  <c r="S1820" i="60" s="1"/>
  <c r="G1819" i="60"/>
  <c r="S1819" i="60" s="1"/>
  <c r="G1818" i="60"/>
  <c r="S1818" i="60" s="1"/>
  <c r="G1817" i="60"/>
  <c r="S1817" i="60" s="1"/>
  <c r="G1816" i="60"/>
  <c r="S1816" i="60" s="1"/>
  <c r="G1815" i="60"/>
  <c r="S1815" i="60" s="1"/>
  <c r="G1814" i="60"/>
  <c r="S1814" i="60" s="1"/>
  <c r="G1813" i="60"/>
  <c r="S1813" i="60" s="1"/>
  <c r="G1812" i="60"/>
  <c r="S1812" i="60" s="1"/>
  <c r="G1811" i="60"/>
  <c r="S1811" i="60" s="1"/>
  <c r="G1810" i="60"/>
  <c r="S1810" i="60" s="1"/>
  <c r="G1809" i="60"/>
  <c r="S1809" i="60" s="1"/>
  <c r="G1808" i="60"/>
  <c r="S1808" i="60" s="1"/>
  <c r="G1807" i="60"/>
  <c r="S1807" i="60" s="1"/>
  <c r="G1806" i="60"/>
  <c r="S1806" i="60" s="1"/>
  <c r="G1805" i="60"/>
  <c r="S1805" i="60" s="1"/>
  <c r="G1804" i="60"/>
  <c r="S1804" i="60" s="1"/>
  <c r="G1803" i="60"/>
  <c r="S1803" i="60" s="1"/>
  <c r="G1802" i="60"/>
  <c r="S1802" i="60" s="1"/>
  <c r="G1801" i="60"/>
  <c r="S1801" i="60" s="1"/>
  <c r="G1800" i="60"/>
  <c r="S1800" i="60" s="1"/>
  <c r="G1799" i="60"/>
  <c r="S1799" i="60" s="1"/>
  <c r="G1798" i="60"/>
  <c r="S1798" i="60" s="1"/>
  <c r="G1797" i="60"/>
  <c r="S1797" i="60" s="1"/>
  <c r="G1796" i="60"/>
  <c r="S1796" i="60" s="1"/>
  <c r="G1795" i="60"/>
  <c r="S1795" i="60" s="1"/>
  <c r="G1794" i="60"/>
  <c r="S1794" i="60" s="1"/>
  <c r="G1793" i="60"/>
  <c r="S1793" i="60" s="1"/>
  <c r="G1792" i="60"/>
  <c r="S1792" i="60" s="1"/>
  <c r="G1791" i="60"/>
  <c r="S1791" i="60" s="1"/>
  <c r="G1790" i="60"/>
  <c r="S1790" i="60" s="1"/>
  <c r="G1789" i="60"/>
  <c r="S1789" i="60" s="1"/>
  <c r="G1788" i="60"/>
  <c r="S1788" i="60" s="1"/>
  <c r="G1787" i="60"/>
  <c r="S1787" i="60" s="1"/>
  <c r="G1786" i="60"/>
  <c r="S1786" i="60" s="1"/>
  <c r="G1785" i="60"/>
  <c r="S1785" i="60" s="1"/>
  <c r="G1784" i="60"/>
  <c r="S1784" i="60" s="1"/>
  <c r="G1783" i="60"/>
  <c r="S1783" i="60" s="1"/>
  <c r="G1782" i="60"/>
  <c r="S1782" i="60" s="1"/>
  <c r="G1781" i="60"/>
  <c r="S1781" i="60" s="1"/>
  <c r="G1780" i="60"/>
  <c r="S1780" i="60" s="1"/>
  <c r="G1779" i="60"/>
  <c r="S1779" i="60" s="1"/>
  <c r="G1778" i="60"/>
  <c r="S1778" i="60" s="1"/>
  <c r="G1777" i="60"/>
  <c r="S1777" i="60" s="1"/>
  <c r="G1776" i="60"/>
  <c r="S1776" i="60" s="1"/>
  <c r="G1775" i="60"/>
  <c r="S1775" i="60" s="1"/>
  <c r="G1774" i="60"/>
  <c r="S1774" i="60" s="1"/>
  <c r="G1773" i="60"/>
  <c r="S1773" i="60" s="1"/>
  <c r="G1772" i="60"/>
  <c r="S1772" i="60" s="1"/>
  <c r="G1771" i="60"/>
  <c r="S1771" i="60" s="1"/>
  <c r="G1770" i="60"/>
  <c r="S1770" i="60" s="1"/>
  <c r="G1769" i="60"/>
  <c r="S1769" i="60" s="1"/>
  <c r="G1768" i="60"/>
  <c r="S1768" i="60" s="1"/>
  <c r="G1767" i="60"/>
  <c r="S1767" i="60" s="1"/>
  <c r="G1766" i="60"/>
  <c r="S1766" i="60" s="1"/>
  <c r="G1765" i="60"/>
  <c r="S1765" i="60" s="1"/>
  <c r="G1764" i="60"/>
  <c r="S1764" i="60" s="1"/>
  <c r="G1763" i="60"/>
  <c r="S1763" i="60" s="1"/>
  <c r="G1762" i="60"/>
  <c r="S1762" i="60" s="1"/>
  <c r="G1761" i="60"/>
  <c r="S1761" i="60" s="1"/>
  <c r="G1760" i="60"/>
  <c r="S1760" i="60" s="1"/>
  <c r="G1759" i="60"/>
  <c r="S1759" i="60" s="1"/>
  <c r="G1758" i="60"/>
  <c r="S1758" i="60" s="1"/>
  <c r="G1757" i="60"/>
  <c r="S1757" i="60" s="1"/>
  <c r="G1756" i="60"/>
  <c r="S1756" i="60" s="1"/>
  <c r="G1755" i="60"/>
  <c r="S1755" i="60" s="1"/>
  <c r="G1754" i="60"/>
  <c r="S1754" i="60" s="1"/>
  <c r="G1753" i="60"/>
  <c r="S1753" i="60" s="1"/>
  <c r="G1752" i="60"/>
  <c r="S1752" i="60" s="1"/>
  <c r="G1751" i="60"/>
  <c r="S1751" i="60" s="1"/>
  <c r="G1750" i="60"/>
  <c r="S1750" i="60" s="1"/>
  <c r="G1749" i="60"/>
  <c r="S1749" i="60" s="1"/>
  <c r="G1748" i="60"/>
  <c r="S1748" i="60" s="1"/>
  <c r="G1747" i="60"/>
  <c r="S1747" i="60" s="1"/>
  <c r="G1746" i="60"/>
  <c r="S1746" i="60" s="1"/>
  <c r="G1745" i="60"/>
  <c r="S1745" i="60" s="1"/>
  <c r="G1744" i="60"/>
  <c r="S1744" i="60" s="1"/>
  <c r="G1743" i="60"/>
  <c r="S1743" i="60" s="1"/>
  <c r="G1742" i="60"/>
  <c r="S1742" i="60" s="1"/>
  <c r="G1741" i="60"/>
  <c r="S1741" i="60" s="1"/>
  <c r="G1740" i="60"/>
  <c r="S1740" i="60" s="1"/>
  <c r="G1739" i="60"/>
  <c r="S1739" i="60" s="1"/>
  <c r="G1738" i="60"/>
  <c r="S1738" i="60" s="1"/>
  <c r="G1737" i="60"/>
  <c r="S1737" i="60" s="1"/>
  <c r="G1736" i="60"/>
  <c r="S1736" i="60" s="1"/>
  <c r="G1735" i="60"/>
  <c r="S1735" i="60" s="1"/>
  <c r="G1734" i="60"/>
  <c r="S1734" i="60" s="1"/>
  <c r="G1733" i="60"/>
  <c r="S1733" i="60" s="1"/>
  <c r="G1732" i="60"/>
  <c r="S1732" i="60" s="1"/>
  <c r="G1731" i="60"/>
  <c r="S1731" i="60" s="1"/>
  <c r="G1730" i="60"/>
  <c r="S1730" i="60" s="1"/>
  <c r="G1729" i="60"/>
  <c r="S1729" i="60" s="1"/>
  <c r="G1728" i="60"/>
  <c r="S1728" i="60" s="1"/>
  <c r="G1727" i="60"/>
  <c r="S1727" i="60" s="1"/>
  <c r="G1726" i="60"/>
  <c r="S1726" i="60" s="1"/>
  <c r="G1725" i="60"/>
  <c r="S1725" i="60" s="1"/>
  <c r="G1724" i="60"/>
  <c r="S1724" i="60" s="1"/>
  <c r="G1723" i="60"/>
  <c r="S1723" i="60" s="1"/>
  <c r="G1722" i="60"/>
  <c r="S1722" i="60" s="1"/>
  <c r="G1721" i="60"/>
  <c r="S1721" i="60" s="1"/>
  <c r="G1720" i="60"/>
  <c r="S1720" i="60" s="1"/>
  <c r="G1719" i="60"/>
  <c r="S1719" i="60" s="1"/>
  <c r="G1718" i="60"/>
  <c r="S1718" i="60" s="1"/>
  <c r="G1717" i="60"/>
  <c r="S1717" i="60" s="1"/>
  <c r="G1716" i="60"/>
  <c r="S1716" i="60" s="1"/>
  <c r="G1715" i="60"/>
  <c r="S1715" i="60" s="1"/>
  <c r="G1714" i="60"/>
  <c r="S1714" i="60" s="1"/>
  <c r="G1713" i="60"/>
  <c r="S1713" i="60" s="1"/>
  <c r="G1712" i="60"/>
  <c r="S1712" i="60" s="1"/>
  <c r="G1711" i="60"/>
  <c r="S1711" i="60" s="1"/>
  <c r="G1710" i="60"/>
  <c r="S1710" i="60" s="1"/>
  <c r="G1709" i="60"/>
  <c r="S1709" i="60" s="1"/>
  <c r="G1708" i="60"/>
  <c r="S1708" i="60" s="1"/>
  <c r="G1707" i="60"/>
  <c r="S1707" i="60" s="1"/>
  <c r="G1706" i="60"/>
  <c r="S1706" i="60" s="1"/>
  <c r="G1705" i="60"/>
  <c r="S1705" i="60" s="1"/>
  <c r="G1704" i="60"/>
  <c r="S1704" i="60" s="1"/>
  <c r="G1703" i="60"/>
  <c r="S1703" i="60" s="1"/>
  <c r="G1702" i="60"/>
  <c r="S1702" i="60" s="1"/>
  <c r="G1701" i="60"/>
  <c r="S1701" i="60" s="1"/>
  <c r="G1700" i="60"/>
  <c r="S1700" i="60" s="1"/>
  <c r="G1699" i="60"/>
  <c r="S1699" i="60" s="1"/>
  <c r="G1698" i="60"/>
  <c r="S1698" i="60" s="1"/>
  <c r="G1697" i="60"/>
  <c r="S1697" i="60" s="1"/>
  <c r="G1696" i="60"/>
  <c r="S1696" i="60" s="1"/>
  <c r="G1695" i="60"/>
  <c r="S1695" i="60" s="1"/>
  <c r="G1694" i="60"/>
  <c r="S1694" i="60" s="1"/>
  <c r="G1693" i="60"/>
  <c r="S1693" i="60" s="1"/>
  <c r="G1692" i="60"/>
  <c r="S1692" i="60" s="1"/>
  <c r="G1691" i="60"/>
  <c r="S1691" i="60" s="1"/>
  <c r="G1690" i="60"/>
  <c r="S1690" i="60" s="1"/>
  <c r="G1689" i="60"/>
  <c r="S1689" i="60" s="1"/>
  <c r="G1688" i="60"/>
  <c r="S1688" i="60" s="1"/>
  <c r="G1687" i="60"/>
  <c r="S1687" i="60" s="1"/>
  <c r="G1686" i="60"/>
  <c r="S1686" i="60" s="1"/>
  <c r="G1685" i="60"/>
  <c r="S1685" i="60" s="1"/>
  <c r="G1684" i="60"/>
  <c r="S1684" i="60" s="1"/>
  <c r="G1683" i="60"/>
  <c r="S1683" i="60" s="1"/>
  <c r="G1682" i="60"/>
  <c r="S1682" i="60" s="1"/>
  <c r="G1681" i="60"/>
  <c r="S1681" i="60" s="1"/>
  <c r="G1680" i="60"/>
  <c r="S1680" i="60" s="1"/>
  <c r="G1679" i="60"/>
  <c r="S1679" i="60" s="1"/>
  <c r="G1678" i="60"/>
  <c r="S1678" i="60" s="1"/>
  <c r="G1677" i="60"/>
  <c r="S1677" i="60" s="1"/>
  <c r="G1676" i="60"/>
  <c r="S1676" i="60" s="1"/>
  <c r="G1675" i="60"/>
  <c r="S1675" i="60" s="1"/>
  <c r="G1674" i="60"/>
  <c r="S1674" i="60" s="1"/>
  <c r="G1673" i="60"/>
  <c r="S1673" i="60" s="1"/>
  <c r="G1672" i="60"/>
  <c r="S1672" i="60" s="1"/>
  <c r="G1671" i="60"/>
  <c r="S1671" i="60" s="1"/>
  <c r="G1670" i="60"/>
  <c r="S1670" i="60" s="1"/>
  <c r="G1669" i="60"/>
  <c r="S1669" i="60" s="1"/>
  <c r="G1668" i="60"/>
  <c r="S1668" i="60" s="1"/>
  <c r="G1667" i="60"/>
  <c r="S1667" i="60" s="1"/>
  <c r="G1666" i="60"/>
  <c r="S1666" i="60" s="1"/>
  <c r="G1665" i="60"/>
  <c r="S1665" i="60" s="1"/>
  <c r="G1664" i="60"/>
  <c r="S1664" i="60" s="1"/>
  <c r="G1663" i="60"/>
  <c r="S1663" i="60" s="1"/>
  <c r="G1662" i="60"/>
  <c r="S1662" i="60" s="1"/>
  <c r="G1661" i="60"/>
  <c r="S1661" i="60" s="1"/>
  <c r="G1660" i="60"/>
  <c r="S1660" i="60" s="1"/>
  <c r="G1659" i="60"/>
  <c r="S1659" i="60" s="1"/>
  <c r="G1658" i="60"/>
  <c r="S1658" i="60" s="1"/>
  <c r="G1657" i="60"/>
  <c r="S1657" i="60" s="1"/>
  <c r="G1656" i="60"/>
  <c r="S1656" i="60" s="1"/>
  <c r="G1655" i="60"/>
  <c r="S1655" i="60" s="1"/>
  <c r="G1654" i="60"/>
  <c r="S1654" i="60" s="1"/>
  <c r="G1653" i="60"/>
  <c r="S1653" i="60" s="1"/>
  <c r="G1652" i="60"/>
  <c r="S1652" i="60" s="1"/>
  <c r="G1651" i="60"/>
  <c r="S1651" i="60" s="1"/>
  <c r="G1650" i="60"/>
  <c r="S1650" i="60" s="1"/>
  <c r="G1649" i="60"/>
  <c r="S1649" i="60" s="1"/>
  <c r="G1648" i="60"/>
  <c r="S1648" i="60" s="1"/>
  <c r="G1647" i="60"/>
  <c r="S1647" i="60" s="1"/>
  <c r="G1646" i="60"/>
  <c r="S1646" i="60" s="1"/>
  <c r="G1645" i="60"/>
  <c r="S1645" i="60" s="1"/>
  <c r="G1644" i="60"/>
  <c r="S1644" i="60" s="1"/>
  <c r="G1643" i="60"/>
  <c r="S1643" i="60" s="1"/>
  <c r="G1642" i="60"/>
  <c r="S1642" i="60" s="1"/>
  <c r="G1641" i="60"/>
  <c r="S1641" i="60" s="1"/>
  <c r="G1640" i="60"/>
  <c r="S1640" i="60" s="1"/>
  <c r="G1639" i="60"/>
  <c r="S1639" i="60" s="1"/>
  <c r="G1638" i="60"/>
  <c r="S1638" i="60" s="1"/>
  <c r="G1637" i="60"/>
  <c r="S1637" i="60" s="1"/>
  <c r="G1636" i="60"/>
  <c r="S1636" i="60" s="1"/>
  <c r="G1635" i="60"/>
  <c r="S1635" i="60" s="1"/>
  <c r="G1634" i="60"/>
  <c r="S1634" i="60" s="1"/>
  <c r="G1633" i="60"/>
  <c r="S1633" i="60" s="1"/>
  <c r="G1632" i="60"/>
  <c r="S1632" i="60" s="1"/>
  <c r="G1631" i="60"/>
  <c r="S1631" i="60" s="1"/>
  <c r="G1630" i="60"/>
  <c r="S1630" i="60" s="1"/>
  <c r="G1629" i="60"/>
  <c r="S1629" i="60" s="1"/>
  <c r="G1628" i="60"/>
  <c r="S1628" i="60" s="1"/>
  <c r="G1627" i="60"/>
  <c r="S1627" i="60" s="1"/>
  <c r="G1626" i="60"/>
  <c r="S1626" i="60" s="1"/>
  <c r="G1625" i="60"/>
  <c r="S1625" i="60" s="1"/>
  <c r="G1624" i="60"/>
  <c r="S1624" i="60" s="1"/>
  <c r="G1623" i="60"/>
  <c r="S1623" i="60" s="1"/>
  <c r="G1622" i="60"/>
  <c r="S1622" i="60" s="1"/>
  <c r="G1621" i="60"/>
  <c r="S1621" i="60" s="1"/>
  <c r="G1620" i="60"/>
  <c r="S1620" i="60" s="1"/>
  <c r="G1619" i="60"/>
  <c r="S1619" i="60" s="1"/>
  <c r="G1618" i="60"/>
  <c r="S1618" i="60" s="1"/>
  <c r="G1617" i="60"/>
  <c r="S1617" i="60" s="1"/>
  <c r="G1616" i="60"/>
  <c r="S1616" i="60" s="1"/>
  <c r="G1615" i="60"/>
  <c r="S1615" i="60" s="1"/>
  <c r="G1614" i="60"/>
  <c r="S1614" i="60" s="1"/>
  <c r="G1613" i="60"/>
  <c r="S1613" i="60" s="1"/>
  <c r="G1612" i="60"/>
  <c r="S1612" i="60" s="1"/>
  <c r="G1611" i="60"/>
  <c r="S1611" i="60" s="1"/>
  <c r="G1610" i="60"/>
  <c r="S1610" i="60" s="1"/>
  <c r="G1609" i="60"/>
  <c r="S1609" i="60" s="1"/>
  <c r="G1608" i="60"/>
  <c r="S1608" i="60" s="1"/>
  <c r="G1607" i="60"/>
  <c r="S1607" i="60" s="1"/>
  <c r="G1606" i="60"/>
  <c r="S1606" i="60" s="1"/>
  <c r="G1605" i="60"/>
  <c r="S1605" i="60" s="1"/>
  <c r="G1604" i="60"/>
  <c r="S1604" i="60" s="1"/>
  <c r="G1603" i="60"/>
  <c r="S1603" i="60" s="1"/>
  <c r="G1602" i="60"/>
  <c r="S1602" i="60" s="1"/>
  <c r="G1601" i="60"/>
  <c r="S1601" i="60" s="1"/>
  <c r="G1600" i="60"/>
  <c r="S1600" i="60" s="1"/>
  <c r="G1599" i="60"/>
  <c r="S1599" i="60" s="1"/>
  <c r="G1598" i="60"/>
  <c r="S1598" i="60" s="1"/>
  <c r="G1597" i="60"/>
  <c r="S1597" i="60" s="1"/>
  <c r="G1596" i="60"/>
  <c r="S1596" i="60" s="1"/>
  <c r="G1595" i="60"/>
  <c r="S1595" i="60" s="1"/>
  <c r="G1594" i="60"/>
  <c r="S1594" i="60" s="1"/>
  <c r="G1593" i="60"/>
  <c r="S1593" i="60" s="1"/>
  <c r="G1592" i="60"/>
  <c r="S1592" i="60" s="1"/>
  <c r="G1591" i="60"/>
  <c r="S1591" i="60" s="1"/>
  <c r="G1590" i="60"/>
  <c r="S1590" i="60" s="1"/>
  <c r="G1589" i="60"/>
  <c r="S1589" i="60" s="1"/>
  <c r="G1588" i="60"/>
  <c r="S1588" i="60" s="1"/>
  <c r="G1587" i="60"/>
  <c r="S1587" i="60" s="1"/>
  <c r="G1586" i="60"/>
  <c r="S1586" i="60" s="1"/>
  <c r="G1585" i="60"/>
  <c r="S1585" i="60" s="1"/>
  <c r="G1584" i="60"/>
  <c r="S1584" i="60" s="1"/>
  <c r="G1583" i="60"/>
  <c r="S1583" i="60" s="1"/>
  <c r="G1582" i="60"/>
  <c r="S1582" i="60" s="1"/>
  <c r="G1581" i="60"/>
  <c r="S1581" i="60" s="1"/>
  <c r="G1580" i="60"/>
  <c r="S1580" i="60" s="1"/>
  <c r="G1579" i="60"/>
  <c r="S1579" i="60" s="1"/>
  <c r="G1578" i="60"/>
  <c r="S1578" i="60" s="1"/>
  <c r="G1577" i="60"/>
  <c r="S1577" i="60" s="1"/>
  <c r="G1576" i="60"/>
  <c r="S1576" i="60" s="1"/>
  <c r="G1575" i="60"/>
  <c r="S1575" i="60" s="1"/>
  <c r="G1574" i="60"/>
  <c r="S1574" i="60" s="1"/>
  <c r="G1573" i="60"/>
  <c r="S1573" i="60" s="1"/>
  <c r="G1572" i="60"/>
  <c r="S1572" i="60" s="1"/>
  <c r="G1571" i="60"/>
  <c r="S1571" i="60" s="1"/>
  <c r="G1570" i="60"/>
  <c r="S1570" i="60" s="1"/>
  <c r="G1569" i="60"/>
  <c r="S1569" i="60" s="1"/>
  <c r="G1568" i="60"/>
  <c r="S1568" i="60" s="1"/>
  <c r="G1567" i="60"/>
  <c r="S1567" i="60" s="1"/>
  <c r="G1566" i="60"/>
  <c r="S1566" i="60" s="1"/>
  <c r="G1565" i="60"/>
  <c r="S1565" i="60" s="1"/>
  <c r="G1564" i="60"/>
  <c r="S1564" i="60" s="1"/>
  <c r="G1563" i="60"/>
  <c r="S1563" i="60" s="1"/>
  <c r="G1562" i="60"/>
  <c r="S1562" i="60" s="1"/>
  <c r="G1561" i="60"/>
  <c r="S1561" i="60" s="1"/>
  <c r="G1560" i="60"/>
  <c r="S1560" i="60" s="1"/>
  <c r="G1559" i="60"/>
  <c r="S1559" i="60" s="1"/>
  <c r="G1558" i="60"/>
  <c r="S1558" i="60" s="1"/>
  <c r="G1557" i="60"/>
  <c r="S1557" i="60" s="1"/>
  <c r="G1556" i="60"/>
  <c r="S1556" i="60" s="1"/>
  <c r="G1555" i="60"/>
  <c r="S1555" i="60" s="1"/>
  <c r="G1554" i="60"/>
  <c r="S1554" i="60" s="1"/>
  <c r="G1553" i="60"/>
  <c r="S1553" i="60" s="1"/>
  <c r="G1552" i="60"/>
  <c r="S1552" i="60" s="1"/>
  <c r="G1551" i="60"/>
  <c r="S1551" i="60" s="1"/>
  <c r="G1550" i="60"/>
  <c r="S1550" i="60" s="1"/>
  <c r="G1549" i="60"/>
  <c r="S1549" i="60" s="1"/>
  <c r="G1548" i="60"/>
  <c r="S1548" i="60" s="1"/>
  <c r="G1547" i="60"/>
  <c r="S1547" i="60" s="1"/>
  <c r="G1546" i="60"/>
  <c r="S1546" i="60" s="1"/>
  <c r="G1545" i="60"/>
  <c r="S1545" i="60" s="1"/>
  <c r="G1544" i="60"/>
  <c r="S1544" i="60" s="1"/>
  <c r="G1543" i="60"/>
  <c r="S1543" i="60" s="1"/>
  <c r="G1542" i="60"/>
  <c r="S1542" i="60" s="1"/>
  <c r="G1541" i="60"/>
  <c r="S1541" i="60" s="1"/>
  <c r="G1540" i="60"/>
  <c r="S1540" i="60" s="1"/>
  <c r="G1539" i="60"/>
  <c r="S1539" i="60" s="1"/>
  <c r="G1538" i="60"/>
  <c r="S1538" i="60" s="1"/>
  <c r="G1537" i="60"/>
  <c r="S1537" i="60" s="1"/>
  <c r="G1536" i="60"/>
  <c r="S1536" i="60" s="1"/>
  <c r="G1535" i="60"/>
  <c r="S1535" i="60" s="1"/>
  <c r="G1534" i="60"/>
  <c r="S1534" i="60" s="1"/>
  <c r="G1533" i="60"/>
  <c r="S1533" i="60" s="1"/>
  <c r="G1532" i="60"/>
  <c r="S1532" i="60" s="1"/>
  <c r="G1531" i="60"/>
  <c r="S1531" i="60" s="1"/>
  <c r="G1530" i="60"/>
  <c r="S1530" i="60" s="1"/>
  <c r="G1529" i="60"/>
  <c r="S1529" i="60" s="1"/>
  <c r="G1528" i="60"/>
  <c r="S1528" i="60" s="1"/>
  <c r="G1527" i="60"/>
  <c r="S1527" i="60" s="1"/>
  <c r="G1526" i="60"/>
  <c r="S1526" i="60" s="1"/>
  <c r="G1525" i="60"/>
  <c r="S1525" i="60" s="1"/>
  <c r="G1524" i="60"/>
  <c r="S1524" i="60" s="1"/>
  <c r="G1523" i="60"/>
  <c r="S1523" i="60" s="1"/>
  <c r="G1522" i="60"/>
  <c r="S1522" i="60" s="1"/>
  <c r="G1521" i="60"/>
  <c r="S1521" i="60" s="1"/>
  <c r="G1520" i="60"/>
  <c r="S1520" i="60" s="1"/>
  <c r="G1519" i="60"/>
  <c r="S1519" i="60" s="1"/>
  <c r="G1518" i="60"/>
  <c r="S1518" i="60" s="1"/>
  <c r="G1517" i="60"/>
  <c r="S1517" i="60" s="1"/>
  <c r="G1516" i="60"/>
  <c r="S1516" i="60" s="1"/>
  <c r="G1515" i="60"/>
  <c r="S1515" i="60" s="1"/>
  <c r="G1514" i="60"/>
  <c r="S1514" i="60" s="1"/>
  <c r="G1513" i="60"/>
  <c r="S1513" i="60" s="1"/>
  <c r="G1512" i="60"/>
  <c r="S1512" i="60" s="1"/>
  <c r="G1511" i="60"/>
  <c r="S1511" i="60" s="1"/>
  <c r="G1510" i="60"/>
  <c r="S1510" i="60" s="1"/>
  <c r="G1509" i="60"/>
  <c r="S1509" i="60" s="1"/>
  <c r="G1508" i="60"/>
  <c r="S1508" i="60" s="1"/>
  <c r="G1507" i="60"/>
  <c r="S1507" i="60" s="1"/>
  <c r="G1506" i="60"/>
  <c r="S1506" i="60" s="1"/>
  <c r="G1505" i="60"/>
  <c r="S1505" i="60" s="1"/>
  <c r="G1504" i="60"/>
  <c r="S1504" i="60" s="1"/>
  <c r="G1503" i="60"/>
  <c r="S1503" i="60" s="1"/>
  <c r="G1502" i="60"/>
  <c r="S1502" i="60" s="1"/>
  <c r="G1501" i="60"/>
  <c r="S1501" i="60" s="1"/>
  <c r="G1500" i="60"/>
  <c r="S1500" i="60" s="1"/>
  <c r="G1499" i="60"/>
  <c r="S1499" i="60" s="1"/>
  <c r="G1498" i="60"/>
  <c r="S1498" i="60" s="1"/>
  <c r="G1497" i="60"/>
  <c r="S1497" i="60" s="1"/>
  <c r="G1496" i="60"/>
  <c r="S1496" i="60" s="1"/>
  <c r="G1495" i="60"/>
  <c r="S1495" i="60" s="1"/>
  <c r="G1494" i="60"/>
  <c r="S1494" i="60" s="1"/>
  <c r="G1493" i="60"/>
  <c r="S1493" i="60" s="1"/>
  <c r="G1492" i="60"/>
  <c r="S1492" i="60" s="1"/>
  <c r="G1491" i="60"/>
  <c r="S1491" i="60" s="1"/>
  <c r="G1490" i="60"/>
  <c r="S1490" i="60" s="1"/>
  <c r="G1489" i="60"/>
  <c r="S1489" i="60" s="1"/>
  <c r="G1488" i="60"/>
  <c r="S1488" i="60" s="1"/>
  <c r="G1487" i="60"/>
  <c r="S1487" i="60" s="1"/>
  <c r="G1486" i="60"/>
  <c r="S1486" i="60" s="1"/>
  <c r="G1485" i="60"/>
  <c r="S1485" i="60" s="1"/>
  <c r="G1484" i="60"/>
  <c r="S1484" i="60" s="1"/>
  <c r="G1483" i="60"/>
  <c r="S1483" i="60" s="1"/>
  <c r="G1482" i="60"/>
  <c r="S1482" i="60" s="1"/>
  <c r="G1481" i="60"/>
  <c r="S1481" i="60" s="1"/>
  <c r="G1480" i="60"/>
  <c r="S1480" i="60" s="1"/>
  <c r="G1479" i="60"/>
  <c r="S1479" i="60" s="1"/>
  <c r="G1478" i="60"/>
  <c r="S1478" i="60" s="1"/>
  <c r="G1477" i="60"/>
  <c r="S1477" i="60" s="1"/>
  <c r="G1476" i="60"/>
  <c r="S1476" i="60" s="1"/>
  <c r="G1475" i="60"/>
  <c r="S1475" i="60" s="1"/>
  <c r="G1474" i="60"/>
  <c r="S1474" i="60" s="1"/>
  <c r="G1473" i="60"/>
  <c r="S1473" i="60" s="1"/>
  <c r="G1472" i="60"/>
  <c r="S1472" i="60" s="1"/>
  <c r="G1471" i="60"/>
  <c r="S1471" i="60" s="1"/>
  <c r="G1470" i="60"/>
  <c r="S1470" i="60" s="1"/>
  <c r="G1469" i="60"/>
  <c r="S1469" i="60" s="1"/>
  <c r="G1468" i="60"/>
  <c r="S1468" i="60" s="1"/>
  <c r="G1467" i="60"/>
  <c r="S1467" i="60" s="1"/>
  <c r="G1466" i="60"/>
  <c r="S1466" i="60" s="1"/>
  <c r="G1465" i="60"/>
  <c r="S1465" i="60" s="1"/>
  <c r="G1464" i="60"/>
  <c r="S1464" i="60" s="1"/>
  <c r="G1463" i="60"/>
  <c r="S1463" i="60" s="1"/>
  <c r="G1462" i="60"/>
  <c r="S1462" i="60" s="1"/>
  <c r="G1461" i="60"/>
  <c r="S1461" i="60" s="1"/>
  <c r="G1460" i="60"/>
  <c r="S1460" i="60" s="1"/>
  <c r="G1459" i="60"/>
  <c r="S1459" i="60" s="1"/>
  <c r="G1458" i="60"/>
  <c r="S1458" i="60" s="1"/>
  <c r="G1457" i="60"/>
  <c r="S1457" i="60" s="1"/>
  <c r="G1456" i="60"/>
  <c r="S1456" i="60" s="1"/>
  <c r="G1455" i="60"/>
  <c r="S1455" i="60" s="1"/>
  <c r="G1454" i="60"/>
  <c r="S1454" i="60" s="1"/>
  <c r="G1453" i="60"/>
  <c r="S1453" i="60" s="1"/>
  <c r="G1452" i="60"/>
  <c r="S1452" i="60" s="1"/>
  <c r="G1451" i="60"/>
  <c r="S1451" i="60" s="1"/>
  <c r="G1450" i="60"/>
  <c r="S1450" i="60" s="1"/>
  <c r="G1449" i="60"/>
  <c r="S1449" i="60" s="1"/>
  <c r="G1448" i="60"/>
  <c r="S1448" i="60" s="1"/>
  <c r="G1447" i="60"/>
  <c r="S1447" i="60" s="1"/>
  <c r="G1446" i="60"/>
  <c r="S1446" i="60" s="1"/>
  <c r="G1445" i="60"/>
  <c r="S1445" i="60" s="1"/>
  <c r="G1444" i="60"/>
  <c r="S1444" i="60" s="1"/>
  <c r="G1443" i="60"/>
  <c r="S1443" i="60" s="1"/>
  <c r="G1442" i="60"/>
  <c r="S1442" i="60" s="1"/>
  <c r="G1441" i="60"/>
  <c r="S1441" i="60" s="1"/>
  <c r="G1440" i="60"/>
  <c r="S1440" i="60" s="1"/>
  <c r="G1439" i="60"/>
  <c r="S1439" i="60" s="1"/>
  <c r="G1438" i="60"/>
  <c r="S1438" i="60" s="1"/>
  <c r="G1437" i="60"/>
  <c r="S1437" i="60" s="1"/>
  <c r="G1436" i="60"/>
  <c r="S1436" i="60" s="1"/>
  <c r="G1435" i="60"/>
  <c r="S1435" i="60" s="1"/>
  <c r="G1434" i="60"/>
  <c r="S1434" i="60" s="1"/>
  <c r="G1433" i="60"/>
  <c r="S1433" i="60" s="1"/>
  <c r="G1432" i="60"/>
  <c r="S1432" i="60" s="1"/>
  <c r="G1431" i="60"/>
  <c r="S1431" i="60" s="1"/>
  <c r="G1430" i="60"/>
  <c r="S1430" i="60" s="1"/>
  <c r="G1429" i="60"/>
  <c r="S1429" i="60" s="1"/>
  <c r="G1428" i="60"/>
  <c r="S1428" i="60" s="1"/>
  <c r="G1427" i="60"/>
  <c r="S1427" i="60" s="1"/>
  <c r="G1426" i="60"/>
  <c r="S1426" i="60" s="1"/>
  <c r="G1425" i="60"/>
  <c r="S1425" i="60" s="1"/>
  <c r="G1424" i="60"/>
  <c r="S1424" i="60" s="1"/>
  <c r="G1423" i="60"/>
  <c r="S1423" i="60" s="1"/>
  <c r="G1422" i="60"/>
  <c r="S1422" i="60" s="1"/>
  <c r="G1421" i="60"/>
  <c r="S1421" i="60" s="1"/>
  <c r="G1420" i="60"/>
  <c r="S1420" i="60" s="1"/>
  <c r="G1419" i="60"/>
  <c r="S1419" i="60" s="1"/>
  <c r="G1418" i="60"/>
  <c r="S1418" i="60" s="1"/>
  <c r="G1417" i="60"/>
  <c r="S1417" i="60" s="1"/>
  <c r="G1416" i="60"/>
  <c r="S1416" i="60" s="1"/>
  <c r="G1415" i="60"/>
  <c r="S1415" i="60" s="1"/>
  <c r="G1414" i="60"/>
  <c r="S1414" i="60" s="1"/>
  <c r="G1413" i="60"/>
  <c r="S1413" i="60" s="1"/>
  <c r="G1412" i="60"/>
  <c r="S1412" i="60" s="1"/>
  <c r="G1411" i="60"/>
  <c r="S1411" i="60" s="1"/>
  <c r="G1410" i="60"/>
  <c r="S1410" i="60" s="1"/>
  <c r="G1409" i="60"/>
  <c r="S1409" i="60" s="1"/>
  <c r="G1408" i="60"/>
  <c r="S1408" i="60" s="1"/>
  <c r="G1407" i="60"/>
  <c r="S1407" i="60" s="1"/>
  <c r="G1406" i="60"/>
  <c r="S1406" i="60" s="1"/>
  <c r="G1405" i="60"/>
  <c r="S1405" i="60" s="1"/>
  <c r="G1404" i="60"/>
  <c r="S1404" i="60" s="1"/>
  <c r="G1403" i="60"/>
  <c r="S1403" i="60" s="1"/>
  <c r="G1402" i="60"/>
  <c r="S1402" i="60" s="1"/>
  <c r="G1401" i="60"/>
  <c r="S1401" i="60" s="1"/>
  <c r="G1400" i="60"/>
  <c r="S1400" i="60" s="1"/>
  <c r="G1399" i="60"/>
  <c r="S1399" i="60" s="1"/>
  <c r="G1398" i="60"/>
  <c r="S1398" i="60" s="1"/>
  <c r="G1397" i="60"/>
  <c r="S1397" i="60" s="1"/>
  <c r="G1396" i="60"/>
  <c r="S1396" i="60" s="1"/>
  <c r="G1395" i="60"/>
  <c r="S1395" i="60" s="1"/>
  <c r="G1394" i="60"/>
  <c r="S1394" i="60" s="1"/>
  <c r="G1393" i="60"/>
  <c r="S1393" i="60" s="1"/>
  <c r="G1392" i="60"/>
  <c r="S1392" i="60" s="1"/>
  <c r="G1391" i="60"/>
  <c r="S1391" i="60" s="1"/>
  <c r="G1390" i="60"/>
  <c r="S1390" i="60" s="1"/>
  <c r="G1389" i="60"/>
  <c r="S1389" i="60" s="1"/>
  <c r="G1388" i="60"/>
  <c r="S1388" i="60" s="1"/>
  <c r="G1387" i="60"/>
  <c r="S1387" i="60" s="1"/>
  <c r="G1386" i="60"/>
  <c r="S1386" i="60" s="1"/>
  <c r="G1385" i="60"/>
  <c r="S1385" i="60" s="1"/>
  <c r="G1384" i="60"/>
  <c r="S1384" i="60" s="1"/>
  <c r="G1383" i="60"/>
  <c r="S1383" i="60" s="1"/>
  <c r="G1382" i="60"/>
  <c r="S1382" i="60" s="1"/>
  <c r="G1381" i="60"/>
  <c r="S1381" i="60" s="1"/>
  <c r="G1380" i="60"/>
  <c r="S1380" i="60" s="1"/>
  <c r="G1379" i="60"/>
  <c r="S1379" i="60" s="1"/>
  <c r="G1378" i="60"/>
  <c r="S1378" i="60" s="1"/>
  <c r="G1377" i="60"/>
  <c r="S1377" i="60" s="1"/>
  <c r="G1376" i="60"/>
  <c r="S1376" i="60" s="1"/>
  <c r="G1375" i="60"/>
  <c r="S1375" i="60" s="1"/>
  <c r="G1374" i="60"/>
  <c r="S1374" i="60" s="1"/>
  <c r="G1373" i="60"/>
  <c r="S1373" i="60" s="1"/>
  <c r="G1372" i="60"/>
  <c r="S1372" i="60" s="1"/>
  <c r="G1371" i="60"/>
  <c r="S1371" i="60" s="1"/>
  <c r="G1370" i="60"/>
  <c r="S1370" i="60" s="1"/>
  <c r="G1369" i="60"/>
  <c r="S1369" i="60" s="1"/>
  <c r="G1368" i="60"/>
  <c r="S1368" i="60" s="1"/>
  <c r="G1367" i="60"/>
  <c r="S1367" i="60" s="1"/>
  <c r="G1366" i="60"/>
  <c r="S1366" i="60" s="1"/>
  <c r="G1365" i="60"/>
  <c r="S1365" i="60" s="1"/>
  <c r="G1364" i="60"/>
  <c r="S1364" i="60" s="1"/>
  <c r="G1363" i="60"/>
  <c r="S1363" i="60" s="1"/>
  <c r="G1362" i="60"/>
  <c r="S1362" i="60" s="1"/>
  <c r="G1361" i="60"/>
  <c r="S1361" i="60" s="1"/>
  <c r="G1360" i="60"/>
  <c r="S1360" i="60" s="1"/>
  <c r="G1359" i="60"/>
  <c r="S1359" i="60" s="1"/>
  <c r="G1358" i="60"/>
  <c r="S1358" i="60" s="1"/>
  <c r="G1357" i="60"/>
  <c r="S1357" i="60" s="1"/>
  <c r="G1356" i="60"/>
  <c r="S1356" i="60" s="1"/>
  <c r="G1355" i="60"/>
  <c r="S1355" i="60" s="1"/>
  <c r="G1354" i="60"/>
  <c r="S1354" i="60" s="1"/>
  <c r="G1353" i="60"/>
  <c r="S1353" i="60" s="1"/>
  <c r="G1352" i="60"/>
  <c r="S1352" i="60" s="1"/>
  <c r="G1351" i="60"/>
  <c r="S1351" i="60" s="1"/>
  <c r="G1350" i="60"/>
  <c r="S1350" i="60" s="1"/>
  <c r="G1349" i="60"/>
  <c r="S1349" i="60" s="1"/>
  <c r="G1348" i="60"/>
  <c r="S1348" i="60" s="1"/>
  <c r="G1347" i="60"/>
  <c r="S1347" i="60" s="1"/>
  <c r="G1346" i="60"/>
  <c r="S1346" i="60" s="1"/>
  <c r="G1345" i="60"/>
  <c r="S1345" i="60" s="1"/>
  <c r="G1344" i="60"/>
  <c r="S1344" i="60" s="1"/>
  <c r="G1343" i="60"/>
  <c r="S1343" i="60" s="1"/>
  <c r="G1342" i="60"/>
  <c r="S1342" i="60" s="1"/>
  <c r="G1341" i="60"/>
  <c r="S1341" i="60" s="1"/>
  <c r="G1340" i="60"/>
  <c r="S1340" i="60" s="1"/>
  <c r="G1339" i="60"/>
  <c r="S1339" i="60" s="1"/>
  <c r="G1338" i="60"/>
  <c r="S1338" i="60" s="1"/>
  <c r="G1337" i="60"/>
  <c r="S1337" i="60" s="1"/>
  <c r="G1336" i="60"/>
  <c r="S1336" i="60" s="1"/>
  <c r="G1335" i="60"/>
  <c r="S1335" i="60" s="1"/>
  <c r="G1334" i="60"/>
  <c r="S1334" i="60" s="1"/>
  <c r="G1333" i="60"/>
  <c r="S1333" i="60" s="1"/>
  <c r="G1332" i="60"/>
  <c r="S1332" i="60" s="1"/>
  <c r="G1331" i="60"/>
  <c r="S1331" i="60" s="1"/>
  <c r="G1330" i="60"/>
  <c r="S1330" i="60" s="1"/>
  <c r="G1329" i="60"/>
  <c r="S1329" i="60" s="1"/>
  <c r="G1328" i="60"/>
  <c r="S1328" i="60" s="1"/>
  <c r="G1327" i="60"/>
  <c r="S1327" i="60" s="1"/>
  <c r="G1326" i="60"/>
  <c r="S1326" i="60" s="1"/>
  <c r="G1325" i="60"/>
  <c r="S1325" i="60" s="1"/>
  <c r="G1324" i="60"/>
  <c r="S1324" i="60" s="1"/>
  <c r="G1323" i="60"/>
  <c r="S1323" i="60" s="1"/>
  <c r="G1322" i="60"/>
  <c r="S1322" i="60" s="1"/>
  <c r="G1321" i="60"/>
  <c r="S1321" i="60" s="1"/>
  <c r="G1320" i="60"/>
  <c r="S1320" i="60" s="1"/>
  <c r="G1319" i="60"/>
  <c r="S1319" i="60" s="1"/>
  <c r="G1318" i="60"/>
  <c r="S1318" i="60" s="1"/>
  <c r="G1317" i="60"/>
  <c r="S1317" i="60" s="1"/>
  <c r="G1316" i="60"/>
  <c r="S1316" i="60" s="1"/>
  <c r="G1315" i="60"/>
  <c r="S1315" i="60" s="1"/>
  <c r="G1314" i="60"/>
  <c r="S1314" i="60" s="1"/>
  <c r="G1313" i="60"/>
  <c r="S1313" i="60" s="1"/>
  <c r="G1312" i="60"/>
  <c r="S1312" i="60" s="1"/>
  <c r="G1311" i="60"/>
  <c r="S1311" i="60" s="1"/>
  <c r="G1310" i="60"/>
  <c r="S1310" i="60" s="1"/>
  <c r="G1309" i="60"/>
  <c r="S1309" i="60" s="1"/>
  <c r="G1308" i="60"/>
  <c r="S1308" i="60" s="1"/>
  <c r="G1307" i="60"/>
  <c r="S1307" i="60" s="1"/>
  <c r="G1306" i="60"/>
  <c r="S1306" i="60" s="1"/>
  <c r="G1305" i="60"/>
  <c r="S1305" i="60" s="1"/>
  <c r="G1304" i="60"/>
  <c r="S1304" i="60" s="1"/>
  <c r="G1303" i="60"/>
  <c r="S1303" i="60" s="1"/>
  <c r="G1302" i="60"/>
  <c r="S1302" i="60" s="1"/>
  <c r="G1301" i="60"/>
  <c r="S1301" i="60" s="1"/>
  <c r="G1300" i="60"/>
  <c r="S1300" i="60" s="1"/>
  <c r="G1299" i="60"/>
  <c r="S1299" i="60" s="1"/>
  <c r="G1298" i="60"/>
  <c r="S1298" i="60" s="1"/>
  <c r="G1297" i="60"/>
  <c r="S1297" i="60" s="1"/>
  <c r="G1296" i="60"/>
  <c r="S1296" i="60" s="1"/>
  <c r="G1295" i="60"/>
  <c r="S1295" i="60" s="1"/>
  <c r="G1294" i="60"/>
  <c r="S1294" i="60" s="1"/>
  <c r="G1293" i="60"/>
  <c r="S1293" i="60" s="1"/>
  <c r="G1292" i="60"/>
  <c r="S1292" i="60" s="1"/>
  <c r="G1291" i="60"/>
  <c r="S1291" i="60" s="1"/>
  <c r="G1290" i="60"/>
  <c r="S1290" i="60" s="1"/>
  <c r="G1289" i="60"/>
  <c r="S1289" i="60" s="1"/>
  <c r="G1288" i="60"/>
  <c r="S1288" i="60" s="1"/>
  <c r="G1287" i="60"/>
  <c r="S1287" i="60" s="1"/>
  <c r="G1286" i="60"/>
  <c r="S1286" i="60" s="1"/>
  <c r="G1285" i="60"/>
  <c r="S1285" i="60" s="1"/>
  <c r="G1284" i="60"/>
  <c r="S1284" i="60" s="1"/>
  <c r="G1283" i="60"/>
  <c r="S1283" i="60" s="1"/>
  <c r="G1282" i="60"/>
  <c r="S1282" i="60" s="1"/>
  <c r="G1281" i="60"/>
  <c r="S1281" i="60" s="1"/>
  <c r="G1280" i="60"/>
  <c r="S1280" i="60" s="1"/>
  <c r="G1279" i="60"/>
  <c r="S1279" i="60" s="1"/>
  <c r="G1278" i="60"/>
  <c r="S1278" i="60" s="1"/>
  <c r="G1277" i="60"/>
  <c r="S1277" i="60" s="1"/>
  <c r="G1276" i="60"/>
  <c r="S1276" i="60" s="1"/>
  <c r="G1275" i="60"/>
  <c r="S1275" i="60" s="1"/>
  <c r="G1274" i="60"/>
  <c r="S1274" i="60" s="1"/>
  <c r="G1273" i="60"/>
  <c r="S1273" i="60" s="1"/>
  <c r="G1272" i="60"/>
  <c r="S1272" i="60" s="1"/>
  <c r="G1271" i="60"/>
  <c r="S1271" i="60" s="1"/>
  <c r="G1270" i="60"/>
  <c r="S1270" i="60" s="1"/>
  <c r="G1269" i="60"/>
  <c r="S1269" i="60" s="1"/>
  <c r="G1268" i="60"/>
  <c r="S1268" i="60" s="1"/>
  <c r="G1267" i="60"/>
  <c r="S1267" i="60" s="1"/>
  <c r="G1266" i="60"/>
  <c r="S1266" i="60" s="1"/>
  <c r="G1265" i="60"/>
  <c r="S1265" i="60" s="1"/>
  <c r="G1264" i="60"/>
  <c r="S1264" i="60" s="1"/>
  <c r="G1263" i="60"/>
  <c r="S1263" i="60" s="1"/>
  <c r="G1262" i="60"/>
  <c r="S1262" i="60" s="1"/>
  <c r="G1261" i="60"/>
  <c r="S1261" i="60" s="1"/>
  <c r="G1260" i="60"/>
  <c r="S1260" i="60" s="1"/>
  <c r="G1259" i="60"/>
  <c r="S1259" i="60" s="1"/>
  <c r="G1258" i="60"/>
  <c r="S1258" i="60" s="1"/>
  <c r="G1257" i="60"/>
  <c r="S1257" i="60" s="1"/>
  <c r="G1256" i="60"/>
  <c r="S1256" i="60" s="1"/>
  <c r="G1255" i="60"/>
  <c r="S1255" i="60" s="1"/>
  <c r="G1254" i="60"/>
  <c r="S1254" i="60" s="1"/>
  <c r="G1253" i="60"/>
  <c r="S1253" i="60" s="1"/>
  <c r="G1252" i="60"/>
  <c r="S1252" i="60" s="1"/>
  <c r="G1251" i="60"/>
  <c r="S1251" i="60" s="1"/>
  <c r="G1250" i="60"/>
  <c r="S1250" i="60" s="1"/>
  <c r="G1249" i="60"/>
  <c r="S1249" i="60" s="1"/>
  <c r="G1248" i="60"/>
  <c r="S1248" i="60" s="1"/>
  <c r="G1247" i="60"/>
  <c r="S1247" i="60" s="1"/>
  <c r="G1246" i="60"/>
  <c r="S1246" i="60" s="1"/>
  <c r="G1245" i="60"/>
  <c r="S1245" i="60" s="1"/>
  <c r="G1244" i="60"/>
  <c r="S1244" i="60" s="1"/>
  <c r="G1243" i="60"/>
  <c r="S1243" i="60" s="1"/>
  <c r="G1242" i="60"/>
  <c r="S1242" i="60" s="1"/>
  <c r="G1241" i="60"/>
  <c r="S1241" i="60" s="1"/>
  <c r="G1240" i="60"/>
  <c r="S1240" i="60" s="1"/>
  <c r="G1239" i="60"/>
  <c r="S1239" i="60" s="1"/>
  <c r="G1238" i="60"/>
  <c r="S1238" i="60" s="1"/>
  <c r="G1237" i="60"/>
  <c r="S1237" i="60" s="1"/>
  <c r="G1236" i="60"/>
  <c r="S1236" i="60" s="1"/>
  <c r="G1235" i="60"/>
  <c r="S1235" i="60" s="1"/>
  <c r="G1234" i="60"/>
  <c r="S1234" i="60" s="1"/>
  <c r="G1233" i="60"/>
  <c r="S1233" i="60" s="1"/>
  <c r="G1232" i="60"/>
  <c r="S1232" i="60" s="1"/>
  <c r="G1231" i="60"/>
  <c r="S1231" i="60" s="1"/>
  <c r="G1230" i="60"/>
  <c r="S1230" i="60" s="1"/>
  <c r="G1229" i="60"/>
  <c r="S1229" i="60" s="1"/>
  <c r="G1228" i="60"/>
  <c r="S1228" i="60" s="1"/>
  <c r="G1227" i="60"/>
  <c r="S1227" i="60" s="1"/>
  <c r="G1226" i="60"/>
  <c r="S1226" i="60" s="1"/>
  <c r="G1225" i="60"/>
  <c r="S1225" i="60" s="1"/>
  <c r="G1224" i="60"/>
  <c r="S1224" i="60" s="1"/>
  <c r="G1223" i="60"/>
  <c r="S1223" i="60" s="1"/>
  <c r="G1222" i="60"/>
  <c r="S1222" i="60" s="1"/>
  <c r="G1221" i="60"/>
  <c r="S1221" i="60" s="1"/>
  <c r="G1220" i="60"/>
  <c r="S1220" i="60" s="1"/>
  <c r="G1219" i="60"/>
  <c r="S1219" i="60" s="1"/>
  <c r="G1218" i="60"/>
  <c r="S1218" i="60" s="1"/>
  <c r="G1217" i="60"/>
  <c r="S1217" i="60" s="1"/>
  <c r="G1216" i="60"/>
  <c r="S1216" i="60" s="1"/>
  <c r="G1215" i="60"/>
  <c r="S1215" i="60" s="1"/>
  <c r="G1214" i="60"/>
  <c r="S1214" i="60" s="1"/>
  <c r="G1213" i="60"/>
  <c r="S1213" i="60" s="1"/>
  <c r="G1212" i="60"/>
  <c r="S1212" i="60" s="1"/>
  <c r="G1211" i="60"/>
  <c r="S1211" i="60" s="1"/>
  <c r="G1210" i="60"/>
  <c r="S1210" i="60" s="1"/>
  <c r="G1209" i="60"/>
  <c r="S1209" i="60" s="1"/>
  <c r="G1208" i="60"/>
  <c r="S1208" i="60" s="1"/>
  <c r="G1207" i="60"/>
  <c r="S1207" i="60" s="1"/>
  <c r="G1206" i="60"/>
  <c r="S1206" i="60" s="1"/>
  <c r="G1205" i="60"/>
  <c r="S1205" i="60" s="1"/>
  <c r="G1204" i="60"/>
  <c r="S1204" i="60" s="1"/>
  <c r="G1203" i="60"/>
  <c r="S1203" i="60" s="1"/>
  <c r="G1202" i="60"/>
  <c r="S1202" i="60" s="1"/>
  <c r="G1201" i="60"/>
  <c r="S1201" i="60" s="1"/>
  <c r="G1200" i="60"/>
  <c r="S1200" i="60" s="1"/>
  <c r="G1199" i="60"/>
  <c r="S1199" i="60" s="1"/>
  <c r="G1198" i="60"/>
  <c r="S1198" i="60" s="1"/>
  <c r="G1197" i="60"/>
  <c r="S1197" i="60" s="1"/>
  <c r="G1196" i="60"/>
  <c r="S1196" i="60" s="1"/>
  <c r="G1195" i="60"/>
  <c r="S1195" i="60" s="1"/>
  <c r="G1194" i="60"/>
  <c r="S1194" i="60" s="1"/>
  <c r="G1193" i="60"/>
  <c r="S1193" i="60" s="1"/>
  <c r="G1192" i="60"/>
  <c r="S1192" i="60" s="1"/>
  <c r="G1191" i="60"/>
  <c r="S1191" i="60" s="1"/>
  <c r="G1190" i="60"/>
  <c r="S1190" i="60" s="1"/>
  <c r="G1189" i="60"/>
  <c r="S1189" i="60" s="1"/>
  <c r="G1188" i="60"/>
  <c r="S1188" i="60" s="1"/>
  <c r="G1187" i="60"/>
  <c r="S1187" i="60" s="1"/>
  <c r="G1186" i="60"/>
  <c r="S1186" i="60" s="1"/>
  <c r="G1185" i="60"/>
  <c r="S1185" i="60" s="1"/>
  <c r="G1184" i="60"/>
  <c r="S1184" i="60" s="1"/>
  <c r="G1183" i="60"/>
  <c r="S1183" i="60" s="1"/>
  <c r="G1182" i="60"/>
  <c r="S1182" i="60" s="1"/>
  <c r="G1181" i="60"/>
  <c r="S1181" i="60" s="1"/>
  <c r="G1180" i="60"/>
  <c r="S1180" i="60" s="1"/>
  <c r="G1179" i="60"/>
  <c r="S1179" i="60" s="1"/>
  <c r="G1178" i="60"/>
  <c r="S1178" i="60" s="1"/>
  <c r="G1177" i="60"/>
  <c r="S1177" i="60" s="1"/>
  <c r="G1176" i="60"/>
  <c r="S1176" i="60" s="1"/>
  <c r="G1175" i="60"/>
  <c r="S1175" i="60" s="1"/>
  <c r="G1174" i="60"/>
  <c r="S1174" i="60" s="1"/>
  <c r="G1173" i="60"/>
  <c r="S1173" i="60" s="1"/>
  <c r="G1172" i="60"/>
  <c r="S1172" i="60" s="1"/>
  <c r="G1171" i="60"/>
  <c r="S1171" i="60" s="1"/>
  <c r="G1170" i="60"/>
  <c r="S1170" i="60" s="1"/>
  <c r="G1169" i="60"/>
  <c r="S1169" i="60" s="1"/>
  <c r="G1168" i="60"/>
  <c r="S1168" i="60" s="1"/>
  <c r="G1167" i="60"/>
  <c r="S1167" i="60" s="1"/>
  <c r="G1166" i="60"/>
  <c r="S1166" i="60" s="1"/>
  <c r="G1165" i="60"/>
  <c r="S1165" i="60" s="1"/>
  <c r="G1164" i="60"/>
  <c r="S1164" i="60" s="1"/>
  <c r="G1163" i="60"/>
  <c r="S1163" i="60" s="1"/>
  <c r="G1162" i="60"/>
  <c r="S1162" i="60" s="1"/>
  <c r="G1161" i="60"/>
  <c r="S1161" i="60" s="1"/>
  <c r="G1160" i="60"/>
  <c r="S1160" i="60" s="1"/>
  <c r="G1159" i="60"/>
  <c r="S1159" i="60" s="1"/>
  <c r="G1158" i="60"/>
  <c r="S1158" i="60" s="1"/>
  <c r="G1157" i="60"/>
  <c r="S1157" i="60" s="1"/>
  <c r="G1156" i="60"/>
  <c r="S1156" i="60" s="1"/>
  <c r="G1155" i="60"/>
  <c r="S1155" i="60" s="1"/>
  <c r="G1154" i="60"/>
  <c r="S1154" i="60" s="1"/>
  <c r="G1153" i="60"/>
  <c r="S1153" i="60" s="1"/>
  <c r="G1152" i="60"/>
  <c r="S1152" i="60" s="1"/>
  <c r="G1151" i="60"/>
  <c r="S1151" i="60" s="1"/>
  <c r="G1150" i="60"/>
  <c r="S1150" i="60" s="1"/>
  <c r="G1149" i="60"/>
  <c r="S1149" i="60" s="1"/>
  <c r="G1148" i="60"/>
  <c r="S1148" i="60" s="1"/>
  <c r="G1147" i="60"/>
  <c r="S1147" i="60" s="1"/>
  <c r="G1146" i="60"/>
  <c r="S1146" i="60" s="1"/>
  <c r="G1145" i="60"/>
  <c r="S1145" i="60" s="1"/>
  <c r="G1144" i="60"/>
  <c r="S1144" i="60" s="1"/>
  <c r="G1143" i="60"/>
  <c r="S1143" i="60" s="1"/>
  <c r="G1142" i="60"/>
  <c r="S1142" i="60" s="1"/>
  <c r="G1141" i="60"/>
  <c r="S1141" i="60" s="1"/>
  <c r="G1140" i="60"/>
  <c r="S1140" i="60" s="1"/>
  <c r="G1139" i="60"/>
  <c r="S1139" i="60" s="1"/>
  <c r="G1138" i="60"/>
  <c r="S1138" i="60" s="1"/>
  <c r="G1137" i="60"/>
  <c r="S1137" i="60" s="1"/>
  <c r="G1136" i="60"/>
  <c r="S1136" i="60" s="1"/>
  <c r="G1135" i="60"/>
  <c r="S1135" i="60" s="1"/>
  <c r="G1134" i="60"/>
  <c r="S1134" i="60" s="1"/>
  <c r="G1133" i="60"/>
  <c r="S1133" i="60" s="1"/>
  <c r="G1132" i="60"/>
  <c r="S1132" i="60" s="1"/>
  <c r="G1131" i="60"/>
  <c r="S1131" i="60" s="1"/>
  <c r="G1130" i="60"/>
  <c r="S1130" i="60" s="1"/>
  <c r="G1129" i="60"/>
  <c r="S1129" i="60" s="1"/>
  <c r="G1128" i="60"/>
  <c r="S1128" i="60" s="1"/>
  <c r="G1127" i="60"/>
  <c r="S1127" i="60" s="1"/>
  <c r="G1126" i="60"/>
  <c r="S1126" i="60" s="1"/>
  <c r="G1125" i="60"/>
  <c r="S1125" i="60" s="1"/>
  <c r="G1124" i="60"/>
  <c r="S1124" i="60" s="1"/>
  <c r="G1123" i="60"/>
  <c r="S1123" i="60" s="1"/>
  <c r="G1122" i="60"/>
  <c r="S1122" i="60" s="1"/>
  <c r="G1121" i="60"/>
  <c r="S1121" i="60" s="1"/>
  <c r="G1120" i="60"/>
  <c r="S1120" i="60" s="1"/>
  <c r="G1119" i="60"/>
  <c r="S1119" i="60" s="1"/>
  <c r="G1118" i="60"/>
  <c r="S1118" i="60" s="1"/>
  <c r="G1117" i="60"/>
  <c r="S1117" i="60" s="1"/>
  <c r="G1116" i="60"/>
  <c r="S1116" i="60" s="1"/>
  <c r="G1115" i="60"/>
  <c r="S1115" i="60" s="1"/>
  <c r="G1114" i="60"/>
  <c r="S1114" i="60" s="1"/>
  <c r="G1113" i="60"/>
  <c r="S1113" i="60" s="1"/>
  <c r="G1112" i="60"/>
  <c r="S1112" i="60" s="1"/>
  <c r="G1111" i="60"/>
  <c r="S1111" i="60" s="1"/>
  <c r="G1110" i="60"/>
  <c r="S1110" i="60" s="1"/>
  <c r="G1109" i="60"/>
  <c r="S1109" i="60" s="1"/>
  <c r="G1108" i="60"/>
  <c r="S1108" i="60" s="1"/>
  <c r="G1107" i="60"/>
  <c r="S1107" i="60" s="1"/>
  <c r="G1106" i="60"/>
  <c r="S1106" i="60" s="1"/>
  <c r="G1105" i="60"/>
  <c r="S1105" i="60" s="1"/>
  <c r="G1104" i="60"/>
  <c r="S1104" i="60" s="1"/>
  <c r="G1103" i="60"/>
  <c r="S1103" i="60" s="1"/>
  <c r="G1102" i="60"/>
  <c r="S1102" i="60" s="1"/>
  <c r="G1101" i="60"/>
  <c r="S1101" i="60" s="1"/>
  <c r="G1100" i="60"/>
  <c r="S1100" i="60" s="1"/>
  <c r="G1099" i="60"/>
  <c r="S1099" i="60" s="1"/>
  <c r="G1098" i="60"/>
  <c r="S1098" i="60" s="1"/>
  <c r="G1097" i="60"/>
  <c r="S1097" i="60" s="1"/>
  <c r="G1096" i="60"/>
  <c r="S1096" i="60" s="1"/>
  <c r="G1095" i="60"/>
  <c r="S1095" i="60" s="1"/>
  <c r="G1094" i="60"/>
  <c r="S1094" i="60" s="1"/>
  <c r="G1093" i="60"/>
  <c r="S1093" i="60" s="1"/>
  <c r="G1092" i="60"/>
  <c r="S1092" i="60" s="1"/>
  <c r="G1091" i="60"/>
  <c r="S1091" i="60" s="1"/>
  <c r="G1090" i="60"/>
  <c r="S1090" i="60" s="1"/>
  <c r="G1089" i="60"/>
  <c r="S1089" i="60" s="1"/>
  <c r="G1088" i="60"/>
  <c r="S1088" i="60" s="1"/>
  <c r="G1087" i="60"/>
  <c r="S1087" i="60" s="1"/>
  <c r="G1086" i="60"/>
  <c r="S1086" i="60" s="1"/>
  <c r="G1085" i="60"/>
  <c r="S1085" i="60" s="1"/>
  <c r="G1084" i="60"/>
  <c r="S1084" i="60" s="1"/>
  <c r="G1083" i="60"/>
  <c r="S1083" i="60" s="1"/>
  <c r="G1082" i="60"/>
  <c r="S1082" i="60" s="1"/>
  <c r="G1081" i="60"/>
  <c r="S1081" i="60" s="1"/>
  <c r="G1080" i="60"/>
  <c r="S1080" i="60" s="1"/>
  <c r="G1079" i="60"/>
  <c r="S1079" i="60" s="1"/>
  <c r="G1078" i="60"/>
  <c r="S1078" i="60" s="1"/>
  <c r="G1077" i="60"/>
  <c r="S1077" i="60" s="1"/>
  <c r="G1076" i="60"/>
  <c r="S1076" i="60" s="1"/>
  <c r="G1075" i="60"/>
  <c r="S1075" i="60" s="1"/>
  <c r="G1074" i="60"/>
  <c r="S1074" i="60" s="1"/>
  <c r="G1073" i="60"/>
  <c r="S1073" i="60" s="1"/>
  <c r="G1072" i="60"/>
  <c r="S1072" i="60" s="1"/>
  <c r="G1071" i="60"/>
  <c r="S1071" i="60" s="1"/>
  <c r="G1070" i="60"/>
  <c r="S1070" i="60" s="1"/>
  <c r="G1069" i="60"/>
  <c r="S1069" i="60" s="1"/>
  <c r="G1068" i="60"/>
  <c r="S1068" i="60" s="1"/>
  <c r="G1067" i="60"/>
  <c r="S1067" i="60" s="1"/>
  <c r="G1066" i="60"/>
  <c r="S1066" i="60" s="1"/>
  <c r="G1065" i="60"/>
  <c r="S1065" i="60" s="1"/>
  <c r="G1064" i="60"/>
  <c r="S1064" i="60" s="1"/>
  <c r="G1063" i="60"/>
  <c r="S1063" i="60" s="1"/>
  <c r="G1062" i="60"/>
  <c r="S1062" i="60" s="1"/>
  <c r="G1061" i="60"/>
  <c r="S1061" i="60" s="1"/>
  <c r="G1060" i="60"/>
  <c r="S1060" i="60" s="1"/>
  <c r="G1059" i="60"/>
  <c r="S1059" i="60" s="1"/>
  <c r="G1058" i="60"/>
  <c r="S1058" i="60" s="1"/>
  <c r="G1057" i="60"/>
  <c r="S1057" i="60" s="1"/>
  <c r="G1056" i="60"/>
  <c r="S1056" i="60" s="1"/>
  <c r="G1055" i="60"/>
  <c r="S1055" i="60" s="1"/>
  <c r="G1054" i="60"/>
  <c r="S1054" i="60" s="1"/>
  <c r="G1053" i="60"/>
  <c r="S1053" i="60" s="1"/>
  <c r="G1052" i="60"/>
  <c r="S1052" i="60" s="1"/>
  <c r="G1051" i="60"/>
  <c r="S1051" i="60" s="1"/>
  <c r="G1050" i="60"/>
  <c r="S1050" i="60" s="1"/>
  <c r="G1049" i="60"/>
  <c r="S1049" i="60" s="1"/>
  <c r="G1048" i="60"/>
  <c r="S1048" i="60" s="1"/>
  <c r="G1047" i="60"/>
  <c r="S1047" i="60" s="1"/>
  <c r="G1046" i="60"/>
  <c r="S1046" i="60" s="1"/>
  <c r="G1045" i="60"/>
  <c r="S1045" i="60" s="1"/>
  <c r="G1044" i="60"/>
  <c r="S1044" i="60" s="1"/>
  <c r="G1043" i="60"/>
  <c r="S1043" i="60" s="1"/>
  <c r="G1042" i="60"/>
  <c r="S1042" i="60" s="1"/>
  <c r="G1041" i="60"/>
  <c r="S1041" i="60" s="1"/>
  <c r="G1040" i="60"/>
  <c r="S1040" i="60" s="1"/>
  <c r="G1039" i="60"/>
  <c r="S1039" i="60" s="1"/>
  <c r="G1038" i="60"/>
  <c r="S1038" i="60" s="1"/>
  <c r="G1037" i="60"/>
  <c r="S1037" i="60" s="1"/>
  <c r="G1036" i="60"/>
  <c r="S1036" i="60" s="1"/>
  <c r="G1035" i="60"/>
  <c r="S1035" i="60" s="1"/>
  <c r="G1034" i="60"/>
  <c r="S1034" i="60" s="1"/>
  <c r="G1033" i="60"/>
  <c r="S1033" i="60" s="1"/>
  <c r="G1032" i="60"/>
  <c r="S1032" i="60" s="1"/>
  <c r="G1031" i="60"/>
  <c r="S1031" i="60" s="1"/>
  <c r="G1030" i="60"/>
  <c r="S1030" i="60" s="1"/>
  <c r="G1029" i="60"/>
  <c r="S1029" i="60" s="1"/>
  <c r="G1028" i="60"/>
  <c r="S1028" i="60" s="1"/>
  <c r="G1027" i="60"/>
  <c r="S1027" i="60" s="1"/>
  <c r="G1026" i="60"/>
  <c r="S1026" i="60" s="1"/>
  <c r="G1025" i="60"/>
  <c r="S1025" i="60" s="1"/>
  <c r="G1024" i="60"/>
  <c r="S1024" i="60" s="1"/>
  <c r="G1023" i="60"/>
  <c r="S1023" i="60" s="1"/>
  <c r="G1022" i="60"/>
  <c r="S1022" i="60" s="1"/>
  <c r="G1021" i="60"/>
  <c r="S1021" i="60" s="1"/>
  <c r="G1020" i="60"/>
  <c r="S1020" i="60" s="1"/>
  <c r="G1019" i="60"/>
  <c r="S1019" i="60" s="1"/>
  <c r="G1018" i="60"/>
  <c r="S1018" i="60" s="1"/>
  <c r="G1017" i="60"/>
  <c r="S1017" i="60" s="1"/>
  <c r="G1016" i="60"/>
  <c r="S1016" i="60" s="1"/>
  <c r="G1015" i="60"/>
  <c r="S1015" i="60" s="1"/>
  <c r="G1014" i="60"/>
  <c r="S1014" i="60" s="1"/>
  <c r="G1013" i="60"/>
  <c r="S1013" i="60" s="1"/>
  <c r="G1012" i="60"/>
  <c r="S1012" i="60" s="1"/>
  <c r="G1011" i="60"/>
  <c r="S1011" i="60" s="1"/>
  <c r="G1010" i="60"/>
  <c r="S1010" i="60" s="1"/>
  <c r="G1009" i="60"/>
  <c r="S1009" i="60" s="1"/>
  <c r="G1008" i="60"/>
  <c r="S1008" i="60" s="1"/>
  <c r="G1007" i="60"/>
  <c r="S1007" i="60" s="1"/>
  <c r="G1006" i="60"/>
  <c r="S1006" i="60" s="1"/>
  <c r="G1005" i="60"/>
  <c r="S1005" i="60" s="1"/>
  <c r="G1004" i="60"/>
  <c r="S1004" i="60" s="1"/>
  <c r="G1003" i="60"/>
  <c r="S1003" i="60" s="1"/>
  <c r="G1002" i="60"/>
  <c r="S1002" i="60" s="1"/>
  <c r="G1001" i="60"/>
  <c r="S1001" i="60" s="1"/>
  <c r="G1000" i="60"/>
  <c r="S1000" i="60" s="1"/>
  <c r="G999" i="60"/>
  <c r="S999" i="60" s="1"/>
  <c r="G998" i="60"/>
  <c r="S998" i="60" s="1"/>
  <c r="G997" i="60"/>
  <c r="S997" i="60" s="1"/>
  <c r="G996" i="60"/>
  <c r="S996" i="60" s="1"/>
  <c r="G995" i="60"/>
  <c r="S995" i="60" s="1"/>
  <c r="G994" i="60"/>
  <c r="S994" i="60" s="1"/>
  <c r="G993" i="60"/>
  <c r="S993" i="60" s="1"/>
  <c r="G992" i="60"/>
  <c r="S992" i="60" s="1"/>
  <c r="G991" i="60"/>
  <c r="S991" i="60" s="1"/>
  <c r="G990" i="60"/>
  <c r="S990" i="60" s="1"/>
  <c r="G989" i="60"/>
  <c r="S989" i="60" s="1"/>
  <c r="G988" i="60"/>
  <c r="S988" i="60" s="1"/>
  <c r="G987" i="60"/>
  <c r="S987" i="60" s="1"/>
  <c r="G986" i="60"/>
  <c r="S986" i="60" s="1"/>
  <c r="G985" i="60"/>
  <c r="S985" i="60" s="1"/>
  <c r="G984" i="60"/>
  <c r="S984" i="60" s="1"/>
  <c r="G983" i="60"/>
  <c r="S983" i="60" s="1"/>
  <c r="G982" i="60"/>
  <c r="S982" i="60" s="1"/>
  <c r="G981" i="60"/>
  <c r="S981" i="60" s="1"/>
  <c r="G980" i="60"/>
  <c r="S980" i="60" s="1"/>
  <c r="G979" i="60"/>
  <c r="S979" i="60" s="1"/>
  <c r="G978" i="60"/>
  <c r="S978" i="60" s="1"/>
  <c r="G977" i="60"/>
  <c r="S977" i="60" s="1"/>
  <c r="G976" i="60"/>
  <c r="S976" i="60" s="1"/>
  <c r="G975" i="60"/>
  <c r="S975" i="60" s="1"/>
  <c r="G974" i="60"/>
  <c r="S974" i="60" s="1"/>
  <c r="G973" i="60"/>
  <c r="S973" i="60" s="1"/>
  <c r="G972" i="60"/>
  <c r="S972" i="60" s="1"/>
  <c r="G971" i="60"/>
  <c r="S971" i="60" s="1"/>
  <c r="G970" i="60"/>
  <c r="S970" i="60" s="1"/>
  <c r="G969" i="60"/>
  <c r="S969" i="60" s="1"/>
  <c r="G968" i="60"/>
  <c r="S968" i="60" s="1"/>
  <c r="G967" i="60"/>
  <c r="S967" i="60" s="1"/>
  <c r="G966" i="60"/>
  <c r="S966" i="60" s="1"/>
  <c r="G965" i="60"/>
  <c r="S965" i="60" s="1"/>
  <c r="G964" i="60"/>
  <c r="S964" i="60" s="1"/>
  <c r="G963" i="60"/>
  <c r="S963" i="60" s="1"/>
  <c r="G962" i="60"/>
  <c r="S962" i="60" s="1"/>
  <c r="G961" i="60"/>
  <c r="S961" i="60" s="1"/>
  <c r="G960" i="60"/>
  <c r="S960" i="60" s="1"/>
  <c r="G959" i="60"/>
  <c r="S959" i="60" s="1"/>
  <c r="G958" i="60"/>
  <c r="S958" i="60" s="1"/>
  <c r="G957" i="60"/>
  <c r="S957" i="60" s="1"/>
  <c r="G956" i="60"/>
  <c r="S956" i="60" s="1"/>
  <c r="G955" i="60"/>
  <c r="S955" i="60" s="1"/>
  <c r="G954" i="60"/>
  <c r="S954" i="60" s="1"/>
  <c r="G953" i="60"/>
  <c r="S953" i="60" s="1"/>
  <c r="G952" i="60"/>
  <c r="S952" i="60" s="1"/>
  <c r="G951" i="60"/>
  <c r="S951" i="60" s="1"/>
  <c r="G950" i="60"/>
  <c r="S950" i="60" s="1"/>
  <c r="G949" i="60"/>
  <c r="S949" i="60" s="1"/>
  <c r="G948" i="60"/>
  <c r="S948" i="60" s="1"/>
  <c r="G947" i="60"/>
  <c r="S947" i="60" s="1"/>
  <c r="G946" i="60"/>
  <c r="S946" i="60" s="1"/>
  <c r="G945" i="60"/>
  <c r="S945" i="60" s="1"/>
  <c r="G944" i="60"/>
  <c r="S944" i="60" s="1"/>
  <c r="G943" i="60"/>
  <c r="S943" i="60" s="1"/>
  <c r="G942" i="60"/>
  <c r="S942" i="60" s="1"/>
  <c r="G941" i="60"/>
  <c r="S941" i="60" s="1"/>
  <c r="G940" i="60"/>
  <c r="S940" i="60" s="1"/>
  <c r="G939" i="60"/>
  <c r="S939" i="60" s="1"/>
  <c r="G938" i="60"/>
  <c r="S938" i="60" s="1"/>
  <c r="G937" i="60"/>
  <c r="S937" i="60" s="1"/>
  <c r="G936" i="60"/>
  <c r="S936" i="60" s="1"/>
  <c r="G935" i="60"/>
  <c r="S935" i="60" s="1"/>
  <c r="G934" i="60"/>
  <c r="S934" i="60" s="1"/>
  <c r="G933" i="60"/>
  <c r="S933" i="60" s="1"/>
  <c r="G932" i="60"/>
  <c r="S932" i="60" s="1"/>
  <c r="G931" i="60"/>
  <c r="S931" i="60" s="1"/>
  <c r="G930" i="60"/>
  <c r="S930" i="60" s="1"/>
  <c r="G929" i="60"/>
  <c r="S929" i="60" s="1"/>
  <c r="G928" i="60"/>
  <c r="S928" i="60" s="1"/>
  <c r="G927" i="60"/>
  <c r="S927" i="60" s="1"/>
  <c r="G926" i="60"/>
  <c r="S926" i="60" s="1"/>
  <c r="G925" i="60"/>
  <c r="S925" i="60" s="1"/>
  <c r="G924" i="60"/>
  <c r="S924" i="60" s="1"/>
  <c r="G923" i="60"/>
  <c r="S923" i="60" s="1"/>
  <c r="G922" i="60"/>
  <c r="S922" i="60" s="1"/>
  <c r="G921" i="60"/>
  <c r="S921" i="60" s="1"/>
  <c r="G920" i="60"/>
  <c r="S920" i="60" s="1"/>
  <c r="G919" i="60"/>
  <c r="S919" i="60" s="1"/>
  <c r="G918" i="60"/>
  <c r="S918" i="60" s="1"/>
  <c r="G917" i="60"/>
  <c r="S917" i="60" s="1"/>
  <c r="G916" i="60"/>
  <c r="S916" i="60" s="1"/>
  <c r="G915" i="60"/>
  <c r="S915" i="60" s="1"/>
  <c r="G914" i="60"/>
  <c r="S914" i="60" s="1"/>
  <c r="G913" i="60"/>
  <c r="S913" i="60" s="1"/>
  <c r="G912" i="60"/>
  <c r="S912" i="60" s="1"/>
  <c r="G911" i="60"/>
  <c r="S911" i="60" s="1"/>
  <c r="G910" i="60"/>
  <c r="S910" i="60" s="1"/>
  <c r="G909" i="60"/>
  <c r="S909" i="60" s="1"/>
  <c r="G908" i="60"/>
  <c r="S908" i="60" s="1"/>
  <c r="G907" i="60"/>
  <c r="S907" i="60" s="1"/>
  <c r="G906" i="60"/>
  <c r="S906" i="60" s="1"/>
  <c r="G905" i="60"/>
  <c r="S905" i="60" s="1"/>
  <c r="G904" i="60"/>
  <c r="S904" i="60" s="1"/>
  <c r="G903" i="60"/>
  <c r="S903" i="60" s="1"/>
  <c r="G902" i="60"/>
  <c r="S902" i="60" s="1"/>
  <c r="G901" i="60"/>
  <c r="S901" i="60" s="1"/>
  <c r="G900" i="60"/>
  <c r="S900" i="60" s="1"/>
  <c r="G899" i="60"/>
  <c r="S899" i="60" s="1"/>
  <c r="G898" i="60"/>
  <c r="S898" i="60" s="1"/>
  <c r="G897" i="60"/>
  <c r="S897" i="60" s="1"/>
  <c r="G896" i="60"/>
  <c r="S896" i="60" s="1"/>
  <c r="G895" i="60"/>
  <c r="S895" i="60" s="1"/>
  <c r="G894" i="60"/>
  <c r="S894" i="60" s="1"/>
  <c r="G893" i="60"/>
  <c r="S893" i="60" s="1"/>
  <c r="G892" i="60"/>
  <c r="S892" i="60" s="1"/>
  <c r="G891" i="60"/>
  <c r="S891" i="60" s="1"/>
  <c r="G890" i="60"/>
  <c r="S890" i="60" s="1"/>
  <c r="G889" i="60"/>
  <c r="S889" i="60" s="1"/>
  <c r="G888" i="60"/>
  <c r="S888" i="60" s="1"/>
  <c r="G887" i="60"/>
  <c r="S887" i="60" s="1"/>
  <c r="G886" i="60"/>
  <c r="S886" i="60" s="1"/>
  <c r="G885" i="60"/>
  <c r="S885" i="60" s="1"/>
  <c r="G884" i="60"/>
  <c r="S884" i="60" s="1"/>
  <c r="G883" i="60"/>
  <c r="S883" i="60" s="1"/>
  <c r="G882" i="60"/>
  <c r="S882" i="60" s="1"/>
  <c r="G881" i="60"/>
  <c r="S881" i="60" s="1"/>
  <c r="G880" i="60"/>
  <c r="S880" i="60" s="1"/>
  <c r="G879" i="60"/>
  <c r="S879" i="60" s="1"/>
  <c r="G878" i="60"/>
  <c r="S878" i="60" s="1"/>
  <c r="G877" i="60"/>
  <c r="S877" i="60" s="1"/>
  <c r="G876" i="60"/>
  <c r="S876" i="60" s="1"/>
  <c r="G875" i="60"/>
  <c r="S875" i="60" s="1"/>
  <c r="G874" i="60"/>
  <c r="S874" i="60" s="1"/>
  <c r="G873" i="60"/>
  <c r="S873" i="60" s="1"/>
  <c r="G872" i="60"/>
  <c r="S872" i="60" s="1"/>
  <c r="G871" i="60"/>
  <c r="S871" i="60" s="1"/>
  <c r="G870" i="60"/>
  <c r="S870" i="60" s="1"/>
  <c r="G869" i="60"/>
  <c r="S869" i="60" s="1"/>
  <c r="G868" i="60"/>
  <c r="S868" i="60" s="1"/>
  <c r="G867" i="60"/>
  <c r="S867" i="60" s="1"/>
  <c r="G866" i="60"/>
  <c r="S866" i="60" s="1"/>
  <c r="G865" i="60"/>
  <c r="S865" i="60" s="1"/>
  <c r="G864" i="60"/>
  <c r="S864" i="60" s="1"/>
  <c r="G863" i="60"/>
  <c r="S863" i="60" s="1"/>
  <c r="G862" i="60"/>
  <c r="S862" i="60" s="1"/>
  <c r="G861" i="60"/>
  <c r="S861" i="60" s="1"/>
  <c r="G860" i="60"/>
  <c r="S860" i="60" s="1"/>
  <c r="G859" i="60"/>
  <c r="S859" i="60" s="1"/>
  <c r="G858" i="60"/>
  <c r="S858" i="60" s="1"/>
  <c r="G857" i="60"/>
  <c r="S857" i="60" s="1"/>
  <c r="G856" i="60"/>
  <c r="S856" i="60" s="1"/>
  <c r="G855" i="60"/>
  <c r="S855" i="60" s="1"/>
  <c r="G854" i="60"/>
  <c r="S854" i="60" s="1"/>
  <c r="G853" i="60"/>
  <c r="S853" i="60" s="1"/>
  <c r="G852" i="60"/>
  <c r="S852" i="60" s="1"/>
  <c r="G851" i="60"/>
  <c r="S851" i="60" s="1"/>
  <c r="G850" i="60"/>
  <c r="S850" i="60" s="1"/>
  <c r="G849" i="60"/>
  <c r="S849" i="60" s="1"/>
  <c r="G848" i="60"/>
  <c r="S848" i="60" s="1"/>
  <c r="G847" i="60"/>
  <c r="S847" i="60" s="1"/>
  <c r="G846" i="60"/>
  <c r="S846" i="60" s="1"/>
  <c r="G845" i="60"/>
  <c r="S845" i="60" s="1"/>
  <c r="G844" i="60"/>
  <c r="S844" i="60" s="1"/>
  <c r="G843" i="60"/>
  <c r="S843" i="60" s="1"/>
  <c r="G842" i="60"/>
  <c r="S842" i="60" s="1"/>
  <c r="G841" i="60"/>
  <c r="S841" i="60" s="1"/>
  <c r="G840" i="60"/>
  <c r="S840" i="60" s="1"/>
  <c r="G839" i="60"/>
  <c r="S839" i="60" s="1"/>
  <c r="G838" i="60"/>
  <c r="S838" i="60" s="1"/>
  <c r="G837" i="60"/>
  <c r="S837" i="60" s="1"/>
  <c r="G836" i="60"/>
  <c r="S836" i="60" s="1"/>
  <c r="G835" i="60"/>
  <c r="S835" i="60" s="1"/>
  <c r="G834" i="60"/>
  <c r="S834" i="60" s="1"/>
  <c r="G833" i="60"/>
  <c r="S833" i="60" s="1"/>
  <c r="G832" i="60"/>
  <c r="S832" i="60" s="1"/>
  <c r="G831" i="60"/>
  <c r="S831" i="60" s="1"/>
  <c r="G830" i="60"/>
  <c r="S830" i="60" s="1"/>
  <c r="G829" i="60"/>
  <c r="S829" i="60" s="1"/>
  <c r="G828" i="60"/>
  <c r="S828" i="60" s="1"/>
  <c r="G827" i="60"/>
  <c r="S827" i="60" s="1"/>
  <c r="G826" i="60"/>
  <c r="S826" i="60" s="1"/>
  <c r="G825" i="60"/>
  <c r="S825" i="60" s="1"/>
  <c r="G824" i="60"/>
  <c r="S824" i="60" s="1"/>
  <c r="G823" i="60"/>
  <c r="S823" i="60" s="1"/>
  <c r="G822" i="60"/>
  <c r="S822" i="60" s="1"/>
  <c r="G821" i="60"/>
  <c r="S821" i="60" s="1"/>
  <c r="G820" i="60"/>
  <c r="S820" i="60" s="1"/>
  <c r="G819" i="60"/>
  <c r="S819" i="60" s="1"/>
  <c r="G818" i="60"/>
  <c r="S818" i="60" s="1"/>
  <c r="G817" i="60"/>
  <c r="S817" i="60" s="1"/>
  <c r="G816" i="60"/>
  <c r="S816" i="60" s="1"/>
  <c r="G815" i="60"/>
  <c r="S815" i="60" s="1"/>
  <c r="G814" i="60"/>
  <c r="S814" i="60" s="1"/>
  <c r="G813" i="60"/>
  <c r="S813" i="60" s="1"/>
  <c r="G812" i="60"/>
  <c r="S812" i="60" s="1"/>
  <c r="G811" i="60"/>
  <c r="S811" i="60" s="1"/>
  <c r="G810" i="60"/>
  <c r="S810" i="60" s="1"/>
  <c r="G809" i="60"/>
  <c r="S809" i="60" s="1"/>
  <c r="G808" i="60"/>
  <c r="S808" i="60" s="1"/>
  <c r="G807" i="60"/>
  <c r="S807" i="60" s="1"/>
  <c r="G806" i="60"/>
  <c r="S806" i="60" s="1"/>
  <c r="G805" i="60"/>
  <c r="S805" i="60" s="1"/>
  <c r="G804" i="60"/>
  <c r="S804" i="60" s="1"/>
  <c r="G803" i="60"/>
  <c r="S803" i="60" s="1"/>
  <c r="G802" i="60"/>
  <c r="S802" i="60" s="1"/>
  <c r="G801" i="60"/>
  <c r="S801" i="60" s="1"/>
  <c r="G800" i="60"/>
  <c r="S800" i="60" s="1"/>
  <c r="G799" i="60"/>
  <c r="S799" i="60" s="1"/>
  <c r="G798" i="60"/>
  <c r="S798" i="60" s="1"/>
  <c r="G797" i="60"/>
  <c r="S797" i="60" s="1"/>
  <c r="G796" i="60"/>
  <c r="S796" i="60" s="1"/>
  <c r="G795" i="60"/>
  <c r="S795" i="60" s="1"/>
  <c r="G794" i="60"/>
  <c r="S794" i="60" s="1"/>
  <c r="G793" i="60"/>
  <c r="S793" i="60" s="1"/>
  <c r="G792" i="60"/>
  <c r="S792" i="60" s="1"/>
  <c r="G791" i="60"/>
  <c r="S791" i="60" s="1"/>
  <c r="G790" i="60"/>
  <c r="S790" i="60" s="1"/>
  <c r="G789" i="60"/>
  <c r="S789" i="60" s="1"/>
  <c r="G788" i="60"/>
  <c r="S788" i="60" s="1"/>
  <c r="G787" i="60"/>
  <c r="S787" i="60" s="1"/>
  <c r="G786" i="60"/>
  <c r="S786" i="60" s="1"/>
  <c r="G785" i="60"/>
  <c r="S785" i="60" s="1"/>
  <c r="G784" i="60"/>
  <c r="S784" i="60" s="1"/>
  <c r="G783" i="60"/>
  <c r="S783" i="60" s="1"/>
  <c r="G782" i="60"/>
  <c r="S782" i="60" s="1"/>
  <c r="G781" i="60"/>
  <c r="S781" i="60" s="1"/>
  <c r="G780" i="60"/>
  <c r="S780" i="60" s="1"/>
  <c r="G779" i="60"/>
  <c r="S779" i="60" s="1"/>
  <c r="G778" i="60"/>
  <c r="S778" i="60" s="1"/>
  <c r="G777" i="60"/>
  <c r="S777" i="60" s="1"/>
  <c r="G776" i="60"/>
  <c r="S776" i="60" s="1"/>
  <c r="G775" i="60"/>
  <c r="S775" i="60" s="1"/>
  <c r="G774" i="60"/>
  <c r="S774" i="60" s="1"/>
  <c r="G773" i="60"/>
  <c r="S773" i="60" s="1"/>
  <c r="G772" i="60"/>
  <c r="S772" i="60" s="1"/>
  <c r="G771" i="60"/>
  <c r="S771" i="60" s="1"/>
  <c r="G770" i="60"/>
  <c r="S770" i="60" s="1"/>
  <c r="G769" i="60"/>
  <c r="S769" i="60" s="1"/>
  <c r="G768" i="60"/>
  <c r="S768" i="60" s="1"/>
  <c r="G767" i="60"/>
  <c r="S767" i="60" s="1"/>
  <c r="G766" i="60"/>
  <c r="S766" i="60" s="1"/>
  <c r="G765" i="60"/>
  <c r="S765" i="60" s="1"/>
  <c r="G764" i="60"/>
  <c r="S764" i="60" s="1"/>
  <c r="G763" i="60"/>
  <c r="S763" i="60" s="1"/>
  <c r="G762" i="60"/>
  <c r="S762" i="60" s="1"/>
  <c r="G761" i="60"/>
  <c r="S761" i="60" s="1"/>
  <c r="G760" i="60"/>
  <c r="S760" i="60" s="1"/>
  <c r="G759" i="60"/>
  <c r="S759" i="60" s="1"/>
  <c r="G758" i="60"/>
  <c r="S758" i="60" s="1"/>
  <c r="G757" i="60"/>
  <c r="S757" i="60" s="1"/>
  <c r="G756" i="60"/>
  <c r="S756" i="60" s="1"/>
  <c r="G755" i="60"/>
  <c r="S755" i="60" s="1"/>
  <c r="G754" i="60"/>
  <c r="S754" i="60" s="1"/>
  <c r="G753" i="60"/>
  <c r="S753" i="60" s="1"/>
  <c r="G752" i="60"/>
  <c r="S752" i="60" s="1"/>
  <c r="G751" i="60"/>
  <c r="S751" i="60" s="1"/>
  <c r="G750" i="60"/>
  <c r="S750" i="60" s="1"/>
  <c r="G749" i="60"/>
  <c r="S749" i="60" s="1"/>
  <c r="G748" i="60"/>
  <c r="S748" i="60" s="1"/>
  <c r="G747" i="60"/>
  <c r="S747" i="60" s="1"/>
  <c r="G746" i="60"/>
  <c r="S746" i="60" s="1"/>
  <c r="G745" i="60"/>
  <c r="S745" i="60" s="1"/>
  <c r="G744" i="60"/>
  <c r="S744" i="60" s="1"/>
  <c r="G743" i="60"/>
  <c r="S743" i="60" s="1"/>
  <c r="G742" i="60"/>
  <c r="S742" i="60" s="1"/>
  <c r="G741" i="60"/>
  <c r="S741" i="60" s="1"/>
  <c r="G740" i="60"/>
  <c r="S740" i="60" s="1"/>
  <c r="G739" i="60"/>
  <c r="S739" i="60" s="1"/>
  <c r="G738" i="60"/>
  <c r="S738" i="60" s="1"/>
  <c r="G737" i="60"/>
  <c r="S737" i="60" s="1"/>
  <c r="G736" i="60"/>
  <c r="S736" i="60" s="1"/>
  <c r="G735" i="60"/>
  <c r="S735" i="60" s="1"/>
  <c r="G734" i="60"/>
  <c r="S734" i="60" s="1"/>
  <c r="G733" i="60"/>
  <c r="S733" i="60" s="1"/>
  <c r="G732" i="60"/>
  <c r="S732" i="60" s="1"/>
  <c r="G731" i="60"/>
  <c r="S731" i="60" s="1"/>
  <c r="G730" i="60"/>
  <c r="S730" i="60" s="1"/>
  <c r="G729" i="60"/>
  <c r="S729" i="60" s="1"/>
  <c r="G728" i="60"/>
  <c r="S728" i="60" s="1"/>
  <c r="G727" i="60"/>
  <c r="S727" i="60" s="1"/>
  <c r="G726" i="60"/>
  <c r="S726" i="60" s="1"/>
  <c r="G725" i="60"/>
  <c r="S725" i="60" s="1"/>
  <c r="G724" i="60"/>
  <c r="S724" i="60" s="1"/>
  <c r="G723" i="60"/>
  <c r="S723" i="60" s="1"/>
  <c r="G722" i="60"/>
  <c r="S722" i="60" s="1"/>
  <c r="G721" i="60"/>
  <c r="S721" i="60" s="1"/>
  <c r="G720" i="60"/>
  <c r="S720" i="60" s="1"/>
  <c r="G719" i="60"/>
  <c r="S719" i="60" s="1"/>
  <c r="G718" i="60"/>
  <c r="S718" i="60" s="1"/>
  <c r="G717" i="60"/>
  <c r="S717" i="60" s="1"/>
  <c r="G716" i="60"/>
  <c r="S716" i="60" s="1"/>
  <c r="G715" i="60"/>
  <c r="S715" i="60" s="1"/>
  <c r="G714" i="60"/>
  <c r="S714" i="60" s="1"/>
  <c r="G713" i="60"/>
  <c r="S713" i="60" s="1"/>
  <c r="G712" i="60"/>
  <c r="S712" i="60" s="1"/>
  <c r="G711" i="60"/>
  <c r="S711" i="60" s="1"/>
  <c r="G710" i="60"/>
  <c r="S710" i="60" s="1"/>
  <c r="G709" i="60"/>
  <c r="S709" i="60" s="1"/>
  <c r="G708" i="60"/>
  <c r="S708" i="60" s="1"/>
  <c r="G707" i="60"/>
  <c r="S707" i="60" s="1"/>
  <c r="G706" i="60"/>
  <c r="S706" i="60" s="1"/>
  <c r="G705" i="60"/>
  <c r="S705" i="60" s="1"/>
  <c r="G704" i="60"/>
  <c r="S704" i="60" s="1"/>
  <c r="G703" i="60"/>
  <c r="S703" i="60" s="1"/>
  <c r="G702" i="60"/>
  <c r="S702" i="60" s="1"/>
  <c r="G701" i="60"/>
  <c r="S701" i="60" s="1"/>
  <c r="G700" i="60"/>
  <c r="S700" i="60" s="1"/>
  <c r="G699" i="60"/>
  <c r="S699" i="60" s="1"/>
  <c r="G698" i="60"/>
  <c r="S698" i="60" s="1"/>
  <c r="G697" i="60"/>
  <c r="S697" i="60" s="1"/>
  <c r="G696" i="60"/>
  <c r="S696" i="60" s="1"/>
  <c r="G695" i="60"/>
  <c r="S695" i="60" s="1"/>
  <c r="G694" i="60"/>
  <c r="S694" i="60" s="1"/>
  <c r="G693" i="60"/>
  <c r="S693" i="60" s="1"/>
  <c r="G692" i="60"/>
  <c r="S692" i="60" s="1"/>
  <c r="G691" i="60"/>
  <c r="S691" i="60" s="1"/>
  <c r="G690" i="60"/>
  <c r="S690" i="60" s="1"/>
  <c r="G689" i="60"/>
  <c r="S689" i="60" s="1"/>
  <c r="G688" i="60"/>
  <c r="S688" i="60" s="1"/>
  <c r="G687" i="60"/>
  <c r="S687" i="60" s="1"/>
  <c r="G686" i="60"/>
  <c r="S686" i="60" s="1"/>
  <c r="G685" i="60"/>
  <c r="S685" i="60" s="1"/>
  <c r="G684" i="60"/>
  <c r="S684" i="60" s="1"/>
  <c r="G683" i="60"/>
  <c r="S683" i="60" s="1"/>
  <c r="G682" i="60"/>
  <c r="S682" i="60" s="1"/>
  <c r="G681" i="60"/>
  <c r="S681" i="60" s="1"/>
  <c r="G680" i="60"/>
  <c r="S680" i="60" s="1"/>
  <c r="G679" i="60"/>
  <c r="S679" i="60" s="1"/>
  <c r="G678" i="60"/>
  <c r="S678" i="60" s="1"/>
  <c r="G677" i="60"/>
  <c r="S677" i="60" s="1"/>
  <c r="G676" i="60"/>
  <c r="S676" i="60" s="1"/>
  <c r="G675" i="60"/>
  <c r="S675" i="60" s="1"/>
  <c r="G674" i="60"/>
  <c r="S674" i="60" s="1"/>
  <c r="G673" i="60"/>
  <c r="S673" i="60" s="1"/>
  <c r="G672" i="60"/>
  <c r="S672" i="60" s="1"/>
  <c r="G671" i="60"/>
  <c r="S671" i="60" s="1"/>
  <c r="G670" i="60"/>
  <c r="S670" i="60" s="1"/>
  <c r="G669" i="60"/>
  <c r="S669" i="60" s="1"/>
  <c r="G668" i="60"/>
  <c r="S668" i="60" s="1"/>
  <c r="G667" i="60"/>
  <c r="S667" i="60" s="1"/>
  <c r="G666" i="60"/>
  <c r="S666" i="60" s="1"/>
  <c r="G665" i="60"/>
  <c r="S665" i="60" s="1"/>
  <c r="G664" i="60"/>
  <c r="S664" i="60" s="1"/>
  <c r="G663" i="60"/>
  <c r="S663" i="60" s="1"/>
  <c r="G662" i="60"/>
  <c r="S662" i="60" s="1"/>
  <c r="G661" i="60"/>
  <c r="S661" i="60" s="1"/>
  <c r="G660" i="60"/>
  <c r="S660" i="60" s="1"/>
  <c r="G659" i="60"/>
  <c r="S659" i="60" s="1"/>
  <c r="G658" i="60"/>
  <c r="S658" i="60" s="1"/>
  <c r="G657" i="60"/>
  <c r="S657" i="60" s="1"/>
  <c r="G656" i="60"/>
  <c r="S656" i="60" s="1"/>
  <c r="G655" i="60"/>
  <c r="S655" i="60" s="1"/>
  <c r="G654" i="60"/>
  <c r="S654" i="60" s="1"/>
  <c r="G653" i="60"/>
  <c r="S653" i="60" s="1"/>
  <c r="G652" i="60"/>
  <c r="S652" i="60" s="1"/>
  <c r="G651" i="60"/>
  <c r="S651" i="60" s="1"/>
  <c r="G650" i="60"/>
  <c r="S650" i="60" s="1"/>
  <c r="G649" i="60"/>
  <c r="S649" i="60" s="1"/>
  <c r="G648" i="60"/>
  <c r="S648" i="60" s="1"/>
  <c r="G647" i="60"/>
  <c r="S647" i="60" s="1"/>
  <c r="G646" i="60"/>
  <c r="S646" i="60" s="1"/>
  <c r="G645" i="60"/>
  <c r="S645" i="60" s="1"/>
  <c r="G644" i="60"/>
  <c r="S644" i="60" s="1"/>
  <c r="G643" i="60"/>
  <c r="S643" i="60" s="1"/>
  <c r="G642" i="60"/>
  <c r="S642" i="60" s="1"/>
  <c r="G641" i="60"/>
  <c r="S641" i="60" s="1"/>
  <c r="G640" i="60"/>
  <c r="S640" i="60" s="1"/>
  <c r="G639" i="60"/>
  <c r="S639" i="60" s="1"/>
  <c r="G638" i="60"/>
  <c r="S638" i="60" s="1"/>
  <c r="G637" i="60"/>
  <c r="S637" i="60" s="1"/>
  <c r="G636" i="60"/>
  <c r="S636" i="60" s="1"/>
  <c r="G635" i="60"/>
  <c r="S635" i="60" s="1"/>
  <c r="G634" i="60"/>
  <c r="S634" i="60" s="1"/>
  <c r="G633" i="60"/>
  <c r="S633" i="60" s="1"/>
  <c r="G632" i="60"/>
  <c r="S632" i="60" s="1"/>
  <c r="G631" i="60"/>
  <c r="S631" i="60" s="1"/>
  <c r="G630" i="60"/>
  <c r="S630" i="60" s="1"/>
  <c r="G629" i="60"/>
  <c r="S629" i="60" s="1"/>
  <c r="G628" i="60"/>
  <c r="S628" i="60" s="1"/>
  <c r="G627" i="60"/>
  <c r="S627" i="60" s="1"/>
  <c r="G626" i="60"/>
  <c r="S626" i="60" s="1"/>
  <c r="G625" i="60"/>
  <c r="S625" i="60" s="1"/>
  <c r="G624" i="60"/>
  <c r="S624" i="60" s="1"/>
  <c r="G623" i="60"/>
  <c r="S623" i="60" s="1"/>
  <c r="G622" i="60"/>
  <c r="S622" i="60" s="1"/>
  <c r="G621" i="60"/>
  <c r="S621" i="60" s="1"/>
  <c r="G620" i="60"/>
  <c r="S620" i="60" s="1"/>
  <c r="G619" i="60"/>
  <c r="S619" i="60" s="1"/>
  <c r="G618" i="60"/>
  <c r="S618" i="60" s="1"/>
  <c r="G617" i="60"/>
  <c r="S617" i="60" s="1"/>
  <c r="G616" i="60"/>
  <c r="S616" i="60" s="1"/>
  <c r="G615" i="60"/>
  <c r="S615" i="60" s="1"/>
  <c r="G614" i="60"/>
  <c r="S614" i="60" s="1"/>
  <c r="G613" i="60"/>
  <c r="S613" i="60" s="1"/>
  <c r="G612" i="60"/>
  <c r="S612" i="60" s="1"/>
  <c r="G611" i="60"/>
  <c r="S611" i="60" s="1"/>
  <c r="G610" i="60"/>
  <c r="S610" i="60" s="1"/>
  <c r="G609" i="60"/>
  <c r="S609" i="60" s="1"/>
  <c r="G608" i="60"/>
  <c r="S608" i="60" s="1"/>
  <c r="G607" i="60"/>
  <c r="S607" i="60" s="1"/>
  <c r="G606" i="60"/>
  <c r="S606" i="60" s="1"/>
  <c r="G605" i="60"/>
  <c r="S605" i="60" s="1"/>
  <c r="G604" i="60"/>
  <c r="S604" i="60" s="1"/>
  <c r="G603" i="60"/>
  <c r="S603" i="60" s="1"/>
  <c r="G602" i="60"/>
  <c r="S602" i="60" s="1"/>
  <c r="G601" i="60"/>
  <c r="S601" i="60" s="1"/>
  <c r="G600" i="60"/>
  <c r="S600" i="60" s="1"/>
  <c r="G599" i="60"/>
  <c r="S599" i="60" s="1"/>
  <c r="G598" i="60"/>
  <c r="S598" i="60" s="1"/>
  <c r="G597" i="60"/>
  <c r="S597" i="60" s="1"/>
  <c r="G596" i="60"/>
  <c r="S596" i="60" s="1"/>
  <c r="G595" i="60"/>
  <c r="S595" i="60" s="1"/>
  <c r="G594" i="60"/>
  <c r="S594" i="60" s="1"/>
  <c r="G593" i="60"/>
  <c r="S593" i="60" s="1"/>
  <c r="G592" i="60"/>
  <c r="S592" i="60" s="1"/>
  <c r="G591" i="60"/>
  <c r="S591" i="60" s="1"/>
  <c r="G590" i="60"/>
  <c r="S590" i="60" s="1"/>
  <c r="G589" i="60"/>
  <c r="S589" i="60" s="1"/>
  <c r="G588" i="60"/>
  <c r="S588" i="60" s="1"/>
  <c r="G587" i="60"/>
  <c r="S587" i="60" s="1"/>
  <c r="G586" i="60"/>
  <c r="S586" i="60" s="1"/>
  <c r="G585" i="60"/>
  <c r="S585" i="60" s="1"/>
  <c r="G584" i="60"/>
  <c r="S584" i="60" s="1"/>
  <c r="G583" i="60"/>
  <c r="S583" i="60" s="1"/>
  <c r="G582" i="60"/>
  <c r="S582" i="60" s="1"/>
  <c r="G581" i="60"/>
  <c r="S581" i="60" s="1"/>
  <c r="G580" i="60"/>
  <c r="S580" i="60" s="1"/>
  <c r="G579" i="60"/>
  <c r="S579" i="60" s="1"/>
  <c r="G578" i="60"/>
  <c r="S578" i="60" s="1"/>
  <c r="G577" i="60"/>
  <c r="S577" i="60" s="1"/>
  <c r="G576" i="60"/>
  <c r="S576" i="60" s="1"/>
  <c r="G575" i="60"/>
  <c r="S575" i="60" s="1"/>
  <c r="G574" i="60"/>
  <c r="S574" i="60" s="1"/>
  <c r="G573" i="60"/>
  <c r="S573" i="60" s="1"/>
  <c r="G572" i="60"/>
  <c r="S572" i="60" s="1"/>
  <c r="G571" i="60"/>
  <c r="S571" i="60" s="1"/>
  <c r="G570" i="60"/>
  <c r="S570" i="60" s="1"/>
  <c r="G569" i="60"/>
  <c r="S569" i="60" s="1"/>
  <c r="G568" i="60"/>
  <c r="S568" i="60" s="1"/>
  <c r="G567" i="60"/>
  <c r="S567" i="60" s="1"/>
  <c r="G566" i="60"/>
  <c r="S566" i="60" s="1"/>
  <c r="G565" i="60"/>
  <c r="S565" i="60" s="1"/>
  <c r="G564" i="60"/>
  <c r="S564" i="60" s="1"/>
  <c r="G563" i="60"/>
  <c r="S563" i="60" s="1"/>
  <c r="G562" i="60"/>
  <c r="S562" i="60" s="1"/>
  <c r="G561" i="60"/>
  <c r="S561" i="60" s="1"/>
  <c r="G560" i="60"/>
  <c r="S560" i="60" s="1"/>
  <c r="G559" i="60"/>
  <c r="S559" i="60" s="1"/>
  <c r="G558" i="60"/>
  <c r="S558" i="60" s="1"/>
  <c r="G557" i="60"/>
  <c r="S557" i="60" s="1"/>
  <c r="G556" i="60"/>
  <c r="S556" i="60" s="1"/>
  <c r="G555" i="60"/>
  <c r="S555" i="60" s="1"/>
  <c r="G554" i="60"/>
  <c r="S554" i="60" s="1"/>
  <c r="G553" i="60"/>
  <c r="S553" i="60" s="1"/>
  <c r="G552" i="60"/>
  <c r="S552" i="60" s="1"/>
  <c r="G551" i="60"/>
  <c r="S551" i="60" s="1"/>
  <c r="G550" i="60"/>
  <c r="S550" i="60" s="1"/>
  <c r="G549" i="60"/>
  <c r="S549" i="60" s="1"/>
  <c r="G548" i="60"/>
  <c r="S548" i="60" s="1"/>
  <c r="G547" i="60"/>
  <c r="S547" i="60" s="1"/>
  <c r="G546" i="60"/>
  <c r="S546" i="60" s="1"/>
  <c r="G545" i="60"/>
  <c r="S545" i="60" s="1"/>
  <c r="G544" i="60"/>
  <c r="S544" i="60" s="1"/>
  <c r="G543" i="60"/>
  <c r="S543" i="60" s="1"/>
  <c r="G542" i="60"/>
  <c r="S542" i="60" s="1"/>
  <c r="G541" i="60"/>
  <c r="S541" i="60" s="1"/>
  <c r="G540" i="60"/>
  <c r="S540" i="60" s="1"/>
  <c r="G539" i="60"/>
  <c r="S539" i="60" s="1"/>
  <c r="G538" i="60"/>
  <c r="S538" i="60" s="1"/>
  <c r="G537" i="60"/>
  <c r="S537" i="60" s="1"/>
  <c r="G536" i="60"/>
  <c r="S536" i="60" s="1"/>
  <c r="G535" i="60"/>
  <c r="S535" i="60" s="1"/>
  <c r="G534" i="60"/>
  <c r="S534" i="60" s="1"/>
  <c r="G533" i="60"/>
  <c r="S533" i="60" s="1"/>
  <c r="G532" i="60"/>
  <c r="S532" i="60" s="1"/>
  <c r="G531" i="60"/>
  <c r="S531" i="60" s="1"/>
  <c r="G530" i="60"/>
  <c r="S530" i="60" s="1"/>
  <c r="G529" i="60"/>
  <c r="S529" i="60" s="1"/>
  <c r="G528" i="60"/>
  <c r="S528" i="60" s="1"/>
  <c r="G527" i="60"/>
  <c r="S527" i="60" s="1"/>
  <c r="G526" i="60"/>
  <c r="S526" i="60" s="1"/>
  <c r="G525" i="60"/>
  <c r="S525" i="60" s="1"/>
  <c r="G524" i="60"/>
  <c r="S524" i="60" s="1"/>
  <c r="G523" i="60"/>
  <c r="S523" i="60" s="1"/>
  <c r="G522" i="60"/>
  <c r="S522" i="60" s="1"/>
  <c r="G521" i="60"/>
  <c r="S521" i="60" s="1"/>
  <c r="G520" i="60"/>
  <c r="S520" i="60" s="1"/>
  <c r="G519" i="60"/>
  <c r="S519" i="60" s="1"/>
  <c r="G518" i="60"/>
  <c r="S518" i="60" s="1"/>
  <c r="G517" i="60"/>
  <c r="S517" i="60" s="1"/>
  <c r="G516" i="60"/>
  <c r="S516" i="60" s="1"/>
  <c r="G515" i="60"/>
  <c r="S515" i="60" s="1"/>
  <c r="G514" i="60"/>
  <c r="S514" i="60" s="1"/>
  <c r="G513" i="60"/>
  <c r="S513" i="60" s="1"/>
  <c r="G512" i="60"/>
  <c r="S512" i="60" s="1"/>
  <c r="G511" i="60"/>
  <c r="S511" i="60" s="1"/>
  <c r="G510" i="60"/>
  <c r="S510" i="60" s="1"/>
  <c r="G509" i="60"/>
  <c r="S509" i="60" s="1"/>
  <c r="G508" i="60"/>
  <c r="S508" i="60" s="1"/>
  <c r="G507" i="60"/>
  <c r="S507" i="60" s="1"/>
  <c r="G506" i="60"/>
  <c r="S506" i="60" s="1"/>
  <c r="G505" i="60"/>
  <c r="S505" i="60" s="1"/>
  <c r="G504" i="60"/>
  <c r="S504" i="60" s="1"/>
  <c r="G503" i="60"/>
  <c r="S503" i="60" s="1"/>
  <c r="G502" i="60"/>
  <c r="S502" i="60" s="1"/>
  <c r="G501" i="60"/>
  <c r="S501" i="60" s="1"/>
  <c r="G500" i="60"/>
  <c r="S500" i="60" s="1"/>
  <c r="G499" i="60"/>
  <c r="S499" i="60" s="1"/>
  <c r="G498" i="60"/>
  <c r="S498" i="60" s="1"/>
  <c r="G497" i="60"/>
  <c r="S497" i="60" s="1"/>
  <c r="G496" i="60"/>
  <c r="S496" i="60" s="1"/>
  <c r="G495" i="60"/>
  <c r="S495" i="60" s="1"/>
  <c r="G494" i="60"/>
  <c r="S494" i="60" s="1"/>
  <c r="G493" i="60"/>
  <c r="S493" i="60" s="1"/>
  <c r="G492" i="60"/>
  <c r="S492" i="60" s="1"/>
  <c r="G491" i="60"/>
  <c r="S491" i="60" s="1"/>
  <c r="G490" i="60"/>
  <c r="S490" i="60" s="1"/>
  <c r="G489" i="60"/>
  <c r="S489" i="60" s="1"/>
  <c r="G488" i="60"/>
  <c r="S488" i="60" s="1"/>
  <c r="G487" i="60"/>
  <c r="S487" i="60" s="1"/>
  <c r="G486" i="60"/>
  <c r="S486" i="60" s="1"/>
  <c r="G485" i="60"/>
  <c r="S485" i="60" s="1"/>
  <c r="G484" i="60"/>
  <c r="S484" i="60" s="1"/>
  <c r="G483" i="60"/>
  <c r="S483" i="60" s="1"/>
  <c r="G482" i="60"/>
  <c r="S482" i="60" s="1"/>
  <c r="G481" i="60"/>
  <c r="S481" i="60" s="1"/>
  <c r="G480" i="60"/>
  <c r="S480" i="60" s="1"/>
  <c r="G479" i="60"/>
  <c r="S479" i="60" s="1"/>
  <c r="G478" i="60"/>
  <c r="S478" i="60" s="1"/>
  <c r="G477" i="60"/>
  <c r="S477" i="60" s="1"/>
  <c r="G476" i="60"/>
  <c r="S476" i="60" s="1"/>
  <c r="G475" i="60"/>
  <c r="S475" i="60" s="1"/>
  <c r="G474" i="60"/>
  <c r="S474" i="60" s="1"/>
  <c r="G473" i="60"/>
  <c r="S473" i="60" s="1"/>
  <c r="G472" i="60"/>
  <c r="S472" i="60" s="1"/>
  <c r="G471" i="60"/>
  <c r="S471" i="60" s="1"/>
  <c r="G470" i="60"/>
  <c r="S470" i="60" s="1"/>
  <c r="G469" i="60"/>
  <c r="S469" i="60" s="1"/>
  <c r="G468" i="60"/>
  <c r="S468" i="60" s="1"/>
  <c r="G467" i="60"/>
  <c r="S467" i="60" s="1"/>
  <c r="G466" i="60"/>
  <c r="S466" i="60" s="1"/>
  <c r="G465" i="60"/>
  <c r="S465" i="60" s="1"/>
  <c r="G464" i="60"/>
  <c r="S464" i="60" s="1"/>
  <c r="G463" i="60"/>
  <c r="S463" i="60" s="1"/>
  <c r="G462" i="60"/>
  <c r="S462" i="60" s="1"/>
  <c r="G461" i="60"/>
  <c r="S461" i="60" s="1"/>
  <c r="G460" i="60"/>
  <c r="S460" i="60" s="1"/>
  <c r="G459" i="60"/>
  <c r="S459" i="60" s="1"/>
  <c r="G458" i="60"/>
  <c r="S458" i="60" s="1"/>
  <c r="G457" i="60"/>
  <c r="S457" i="60" s="1"/>
  <c r="G456" i="60"/>
  <c r="S456" i="60" s="1"/>
  <c r="G455" i="60"/>
  <c r="S455" i="60" s="1"/>
  <c r="G454" i="60"/>
  <c r="S454" i="60" s="1"/>
  <c r="G453" i="60"/>
  <c r="S453" i="60" s="1"/>
  <c r="G452" i="60"/>
  <c r="S452" i="60" s="1"/>
  <c r="G451" i="60"/>
  <c r="S451" i="60" s="1"/>
  <c r="G450" i="60"/>
  <c r="S450" i="60" s="1"/>
  <c r="G449" i="60"/>
  <c r="S449" i="60" s="1"/>
  <c r="G448" i="60"/>
  <c r="S448" i="60" s="1"/>
  <c r="G447" i="60"/>
  <c r="S447" i="60" s="1"/>
  <c r="G446" i="60"/>
  <c r="S446" i="60" s="1"/>
  <c r="G445" i="60"/>
  <c r="S445" i="60" s="1"/>
  <c r="G444" i="60"/>
  <c r="S444" i="60" s="1"/>
  <c r="G443" i="60"/>
  <c r="S443" i="60" s="1"/>
  <c r="G442" i="60"/>
  <c r="S442" i="60" s="1"/>
  <c r="G441" i="60"/>
  <c r="S441" i="60" s="1"/>
  <c r="G440" i="60"/>
  <c r="S440" i="60" s="1"/>
  <c r="G439" i="60"/>
  <c r="S439" i="60" s="1"/>
  <c r="G438" i="60"/>
  <c r="S438" i="60" s="1"/>
  <c r="G437" i="60"/>
  <c r="S437" i="60" s="1"/>
  <c r="G436" i="60"/>
  <c r="S436" i="60" s="1"/>
  <c r="G435" i="60"/>
  <c r="S435" i="60" s="1"/>
  <c r="G434" i="60"/>
  <c r="S434" i="60" s="1"/>
  <c r="G433" i="60"/>
  <c r="S433" i="60" s="1"/>
  <c r="G432" i="60"/>
  <c r="S432" i="60" s="1"/>
  <c r="G431" i="60"/>
  <c r="S431" i="60" s="1"/>
  <c r="G430" i="60"/>
  <c r="S430" i="60" s="1"/>
  <c r="G429" i="60"/>
  <c r="S429" i="60" s="1"/>
  <c r="G428" i="60"/>
  <c r="S428" i="60" s="1"/>
  <c r="G427" i="60"/>
  <c r="S427" i="60" s="1"/>
  <c r="G426" i="60"/>
  <c r="S426" i="60" s="1"/>
  <c r="G425" i="60"/>
  <c r="S425" i="60" s="1"/>
  <c r="G424" i="60"/>
  <c r="S424" i="60" s="1"/>
  <c r="G423" i="60"/>
  <c r="S423" i="60" s="1"/>
  <c r="G422" i="60"/>
  <c r="S422" i="60" s="1"/>
  <c r="G421" i="60"/>
  <c r="S421" i="60" s="1"/>
  <c r="G420" i="60"/>
  <c r="S420" i="60" s="1"/>
  <c r="G419" i="60"/>
  <c r="S419" i="60" s="1"/>
  <c r="G418" i="60"/>
  <c r="S418" i="60" s="1"/>
  <c r="G417" i="60"/>
  <c r="S417" i="60" s="1"/>
  <c r="G416" i="60"/>
  <c r="S416" i="60" s="1"/>
  <c r="G415" i="60"/>
  <c r="S415" i="60" s="1"/>
  <c r="G414" i="60"/>
  <c r="S414" i="60" s="1"/>
  <c r="G413" i="60"/>
  <c r="S413" i="60" s="1"/>
  <c r="G412" i="60"/>
  <c r="S412" i="60" s="1"/>
  <c r="G411" i="60"/>
  <c r="S411" i="60" s="1"/>
  <c r="G410" i="60"/>
  <c r="S410" i="60" s="1"/>
  <c r="G409" i="60"/>
  <c r="S409" i="60" s="1"/>
  <c r="G408" i="60"/>
  <c r="S408" i="60" s="1"/>
  <c r="G407" i="60"/>
  <c r="S407" i="60" s="1"/>
  <c r="G406" i="60"/>
  <c r="S406" i="60" s="1"/>
  <c r="G405" i="60"/>
  <c r="S405" i="60" s="1"/>
  <c r="G404" i="60"/>
  <c r="S404" i="60" s="1"/>
  <c r="G403" i="60"/>
  <c r="S403" i="60" s="1"/>
  <c r="G402" i="60"/>
  <c r="S402" i="60" s="1"/>
  <c r="G401" i="60"/>
  <c r="S401" i="60" s="1"/>
  <c r="G400" i="60"/>
  <c r="S400" i="60" s="1"/>
  <c r="G399" i="60"/>
  <c r="S399" i="60" s="1"/>
  <c r="G398" i="60"/>
  <c r="S398" i="60" s="1"/>
  <c r="G397" i="60"/>
  <c r="S397" i="60" s="1"/>
  <c r="G396" i="60"/>
  <c r="S396" i="60" s="1"/>
  <c r="G395" i="60"/>
  <c r="S395" i="60" s="1"/>
  <c r="G394" i="60"/>
  <c r="S394" i="60" s="1"/>
  <c r="G393" i="60"/>
  <c r="S393" i="60" s="1"/>
  <c r="G392" i="60"/>
  <c r="S392" i="60" s="1"/>
  <c r="G391" i="60"/>
  <c r="S391" i="60" s="1"/>
  <c r="G390" i="60"/>
  <c r="S390" i="60" s="1"/>
  <c r="G389" i="60"/>
  <c r="S389" i="60" s="1"/>
  <c r="G388" i="60"/>
  <c r="S388" i="60" s="1"/>
  <c r="G387" i="60"/>
  <c r="S387" i="60" s="1"/>
  <c r="G386" i="60"/>
  <c r="S386" i="60" s="1"/>
  <c r="G385" i="60"/>
  <c r="S385" i="60" s="1"/>
  <c r="G384" i="60"/>
  <c r="S384" i="60" s="1"/>
  <c r="G383" i="60"/>
  <c r="S383" i="60" s="1"/>
  <c r="G382" i="60"/>
  <c r="S382" i="60" s="1"/>
  <c r="G381" i="60"/>
  <c r="S381" i="60" s="1"/>
  <c r="G380" i="60"/>
  <c r="S380" i="60" s="1"/>
  <c r="G379" i="60"/>
  <c r="S379" i="60" s="1"/>
  <c r="G378" i="60"/>
  <c r="S378" i="60" s="1"/>
  <c r="G377" i="60"/>
  <c r="S377" i="60" s="1"/>
  <c r="G376" i="60"/>
  <c r="S376" i="60" s="1"/>
  <c r="G375" i="60"/>
  <c r="S375" i="60" s="1"/>
  <c r="G374" i="60"/>
  <c r="S374" i="60" s="1"/>
  <c r="G373" i="60"/>
  <c r="S373" i="60" s="1"/>
  <c r="G372" i="60"/>
  <c r="S372" i="60" s="1"/>
  <c r="G371" i="60"/>
  <c r="S371" i="60" s="1"/>
  <c r="G370" i="60"/>
  <c r="S370" i="60" s="1"/>
  <c r="G369" i="60"/>
  <c r="S369" i="60" s="1"/>
  <c r="G368" i="60"/>
  <c r="S368" i="60" s="1"/>
  <c r="G367" i="60"/>
  <c r="S367" i="60" s="1"/>
  <c r="G366" i="60"/>
  <c r="S366" i="60" s="1"/>
  <c r="G365" i="60"/>
  <c r="S365" i="60" s="1"/>
  <c r="G364" i="60"/>
  <c r="S364" i="60" s="1"/>
  <c r="G363" i="60"/>
  <c r="S363" i="60" s="1"/>
  <c r="G362" i="60"/>
  <c r="S362" i="60" s="1"/>
  <c r="G361" i="60"/>
  <c r="S361" i="60" s="1"/>
  <c r="G360" i="60"/>
  <c r="S360" i="60" s="1"/>
  <c r="G359" i="60"/>
  <c r="S359" i="60" s="1"/>
  <c r="G358" i="60"/>
  <c r="S358" i="60" s="1"/>
  <c r="G357" i="60"/>
  <c r="S357" i="60" s="1"/>
  <c r="G356" i="60"/>
  <c r="S356" i="60" s="1"/>
  <c r="G355" i="60"/>
  <c r="S355" i="60" s="1"/>
  <c r="G354" i="60"/>
  <c r="S354" i="60" s="1"/>
  <c r="G353" i="60"/>
  <c r="S353" i="60" s="1"/>
  <c r="G352" i="60"/>
  <c r="S352" i="60" s="1"/>
  <c r="G351" i="60"/>
  <c r="S351" i="60" s="1"/>
  <c r="G350" i="60"/>
  <c r="S350" i="60" s="1"/>
  <c r="G349" i="60"/>
  <c r="S349" i="60" s="1"/>
  <c r="G348" i="60"/>
  <c r="S348" i="60" s="1"/>
  <c r="G347" i="60"/>
  <c r="S347" i="60" s="1"/>
  <c r="G346" i="60"/>
  <c r="S346" i="60" s="1"/>
  <c r="G345" i="60"/>
  <c r="S345" i="60" s="1"/>
  <c r="G344" i="60"/>
  <c r="S344" i="60" s="1"/>
  <c r="G343" i="60"/>
  <c r="S343" i="60" s="1"/>
  <c r="G342" i="60"/>
  <c r="S342" i="60" s="1"/>
  <c r="G341" i="60"/>
  <c r="S341" i="60" s="1"/>
  <c r="G340" i="60"/>
  <c r="S340" i="60" s="1"/>
  <c r="G339" i="60"/>
  <c r="S339" i="60" s="1"/>
  <c r="G338" i="60"/>
  <c r="S338" i="60" s="1"/>
  <c r="G337" i="60"/>
  <c r="S337" i="60" s="1"/>
  <c r="G336" i="60"/>
  <c r="S336" i="60" s="1"/>
  <c r="G335" i="60"/>
  <c r="S335" i="60" s="1"/>
  <c r="G334" i="60"/>
  <c r="S334" i="60" s="1"/>
  <c r="G333" i="60"/>
  <c r="S333" i="60" s="1"/>
  <c r="G332" i="60"/>
  <c r="S332" i="60" s="1"/>
  <c r="G331" i="60"/>
  <c r="S331" i="60" s="1"/>
  <c r="G330" i="60"/>
  <c r="S330" i="60" s="1"/>
  <c r="G329" i="60"/>
  <c r="S329" i="60" s="1"/>
  <c r="G328" i="60"/>
  <c r="S328" i="60" s="1"/>
  <c r="G327" i="60"/>
  <c r="S327" i="60" s="1"/>
  <c r="G326" i="60"/>
  <c r="S326" i="60" s="1"/>
  <c r="G325" i="60"/>
  <c r="S325" i="60" s="1"/>
  <c r="G324" i="60"/>
  <c r="S324" i="60" s="1"/>
  <c r="G323" i="60"/>
  <c r="S323" i="60" s="1"/>
  <c r="G322" i="60"/>
  <c r="S322" i="60" s="1"/>
  <c r="G321" i="60"/>
  <c r="S321" i="60" s="1"/>
  <c r="G320" i="60"/>
  <c r="S320" i="60" s="1"/>
  <c r="G319" i="60"/>
  <c r="S319" i="60" s="1"/>
  <c r="G318" i="60"/>
  <c r="S318" i="60" s="1"/>
  <c r="G317" i="60"/>
  <c r="S317" i="60" s="1"/>
  <c r="G316" i="60"/>
  <c r="S316" i="60" s="1"/>
  <c r="G315" i="60"/>
  <c r="S315" i="60" s="1"/>
  <c r="G314" i="60"/>
  <c r="S314" i="60" s="1"/>
  <c r="G313" i="60"/>
  <c r="S313" i="60" s="1"/>
  <c r="G312" i="60"/>
  <c r="S312" i="60" s="1"/>
  <c r="G311" i="60"/>
  <c r="S311" i="60" s="1"/>
  <c r="G310" i="60"/>
  <c r="S310" i="60" s="1"/>
  <c r="G309" i="60"/>
  <c r="S309" i="60" s="1"/>
  <c r="G308" i="60"/>
  <c r="S308" i="60" s="1"/>
  <c r="G307" i="60"/>
  <c r="S307" i="60" s="1"/>
  <c r="G306" i="60"/>
  <c r="S306" i="60" s="1"/>
  <c r="G305" i="60"/>
  <c r="S305" i="60" s="1"/>
  <c r="G304" i="60"/>
  <c r="S304" i="60" s="1"/>
  <c r="G303" i="60"/>
  <c r="S303" i="60" s="1"/>
  <c r="G302" i="60"/>
  <c r="S302" i="60" s="1"/>
  <c r="G301" i="60"/>
  <c r="S301" i="60" s="1"/>
  <c r="G300" i="60"/>
  <c r="S300" i="60" s="1"/>
  <c r="G299" i="60"/>
  <c r="S299" i="60" s="1"/>
  <c r="G298" i="60"/>
  <c r="S298" i="60" s="1"/>
  <c r="G297" i="60"/>
  <c r="S297" i="60" s="1"/>
  <c r="G296" i="60"/>
  <c r="S296" i="60" s="1"/>
  <c r="G295" i="60"/>
  <c r="S295" i="60" s="1"/>
  <c r="G294" i="60"/>
  <c r="S294" i="60" s="1"/>
  <c r="G293" i="60"/>
  <c r="S293" i="60" s="1"/>
  <c r="G292" i="60"/>
  <c r="S292" i="60" s="1"/>
  <c r="G291" i="60"/>
  <c r="S291" i="60" s="1"/>
  <c r="G290" i="60"/>
  <c r="S290" i="60" s="1"/>
  <c r="G289" i="60"/>
  <c r="S289" i="60" s="1"/>
  <c r="G288" i="60"/>
  <c r="S288" i="60" s="1"/>
  <c r="G287" i="60"/>
  <c r="S287" i="60" s="1"/>
  <c r="G286" i="60"/>
  <c r="S286" i="60" s="1"/>
  <c r="G285" i="60"/>
  <c r="S285" i="60" s="1"/>
  <c r="G284" i="60"/>
  <c r="S284" i="60" s="1"/>
  <c r="G283" i="60"/>
  <c r="S283" i="60" s="1"/>
  <c r="G282" i="60"/>
  <c r="S282" i="60" s="1"/>
  <c r="G281" i="60"/>
  <c r="S281" i="60" s="1"/>
  <c r="G280" i="60"/>
  <c r="S280" i="60" s="1"/>
  <c r="G279" i="60"/>
  <c r="S279" i="60" s="1"/>
  <c r="G278" i="60"/>
  <c r="S278" i="60" s="1"/>
  <c r="G277" i="60"/>
  <c r="S277" i="60" s="1"/>
  <c r="G276" i="60"/>
  <c r="S276" i="60" s="1"/>
  <c r="G275" i="60"/>
  <c r="S275" i="60" s="1"/>
  <c r="G274" i="60"/>
  <c r="S274" i="60" s="1"/>
  <c r="G273" i="60"/>
  <c r="S273" i="60" s="1"/>
  <c r="G272" i="60"/>
  <c r="S272" i="60" s="1"/>
  <c r="G271" i="60"/>
  <c r="S271" i="60" s="1"/>
  <c r="G270" i="60"/>
  <c r="S270" i="60" s="1"/>
  <c r="G269" i="60"/>
  <c r="S269" i="60" s="1"/>
  <c r="G268" i="60"/>
  <c r="S268" i="60" s="1"/>
  <c r="G267" i="60"/>
  <c r="S267" i="60" s="1"/>
  <c r="G266" i="60"/>
  <c r="S266" i="60" s="1"/>
  <c r="G265" i="60"/>
  <c r="S265" i="60" s="1"/>
  <c r="G264" i="60"/>
  <c r="S264" i="60" s="1"/>
  <c r="G263" i="60"/>
  <c r="S263" i="60" s="1"/>
  <c r="G262" i="60"/>
  <c r="S262" i="60" s="1"/>
  <c r="G261" i="60"/>
  <c r="S261" i="60" s="1"/>
  <c r="G260" i="60"/>
  <c r="S260" i="60" s="1"/>
  <c r="G259" i="60"/>
  <c r="S259" i="60" s="1"/>
  <c r="G258" i="60"/>
  <c r="S258" i="60" s="1"/>
  <c r="G257" i="60"/>
  <c r="S257" i="60" s="1"/>
  <c r="G256" i="60"/>
  <c r="S256" i="60" s="1"/>
  <c r="G255" i="60"/>
  <c r="S255" i="60" s="1"/>
  <c r="G254" i="60"/>
  <c r="S254" i="60" s="1"/>
  <c r="G253" i="60"/>
  <c r="S253" i="60" s="1"/>
  <c r="G252" i="60"/>
  <c r="S252" i="60" s="1"/>
  <c r="G251" i="60"/>
  <c r="S251" i="60" s="1"/>
  <c r="G250" i="60"/>
  <c r="S250" i="60" s="1"/>
  <c r="G249" i="60"/>
  <c r="S249" i="60" s="1"/>
  <c r="G248" i="60"/>
  <c r="S248" i="60" s="1"/>
  <c r="G247" i="60"/>
  <c r="S247" i="60" s="1"/>
  <c r="G246" i="60"/>
  <c r="S246" i="60" s="1"/>
  <c r="G245" i="60"/>
  <c r="S245" i="60" s="1"/>
  <c r="G244" i="60"/>
  <c r="S244" i="60" s="1"/>
  <c r="G243" i="60"/>
  <c r="S243" i="60" s="1"/>
  <c r="G242" i="60"/>
  <c r="S242" i="60" s="1"/>
  <c r="G241" i="60"/>
  <c r="S241" i="60" s="1"/>
  <c r="G240" i="60"/>
  <c r="S240" i="60" s="1"/>
  <c r="G239" i="60"/>
  <c r="S239" i="60" s="1"/>
  <c r="G238" i="60"/>
  <c r="S238" i="60" s="1"/>
  <c r="G237" i="60"/>
  <c r="S237" i="60" s="1"/>
  <c r="G236" i="60"/>
  <c r="S236" i="60" s="1"/>
  <c r="G235" i="60"/>
  <c r="S235" i="60" s="1"/>
  <c r="G234" i="60"/>
  <c r="S234" i="60" s="1"/>
  <c r="G233" i="60"/>
  <c r="S233" i="60" s="1"/>
  <c r="G232" i="60"/>
  <c r="S232" i="60" s="1"/>
  <c r="G231" i="60"/>
  <c r="S231" i="60" s="1"/>
  <c r="G230" i="60"/>
  <c r="S230" i="60" s="1"/>
  <c r="G229" i="60"/>
  <c r="S229" i="60" s="1"/>
  <c r="G228" i="60"/>
  <c r="S228" i="60" s="1"/>
  <c r="G227" i="60"/>
  <c r="S227" i="60" s="1"/>
  <c r="G226" i="60"/>
  <c r="S226" i="60" s="1"/>
  <c r="G225" i="60"/>
  <c r="S225" i="60" s="1"/>
  <c r="G224" i="60"/>
  <c r="S224" i="60" s="1"/>
  <c r="G223" i="60"/>
  <c r="S223" i="60" s="1"/>
  <c r="G222" i="60"/>
  <c r="S222" i="60" s="1"/>
  <c r="G221" i="60"/>
  <c r="S221" i="60" s="1"/>
  <c r="G220" i="60"/>
  <c r="S220" i="60" s="1"/>
  <c r="G219" i="60"/>
  <c r="S219" i="60" s="1"/>
  <c r="G218" i="60"/>
  <c r="S218" i="60" s="1"/>
  <c r="G217" i="60"/>
  <c r="S217" i="60" s="1"/>
  <c r="G216" i="60"/>
  <c r="S216" i="60" s="1"/>
  <c r="G215" i="60"/>
  <c r="S215" i="60" s="1"/>
  <c r="G214" i="60"/>
  <c r="S214" i="60" s="1"/>
  <c r="G213" i="60"/>
  <c r="S213" i="60" s="1"/>
  <c r="G212" i="60"/>
  <c r="S212" i="60" s="1"/>
  <c r="G211" i="60"/>
  <c r="S211" i="60" s="1"/>
  <c r="G210" i="60"/>
  <c r="S210" i="60" s="1"/>
  <c r="G209" i="60"/>
  <c r="S209" i="60" s="1"/>
  <c r="G208" i="60"/>
  <c r="S208" i="60" s="1"/>
  <c r="G207" i="60"/>
  <c r="S207" i="60" s="1"/>
  <c r="G206" i="60"/>
  <c r="S206" i="60" s="1"/>
  <c r="G205" i="60"/>
  <c r="S205" i="60" s="1"/>
  <c r="G204" i="60"/>
  <c r="S204" i="60" s="1"/>
  <c r="G203" i="60"/>
  <c r="S203" i="60" s="1"/>
  <c r="G202" i="60"/>
  <c r="S202" i="60" s="1"/>
  <c r="G201" i="60"/>
  <c r="S201" i="60" s="1"/>
  <c r="G200" i="60"/>
  <c r="S200" i="60" s="1"/>
  <c r="G199" i="60"/>
  <c r="S199" i="60" s="1"/>
  <c r="G198" i="60"/>
  <c r="S198" i="60" s="1"/>
  <c r="G197" i="60"/>
  <c r="S197" i="60" s="1"/>
  <c r="G196" i="60"/>
  <c r="S196" i="60" s="1"/>
  <c r="G195" i="60"/>
  <c r="S195" i="60" s="1"/>
  <c r="G194" i="60"/>
  <c r="S194" i="60" s="1"/>
  <c r="G193" i="60"/>
  <c r="S193" i="60" s="1"/>
  <c r="G192" i="60"/>
  <c r="S192" i="60" s="1"/>
  <c r="G191" i="60"/>
  <c r="S191" i="60" s="1"/>
  <c r="G190" i="60"/>
  <c r="S190" i="60" s="1"/>
  <c r="G189" i="60"/>
  <c r="S189" i="60" s="1"/>
  <c r="G188" i="60"/>
  <c r="S188" i="60" s="1"/>
  <c r="G187" i="60"/>
  <c r="S187" i="60" s="1"/>
  <c r="G186" i="60"/>
  <c r="S186" i="60" s="1"/>
  <c r="G185" i="60"/>
  <c r="S185" i="60" s="1"/>
  <c r="G184" i="60"/>
  <c r="S184" i="60" s="1"/>
  <c r="G183" i="60"/>
  <c r="S183" i="60" s="1"/>
  <c r="G182" i="60"/>
  <c r="S182" i="60" s="1"/>
  <c r="G181" i="60"/>
  <c r="S181" i="60" s="1"/>
  <c r="G180" i="60"/>
  <c r="S180" i="60" s="1"/>
  <c r="G179" i="60"/>
  <c r="S179" i="60" s="1"/>
  <c r="G178" i="60"/>
  <c r="S178" i="60" s="1"/>
  <c r="G177" i="60"/>
  <c r="S177" i="60" s="1"/>
  <c r="G176" i="60"/>
  <c r="S176" i="60" s="1"/>
  <c r="G175" i="60"/>
  <c r="S175" i="60" s="1"/>
  <c r="G174" i="60"/>
  <c r="S174" i="60" s="1"/>
  <c r="G173" i="60"/>
  <c r="S173" i="60" s="1"/>
  <c r="G172" i="60"/>
  <c r="S172" i="60" s="1"/>
  <c r="G171" i="60"/>
  <c r="S171" i="60" s="1"/>
  <c r="G170" i="60"/>
  <c r="S170" i="60" s="1"/>
  <c r="G169" i="60"/>
  <c r="S169" i="60" s="1"/>
  <c r="G168" i="60"/>
  <c r="S168" i="60" s="1"/>
  <c r="G167" i="60"/>
  <c r="S167" i="60" s="1"/>
  <c r="G166" i="60"/>
  <c r="S166" i="60" s="1"/>
  <c r="G165" i="60"/>
  <c r="S165" i="60" s="1"/>
  <c r="G164" i="60"/>
  <c r="S164" i="60" s="1"/>
  <c r="G163" i="60"/>
  <c r="S163" i="60" s="1"/>
  <c r="G162" i="60"/>
  <c r="S162" i="60" s="1"/>
  <c r="G161" i="60"/>
  <c r="S161" i="60" s="1"/>
  <c r="G160" i="60"/>
  <c r="S160" i="60" s="1"/>
  <c r="G159" i="60"/>
  <c r="S159" i="60" s="1"/>
  <c r="G158" i="60"/>
  <c r="S158" i="60" s="1"/>
  <c r="G157" i="60"/>
  <c r="S157" i="60" s="1"/>
  <c r="G156" i="60"/>
  <c r="S156" i="60" s="1"/>
  <c r="G155" i="60"/>
  <c r="S155" i="60" s="1"/>
  <c r="G154" i="60"/>
  <c r="S154" i="60" s="1"/>
  <c r="G153" i="60"/>
  <c r="S153" i="60" s="1"/>
  <c r="G152" i="60"/>
  <c r="S152" i="60" s="1"/>
  <c r="G151" i="60"/>
  <c r="S151" i="60" s="1"/>
  <c r="G150" i="60"/>
  <c r="S150" i="60" s="1"/>
  <c r="G149" i="60"/>
  <c r="S149" i="60" s="1"/>
  <c r="G148" i="60"/>
  <c r="S148" i="60" s="1"/>
  <c r="G147" i="60"/>
  <c r="S147" i="60" s="1"/>
  <c r="G146" i="60"/>
  <c r="S146" i="60" s="1"/>
  <c r="G145" i="60"/>
  <c r="S145" i="60" s="1"/>
  <c r="G144" i="60"/>
  <c r="S144" i="60" s="1"/>
  <c r="G143" i="60"/>
  <c r="S143" i="60" s="1"/>
  <c r="G142" i="60"/>
  <c r="S142" i="60" s="1"/>
  <c r="G141" i="60"/>
  <c r="S141" i="60" s="1"/>
  <c r="G140" i="60"/>
  <c r="S140" i="60" s="1"/>
  <c r="G139" i="60"/>
  <c r="S139" i="60" s="1"/>
  <c r="G138" i="60"/>
  <c r="S138" i="60" s="1"/>
  <c r="G137" i="60"/>
  <c r="S137" i="60" s="1"/>
  <c r="G136" i="60"/>
  <c r="S136" i="60" s="1"/>
  <c r="G135" i="60"/>
  <c r="S135" i="60" s="1"/>
  <c r="G134" i="60"/>
  <c r="S134" i="60" s="1"/>
  <c r="G133" i="60"/>
  <c r="S133" i="60" s="1"/>
  <c r="G132" i="60"/>
  <c r="S132" i="60" s="1"/>
  <c r="G131" i="60"/>
  <c r="S131" i="60" s="1"/>
  <c r="G130" i="60"/>
  <c r="S130" i="60" s="1"/>
  <c r="G129" i="60"/>
  <c r="S129" i="60" s="1"/>
  <c r="G128" i="60"/>
  <c r="S128" i="60" s="1"/>
  <c r="G127" i="60"/>
  <c r="S127" i="60" s="1"/>
  <c r="G126" i="60"/>
  <c r="S126" i="60" s="1"/>
  <c r="G125" i="60"/>
  <c r="S125" i="60" s="1"/>
  <c r="G124" i="60"/>
  <c r="S124" i="60" s="1"/>
  <c r="G123" i="60"/>
  <c r="S123" i="60" s="1"/>
  <c r="G122" i="60"/>
  <c r="S122" i="60" s="1"/>
  <c r="G121" i="60"/>
  <c r="S121" i="60" s="1"/>
  <c r="G120" i="60"/>
  <c r="S120" i="60" s="1"/>
  <c r="G119" i="60"/>
  <c r="S119" i="60" s="1"/>
  <c r="G118" i="60"/>
  <c r="S118" i="60" s="1"/>
  <c r="G117" i="60"/>
  <c r="S117" i="60" s="1"/>
  <c r="G116" i="60"/>
  <c r="S116" i="60" s="1"/>
  <c r="G115" i="60"/>
  <c r="S115" i="60" s="1"/>
  <c r="G114" i="60"/>
  <c r="S114" i="60" s="1"/>
  <c r="G113" i="60"/>
  <c r="S113" i="60" s="1"/>
  <c r="G112" i="60"/>
  <c r="S112" i="60" s="1"/>
  <c r="G111" i="60"/>
  <c r="S111" i="60" s="1"/>
  <c r="G110" i="60"/>
  <c r="S110" i="60" s="1"/>
  <c r="G109" i="60"/>
  <c r="S109" i="60" s="1"/>
  <c r="G108" i="60"/>
  <c r="S108" i="60" s="1"/>
  <c r="G107" i="60"/>
  <c r="S107" i="60" s="1"/>
  <c r="G106" i="60"/>
  <c r="S106" i="60" s="1"/>
  <c r="G105" i="60"/>
  <c r="S105" i="60" s="1"/>
  <c r="G104" i="60"/>
  <c r="S104" i="60" s="1"/>
  <c r="G103" i="60"/>
  <c r="S103" i="60" s="1"/>
  <c r="G102" i="60"/>
  <c r="S102" i="60" s="1"/>
  <c r="G101" i="60"/>
  <c r="S101" i="60" s="1"/>
  <c r="G100" i="60"/>
  <c r="S100" i="60" s="1"/>
  <c r="G99" i="60"/>
  <c r="S99" i="60" s="1"/>
  <c r="G98" i="60"/>
  <c r="S98" i="60" s="1"/>
  <c r="G97" i="60"/>
  <c r="S97" i="60" s="1"/>
  <c r="G96" i="60"/>
  <c r="S96" i="60" s="1"/>
  <c r="G95" i="60"/>
  <c r="S95" i="60" s="1"/>
  <c r="G94" i="60"/>
  <c r="S94" i="60" s="1"/>
  <c r="G93" i="60"/>
  <c r="S93" i="60" s="1"/>
  <c r="G92" i="60"/>
  <c r="S92" i="60" s="1"/>
  <c r="G91" i="60"/>
  <c r="S91" i="60" s="1"/>
  <c r="G90" i="60"/>
  <c r="S90" i="60" s="1"/>
  <c r="G89" i="60"/>
  <c r="S89" i="60" s="1"/>
  <c r="G88" i="60"/>
  <c r="S88" i="60" s="1"/>
  <c r="G87" i="60"/>
  <c r="S87" i="60" s="1"/>
  <c r="G86" i="60"/>
  <c r="S86" i="60" s="1"/>
  <c r="G85" i="60"/>
  <c r="S85" i="60" s="1"/>
  <c r="G84" i="60"/>
  <c r="S84" i="60" s="1"/>
  <c r="G83" i="60"/>
  <c r="S83" i="60" s="1"/>
  <c r="G82" i="60"/>
  <c r="S82" i="60" s="1"/>
  <c r="G81" i="60"/>
  <c r="S81" i="60" s="1"/>
  <c r="G80" i="60"/>
  <c r="S80" i="60" s="1"/>
  <c r="G79" i="60"/>
  <c r="S79" i="60" s="1"/>
  <c r="G78" i="60"/>
  <c r="S78" i="60" s="1"/>
  <c r="G77" i="60"/>
  <c r="S77" i="60" s="1"/>
  <c r="G76" i="60"/>
  <c r="S76" i="60" s="1"/>
  <c r="G75" i="60"/>
  <c r="S75" i="60" s="1"/>
  <c r="G74" i="60"/>
  <c r="S74" i="60" s="1"/>
  <c r="G73" i="60"/>
  <c r="S73" i="60" s="1"/>
  <c r="G72" i="60"/>
  <c r="S72" i="60" s="1"/>
  <c r="G71" i="60"/>
  <c r="S71" i="60" s="1"/>
  <c r="G70" i="60"/>
  <c r="S70" i="60" s="1"/>
  <c r="G69" i="60"/>
  <c r="S69" i="60" s="1"/>
  <c r="G68" i="60"/>
  <c r="S68" i="60" s="1"/>
  <c r="G67" i="60"/>
  <c r="S67" i="60" s="1"/>
  <c r="G66" i="60"/>
  <c r="S66" i="60" s="1"/>
  <c r="G65" i="60"/>
  <c r="S65" i="60" s="1"/>
  <c r="G64" i="60"/>
  <c r="S64" i="60" s="1"/>
  <c r="G63" i="60"/>
  <c r="S63" i="60" s="1"/>
  <c r="G62" i="60"/>
  <c r="S62" i="60" s="1"/>
  <c r="G61" i="60"/>
  <c r="S61" i="60" s="1"/>
  <c r="G60" i="60"/>
  <c r="S60" i="60" s="1"/>
  <c r="G59" i="60"/>
  <c r="S59" i="60" s="1"/>
  <c r="G58" i="60"/>
  <c r="S58" i="60" s="1"/>
  <c r="G57" i="60"/>
  <c r="S57" i="60" s="1"/>
  <c r="G56" i="60"/>
  <c r="S56" i="60" s="1"/>
  <c r="G55" i="60"/>
  <c r="S55" i="60" s="1"/>
  <c r="G54" i="60"/>
  <c r="S54" i="60" s="1"/>
  <c r="G53" i="60"/>
  <c r="S53" i="60" s="1"/>
  <c r="G52" i="60"/>
  <c r="S52" i="60" s="1"/>
  <c r="G51" i="60"/>
  <c r="S51" i="60" s="1"/>
  <c r="G50" i="60"/>
  <c r="S50" i="60" s="1"/>
  <c r="G49" i="60"/>
  <c r="S49" i="60" s="1"/>
  <c r="G48" i="60"/>
  <c r="S48" i="60" s="1"/>
  <c r="G47" i="60"/>
  <c r="S47" i="60" s="1"/>
  <c r="G46" i="60"/>
  <c r="S46" i="60" s="1"/>
  <c r="G45" i="60"/>
  <c r="S45" i="60" s="1"/>
  <c r="G44" i="60"/>
  <c r="S44" i="60" s="1"/>
  <c r="G43" i="60"/>
  <c r="S43" i="60" s="1"/>
  <c r="G42" i="60"/>
  <c r="S42" i="60" s="1"/>
  <c r="G41" i="60"/>
  <c r="S41" i="60" s="1"/>
  <c r="G40" i="60"/>
  <c r="S40" i="60" s="1"/>
  <c r="G39" i="60"/>
  <c r="S39" i="60" s="1"/>
  <c r="G38" i="60"/>
  <c r="S38" i="60" s="1"/>
  <c r="G37" i="60"/>
  <c r="S37" i="60" s="1"/>
  <c r="G36" i="60"/>
  <c r="S36" i="60" s="1"/>
  <c r="G35" i="60"/>
  <c r="S35" i="60" s="1"/>
  <c r="G34" i="60"/>
  <c r="S34" i="60" s="1"/>
  <c r="G33" i="60"/>
  <c r="S33" i="60" s="1"/>
  <c r="G32" i="60"/>
  <c r="S32" i="60" s="1"/>
  <c r="G31" i="60"/>
  <c r="S31" i="60" s="1"/>
  <c r="G30" i="60"/>
  <c r="S30" i="60" s="1"/>
  <c r="G29" i="60"/>
  <c r="S29" i="60" s="1"/>
  <c r="G28" i="60"/>
  <c r="S28" i="60" s="1"/>
  <c r="G27" i="60"/>
  <c r="S27" i="60" s="1"/>
  <c r="G26" i="60"/>
  <c r="S26" i="60" s="1"/>
  <c r="G25" i="60"/>
  <c r="S25" i="60" s="1"/>
  <c r="G24" i="60"/>
  <c r="S24" i="60" s="1"/>
  <c r="G23" i="60"/>
  <c r="S23" i="60" s="1"/>
  <c r="G22" i="60"/>
  <c r="S22" i="60" s="1"/>
  <c r="G21" i="60"/>
  <c r="S21" i="60" s="1"/>
  <c r="G20" i="60"/>
  <c r="S20" i="60" s="1"/>
  <c r="G19" i="60"/>
  <c r="S19" i="60" s="1"/>
  <c r="G18" i="60"/>
  <c r="S18" i="60" s="1"/>
  <c r="G17" i="60"/>
  <c r="S17" i="60" s="1"/>
  <c r="G16" i="60"/>
  <c r="S16" i="60" s="1"/>
  <c r="G15" i="60"/>
  <c r="S15" i="60" s="1"/>
  <c r="G14" i="60"/>
  <c r="S14" i="60" s="1"/>
  <c r="G13" i="60"/>
  <c r="S13" i="60" s="1"/>
  <c r="G12" i="60"/>
  <c r="S12" i="60" s="1"/>
  <c r="S11" i="60"/>
  <c r="P2" i="60"/>
  <c r="J2" i="60"/>
  <c r="J3" i="60"/>
  <c r="O3" i="60"/>
  <c r="P3" i="60"/>
  <c r="N3" i="60"/>
  <c r="L3" i="60"/>
  <c r="L2" i="60"/>
  <c r="N2" i="60"/>
  <c r="Q2" i="60" l="1"/>
  <c r="A92" i="1"/>
  <c r="Q3" i="60"/>
  <c r="C83" i="1" l="1"/>
  <c r="O269" i="1"/>
  <c r="B77" i="1" s="1"/>
  <c r="U197" i="1"/>
  <c r="AC34" i="43" l="1"/>
  <c r="Z34" i="43"/>
  <c r="W34" i="43"/>
  <c r="T34" i="43"/>
  <c r="Q34" i="43"/>
  <c r="N34" i="43"/>
  <c r="K34" i="43"/>
  <c r="H34" i="43"/>
  <c r="AC53" i="41" l="1"/>
  <c r="AE19" i="41" s="1"/>
  <c r="AE20" i="41" s="1"/>
  <c r="AE22" i="41" s="1"/>
  <c r="Q52" i="27" l="1"/>
  <c r="AC53" i="27" l="1"/>
  <c r="Z53" i="27"/>
  <c r="W53" i="27"/>
  <c r="T53" i="27"/>
  <c r="Q53" i="27"/>
  <c r="L13" i="57" l="1"/>
  <c r="J19" i="57"/>
  <c r="P19" i="57"/>
  <c r="J20" i="57"/>
  <c r="P20" i="57"/>
  <c r="J21" i="57"/>
  <c r="P21" i="57"/>
  <c r="J22" i="57"/>
  <c r="P22" i="57"/>
  <c r="J23" i="57"/>
  <c r="P23" i="57"/>
  <c r="J24" i="57"/>
  <c r="P24" i="57"/>
  <c r="J25" i="57"/>
  <c r="P25" i="57"/>
  <c r="J26" i="57"/>
  <c r="P26" i="57"/>
  <c r="J27" i="57"/>
  <c r="P27" i="57"/>
  <c r="AP36" i="57"/>
  <c r="T13" i="57" l="1"/>
  <c r="AP39" i="57"/>
  <c r="P28" i="57"/>
  <c r="J28" i="57"/>
  <c r="AP35" i="57" l="1"/>
  <c r="AP37" i="57" s="1"/>
  <c r="AJ13" i="57" s="1"/>
  <c r="M38" i="24"/>
  <c r="AN16" i="24"/>
  <c r="AQ16" i="24"/>
  <c r="N13" i="26"/>
  <c r="BD20" i="26"/>
  <c r="BD26" i="26"/>
  <c r="AP36" i="26"/>
  <c r="AC53" i="29"/>
  <c r="Z53" i="29"/>
  <c r="W53" i="29"/>
  <c r="T53" i="29"/>
  <c r="AK53" i="29" s="1"/>
  <c r="Q53" i="29"/>
  <c r="AC53" i="40"/>
  <c r="K28" i="40" s="1"/>
  <c r="Z53" i="40"/>
  <c r="W53" i="40"/>
  <c r="T53" i="40"/>
  <c r="AK53" i="40" s="1"/>
  <c r="Q53" i="40"/>
  <c r="U26" i="40"/>
  <c r="AC53" i="52"/>
  <c r="Z53" i="52"/>
  <c r="W53" i="52"/>
  <c r="T53" i="52"/>
  <c r="Q53" i="52"/>
  <c r="Z53" i="41"/>
  <c r="W53" i="41"/>
  <c r="T53" i="41"/>
  <c r="AK56" i="41" s="1"/>
  <c r="Q53" i="41"/>
  <c r="AC53" i="53"/>
  <c r="AE19" i="53" s="1"/>
  <c r="Z53" i="53"/>
  <c r="W53" i="53"/>
  <c r="T53" i="53"/>
  <c r="Q53" i="53"/>
  <c r="AK53" i="53" l="1"/>
  <c r="AN33" i="29"/>
  <c r="AN46" i="29"/>
  <c r="AN38" i="29"/>
  <c r="AN45" i="29"/>
  <c r="AN44" i="29"/>
  <c r="AN40" i="29"/>
  <c r="AN37" i="29"/>
  <c r="AN51" i="29"/>
  <c r="AN36" i="29"/>
  <c r="AN35" i="29"/>
  <c r="AN43" i="29"/>
  <c r="AN41" i="29"/>
  <c r="AN50" i="29"/>
  <c r="AN42" i="29"/>
  <c r="AN39" i="29"/>
  <c r="AN34" i="29"/>
  <c r="AN49" i="29"/>
  <c r="AN48" i="29"/>
  <c r="AN47" i="29"/>
  <c r="AN52" i="29"/>
  <c r="AN51" i="53"/>
  <c r="AN48" i="53"/>
  <c r="AN38" i="53"/>
  <c r="AN36" i="53"/>
  <c r="AN42" i="53"/>
  <c r="AN50" i="53"/>
  <c r="AN33" i="53"/>
  <c r="AN52" i="53"/>
  <c r="AN37" i="53"/>
  <c r="AN34" i="53"/>
  <c r="AN49" i="53"/>
  <c r="AN41" i="53"/>
  <c r="AN46" i="53"/>
  <c r="AN40" i="53"/>
  <c r="AN45" i="53"/>
  <c r="AN35" i="53"/>
  <c r="AN39" i="53"/>
  <c r="AN43" i="53"/>
  <c r="AN44" i="53"/>
  <c r="AN47" i="53"/>
  <c r="AN51" i="40"/>
  <c r="AN46" i="40"/>
  <c r="AN43" i="40"/>
  <c r="AN45" i="40"/>
  <c r="AN47" i="40"/>
  <c r="AN38" i="40"/>
  <c r="AN35" i="40"/>
  <c r="AN36" i="40"/>
  <c r="AN52" i="40"/>
  <c r="AN49" i="40"/>
  <c r="AN48" i="40"/>
  <c r="AN50" i="40"/>
  <c r="AN37" i="40"/>
  <c r="AN44" i="40"/>
  <c r="AN34" i="40"/>
  <c r="AN40" i="40"/>
  <c r="AN33" i="40"/>
  <c r="AN42" i="40"/>
  <c r="AN41" i="40"/>
  <c r="AN39" i="40"/>
  <c r="AN39" i="41"/>
  <c r="AN51" i="41"/>
  <c r="AN40" i="41"/>
  <c r="AN37" i="41"/>
  <c r="AN43" i="41"/>
  <c r="AN47" i="41"/>
  <c r="AN50" i="41"/>
  <c r="AN41" i="41"/>
  <c r="AN36" i="41"/>
  <c r="AN38" i="41"/>
  <c r="AN42" i="41"/>
  <c r="AN44" i="41"/>
  <c r="AN45" i="41"/>
  <c r="AN46" i="41"/>
  <c r="AN52" i="41"/>
  <c r="AN48" i="41"/>
  <c r="AN49" i="41"/>
  <c r="AK53" i="52"/>
  <c r="AN51" i="52" s="1"/>
  <c r="AE19" i="52"/>
  <c r="BD27" i="26"/>
  <c r="BD28" i="26" s="1"/>
  <c r="D21" i="26"/>
  <c r="BD21" i="26"/>
  <c r="BD22" i="26" s="1"/>
  <c r="G20" i="26"/>
  <c r="AE13" i="29"/>
  <c r="AU53" i="29"/>
  <c r="AP40" i="57"/>
  <c r="AR13" i="57" s="1"/>
  <c r="AX13" i="57" s="1"/>
  <c r="P22" i="24"/>
  <c r="T13" i="26"/>
  <c r="AP39" i="26"/>
  <c r="AC53" i="33"/>
  <c r="D31" i="33" s="1"/>
  <c r="Z53" i="33"/>
  <c r="W53" i="33"/>
  <c r="T53" i="33"/>
  <c r="Q53" i="33"/>
  <c r="AE19" i="33"/>
  <c r="AE19" i="35"/>
  <c r="U27" i="36"/>
  <c r="P27" i="36"/>
  <c r="AO26" i="36"/>
  <c r="AT26" i="36" s="1"/>
  <c r="AQ44" i="41" l="1"/>
  <c r="AK44" i="41"/>
  <c r="AQ39" i="40"/>
  <c r="AK39" i="40"/>
  <c r="AQ36" i="40"/>
  <c r="AK36" i="40"/>
  <c r="AQ35" i="53"/>
  <c r="AK35" i="53"/>
  <c r="AQ36" i="53"/>
  <c r="AK36" i="53"/>
  <c r="AK41" i="29"/>
  <c r="AQ41" i="29"/>
  <c r="AQ42" i="41"/>
  <c r="AK42" i="41"/>
  <c r="AQ41" i="40"/>
  <c r="AK41" i="40"/>
  <c r="AK35" i="40"/>
  <c r="AQ35" i="40"/>
  <c r="AK45" i="53"/>
  <c r="AQ45" i="53"/>
  <c r="AK38" i="53"/>
  <c r="AQ38" i="53"/>
  <c r="AQ43" i="29"/>
  <c r="AK43" i="29"/>
  <c r="AQ38" i="41"/>
  <c r="AK38" i="41"/>
  <c r="AK42" i="40"/>
  <c r="AQ42" i="40"/>
  <c r="AQ38" i="40"/>
  <c r="AK38" i="40"/>
  <c r="AQ40" i="53"/>
  <c r="AK40" i="53"/>
  <c r="AQ48" i="53"/>
  <c r="AK48" i="53"/>
  <c r="AQ35" i="29"/>
  <c r="AK35" i="29"/>
  <c r="AK53" i="33"/>
  <c r="AQ36" i="41"/>
  <c r="AK36" i="41"/>
  <c r="AQ33" i="40"/>
  <c r="AK33" i="40"/>
  <c r="AK47" i="40"/>
  <c r="AQ47" i="40"/>
  <c r="AQ46" i="53"/>
  <c r="AK46" i="53"/>
  <c r="AK51" i="53"/>
  <c r="AQ51" i="53"/>
  <c r="AK36" i="29"/>
  <c r="AQ36" i="29"/>
  <c r="AQ41" i="41"/>
  <c r="AK41" i="41"/>
  <c r="AQ40" i="40"/>
  <c r="AK40" i="40"/>
  <c r="AK45" i="40"/>
  <c r="AQ45" i="40"/>
  <c r="AQ41" i="53"/>
  <c r="AK41" i="53"/>
  <c r="AQ52" i="29"/>
  <c r="AK52" i="29"/>
  <c r="AQ51" i="29"/>
  <c r="AK51" i="29"/>
  <c r="AQ50" i="41"/>
  <c r="AK50" i="41"/>
  <c r="AK34" i="40"/>
  <c r="AQ34" i="40"/>
  <c r="AK43" i="40"/>
  <c r="AQ43" i="40"/>
  <c r="AQ49" i="53"/>
  <c r="AK49" i="53"/>
  <c r="AQ47" i="29"/>
  <c r="AK47" i="29"/>
  <c r="AK37" i="29"/>
  <c r="AQ37" i="29"/>
  <c r="AQ47" i="41"/>
  <c r="AK47" i="41"/>
  <c r="AQ44" i="40"/>
  <c r="AK44" i="40"/>
  <c r="AQ46" i="40"/>
  <c r="AK46" i="40"/>
  <c r="AQ34" i="53"/>
  <c r="AK34" i="53"/>
  <c r="AK48" i="29"/>
  <c r="AQ48" i="29"/>
  <c r="AK40" i="29"/>
  <c r="AQ40" i="29"/>
  <c r="AQ49" i="41"/>
  <c r="AK49" i="41"/>
  <c r="AQ43" i="41"/>
  <c r="AK43" i="41"/>
  <c r="AK37" i="40"/>
  <c r="AQ37" i="40"/>
  <c r="AQ51" i="40"/>
  <c r="AK51" i="40"/>
  <c r="AQ37" i="53"/>
  <c r="AK37" i="53"/>
  <c r="AK49" i="29"/>
  <c r="AQ49" i="29"/>
  <c r="AK44" i="29"/>
  <c r="AQ44" i="29"/>
  <c r="AQ48" i="41"/>
  <c r="AK48" i="41"/>
  <c r="AQ37" i="41"/>
  <c r="AK37" i="41"/>
  <c r="AQ50" i="40"/>
  <c r="AK50" i="40"/>
  <c r="AQ47" i="53"/>
  <c r="AK47" i="53"/>
  <c r="AQ52" i="53"/>
  <c r="AK52" i="53"/>
  <c r="AQ34" i="29"/>
  <c r="AK34" i="29"/>
  <c r="AK45" i="29"/>
  <c r="AQ45" i="29"/>
  <c r="AQ52" i="41"/>
  <c r="AK52" i="41"/>
  <c r="AQ40" i="41"/>
  <c r="AK40" i="41"/>
  <c r="AK48" i="40"/>
  <c r="AQ48" i="40"/>
  <c r="AQ44" i="53"/>
  <c r="AK44" i="53"/>
  <c r="AQ33" i="53"/>
  <c r="AK33" i="53"/>
  <c r="AQ39" i="29"/>
  <c r="AK39" i="29"/>
  <c r="AK38" i="29"/>
  <c r="AQ38" i="29"/>
  <c r="AQ46" i="41"/>
  <c r="AK46" i="41"/>
  <c r="AQ51" i="41"/>
  <c r="AK51" i="41"/>
  <c r="AK49" i="40"/>
  <c r="AQ49" i="40"/>
  <c r="AK43" i="53"/>
  <c r="AQ43" i="53"/>
  <c r="AQ50" i="53"/>
  <c r="AK50" i="53"/>
  <c r="AQ42" i="29"/>
  <c r="AK42" i="29"/>
  <c r="AQ46" i="29"/>
  <c r="AK46" i="29"/>
  <c r="AQ45" i="41"/>
  <c r="AK45" i="41"/>
  <c r="AQ39" i="41"/>
  <c r="AK39" i="41"/>
  <c r="AQ52" i="40"/>
  <c r="AK52" i="40"/>
  <c r="AQ39" i="53"/>
  <c r="AK39" i="53"/>
  <c r="AK42" i="53"/>
  <c r="AQ42" i="53"/>
  <c r="AK50" i="29"/>
  <c r="AQ50" i="29"/>
  <c r="AK33" i="29"/>
  <c r="AQ33" i="29"/>
  <c r="AN48" i="52"/>
  <c r="AQ48" i="52" s="1"/>
  <c r="AN44" i="52"/>
  <c r="AN39" i="52"/>
  <c r="AK39" i="52" s="1"/>
  <c r="AN43" i="52"/>
  <c r="AN49" i="52"/>
  <c r="AN35" i="52"/>
  <c r="AQ35" i="52" s="1"/>
  <c r="AN45" i="52"/>
  <c r="AQ45" i="52" s="1"/>
  <c r="AN40" i="52"/>
  <c r="AQ40" i="52" s="1"/>
  <c r="AN50" i="52"/>
  <c r="AK50" i="52" s="1"/>
  <c r="AN47" i="52"/>
  <c r="AQ47" i="52" s="1"/>
  <c r="AN36" i="52"/>
  <c r="AQ36" i="52" s="1"/>
  <c r="AN46" i="52"/>
  <c r="AQ46" i="52" s="1"/>
  <c r="AN41" i="52"/>
  <c r="AK41" i="52" s="1"/>
  <c r="AN42" i="52"/>
  <c r="AN38" i="52"/>
  <c r="AK38" i="52" s="1"/>
  <c r="AN37" i="52"/>
  <c r="AK37" i="52" s="1"/>
  <c r="AN52" i="52"/>
  <c r="AK52" i="52" s="1"/>
  <c r="AN33" i="52"/>
  <c r="AK33" i="52" s="1"/>
  <c r="AN34" i="52"/>
  <c r="AQ34" i="52" s="1"/>
  <c r="AQ44" i="52"/>
  <c r="AK44" i="52"/>
  <c r="AQ49" i="52"/>
  <c r="AK49" i="52"/>
  <c r="AK35" i="52"/>
  <c r="AK40" i="52"/>
  <c r="AQ42" i="52"/>
  <c r="AK42" i="52"/>
  <c r="AQ38" i="52"/>
  <c r="AQ37" i="52"/>
  <c r="AK43" i="52"/>
  <c r="AQ43" i="52"/>
  <c r="AQ52" i="52"/>
  <c r="AQ33" i="52"/>
  <c r="AK34" i="52"/>
  <c r="AK51" i="52"/>
  <c r="AQ51" i="52"/>
  <c r="AE20" i="52"/>
  <c r="AE22" i="52" s="1"/>
  <c r="AE18" i="33"/>
  <c r="U29" i="36"/>
  <c r="AQ39" i="52" l="1"/>
  <c r="AK48" i="52"/>
  <c r="AQ41" i="52"/>
  <c r="AK47" i="52"/>
  <c r="AQ50" i="52"/>
  <c r="AK46" i="52"/>
  <c r="AN39" i="33"/>
  <c r="AN51" i="33"/>
  <c r="AN42" i="33"/>
  <c r="AN46" i="33"/>
  <c r="AN49" i="33"/>
  <c r="AN44" i="33"/>
  <c r="AN40" i="33"/>
  <c r="AN36" i="33"/>
  <c r="AN38" i="33"/>
  <c r="AN37" i="33"/>
  <c r="AN52" i="33"/>
  <c r="AN35" i="33"/>
  <c r="AN43" i="33"/>
  <c r="AN47" i="33"/>
  <c r="AN50" i="33"/>
  <c r="AN48" i="33"/>
  <c r="AN41" i="33"/>
  <c r="AN45" i="33"/>
  <c r="AK36" i="52"/>
  <c r="AK45" i="52"/>
  <c r="BM14" i="55"/>
  <c r="BM16" i="55"/>
  <c r="BM18" i="55"/>
  <c r="BM20" i="55"/>
  <c r="BM22" i="55"/>
  <c r="BM24" i="55"/>
  <c r="BM26" i="55"/>
  <c r="BM28" i="55"/>
  <c r="BM30" i="55"/>
  <c r="BM32" i="55"/>
  <c r="BH14" i="55"/>
  <c r="BH16" i="55"/>
  <c r="BH18" i="55"/>
  <c r="BH20" i="55"/>
  <c r="BH22" i="55"/>
  <c r="BH24" i="55"/>
  <c r="BH26" i="55"/>
  <c r="BH28" i="55"/>
  <c r="BH30" i="55"/>
  <c r="BH32" i="55"/>
  <c r="BC14" i="55"/>
  <c r="BC16" i="55"/>
  <c r="BC18" i="55"/>
  <c r="BC20" i="55"/>
  <c r="BC22" i="55"/>
  <c r="BC24" i="55"/>
  <c r="BC26" i="55"/>
  <c r="BC28" i="55"/>
  <c r="BC30" i="55"/>
  <c r="BC32" i="55"/>
  <c r="AX14" i="55"/>
  <c r="AX16" i="55"/>
  <c r="AX18" i="55"/>
  <c r="AX20" i="55"/>
  <c r="AX22" i="55"/>
  <c r="AX24" i="55"/>
  <c r="AX26" i="55"/>
  <c r="AX28" i="55"/>
  <c r="AX30" i="55"/>
  <c r="AX32" i="55"/>
  <c r="BC12" i="55"/>
  <c r="BM12" i="55" s="1"/>
  <c r="AX12" i="55"/>
  <c r="BH12" i="55" s="1"/>
  <c r="AT33" i="55"/>
  <c r="BR32" i="55" s="1"/>
  <c r="CB32" i="55" s="1"/>
  <c r="AT31" i="55"/>
  <c r="BR30" i="55" s="1"/>
  <c r="CB30" i="55" s="1"/>
  <c r="AT29" i="55"/>
  <c r="BR28" i="55" s="1"/>
  <c r="CB28" i="55" s="1"/>
  <c r="AT27" i="55"/>
  <c r="BR26" i="55" s="1"/>
  <c r="CB26" i="55" s="1"/>
  <c r="AT25" i="55"/>
  <c r="BR24" i="55" s="1"/>
  <c r="CB24" i="55" s="1"/>
  <c r="AT23" i="55"/>
  <c r="BR22" i="55" s="1"/>
  <c r="CB22" i="55" s="1"/>
  <c r="AT21" i="55"/>
  <c r="BR20" i="55" s="1"/>
  <c r="CB20" i="55" s="1"/>
  <c r="AT19" i="55"/>
  <c r="BR18" i="55" s="1"/>
  <c r="CB18" i="55" s="1"/>
  <c r="AT17" i="55"/>
  <c r="BR16" i="55" s="1"/>
  <c r="CB16" i="55" s="1"/>
  <c r="AT15" i="55"/>
  <c r="BR14" i="55" s="1"/>
  <c r="CB14" i="55" s="1"/>
  <c r="AK36" i="33" l="1"/>
  <c r="AQ36" i="33"/>
  <c r="AK40" i="33"/>
  <c r="AQ40" i="33"/>
  <c r="AK45" i="33"/>
  <c r="AQ45" i="33"/>
  <c r="AK44" i="33"/>
  <c r="AQ44" i="33"/>
  <c r="AK41" i="33"/>
  <c r="AQ41" i="33"/>
  <c r="AK49" i="33"/>
  <c r="AQ49" i="33"/>
  <c r="AK48" i="33"/>
  <c r="AQ48" i="33"/>
  <c r="AQ46" i="33"/>
  <c r="AK46" i="33"/>
  <c r="AQ50" i="33"/>
  <c r="AK50" i="33"/>
  <c r="AQ42" i="33"/>
  <c r="AK42" i="33"/>
  <c r="AK47" i="33"/>
  <c r="AQ47" i="33"/>
  <c r="AK51" i="33"/>
  <c r="AQ51" i="33"/>
  <c r="AQ43" i="33"/>
  <c r="AK43" i="33"/>
  <c r="AK39" i="33"/>
  <c r="AQ39" i="33"/>
  <c r="AK35" i="33"/>
  <c r="AQ35" i="33"/>
  <c r="AK52" i="33"/>
  <c r="AQ52" i="33"/>
  <c r="AK37" i="33"/>
  <c r="AQ37" i="33"/>
  <c r="AQ38" i="33"/>
  <c r="AK38" i="33"/>
  <c r="AU33" i="53"/>
  <c r="AU34" i="53"/>
  <c r="AU35" i="53"/>
  <c r="AU36" i="53"/>
  <c r="AU37" i="53"/>
  <c r="AU38" i="53"/>
  <c r="AU39" i="53"/>
  <c r="AU40" i="53"/>
  <c r="AU41" i="53"/>
  <c r="AU42" i="53"/>
  <c r="AU43" i="53"/>
  <c r="AU44" i="53"/>
  <c r="AU45" i="53"/>
  <c r="AU46" i="53"/>
  <c r="AU47" i="53"/>
  <c r="AU48" i="53"/>
  <c r="AU49" i="53"/>
  <c r="AU50" i="53"/>
  <c r="AU51" i="53"/>
  <c r="AU52" i="53"/>
  <c r="AU53" i="53"/>
  <c r="AU33" i="52"/>
  <c r="AU34" i="52"/>
  <c r="AU35" i="52"/>
  <c r="AU36" i="52"/>
  <c r="AU37" i="52"/>
  <c r="AU38" i="52"/>
  <c r="AU39" i="52"/>
  <c r="AU40" i="52"/>
  <c r="AU41" i="52"/>
  <c r="AU42" i="52"/>
  <c r="AU43" i="52"/>
  <c r="AU44" i="52"/>
  <c r="AU45" i="52"/>
  <c r="AU46" i="52"/>
  <c r="AU47" i="52"/>
  <c r="AU48" i="52"/>
  <c r="AU49" i="52"/>
  <c r="AU50" i="52"/>
  <c r="AU51" i="52"/>
  <c r="AU52" i="52"/>
  <c r="AU53" i="52"/>
  <c r="AU36" i="41" l="1"/>
  <c r="AZ33" i="26" l="1"/>
  <c r="BB32" i="26"/>
  <c r="BG32" i="45" l="1"/>
  <c r="BJ32" i="45"/>
  <c r="BG30" i="45"/>
  <c r="BJ30" i="45"/>
  <c r="BG28" i="45"/>
  <c r="BJ28" i="45"/>
  <c r="BG26" i="45"/>
  <c r="BJ26" i="45"/>
  <c r="BG24" i="45"/>
  <c r="BJ24" i="45"/>
  <c r="BG22" i="45"/>
  <c r="BJ22" i="45"/>
  <c r="BG20" i="45"/>
  <c r="BJ20" i="45"/>
  <c r="BG18" i="45"/>
  <c r="BJ18" i="45"/>
  <c r="BJ16" i="45"/>
  <c r="BJ14" i="45"/>
  <c r="BM13" i="45"/>
  <c r="BG12" i="45"/>
  <c r="BJ12" i="45"/>
  <c r="AR35" i="45" l="1"/>
  <c r="AR34" i="45"/>
  <c r="AR35" i="44"/>
  <c r="AO35" i="44" s="1"/>
  <c r="AR34" i="44"/>
  <c r="AO34" i="44" s="1"/>
  <c r="AO35" i="45" l="1"/>
  <c r="AO34" i="45"/>
  <c r="BA12" i="44" l="1"/>
  <c r="BD12" i="44"/>
  <c r="BJ12" i="44" s="1"/>
  <c r="BG12" i="44"/>
  <c r="AI12" i="44" s="1"/>
  <c r="BA13" i="44"/>
  <c r="BD13" i="44"/>
  <c r="BG13" i="44"/>
  <c r="AI13" i="44" s="1"/>
  <c r="BM13" i="44"/>
  <c r="BA14" i="44"/>
  <c r="BD14" i="44"/>
  <c r="BJ14" i="44" s="1"/>
  <c r="BG14" i="44"/>
  <c r="AI14" i="44" s="1"/>
  <c r="BA15" i="44"/>
  <c r="BD15" i="44"/>
  <c r="BG15" i="44"/>
  <c r="AI15" i="44" s="1"/>
  <c r="BM15" i="44"/>
  <c r="BA16" i="44"/>
  <c r="BD16" i="44"/>
  <c r="BJ16" i="44" s="1"/>
  <c r="BG16" i="44"/>
  <c r="AI16" i="44" s="1"/>
  <c r="BA17" i="44"/>
  <c r="BD17" i="44"/>
  <c r="BG17" i="44"/>
  <c r="AI17" i="44" s="1"/>
  <c r="BM17" i="44"/>
  <c r="BA18" i="44"/>
  <c r="BD18" i="44"/>
  <c r="BJ18" i="44" s="1"/>
  <c r="BG18" i="44"/>
  <c r="AI18" i="44" s="1"/>
  <c r="BA19" i="44"/>
  <c r="BD19" i="44"/>
  <c r="BG19" i="44"/>
  <c r="AI19" i="44" s="1"/>
  <c r="BM19" i="44"/>
  <c r="BA20" i="44"/>
  <c r="BD20" i="44"/>
  <c r="BJ20" i="44" s="1"/>
  <c r="BG20" i="44"/>
  <c r="AI20" i="44" s="1"/>
  <c r="BA21" i="44"/>
  <c r="BD21" i="44"/>
  <c r="BG21" i="44"/>
  <c r="AI21" i="44" s="1"/>
  <c r="BM21" i="44"/>
  <c r="BA22" i="44"/>
  <c r="BD22" i="44"/>
  <c r="BJ22" i="44" s="1"/>
  <c r="BG22" i="44"/>
  <c r="AI22" i="44" s="1"/>
  <c r="BA23" i="44"/>
  <c r="BD23" i="44"/>
  <c r="BG23" i="44"/>
  <c r="AI23" i="44" s="1"/>
  <c r="BM23" i="44"/>
  <c r="BA24" i="44"/>
  <c r="BD24" i="44"/>
  <c r="BJ24" i="44" s="1"/>
  <c r="BG24" i="44"/>
  <c r="AI24" i="44" s="1"/>
  <c r="BA25" i="44"/>
  <c r="BD25" i="44"/>
  <c r="BG25" i="44"/>
  <c r="AI25" i="44" s="1"/>
  <c r="BM25" i="44"/>
  <c r="BA26" i="44"/>
  <c r="BD26" i="44"/>
  <c r="BJ26" i="44" s="1"/>
  <c r="BG26" i="44"/>
  <c r="AI26" i="44" s="1"/>
  <c r="BA27" i="44"/>
  <c r="BD27" i="44"/>
  <c r="BG27" i="44"/>
  <c r="AI27" i="44" s="1"/>
  <c r="BM27" i="44"/>
  <c r="BA28" i="44"/>
  <c r="BD28" i="44"/>
  <c r="BJ28" i="44" s="1"/>
  <c r="BG28" i="44"/>
  <c r="AI28" i="44" s="1"/>
  <c r="BA29" i="44"/>
  <c r="BD29" i="44"/>
  <c r="BG29" i="44"/>
  <c r="AI29" i="44" s="1"/>
  <c r="BM29" i="44"/>
  <c r="BA30" i="44"/>
  <c r="BD30" i="44"/>
  <c r="BJ30" i="44" s="1"/>
  <c r="BG30" i="44"/>
  <c r="AI30" i="44" s="1"/>
  <c r="BA31" i="44"/>
  <c r="BD31" i="44"/>
  <c r="BG31" i="44"/>
  <c r="AI31" i="44" s="1"/>
  <c r="BM31" i="44"/>
  <c r="BA32" i="44"/>
  <c r="BD32" i="44"/>
  <c r="BJ32" i="44" s="1"/>
  <c r="BG32" i="44"/>
  <c r="AI32" i="44" s="1"/>
  <c r="BA33" i="44"/>
  <c r="BD33" i="44"/>
  <c r="BG33" i="44"/>
  <c r="AI33" i="44" s="1"/>
  <c r="BM33" i="44"/>
  <c r="BJ25" i="44" l="1"/>
  <c r="BP25" i="44"/>
  <c r="BJ21" i="44"/>
  <c r="BP21" i="44"/>
  <c r="BJ31" i="44"/>
  <c r="BP31" i="44"/>
  <c r="BJ17" i="44"/>
  <c r="BP17" i="44"/>
  <c r="BJ27" i="44"/>
  <c r="BP27" i="44"/>
  <c r="BJ13" i="44"/>
  <c r="BP13" i="44"/>
  <c r="BJ23" i="44"/>
  <c r="BP23" i="44"/>
  <c r="BJ33" i="44"/>
  <c r="BP33" i="44"/>
  <c r="BJ15" i="44"/>
  <c r="BP15" i="44"/>
  <c r="BJ19" i="44"/>
  <c r="BP19" i="44"/>
  <c r="BJ29" i="44"/>
  <c r="BP29" i="44"/>
  <c r="AU52" i="41"/>
  <c r="AU51" i="41"/>
  <c r="AU50" i="41"/>
  <c r="AU49" i="41"/>
  <c r="AU48" i="41"/>
  <c r="AU47" i="41"/>
  <c r="AU46" i="41"/>
  <c r="AU45" i="41"/>
  <c r="AU44" i="41"/>
  <c r="AU43" i="41"/>
  <c r="AU42" i="41"/>
  <c r="AU41" i="41"/>
  <c r="AU40" i="41"/>
  <c r="AU39" i="41"/>
  <c r="AU38" i="41"/>
  <c r="AU37" i="41"/>
  <c r="AU52" i="40"/>
  <c r="AU51" i="40"/>
  <c r="AU50" i="40"/>
  <c r="AU49" i="40"/>
  <c r="AU48" i="40"/>
  <c r="AU47" i="40"/>
  <c r="AU46" i="40"/>
  <c r="AU45" i="40"/>
  <c r="AU44" i="40"/>
  <c r="AU43" i="40"/>
  <c r="AU42" i="40"/>
  <c r="AU41" i="40"/>
  <c r="AU40" i="40"/>
  <c r="AU39" i="40"/>
  <c r="AU38" i="40"/>
  <c r="AU37" i="40"/>
  <c r="AU36" i="40"/>
  <c r="AU35" i="40"/>
  <c r="AU34" i="40"/>
  <c r="AU33" i="40"/>
  <c r="AU53" i="41" l="1"/>
  <c r="AU53" i="40"/>
  <c r="AU35" i="33"/>
  <c r="AU36" i="33"/>
  <c r="AU37" i="33"/>
  <c r="AU38" i="33"/>
  <c r="AU39" i="33"/>
  <c r="AU40" i="33"/>
  <c r="AU41" i="33"/>
  <c r="AU42" i="33"/>
  <c r="AU43" i="33"/>
  <c r="AU44" i="33"/>
  <c r="AU45" i="33"/>
  <c r="AU46" i="33"/>
  <c r="AU47" i="33"/>
  <c r="AU48" i="33"/>
  <c r="AU49" i="33"/>
  <c r="AU50" i="33"/>
  <c r="AU51" i="33"/>
  <c r="AU52" i="33"/>
  <c r="P21" i="36" l="1"/>
  <c r="AO27" i="36"/>
  <c r="AT27" i="36" s="1"/>
  <c r="AU53" i="33"/>
  <c r="AU13" i="27" l="1"/>
  <c r="AU14" i="27"/>
  <c r="AU15" i="27"/>
  <c r="AU16" i="27"/>
  <c r="AU17" i="27"/>
  <c r="AU18" i="27"/>
  <c r="AU19" i="27"/>
  <c r="AU20" i="27"/>
  <c r="AU21" i="27"/>
  <c r="AU22" i="27"/>
  <c r="AU23" i="27"/>
  <c r="AU24" i="27"/>
  <c r="AU25" i="27"/>
  <c r="AU26" i="27"/>
  <c r="AU27" i="27"/>
  <c r="AU28" i="27"/>
  <c r="AU29" i="27"/>
  <c r="AU30" i="27"/>
  <c r="AU31" i="27"/>
  <c r="AU32" i="27"/>
  <c r="AU33" i="27"/>
  <c r="AU34" i="27"/>
  <c r="AU35" i="27"/>
  <c r="AU36" i="27"/>
  <c r="AU37" i="27"/>
  <c r="AU38" i="27"/>
  <c r="AU39" i="27"/>
  <c r="AU40" i="27"/>
  <c r="AU41" i="27"/>
  <c r="AU42" i="27"/>
  <c r="AU43" i="27"/>
  <c r="AU44" i="27"/>
  <c r="AU45" i="27"/>
  <c r="AU46" i="27"/>
  <c r="AU47" i="27"/>
  <c r="AU48" i="27"/>
  <c r="AU49" i="27"/>
  <c r="AU50" i="27"/>
  <c r="AU51" i="27"/>
  <c r="T52" i="27"/>
  <c r="AK52" i="27" s="1"/>
  <c r="W52" i="27"/>
  <c r="Z52" i="27"/>
  <c r="AC52" i="27"/>
  <c r="AU52" i="27" s="1"/>
  <c r="G31" i="26"/>
  <c r="BH15" i="24"/>
  <c r="AD24" i="24"/>
  <c r="AK34" i="24"/>
  <c r="AN13" i="27" l="1"/>
  <c r="AN14" i="27"/>
  <c r="AQ14" i="27" s="1"/>
  <c r="AN26" i="27"/>
  <c r="AQ26" i="27" s="1"/>
  <c r="AN38" i="27"/>
  <c r="AQ38" i="27" s="1"/>
  <c r="AN50" i="27"/>
  <c r="AQ50" i="27" s="1"/>
  <c r="AN15" i="27"/>
  <c r="AQ15" i="27" s="1"/>
  <c r="AN27" i="27"/>
  <c r="AQ27" i="27" s="1"/>
  <c r="AN39" i="27"/>
  <c r="AQ39" i="27" s="1"/>
  <c r="AN51" i="27"/>
  <c r="AQ51" i="27" s="1"/>
  <c r="AN45" i="27"/>
  <c r="AQ45" i="27" s="1"/>
  <c r="AN16" i="27"/>
  <c r="AQ16" i="27" s="1"/>
  <c r="AN28" i="27"/>
  <c r="AQ28" i="27" s="1"/>
  <c r="AN40" i="27"/>
  <c r="AQ40" i="27" s="1"/>
  <c r="AN31" i="27"/>
  <c r="AQ31" i="27" s="1"/>
  <c r="AN43" i="27"/>
  <c r="AQ43" i="27" s="1"/>
  <c r="AN44" i="27"/>
  <c r="AQ44" i="27" s="1"/>
  <c r="AN17" i="27"/>
  <c r="AQ17" i="27" s="1"/>
  <c r="AN29" i="27"/>
  <c r="AQ29" i="27" s="1"/>
  <c r="AN41" i="27"/>
  <c r="AQ41" i="27" s="1"/>
  <c r="AN20" i="27"/>
  <c r="AQ20" i="27" s="1"/>
  <c r="AN21" i="27"/>
  <c r="AQ21" i="27" s="1"/>
  <c r="AN22" i="27"/>
  <c r="AQ22" i="27" s="1"/>
  <c r="AN46" i="27"/>
  <c r="AQ46" i="27" s="1"/>
  <c r="AN49" i="27"/>
  <c r="AQ49" i="27" s="1"/>
  <c r="AN18" i="27"/>
  <c r="AQ18" i="27" s="1"/>
  <c r="AN30" i="27"/>
  <c r="AQ30" i="27" s="1"/>
  <c r="AN42" i="27"/>
  <c r="AQ42" i="27" s="1"/>
  <c r="AN19" i="27"/>
  <c r="AQ19" i="27" s="1"/>
  <c r="AN32" i="27"/>
  <c r="AQ32" i="27" s="1"/>
  <c r="AN33" i="27"/>
  <c r="AQ33" i="27" s="1"/>
  <c r="AN34" i="27"/>
  <c r="AQ34" i="27" s="1"/>
  <c r="AN23" i="27"/>
  <c r="AQ23" i="27" s="1"/>
  <c r="AN35" i="27"/>
  <c r="AQ35" i="27" s="1"/>
  <c r="AN47" i="27"/>
  <c r="AQ47" i="27" s="1"/>
  <c r="AN24" i="27"/>
  <c r="AQ24" i="27" s="1"/>
  <c r="AN36" i="27"/>
  <c r="AQ36" i="27" s="1"/>
  <c r="AN48" i="27"/>
  <c r="AQ48" i="27" s="1"/>
  <c r="AN25" i="27"/>
  <c r="AQ25" i="27" s="1"/>
  <c r="AN37" i="27"/>
  <c r="AQ37" i="27" s="1"/>
  <c r="AK31" i="27"/>
  <c r="AK43" i="27"/>
  <c r="AK44" i="27"/>
  <c r="AK27" i="27"/>
  <c r="AK30" i="27"/>
  <c r="AK14" i="27"/>
  <c r="AK38" i="27"/>
  <c r="AK50" i="27"/>
  <c r="AK17" i="27"/>
  <c r="BH13" i="24"/>
  <c r="BH14" i="24"/>
  <c r="AZ15" i="24"/>
  <c r="AZ14" i="24"/>
  <c r="AZ13" i="24"/>
  <c r="AK48" i="27" l="1"/>
  <c r="AK18" i="27"/>
  <c r="AK40" i="27"/>
  <c r="AK41" i="27"/>
  <c r="AK21" i="27"/>
  <c r="AK32" i="27"/>
  <c r="AK26" i="27"/>
  <c r="AK28" i="27"/>
  <c r="AK29" i="27"/>
  <c r="AK15" i="27"/>
  <c r="AK19" i="27"/>
  <c r="AK37" i="27"/>
  <c r="AK49" i="27"/>
  <c r="AK51" i="27"/>
  <c r="AK36" i="27"/>
  <c r="AK35" i="27"/>
  <c r="AK23" i="27"/>
  <c r="AK20" i="27"/>
  <c r="AK47" i="27"/>
  <c r="AK39" i="27"/>
  <c r="AK42" i="27"/>
  <c r="AK45" i="27"/>
  <c r="AK24" i="27"/>
  <c r="AK46" i="27"/>
  <c r="AK34" i="27"/>
  <c r="AK25" i="27"/>
  <c r="AK22" i="27"/>
  <c r="AK16" i="27"/>
  <c r="AK33" i="27"/>
  <c r="AK13" i="27"/>
  <c r="AQ13" i="27"/>
  <c r="D22" i="26"/>
  <c r="J20" i="26"/>
  <c r="D23" i="26" l="1"/>
  <c r="AZ34" i="26"/>
  <c r="M20" i="26"/>
  <c r="M31" i="26" s="1"/>
  <c r="BD32" i="26"/>
  <c r="J31" i="26"/>
  <c r="D24" i="26" l="1"/>
  <c r="AZ35" i="26"/>
  <c r="P20" i="26"/>
  <c r="P31" i="26" s="1"/>
  <c r="BF32" i="26"/>
  <c r="AZ36" i="26" l="1"/>
  <c r="D25" i="26"/>
  <c r="S20" i="26"/>
  <c r="BJ32" i="26"/>
  <c r="BH32" i="26"/>
  <c r="AZ37" i="26" l="1"/>
  <c r="D26" i="26"/>
  <c r="V20" i="26"/>
  <c r="BL32" i="26"/>
  <c r="S31" i="26"/>
  <c r="AZ38" i="26" l="1"/>
  <c r="D27" i="26"/>
  <c r="Y20" i="26"/>
  <c r="BN32" i="26"/>
  <c r="V31" i="26"/>
  <c r="AZ39" i="26" l="1"/>
  <c r="D28" i="26"/>
  <c r="AB20" i="26"/>
  <c r="BP32" i="26"/>
  <c r="Y31" i="26"/>
  <c r="AZ40" i="26" l="1"/>
  <c r="D29" i="26"/>
  <c r="AB31" i="26"/>
  <c r="AE20" i="26"/>
  <c r="AZ41" i="26" l="1"/>
  <c r="D30" i="26"/>
  <c r="AZ42" i="26" s="1"/>
  <c r="BR32" i="26"/>
  <c r="AH20" i="26"/>
  <c r="AE31" i="26"/>
  <c r="BT32" i="26" l="1"/>
  <c r="AK20" i="26"/>
  <c r="AH31" i="26"/>
  <c r="BV32" i="26" l="1"/>
  <c r="AN20" i="26"/>
  <c r="AQ20" i="26" s="1"/>
  <c r="AQ31" i="26" s="1"/>
  <c r="AK31" i="26"/>
  <c r="BZ32" i="26" l="1"/>
  <c r="AT20" i="26"/>
  <c r="BX32" i="26"/>
  <c r="AN31" i="26"/>
  <c r="CB32" i="26" l="1"/>
  <c r="AT31" i="26"/>
  <c r="AP35" i="26" s="1"/>
  <c r="AP37" i="26" s="1"/>
  <c r="AP40" i="26" s="1"/>
  <c r="AJ13" i="26" l="1"/>
  <c r="AR13" i="26" l="1"/>
  <c r="AX13" i="26" s="1"/>
  <c r="K30" i="61" l="1"/>
  <c r="G30" i="61" l="1"/>
  <c r="S30" i="61" l="1"/>
  <c r="O30" i="61"/>
  <c r="W30" i="61" l="1"/>
  <c r="AA30" i="61" l="1"/>
  <c r="AE30" i="61" l="1"/>
  <c r="AI30" i="61" l="1"/>
  <c r="AM30" i="61" l="1"/>
  <c r="AQ30" i="61" l="1"/>
  <c r="AU30" i="61"/>
  <c r="AP35" i="61" l="1"/>
  <c r="AP37" i="61" s="1"/>
  <c r="AP40" i="61" s="1"/>
  <c r="AR13" i="61" s="1"/>
  <c r="AX13" i="61" s="1"/>
  <c r="AJ13" i="61" l="1"/>
</calcChain>
</file>

<file path=xl/sharedStrings.xml><?xml version="1.0" encoding="utf-8"?>
<sst xmlns="http://schemas.openxmlformats.org/spreadsheetml/2006/main" count="4129" uniqueCount="1042">
  <si>
    <t>SHEET ID</t>
  </si>
  <si>
    <t xml:space="preserve">INPUT DESCRIPTION </t>
  </si>
  <si>
    <t>USER INPUT</t>
  </si>
  <si>
    <t>Project Name</t>
  </si>
  <si>
    <t>Project Location</t>
  </si>
  <si>
    <t>Client Report Prepared for</t>
  </si>
  <si>
    <t>Client Name</t>
  </si>
  <si>
    <t>Client Address</t>
  </si>
  <si>
    <t>Client Phone Number</t>
  </si>
  <si>
    <t>Report Certifications Flyer</t>
  </si>
  <si>
    <t>Owner Name</t>
  </si>
  <si>
    <t>Architect Name</t>
  </si>
  <si>
    <t>MEP Engineer Name</t>
  </si>
  <si>
    <t>Contractor Name</t>
  </si>
  <si>
    <t>Campos NEBB Supervisor</t>
  </si>
  <si>
    <t>Campos Project No.</t>
  </si>
  <si>
    <t>Campos Sealing P.E.</t>
  </si>
  <si>
    <t>Report Equipment</t>
  </si>
  <si>
    <t>How many AHU's?</t>
  </si>
  <si>
    <t>General Information Setup</t>
  </si>
  <si>
    <t>Supply Traverse?</t>
  </si>
  <si>
    <t>Outside Air Traverse?</t>
  </si>
  <si>
    <t>Outlet Sheet or ATU Summary?</t>
  </si>
  <si>
    <t>How Many ATU's?</t>
  </si>
  <si>
    <t>Sheet Data</t>
  </si>
  <si>
    <t>System (KEY)</t>
  </si>
  <si>
    <t>Type</t>
  </si>
  <si>
    <t>Model No.</t>
  </si>
  <si>
    <t>Design Unit Data</t>
  </si>
  <si>
    <t>CFM</t>
  </si>
  <si>
    <t>TSP</t>
  </si>
  <si>
    <t>ESP</t>
  </si>
  <si>
    <t>RPM</t>
  </si>
  <si>
    <t>BHP</t>
  </si>
  <si>
    <t>Additional AHU Workbook Sheets</t>
  </si>
  <si>
    <t>How Many Outlets?</t>
  </si>
  <si>
    <t>T&amp;B REPORT BUILDER</t>
  </si>
  <si>
    <t>READINGS BY</t>
  </si>
  <si>
    <t>TEST DATE</t>
  </si>
  <si>
    <t>REMARKS</t>
  </si>
  <si>
    <t>SUB-TOTAL</t>
  </si>
  <si>
    <t>INLET SIZE (IN.)</t>
  </si>
  <si>
    <t>ACTUAL MIN.</t>
  </si>
  <si>
    <t>DESIGN MIN.</t>
  </si>
  <si>
    <t>ACTUAL MAX.</t>
  </si>
  <si>
    <t>AIR TERMINAL UNIT DATA</t>
  </si>
  <si>
    <t>LOCATION</t>
  </si>
  <si>
    <t>SYSTEM</t>
  </si>
  <si>
    <t>PROJECT</t>
  </si>
  <si>
    <t>INTERNAL USE ONLY - DOES NOT PRINT</t>
  </si>
  <si>
    <t>TEST 3</t>
  </si>
  <si>
    <t>TEST 2</t>
  </si>
  <si>
    <t>TEST1</t>
  </si>
  <si>
    <t>SIZE</t>
  </si>
  <si>
    <t>TYPE</t>
  </si>
  <si>
    <t>NO.</t>
  </si>
  <si>
    <t>FINAL CFM TOLERANCE CHECK</t>
  </si>
  <si>
    <t>FINAL CFM</t>
  </si>
  <si>
    <t>PRELIMINARY CFM</t>
  </si>
  <si>
    <t>DESIGN CFM</t>
  </si>
  <si>
    <t>AREA SERVED LOCATION</t>
  </si>
  <si>
    <t>AREA SERVED</t>
  </si>
  <si>
    <t>TOTAL AIRFLOW</t>
  </si>
  <si>
    <t>SQ. FT.</t>
  </si>
  <si>
    <t>AREA</t>
  </si>
  <si>
    <t>EFFECTIVE AREA MULTIPLIER</t>
  </si>
  <si>
    <t>FPM</t>
  </si>
  <si>
    <t>AVG. VELOCITY</t>
  </si>
  <si>
    <t>NO. READINGS</t>
  </si>
  <si>
    <t>TOTAL READINGS</t>
  </si>
  <si>
    <t>°F</t>
  </si>
  <si>
    <t>AIR TEMPERATURE</t>
  </si>
  <si>
    <t>"w.c.</t>
  </si>
  <si>
    <t>CENTERLINE TRAVERSE SP</t>
  </si>
  <si>
    <t>POINT DISTANCE "</t>
  </si>
  <si>
    <t>NO. OF POINTS</t>
  </si>
  <si>
    <t>WIDTH "</t>
  </si>
  <si>
    <t>(H) HEIGHT DISTANCE AND NO. OF POINT CALCS.</t>
  </si>
  <si>
    <t>POINT</t>
  </si>
  <si>
    <t>POSITION</t>
  </si>
  <si>
    <t>(W) WIDTH DISTANCE AND NO. OF POINT CALCS.</t>
  </si>
  <si>
    <t>AIR VELOCITY READINGS (FPM)</t>
  </si>
  <si>
    <t>INSTRUMENT</t>
  </si>
  <si>
    <t>TESTING EQUIPMENT</t>
  </si>
  <si>
    <t>"H</t>
  </si>
  <si>
    <t>"W</t>
  </si>
  <si>
    <t>ACTUAL AIRFLOW</t>
  </si>
  <si>
    <t>DESIGN AIRFLOW</t>
  </si>
  <si>
    <t>TRAVERSE AREA</t>
  </si>
  <si>
    <t>TRAVERSE DATA</t>
  </si>
  <si>
    <t>BELOW DESIGN</t>
  </si>
  <si>
    <t>ABOVE DESIGN</t>
  </si>
  <si>
    <t>PROJECT TOLERANCES</t>
  </si>
  <si>
    <t>OUTLETS</t>
  </si>
  <si>
    <t>OUTLET TEST REPORT</t>
  </si>
  <si>
    <t>PRESSURE</t>
  </si>
  <si>
    <t>COMPONENT</t>
  </si>
  <si>
    <t xml:space="preserve">STATIC PRESSURE PROFILE "w.c. </t>
  </si>
  <si>
    <t>VOLTS</t>
  </si>
  <si>
    <t>---</t>
  </si>
  <si>
    <t>FULL LOAD AMPS.</t>
  </si>
  <si>
    <t>ACTUAL</t>
  </si>
  <si>
    <t>DESIGN</t>
  </si>
  <si>
    <t>DUCT DP SETPOINT CALC. (+20% Tol.)</t>
  </si>
  <si>
    <t>SERVICE FACTOR</t>
  </si>
  <si>
    <t>H.P.</t>
  </si>
  <si>
    <t>"C.C.</t>
  </si>
  <si>
    <t>CENTER DISTANCE</t>
  </si>
  <si>
    <t>FRAME</t>
  </si>
  <si>
    <t>@</t>
  </si>
  <si>
    <t>NO. BELTS &amp; SIZE</t>
  </si>
  <si>
    <t>MFG.</t>
  </si>
  <si>
    <t>BELT MFG.</t>
  </si>
  <si>
    <t>X</t>
  </si>
  <si>
    <t>MOTOR DATA</t>
  </si>
  <si>
    <t>"O.D.</t>
  </si>
  <si>
    <t>"I.D.</t>
  </si>
  <si>
    <t>FAN SHEAVE</t>
  </si>
  <si>
    <t>FAN SHEAVE MFG.</t>
  </si>
  <si>
    <t>Open</t>
  </si>
  <si>
    <t>DAMPER POS.</t>
  </si>
  <si>
    <t>MOTOR SHEAVE</t>
  </si>
  <si>
    <t>ACTUAL (CFM)</t>
  </si>
  <si>
    <t>MOTOR SHEAVE MFG.</t>
  </si>
  <si>
    <t>DESIGN (CFM)</t>
  </si>
  <si>
    <t xml:space="preserve">1. If fan motor RPM falls below this min. number (cell red) check for belt slippage or belt riding on motor shaft. Based on 0.5" reduction on motor and fan sheave. </t>
  </si>
  <si>
    <t>TRANSMISSION TYPE</t>
  </si>
  <si>
    <t>OUTSIDE</t>
  </si>
  <si>
    <t>RETURN</t>
  </si>
  <si>
    <r>
      <t>MIN. FAN MTR RPM PER PT</t>
    </r>
    <r>
      <rPr>
        <vertAlign val="superscript"/>
        <sz val="9"/>
        <color theme="1"/>
        <rFont val="Arial"/>
        <family val="2"/>
      </rPr>
      <t>1</t>
    </r>
  </si>
  <si>
    <t>POWER TRANSMISSION DATA</t>
  </si>
  <si>
    <t>AIRFLOW DATA</t>
  </si>
  <si>
    <t>FAN MOTOR RPM PER PT</t>
  </si>
  <si>
    <t>"</t>
  </si>
  <si>
    <t>CALC. BELT LENGTH</t>
  </si>
  <si>
    <t>MTR TO FAN SHEAVE RATIO</t>
  </si>
  <si>
    <t>DETERMINING FAN ROTATION</t>
  </si>
  <si>
    <t>POWER TRANSMISSION (PT) CALCS.</t>
  </si>
  <si>
    <t>ROTATION</t>
  </si>
  <si>
    <t>SUPPLY FAN DATA</t>
  </si>
  <si>
    <t>2. Volt imbalance may cause motors to overheat. Many solid-state motor controllers and inverters are sensitive to imbalanced voltage.</t>
  </si>
  <si>
    <t>MOTOR PHASE</t>
  </si>
  <si>
    <t>CONDITION</t>
  </si>
  <si>
    <t>1. Amp imbalance may indicate problems with the motor or power supply.</t>
  </si>
  <si>
    <t>AVG.</t>
  </si>
  <si>
    <t>S.P. ACROSS</t>
  </si>
  <si>
    <t>SERIAL NO.</t>
  </si>
  <si>
    <t>POWER FACTOR</t>
  </si>
  <si>
    <t>Conditioned Air</t>
  </si>
  <si>
    <t>SERVICE</t>
  </si>
  <si>
    <t>MODEL NO.</t>
  </si>
  <si>
    <t>MOTOR EFF.</t>
  </si>
  <si>
    <t>TEST 1</t>
  </si>
  <si>
    <t>QUANTITY</t>
  </si>
  <si>
    <r>
      <t>VOLT IMBALANCE TEST</t>
    </r>
    <r>
      <rPr>
        <vertAlign val="superscript"/>
        <sz val="9"/>
        <color theme="1"/>
        <rFont val="Arial"/>
        <family val="2"/>
      </rPr>
      <t>2</t>
    </r>
  </si>
  <si>
    <r>
      <t>AMP IMBALANCE TEST</t>
    </r>
    <r>
      <rPr>
        <vertAlign val="superscript"/>
        <sz val="9"/>
        <color theme="1"/>
        <rFont val="Arial"/>
        <family val="2"/>
      </rPr>
      <t>1</t>
    </r>
  </si>
  <si>
    <t>FAN MOTOR ACTUAL BHP CALCS.</t>
  </si>
  <si>
    <t>FILTER DATA</t>
  </si>
  <si>
    <t>UNIT DATA</t>
  </si>
  <si>
    <t>FINAL SETTINGS</t>
  </si>
  <si>
    <t>CLG. MIN. CFM</t>
  </si>
  <si>
    <t>CLG. MAX. CFM</t>
  </si>
  <si>
    <t>VAV PERFORMANCE DATA</t>
  </si>
  <si>
    <t>COR. FACTOR</t>
  </si>
  <si>
    <t>DDC TERMINAL #</t>
  </si>
  <si>
    <t xml:space="preserve">INLET SIZE </t>
  </si>
  <si>
    <t>BOX #</t>
  </si>
  <si>
    <t>VAV UNIT DATA</t>
  </si>
  <si>
    <t>VARIABLE AIR VOLUME UNIT TEST REPORT</t>
  </si>
  <si>
    <t>Box No. (KEY)</t>
  </si>
  <si>
    <t>Inlet Shape</t>
  </si>
  <si>
    <t>Manufacturer (MFG.)</t>
  </si>
  <si>
    <t>Area Served</t>
  </si>
  <si>
    <t>Location</t>
  </si>
  <si>
    <t>Return (CFM)</t>
  </si>
  <si>
    <t>Outside (CFM)</t>
  </si>
  <si>
    <t>Design Duct DP Setpoint ("w.c.)</t>
  </si>
  <si>
    <t>Design Airflow Data</t>
  </si>
  <si>
    <t>Design Supply Data</t>
  </si>
  <si>
    <t>HTG. MAX. CFM</t>
  </si>
  <si>
    <t>HTG. MIN. CFM</t>
  </si>
  <si>
    <t>Design Performance Data</t>
  </si>
  <si>
    <t>Additional ATU Information</t>
  </si>
  <si>
    <t>Area Served / Location</t>
  </si>
  <si>
    <t>Design CFM</t>
  </si>
  <si>
    <t>How many RTU's?</t>
  </si>
  <si>
    <t>How many A/C's?</t>
  </si>
  <si>
    <t>TOTAL</t>
  </si>
  <si>
    <t xml:space="preserve">  </t>
  </si>
  <si>
    <t>Outlet Data</t>
  </si>
  <si>
    <t>Outlet Type</t>
  </si>
  <si>
    <t>Outlet Size</t>
  </si>
  <si>
    <t>Outlet No.</t>
  </si>
  <si>
    <t>Inlet Size " (Do not include units)</t>
  </si>
  <si>
    <t>Outlet Size " (Do not include units)</t>
  </si>
  <si>
    <t>Note - Measure total supply, return and outside airflows by traverse when possible.</t>
  </si>
  <si>
    <t>Make sure all information on the data sheet is filled out.</t>
  </si>
  <si>
    <t>Measure entering and leaving air temperature (dry bulb only).</t>
  </si>
  <si>
    <t>Measure electric heating components or heating hot water pressures and set to design.</t>
  </si>
  <si>
    <t>Measure the total airflow and record differences to design.</t>
  </si>
  <si>
    <t>Put the unit into full heating if applicable.</t>
  </si>
  <si>
    <t>Measure the entering and leaving dry and wet bulb temperatures across the cooling coil.</t>
  </si>
  <si>
    <t>Measure the entering and leaving chilled water pressure and set to design if applicable.</t>
  </si>
  <si>
    <t>Record unit pressure profile (before filter, after filter, suction and discharge pressures etc.)</t>
  </si>
  <si>
    <t>Measure inlets / outlets on the system.</t>
  </si>
  <si>
    <t>Measure rpm, amperage and voltage.</t>
  </si>
  <si>
    <t>Adjust outside and return air to design.</t>
  </si>
  <si>
    <t>Adjust rpm as needed to achieve design airflow based on rpm vs cfm equation.</t>
  </si>
  <si>
    <t>Proportion the inlets / outlets to the available airflow.</t>
  </si>
  <si>
    <t>Measure the inlets / outlets on the system.</t>
  </si>
  <si>
    <t>Check rotation.</t>
  </si>
  <si>
    <t>Put the unit into full cooling.</t>
  </si>
  <si>
    <t>Check pulley alignment and tightness.</t>
  </si>
  <si>
    <t>Open dampers and check that automatic dampers open when the system is energized.</t>
  </si>
  <si>
    <t>Check nameplate against submittal.</t>
  </si>
  <si>
    <t>Verify duct layout (areas served) vs drawings and neck sizes.</t>
  </si>
  <si>
    <t>FILTER SECTION</t>
  </si>
  <si>
    <t>TEAM</t>
  </si>
  <si>
    <t>Release the box.</t>
  </si>
  <si>
    <t>TECH</t>
  </si>
  <si>
    <t>Measure LAT.</t>
  </si>
  <si>
    <t>EIT</t>
  </si>
  <si>
    <t>Measure elec. heat components (or water).</t>
  </si>
  <si>
    <t>LEGEND</t>
  </si>
  <si>
    <t>Measure outlets and record total.</t>
  </si>
  <si>
    <t>Put box in heat.</t>
  </si>
  <si>
    <t>Measure outlets in satisfied condition, record flow.</t>
  </si>
  <si>
    <t>Put box to satisfied.</t>
  </si>
  <si>
    <t>Balance at calibrated max w/ double check readings.</t>
  </si>
  <si>
    <t>Calibrate flow at max.</t>
  </si>
  <si>
    <t>HTG. MAX CFM</t>
  </si>
  <si>
    <t>Measure outlets in cooling.</t>
  </si>
  <si>
    <t>Nameplate check against submittal.</t>
  </si>
  <si>
    <t>Put box in cooling.</t>
  </si>
  <si>
    <t>Open dampers.</t>
  </si>
  <si>
    <t>Verify duct layout vs drawings with neck size.</t>
  </si>
  <si>
    <t>Get controls communicating.</t>
  </si>
  <si>
    <t>TIME TO COMPLETE STEPS (MINS.)</t>
  </si>
  <si>
    <t>How many FCU's?</t>
  </si>
  <si>
    <t>Additional FCU Workbook Sheets</t>
  </si>
  <si>
    <t>How many CRAC's?</t>
  </si>
  <si>
    <t>Additional AC Workbook Sheets</t>
  </si>
  <si>
    <t>Additional CRAC Workbook Sheets</t>
  </si>
  <si>
    <t>How many ERV's?</t>
  </si>
  <si>
    <t>Supply Side</t>
  </si>
  <si>
    <t>Exhaust Side</t>
  </si>
  <si>
    <t>Additional ERV Workbook Sheets</t>
  </si>
  <si>
    <t>Supply Fan Curve?</t>
  </si>
  <si>
    <t>Design Exhaust Data</t>
  </si>
  <si>
    <t>Exhaust Fan Curve?</t>
  </si>
  <si>
    <t>Exhaust Traverse?</t>
  </si>
  <si>
    <t>How Many Inlets?</t>
  </si>
  <si>
    <t>Inlet Data</t>
  </si>
  <si>
    <t>Inlet No.</t>
  </si>
  <si>
    <t>Inlet Type</t>
  </si>
  <si>
    <t>How many FAN's?</t>
  </si>
  <si>
    <t>Additional Fan Workbook Sheets</t>
  </si>
  <si>
    <t>How many UH's?</t>
  </si>
  <si>
    <t>Design Heater Performance Data</t>
  </si>
  <si>
    <t>Design Electric Heater Data</t>
  </si>
  <si>
    <t>KW</t>
  </si>
  <si>
    <t>Stages</t>
  </si>
  <si>
    <t>Amps</t>
  </si>
  <si>
    <t>Volts</t>
  </si>
  <si>
    <t>How many CHILLER's?</t>
  </si>
  <si>
    <t>Design Condenser Performance Data</t>
  </si>
  <si>
    <t>Design Evaporator Performance Data</t>
  </si>
  <si>
    <r>
      <t xml:space="preserve">LWT  </t>
    </r>
    <r>
      <rPr>
        <sz val="9"/>
        <color theme="1"/>
        <rFont val="Symbol"/>
        <family val="1"/>
        <charset val="2"/>
      </rPr>
      <t>°</t>
    </r>
    <r>
      <rPr>
        <sz val="9"/>
        <color theme="1"/>
        <rFont val="Arial"/>
        <family val="2"/>
      </rPr>
      <t>F                                        (Do not include units)</t>
    </r>
  </si>
  <si>
    <t>∆P  FT                                           (Do not include units)</t>
  </si>
  <si>
    <t xml:space="preserve">GPM                                              </t>
  </si>
  <si>
    <t>Design Pump Performance Data</t>
  </si>
  <si>
    <t>Pump Curve?</t>
  </si>
  <si>
    <t>Coil Summary?</t>
  </si>
  <si>
    <t>Number of Equipment for Coil Summary</t>
  </si>
  <si>
    <t>Size</t>
  </si>
  <si>
    <t>Impeller                                          (Do not include units)</t>
  </si>
  <si>
    <t>FT. HEAD</t>
  </si>
  <si>
    <t>Design Water Performance Data</t>
  </si>
  <si>
    <t>Design Air Performance Data</t>
  </si>
  <si>
    <t xml:space="preserve">Airflow CFM                                  (Do not include units)              </t>
  </si>
  <si>
    <r>
      <t xml:space="preserve">EAT </t>
    </r>
    <r>
      <rPr>
        <sz val="9"/>
        <color theme="1"/>
        <rFont val="Symbol"/>
        <family val="1"/>
        <charset val="2"/>
      </rPr>
      <t>°</t>
    </r>
    <r>
      <rPr>
        <sz val="9"/>
        <color theme="1"/>
        <rFont val="Arial"/>
        <family val="2"/>
      </rPr>
      <t>F                                                                                                              (Do not include units)</t>
    </r>
  </si>
  <si>
    <t>DB</t>
  </si>
  <si>
    <t>WB</t>
  </si>
  <si>
    <t>Design Gas Burner Performance Data</t>
  </si>
  <si>
    <t>Design Boiler Performance Data</t>
  </si>
  <si>
    <t>MBH Input</t>
  </si>
  <si>
    <t>MBH Output</t>
  </si>
  <si>
    <t>GPM</t>
  </si>
  <si>
    <t>How many CHWP's?</t>
  </si>
  <si>
    <t>How many CWP's?</t>
  </si>
  <si>
    <t>How many HWP's?</t>
  </si>
  <si>
    <t>How many CT's?</t>
  </si>
  <si>
    <t>How many BOILER's?</t>
  </si>
  <si>
    <t>Texas Registration Number: F-01731</t>
  </si>
  <si>
    <t>1331 River Bend Drive</t>
  </si>
  <si>
    <t>Campos Engineering, Inc.</t>
  </si>
  <si>
    <t>Submitted By:</t>
  </si>
  <si>
    <t>Prepared for:</t>
  </si>
  <si>
    <t>Testing, Adjusting and Balancing Report</t>
  </si>
  <si>
    <t>Campos Sealing P.E. Email Address in Cell AJ62:</t>
  </si>
  <si>
    <t>Date</t>
  </si>
  <si>
    <t>Project Engineer</t>
  </si>
  <si>
    <t>Project No.</t>
  </si>
  <si>
    <t>NEBB Supervisor</t>
  </si>
  <si>
    <r>
      <t xml:space="preserve">The data presented in this report is a record of system measurements and final adjustments that have been obtained in accordance with the current edition of the NEBB </t>
    </r>
    <r>
      <rPr>
        <i/>
        <sz val="12"/>
        <rFont val="Arial"/>
        <family val="2"/>
      </rPr>
      <t xml:space="preserve">Procedural Standard for Testing, Adjusting and Balancing of Environmental Systems. </t>
    </r>
    <r>
      <rPr>
        <sz val="12"/>
        <rFont val="Arial"/>
        <family val="2"/>
      </rPr>
      <t>The measurements shown, and the information given, in this report are certified to be accurate and complete, at the time and date information was gathered. Any variances from design quantities, which exceed NEBB tolerances, are noted in the TAB report project summary.</t>
    </r>
  </si>
  <si>
    <t>CERTIFICATION</t>
  </si>
  <si>
    <t>CONTRACTOR</t>
  </si>
  <si>
    <t>MEP ENGINEER</t>
  </si>
  <si>
    <t>ARCHITECT</t>
  </si>
  <si>
    <t>OWNER</t>
  </si>
  <si>
    <t>Summary</t>
  </si>
  <si>
    <t>Table of Contents</t>
  </si>
  <si>
    <t>%</t>
  </si>
  <si>
    <t>% OPEN</t>
  </si>
  <si>
    <t>GLYCOL</t>
  </si>
  <si>
    <t>PSI</t>
  </si>
  <si>
    <t>HYDRONIC SYSTEM FILL PRES.</t>
  </si>
  <si>
    <t>CHILLER FINAL SETTINGS</t>
  </si>
  <si>
    <t>ACT. COND. &gt; ACT. EVAP. BY 2% CALC.</t>
  </si>
  <si>
    <t>FT.</t>
  </si>
  <si>
    <t>DIFFERENTIAL</t>
  </si>
  <si>
    <t>∆P (FT)</t>
  </si>
  <si>
    <t>LWT (°F)</t>
  </si>
  <si>
    <t>ENTERING</t>
  </si>
  <si>
    <t>EWT (°F)</t>
  </si>
  <si>
    <t>TONS</t>
  </si>
  <si>
    <t>MBH</t>
  </si>
  <si>
    <t>DISCHARGE</t>
  </si>
  <si>
    <t>COND. PERFORMANCE CALCS.</t>
  </si>
  <si>
    <t>ACTUAL COND. ∆P CALCS.</t>
  </si>
  <si>
    <t>CONDENSER PERFORMANCE DATA</t>
  </si>
  <si>
    <t>EVAP. PERFORMANCE CALCS.</t>
  </si>
  <si>
    <t>ACTUAL EVAP. ∆P CALCS.</t>
  </si>
  <si>
    <t>CAPACITY (TONS)</t>
  </si>
  <si>
    <t>Water Cooled</t>
  </si>
  <si>
    <t>WATER COOLED CHILLER TEST REPORT</t>
  </si>
  <si>
    <t>CONDENSER BALANCING VALVE</t>
  </si>
  <si>
    <t>AIR COOLED CHILLER TEST REPORT</t>
  </si>
  <si>
    <t>/</t>
  </si>
  <si>
    <t>ft. hd.</t>
  </si>
  <si>
    <t>FT. HD.</t>
  </si>
  <si>
    <t>DIFF.</t>
  </si>
  <si>
    <t>SUCTION PRES.</t>
  </si>
  <si>
    <t>DISCHARGE PRES.</t>
  </si>
  <si>
    <t>BLOCK OFF</t>
  </si>
  <si>
    <t>PUMP BALANCING VALVE</t>
  </si>
  <si>
    <t>DIFF. PRES.</t>
  </si>
  <si>
    <t>PUMP PERFORMANCE DATA</t>
  </si>
  <si>
    <t>IMPELLER</t>
  </si>
  <si>
    <t>PUMP TEST REPORT</t>
  </si>
  <si>
    <t>Record suction and discharge pressures.</t>
  </si>
  <si>
    <t>Set rpm to 10% high if amps will allow, lower rpm if needed based on amperage.</t>
  </si>
  <si>
    <t>Measure initial amperage and rpm.</t>
  </si>
  <si>
    <t>Open dampers and verify gravity and / or automatic dampers open when the system is engerized.</t>
  </si>
  <si>
    <t>Nameplate check against submitttal.</t>
  </si>
  <si>
    <t>Verify duct layout (areas served) vs drawings with neck sizes.</t>
  </si>
  <si>
    <t>INLETS</t>
  </si>
  <si>
    <t xml:space="preserve">FAN NO. </t>
  </si>
  <si>
    <t>FAN NO.</t>
  </si>
  <si>
    <t>∆T (°F)</t>
  </si>
  <si>
    <t>LAT (°F)</t>
  </si>
  <si>
    <t>EAT (°F)</t>
  </si>
  <si>
    <t>AIRFLOW (CFM)</t>
  </si>
  <si>
    <t>COOLING TOWER TEST REPORT</t>
  </si>
  <si>
    <t>STAGES</t>
  </si>
  <si>
    <t>MOTOR SPEED SETTING</t>
  </si>
  <si>
    <t>HEATER FINAL SETTINGS</t>
  </si>
  <si>
    <t>HEATER PERFORMANCE DATA</t>
  </si>
  <si>
    <t>BOILER FINAL SETTINGS</t>
  </si>
  <si>
    <t>∆ PRES. (PSI)</t>
  </si>
  <si>
    <t>PERFORMANCE DATA</t>
  </si>
  <si>
    <t>MBH ACT. OUTPUT</t>
  </si>
  <si>
    <t>MBH OUTPUT</t>
  </si>
  <si>
    <t>MBH INPUT</t>
  </si>
  <si>
    <t>BOILER TEST REPORT</t>
  </si>
  <si>
    <r>
      <t xml:space="preserve">LAT </t>
    </r>
    <r>
      <rPr>
        <sz val="9"/>
        <color theme="1"/>
        <rFont val="Symbol"/>
        <family val="1"/>
        <charset val="2"/>
      </rPr>
      <t>°</t>
    </r>
    <r>
      <rPr>
        <sz val="9"/>
        <color theme="1"/>
        <rFont val="Arial"/>
        <family val="2"/>
      </rPr>
      <t>F                                                                                                                         (Do not include units)</t>
    </r>
  </si>
  <si>
    <t>EVAPORATOR PERFORMANCE DATA</t>
  </si>
  <si>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</si>
  <si>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</si>
  <si>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</si>
  <si>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</si>
  <si>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t>∆P  FT                                                           (Do not include units)</t>
  </si>
  <si>
    <t>CLG. TOT. CFM</t>
  </si>
  <si>
    <t>HTG. TOT. CFM</t>
  </si>
  <si>
    <t>Fan CFM</t>
  </si>
  <si>
    <t>Fan H.P.</t>
  </si>
  <si>
    <t>Fan Volts</t>
  </si>
  <si>
    <t>CHW Coil Summary?</t>
  </si>
  <si>
    <t>HHW Coil Summary?</t>
  </si>
  <si>
    <t>Type of ATU Data Sheet</t>
  </si>
  <si>
    <t>Design Coil Summary Data</t>
  </si>
  <si>
    <t>Equipment (KEY)</t>
  </si>
  <si>
    <t>Total MBH</t>
  </si>
  <si>
    <t>CHW Coil Summaries Needed?</t>
  </si>
  <si>
    <t>HHW Coil Summaries Needed?</t>
  </si>
  <si>
    <t>COOILING PERFORMANCE DATA</t>
  </si>
  <si>
    <t>DDC CORR. FACTOR</t>
  </si>
  <si>
    <t>HEATING PERFORMANCE DATA</t>
  </si>
  <si>
    <t>HOT DECK</t>
  </si>
  <si>
    <t>COLD DECK</t>
  </si>
  <si>
    <t>SERIES FAN POWERED BOX TEST REPORT</t>
  </si>
  <si>
    <t>FAN MOTOR DATA</t>
  </si>
  <si>
    <t>FAN PERFORMANCE DATA</t>
  </si>
  <si>
    <t>FAN CFM</t>
  </si>
  <si>
    <t>PARALLEL FAN POWERED BOX TEST REPORT</t>
  </si>
  <si>
    <t>AIR TERMINAL UNIT SUMMARY REPORT</t>
  </si>
  <si>
    <t>COOLING</t>
  </si>
  <si>
    <t>FAN</t>
  </si>
  <si>
    <t>HEATING</t>
  </si>
  <si>
    <t>CALIBRATION DATA</t>
  </si>
  <si>
    <t>DESIGN MAX.</t>
  </si>
  <si>
    <t>DESIGN FAN</t>
  </si>
  <si>
    <t>ACTUAL FAN</t>
  </si>
  <si>
    <t>CALIBRATION CODE</t>
  </si>
  <si>
    <t>DDC. ADDRESS</t>
  </si>
  <si>
    <t>Fan AMPs</t>
  </si>
  <si>
    <t>TOTAL ACTUAL CHW GPM</t>
  </si>
  <si>
    <t>TOTAL DESIGN CHW GPM</t>
  </si>
  <si>
    <t>VALVE POSITION</t>
  </si>
  <si>
    <t>CHW GPM</t>
  </si>
  <si>
    <t>CHW P.D. FT W.C.</t>
  </si>
  <si>
    <t>TOTAL MBH</t>
  </si>
  <si>
    <t>LWT °F</t>
  </si>
  <si>
    <t>EWT °F</t>
  </si>
  <si>
    <r>
      <t>LAT (</t>
    </r>
    <r>
      <rPr>
        <sz val="9"/>
        <color theme="1"/>
        <rFont val="Symbol"/>
        <family val="1"/>
        <charset val="2"/>
      </rPr>
      <t>°</t>
    </r>
    <r>
      <rPr>
        <sz val="9"/>
        <color theme="1"/>
        <rFont val="Arial"/>
        <family val="2"/>
      </rPr>
      <t>F)</t>
    </r>
  </si>
  <si>
    <r>
      <t>EAT (</t>
    </r>
    <r>
      <rPr>
        <sz val="9"/>
        <color theme="1"/>
        <rFont val="Symbol"/>
        <family val="1"/>
        <charset val="2"/>
      </rPr>
      <t>°</t>
    </r>
    <r>
      <rPr>
        <sz val="9"/>
        <color theme="1"/>
        <rFont val="Arial"/>
        <family val="2"/>
      </rPr>
      <t>F)</t>
    </r>
  </si>
  <si>
    <t>AIRFLOW CFM</t>
  </si>
  <si>
    <t>DATA TYPE</t>
  </si>
  <si>
    <t>EQUIPMENT</t>
  </si>
  <si>
    <t>GPM WATER</t>
  </si>
  <si>
    <t>GPM AIR</t>
  </si>
  <si>
    <t>WATER TOTAL MBH</t>
  </si>
  <si>
    <t>AIR TOTAL MBH</t>
  </si>
  <si>
    <t>SENS. MBH</t>
  </si>
  <si>
    <t>DELTA H</t>
  </si>
  <si>
    <t>COIL PERFORMANCE DATA</t>
  </si>
  <si>
    <t>CHILLED WATER COIL SUMMARY REPORT</t>
  </si>
  <si>
    <t>HEATED WATER COIL SUMMARY REPORT</t>
  </si>
  <si>
    <t>HHW P.D. FT W.C.</t>
  </si>
  <si>
    <t>HHW GPM</t>
  </si>
  <si>
    <t>TOTAL DESIGN HHW GPM</t>
  </si>
  <si>
    <t>TOTAL ACTUAL HHW GPM</t>
  </si>
  <si>
    <t>BASIC TESTING WORKFLOW (Indicate Complete with x)</t>
  </si>
  <si>
    <t>VFD SETTING</t>
  </si>
  <si>
    <t>HHW</t>
  </si>
  <si>
    <t>HEATING VENTILATION AIR CONDITIONING</t>
  </si>
  <si>
    <t>HVAC</t>
  </si>
  <si>
    <t>WINTER</t>
  </si>
  <si>
    <t>WNTR.</t>
  </si>
  <si>
    <t>HEATING HOT WATER</t>
  </si>
  <si>
    <t>WET BULB</t>
  </si>
  <si>
    <t>HTG.</t>
  </si>
  <si>
    <t>WATER GAUGE</t>
  </si>
  <si>
    <t>W.G.</t>
  </si>
  <si>
    <t>HEAD</t>
  </si>
  <si>
    <t>HD.</t>
  </si>
  <si>
    <t>WATER COLUMN</t>
  </si>
  <si>
    <t>W.C.</t>
  </si>
  <si>
    <t>GALLONS PER MINUTE</t>
  </si>
  <si>
    <t>VERTICAL DRAW THROUGH</t>
  </si>
  <si>
    <t>VDT</t>
  </si>
  <si>
    <t>FULL LOAD</t>
  </si>
  <si>
    <t>F.L.</t>
  </si>
  <si>
    <t>VERTICAL BLOW THROUGH</t>
  </si>
  <si>
    <t>VBT</t>
  </si>
  <si>
    <t>VARIABLE-FREQUENCY DRIVE</t>
  </si>
  <si>
    <t>VFD</t>
  </si>
  <si>
    <t>FOOT PER SECOND OR FEET PER SECOND</t>
  </si>
  <si>
    <t>FT./S.</t>
  </si>
  <si>
    <t>VARIABLE AIR VOLUME</t>
  </si>
  <si>
    <t>VAV</t>
  </si>
  <si>
    <t>FOOT HEAD OR FEET HEAD</t>
  </si>
  <si>
    <t>UNIT HEATER</t>
  </si>
  <si>
    <t>UH</t>
  </si>
  <si>
    <t>FEET PER MINUTE</t>
  </si>
  <si>
    <t>TRANSMISSION</t>
  </si>
  <si>
    <t>TRANS.</t>
  </si>
  <si>
    <t>FEET</t>
  </si>
  <si>
    <t>TOTAL STATIC PRESSURE</t>
  </si>
  <si>
    <t>FAN SUCTION</t>
  </si>
  <si>
    <t>FS</t>
  </si>
  <si>
    <t>TOT.</t>
  </si>
  <si>
    <t>FAN POWERED BOX</t>
  </si>
  <si>
    <t>FPB</t>
  </si>
  <si>
    <t>SUPPLY FAN</t>
  </si>
  <si>
    <t>SF</t>
  </si>
  <si>
    <t>FAN DISCHARGE</t>
  </si>
  <si>
    <t>FD</t>
  </si>
  <si>
    <t>SUMMER</t>
  </si>
  <si>
    <t>SUMR.</t>
  </si>
  <si>
    <t>FAN COIL OR FAN COIL UNIT</t>
  </si>
  <si>
    <t>FC or FCU</t>
  </si>
  <si>
    <t>STATIC PRESSURE</t>
  </si>
  <si>
    <t>SP</t>
  </si>
  <si>
    <t>FAHRENHEIT</t>
  </si>
  <si>
    <t>F</t>
  </si>
  <si>
    <t>SQUARE FOOT OR SQUARE FEET</t>
  </si>
  <si>
    <t>EXTERNAL STATIC PRESSURE</t>
  </si>
  <si>
    <t>SIDEWALL</t>
  </si>
  <si>
    <t>SW</t>
  </si>
  <si>
    <t>EXHAUST FAN</t>
  </si>
  <si>
    <t>EF</t>
  </si>
  <si>
    <t>SENSIBLE</t>
  </si>
  <si>
    <t>SENS.</t>
  </si>
  <si>
    <t>EVAPORATOR</t>
  </si>
  <si>
    <t>EVAP.</t>
  </si>
  <si>
    <t>REVOLUTIONS PER MINUTE</t>
  </si>
  <si>
    <t>ENTERING WATER TEMPERATURE</t>
  </si>
  <si>
    <t>EWT</t>
  </si>
  <si>
    <t>RESTROOM</t>
  </si>
  <si>
    <t>RR</t>
  </si>
  <si>
    <t>ENTERING AIR TEMPERATURE</t>
  </si>
  <si>
    <t>EAT</t>
  </si>
  <si>
    <t>PRESSURE DROP</t>
  </si>
  <si>
    <t>P.D.</t>
  </si>
  <si>
    <t>ENT.</t>
  </si>
  <si>
    <t>PRES.</t>
  </si>
  <si>
    <t>DRY BULB</t>
  </si>
  <si>
    <t>POUNDS PER SQUARE INCH</t>
  </si>
  <si>
    <t>DOMESTIC HOT WATER</t>
  </si>
  <si>
    <t>DHW</t>
  </si>
  <si>
    <t>POS.</t>
  </si>
  <si>
    <t>DIRECT EXPANSION</t>
  </si>
  <si>
    <t>DX</t>
  </si>
  <si>
    <t>OUTER DIAMETER</t>
  </si>
  <si>
    <t>O.D.</t>
  </si>
  <si>
    <t>DIRECT DIGITAL CONTROL</t>
  </si>
  <si>
    <t>DDC</t>
  </si>
  <si>
    <t>OPPERATIONAL</t>
  </si>
  <si>
    <t>OP.</t>
  </si>
  <si>
    <t>DIFFERENTIAL PRESSURE</t>
  </si>
  <si>
    <t>DP</t>
  </si>
  <si>
    <t>NUMBER</t>
  </si>
  <si>
    <t>DES.</t>
  </si>
  <si>
    <t>NATIONAL ENVIRONMENTAL BALANCING BUREAU</t>
  </si>
  <si>
    <t>NEBB</t>
  </si>
  <si>
    <t>CUBIC FEET PER MINUTE</t>
  </si>
  <si>
    <t>MOTOR</t>
  </si>
  <si>
    <t>MTR</t>
  </si>
  <si>
    <t>COUNTERCLOCKWISE</t>
  </si>
  <si>
    <t>CCW</t>
  </si>
  <si>
    <t>MINIMUM</t>
  </si>
  <si>
    <t>MIN.</t>
  </si>
  <si>
    <t>CORRECTION</t>
  </si>
  <si>
    <t>COR.</t>
  </si>
  <si>
    <t>CORRECTED</t>
  </si>
  <si>
    <t>CRT.</t>
  </si>
  <si>
    <t>MILLION BRITISH THERMAL UNITS USED FOR 1000 UNITS</t>
  </si>
  <si>
    <t>CLG.</t>
  </si>
  <si>
    <t>MEDIUM</t>
  </si>
  <si>
    <t>MED.</t>
  </si>
  <si>
    <t>CONDENSER WATER PUMP</t>
  </si>
  <si>
    <t>CWP</t>
  </si>
  <si>
    <t>MAXIMUM</t>
  </si>
  <si>
    <t>MAX.</t>
  </si>
  <si>
    <t>CONDENSER WATER OR CLOCKWISE</t>
  </si>
  <si>
    <t>CW</t>
  </si>
  <si>
    <t>MANUFACTURER</t>
  </si>
  <si>
    <t>MFG</t>
  </si>
  <si>
    <t>CONDENSER</t>
  </si>
  <si>
    <t>COND.</t>
  </si>
  <si>
    <t>LEAVING WATER TEMPERATURE</t>
  </si>
  <si>
    <t>LWT</t>
  </si>
  <si>
    <t>CHILLED WATER PUMP</t>
  </si>
  <si>
    <t>CHWP</t>
  </si>
  <si>
    <t>LEAVING AIR TEMPERATURE</t>
  </si>
  <si>
    <t>LAT</t>
  </si>
  <si>
    <t>CHILLED WATER</t>
  </si>
  <si>
    <t>CHW</t>
  </si>
  <si>
    <t>LEAVING</t>
  </si>
  <si>
    <t>LVG.</t>
  </si>
  <si>
    <t>CENTRAL UTILITY PLANT</t>
  </si>
  <si>
    <t>CUP</t>
  </si>
  <si>
    <t>KILOWATT</t>
  </si>
  <si>
    <t>CENTER TO CENTER</t>
  </si>
  <si>
    <t>C.C.</t>
  </si>
  <si>
    <t>INTERNAL DIAMETER</t>
  </si>
  <si>
    <t>I.D.</t>
  </si>
  <si>
    <t>CEILING DIFFUSER</t>
  </si>
  <si>
    <t>CD</t>
  </si>
  <si>
    <t>INCH</t>
  </si>
  <si>
    <t>IN.</t>
  </si>
  <si>
    <t>CAMPOS ENGINEERING, INC.</t>
  </si>
  <si>
    <t>CAMPOS</t>
  </si>
  <si>
    <t>BRITISH THERMAL UNIT PER HOUR</t>
  </si>
  <si>
    <t>BTUh</t>
  </si>
  <si>
    <t>HOT WATER OR HEATING WATER PUMP</t>
  </si>
  <si>
    <t>HWP</t>
  </si>
  <si>
    <t>BRITISH THERMAL UNIT</t>
  </si>
  <si>
    <t>BTU</t>
  </si>
  <si>
    <t>HOT WATER OR HEATING WATER</t>
  </si>
  <si>
    <t>HW</t>
  </si>
  <si>
    <t>BRAKE HORSEPOWER</t>
  </si>
  <si>
    <t>HORSEPOWER</t>
  </si>
  <si>
    <t>AVERAGE</t>
  </si>
  <si>
    <t>HORIZONTAL DRAW THROUGH</t>
  </si>
  <si>
    <t>HDT</t>
  </si>
  <si>
    <t>AMPERAGE</t>
  </si>
  <si>
    <t>HORIZONTAL BLOW THROUGH</t>
  </si>
  <si>
    <t>HBT</t>
  </si>
  <si>
    <t>AIR HANDLING UNIT</t>
  </si>
  <si>
    <t>AHU</t>
  </si>
  <si>
    <t>HERTZ</t>
  </si>
  <si>
    <t>HZ</t>
  </si>
  <si>
    <t>ACT.</t>
  </si>
  <si>
    <t>DEFINITION</t>
  </si>
  <si>
    <t>ABBREVIATION</t>
  </si>
  <si>
    <t>ABBREVIATION REPORT</t>
  </si>
  <si>
    <t>INSTRUMENT CALIBRATION REPORT</t>
  </si>
  <si>
    <t>Return Air Traverse?</t>
  </si>
  <si>
    <t>(Note: Select no more than two traverses)</t>
  </si>
  <si>
    <t>DECIMAL TO FRACTION CONVERTER (Fraction as Quarters)</t>
  </si>
  <si>
    <t>AHU-ATU</t>
  </si>
  <si>
    <t>AHU-ATU-Outlet</t>
  </si>
  <si>
    <t>AHU-Outlet</t>
  </si>
  <si>
    <t>RTU</t>
  </si>
  <si>
    <t>RTU-ATU</t>
  </si>
  <si>
    <t>RTU-Outlet</t>
  </si>
  <si>
    <t>RTU-ATU-Outlet</t>
  </si>
  <si>
    <t>FCU</t>
  </si>
  <si>
    <t>FCU-Outlet</t>
  </si>
  <si>
    <t>A/C</t>
  </si>
  <si>
    <t>A/C-Outlet</t>
  </si>
  <si>
    <t>CRAC</t>
  </si>
  <si>
    <t>CRAC-Outlet</t>
  </si>
  <si>
    <t>ERV</t>
  </si>
  <si>
    <t>ERV-ATU</t>
  </si>
  <si>
    <t>ERV-Outlet</t>
  </si>
  <si>
    <t>ERV-ATU-Outlet</t>
  </si>
  <si>
    <t>CHILLER</t>
  </si>
  <si>
    <t>CT</t>
  </si>
  <si>
    <t>BOILER</t>
  </si>
  <si>
    <t>HHW COIL SUMMARY</t>
  </si>
  <si>
    <t>CHW COIL SUMMARY</t>
  </si>
  <si>
    <t>Additional RTU Workbook Sheets</t>
  </si>
  <si>
    <t>Exhaust Outside Air Traverse?</t>
  </si>
  <si>
    <t>Exhaust Return Air Traverse?</t>
  </si>
  <si>
    <t>FAN-Inlet</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</si>
  <si>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</si>
  <si>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</si>
  <si>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DX Coil Summaries Needed?</t>
  </si>
  <si>
    <t>DX COIL SUMMARY REPORT</t>
  </si>
  <si>
    <t>DX Coil Summary?</t>
  </si>
  <si>
    <t>Inlet Size "                                  (Do not include units)</t>
  </si>
  <si>
    <t>Inlet Size "                                                                          (Do not include units)</t>
  </si>
  <si>
    <t>Return Fan Curve?</t>
  </si>
  <si>
    <t>Air Data Multimeter - Velocity Grid</t>
  </si>
  <si>
    <t>Elec. Heat Summary?</t>
  </si>
  <si>
    <t>Elec. Heat Summaries Needed?</t>
  </si>
  <si>
    <t>DX COIL                                                                            SUMMARY</t>
  </si>
  <si>
    <t>Sens. MBH</t>
  </si>
  <si>
    <t>OA. MAX. CFM</t>
  </si>
  <si>
    <t>OA. MIN. CFM</t>
  </si>
  <si>
    <t>SIZE (IN.)</t>
  </si>
  <si>
    <t>OUTSIDE AIR DATA</t>
  </si>
  <si>
    <t>SERIES FAN POWERED BOX WITH OA. TEST REPORT</t>
  </si>
  <si>
    <t>Series &amp; Parallel FPB Additional Data</t>
  </si>
  <si>
    <t>Series &amp; Parallel FPB w/ OA. Additional Data</t>
  </si>
  <si>
    <t>OA. Inlet Size "                                                                          (Do not include units)</t>
  </si>
  <si>
    <t>OA. Inlet Shape</t>
  </si>
  <si>
    <t xml:space="preserve">Design Duct DP Setpoint ("w.c.)                                              (Do Not Include Units)          </t>
  </si>
  <si>
    <t xml:space="preserve">Design Duct DP Setpoint ("w.c.)                                                                                (Do Not Include Units)          </t>
  </si>
  <si>
    <t>NOTE-3: DO NOT COPY (OR DRAG) CELL HORIZONTALLY.</t>
  </si>
  <si>
    <t>DUCT SIZE</t>
  </si>
  <si>
    <t>PORT #</t>
  </si>
  <si>
    <t>VP</t>
  </si>
  <si>
    <t>VEL</t>
  </si>
  <si>
    <t>Air Data Multimeter - Pitot Tube</t>
  </si>
  <si>
    <t>POSITION (IN.)</t>
  </si>
  <si>
    <t>TP</t>
  </si>
  <si>
    <t>CENTERLINE TRAVERSE ("w.c.)</t>
  </si>
  <si>
    <t>HEIGHT "</t>
  </si>
  <si>
    <t>(Note: Select no more than two of traverses)</t>
  </si>
  <si>
    <t>CAPACITY (KW)</t>
  </si>
  <si>
    <t>PHASES</t>
  </si>
  <si>
    <t>ELECTRIC HEAT SUMMARY REPORT</t>
  </si>
  <si>
    <t>AMP &amp; VOLT TESTS</t>
  </si>
  <si>
    <t>ACT. AVG. VOLTS</t>
  </si>
  <si>
    <r>
      <t xml:space="preserve"> ACT. AMP IMBALANCE</t>
    </r>
    <r>
      <rPr>
        <vertAlign val="superscript"/>
        <sz val="8.5"/>
        <color theme="1"/>
        <rFont val="Arial"/>
        <family val="2"/>
      </rPr>
      <t>1</t>
    </r>
  </si>
  <si>
    <r>
      <t>ACT. VOLT IMBALANCE</t>
    </r>
    <r>
      <rPr>
        <vertAlign val="superscript"/>
        <sz val="8.5"/>
        <color theme="1"/>
        <rFont val="Arial"/>
        <family val="2"/>
      </rPr>
      <t>2</t>
    </r>
  </si>
  <si>
    <t>NOTE-1: YELLOW CELLS INDICATE REQUIRED DATA FOR REPORT BUILDER TO FUNCTION PROPERLY.</t>
  </si>
  <si>
    <t>GAS HEAT SUMMARY REPORT</t>
  </si>
  <si>
    <t>Gas Heat Summary?</t>
  </si>
  <si>
    <t>ELEC. HEAT                                                                           SUMMARY</t>
  </si>
  <si>
    <t>Nameplate Amps</t>
  </si>
  <si>
    <t>No. of Phases</t>
  </si>
  <si>
    <t>Gas Heat Summaries Needed?</t>
  </si>
  <si>
    <t>Y AXIS</t>
  </si>
  <si>
    <t>X AXIS</t>
  </si>
  <si>
    <t>" ROUND</t>
  </si>
  <si>
    <t>Pg.</t>
  </si>
  <si>
    <t>How Many Supply Outlets?</t>
  </si>
  <si>
    <t>How Many Ducted Return Inlets?</t>
  </si>
  <si>
    <t>AHU-Ducted Return - Inlet</t>
  </si>
  <si>
    <t>RTU-Ducted Return - Inlet</t>
  </si>
  <si>
    <t>Hydronics</t>
  </si>
  <si>
    <t>GENERAL FIELD CALC. AREA</t>
  </si>
  <si>
    <t>How Many Ducted Return Inlets? IF=1, use cell G26 on parent sheet.</t>
  </si>
  <si>
    <t>Nameplate Volts</t>
  </si>
  <si>
    <t>Note: While you are building your report, you will not be able to use Microsoft Excel. The build process can range from a few minutes to a few hours depending on the size of your report. The program will notify you when it has completed the build process, and it will release Excel.</t>
  </si>
  <si>
    <t>FCU-Ducted Return - Inlet</t>
  </si>
  <si>
    <t>A/C-Ducted Return - Inlet</t>
  </si>
  <si>
    <t>CRAC-Ducted Return - Inlet</t>
  </si>
  <si>
    <t>ERV-Ducted Return - Inlet</t>
  </si>
  <si>
    <t>**INTERNAL USE ONLY. THIS INFORMATION IS NOT TO BE SHARED OUTSIDE OF THE FIRM**</t>
  </si>
  <si>
    <t>The following are internal use only durations that are derived from past project experience and engineering judgement. These durations serve as the basis for the durations expressed in the Equipment Matrix.</t>
  </si>
  <si>
    <t>DURATION (Hrs.)</t>
  </si>
  <si>
    <t>COMMENTS</t>
  </si>
  <si>
    <t>ATU</t>
  </si>
  <si>
    <t>PUMP</t>
  </si>
  <si>
    <t>Cooling Tower (CT)</t>
  </si>
  <si>
    <t>Boiler</t>
  </si>
  <si>
    <t>CHW Coil</t>
  </si>
  <si>
    <t>HHW Coil</t>
  </si>
  <si>
    <t>DX Coil</t>
  </si>
  <si>
    <t>Elec. Heat Coil</t>
  </si>
  <si>
    <t>Gas Heat Coil</t>
  </si>
  <si>
    <t>Traverse</t>
  </si>
  <si>
    <t>Duration (Hrs.) Factors for Equipment Matrix</t>
  </si>
  <si>
    <t>Main Unit</t>
  </si>
  <si>
    <t>Supply Outlets</t>
  </si>
  <si>
    <t>Sub-Total</t>
  </si>
  <si>
    <t>Duration (Hrs.) for Equip. Matrix</t>
  </si>
  <si>
    <t>OUTLET</t>
  </si>
  <si>
    <t>INLET</t>
  </si>
  <si>
    <t>Task Name</t>
  </si>
  <si>
    <t>Duration</t>
  </si>
  <si>
    <t>(A) Main Unit</t>
  </si>
  <si>
    <t>(B) Total Traverse Duration (Trav. Count * Factor)</t>
  </si>
  <si>
    <t>Sub-Total-2                                                         (A+B+C)</t>
  </si>
  <si>
    <t>Sub-Total-3                                                         (A+B+D)</t>
  </si>
  <si>
    <t>Start Date</t>
  </si>
  <si>
    <t>End Date</t>
  </si>
  <si>
    <t>Assigned To</t>
  </si>
  <si>
    <t>Not Yet Tested</t>
  </si>
  <si>
    <t>Ready for Testing</t>
  </si>
  <si>
    <t>Test/Task Complete</t>
  </si>
  <si>
    <t>MULT1</t>
  </si>
  <si>
    <t>Sheet Complete &amp; Uploaded to Server</t>
  </si>
  <si>
    <t>MULT2</t>
  </si>
  <si>
    <t>Sheet Ready for Report</t>
  </si>
  <si>
    <t>MULT3</t>
  </si>
  <si>
    <t>% Complete</t>
  </si>
  <si>
    <t>Man Hours Complete</t>
  </si>
  <si>
    <t>Lvl</t>
  </si>
  <si>
    <t>Status</t>
  </si>
  <si>
    <t>-</t>
  </si>
  <si>
    <t>Project Admin</t>
  </si>
  <si>
    <t>00/00/00</t>
  </si>
  <si>
    <t>FOR PROPORTIONS, CORRECTION FACTORS, ETC.</t>
  </si>
  <si>
    <t>Request App Setup</t>
  </si>
  <si>
    <t>TESTING EQUIPMENT INSTRUMENT</t>
  </si>
  <si>
    <t>CLG. MAX CFM</t>
  </si>
  <si>
    <t>DESIGN HEAT MAX</t>
  </si>
  <si>
    <t>ACTUAL HEAT MAX</t>
  </si>
  <si>
    <t>Ducted Return Inlets</t>
  </si>
  <si>
    <t>FAN TEST REPORT</t>
  </si>
  <si>
    <t>FAN FINAL SETTINGS</t>
  </si>
  <si>
    <t>FAN DATA</t>
  </si>
  <si>
    <t>+ "w.c.</t>
  </si>
  <si>
    <t>- "w.c.</t>
  </si>
  <si>
    <t>Inlets</t>
  </si>
  <si>
    <t>MOTOR ACTUAL BHP CALCS.</t>
  </si>
  <si>
    <t>Deficiency List</t>
  </si>
  <si>
    <t>Field Check &amp; Meeting</t>
  </si>
  <si>
    <t>Pre-Site (90%)</t>
  </si>
  <si>
    <t>30/60/90/Opp</t>
  </si>
  <si>
    <t>Control Verification</t>
  </si>
  <si>
    <t>TAB Plan Report</t>
  </si>
  <si>
    <t>Preparation Time</t>
  </si>
  <si>
    <t>Report Time</t>
  </si>
  <si>
    <r>
      <t xml:space="preserve">Bid Estimate Durations </t>
    </r>
    <r>
      <rPr>
        <b/>
        <u/>
        <sz val="9"/>
        <color theme="1"/>
        <rFont val="Arial"/>
        <family val="2"/>
      </rPr>
      <t>(Hrs.)</t>
    </r>
  </si>
  <si>
    <t>N/A</t>
  </si>
  <si>
    <t>Assigned Campos Project Manager</t>
  </si>
  <si>
    <t>Campos Start Date on Project</t>
  </si>
  <si>
    <t>Campos End Date on Project</t>
  </si>
  <si>
    <t>Open Deficiency</t>
  </si>
  <si>
    <t>&lt;-- Ft. Worth</t>
  </si>
  <si>
    <t>&lt;-- Houston</t>
  </si>
  <si>
    <t>&lt;-- El Paso</t>
  </si>
  <si>
    <t>&lt;-- Dallas</t>
  </si>
  <si>
    <t>Campos Sealing Office Address Selection</t>
  </si>
  <si>
    <t>Report Builder Selection (AJ40)</t>
  </si>
  <si>
    <t>NEBB Sealing Office</t>
  </si>
  <si>
    <t>Campos NEBB Sealing Office Address 2</t>
  </si>
  <si>
    <t>Campos NEBB Sealing Office Address 1</t>
  </si>
  <si>
    <t>Campos NEBB Sealing Office Address Options</t>
  </si>
  <si>
    <t>Campos NEBB Sealing Office Reg. Number</t>
  </si>
  <si>
    <t>Report Builder Selection (AJ38)</t>
  </si>
  <si>
    <t>STATIC PRESSURE PROFILE SELECTIONS</t>
  </si>
  <si>
    <t>Ventilation</t>
  </si>
  <si>
    <t>WATER SENS.
MBH</t>
  </si>
  <si>
    <t>GAS HEAT 
SUMMARY</t>
  </si>
  <si>
    <t xml:space="preserve">Airflow CFM
 (Do not include units)              </t>
  </si>
  <si>
    <r>
      <t xml:space="preserve">EAT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</si>
  <si>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</si>
  <si>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t>AIR BTU</t>
  </si>
  <si>
    <t>ELEC. BTU</t>
  </si>
  <si>
    <r>
      <t>% DIFFERENCE (ELEC. / AIR BTU)</t>
    </r>
    <r>
      <rPr>
        <vertAlign val="superscript"/>
        <sz val="8"/>
        <color theme="1"/>
        <rFont val="Arial"/>
        <family val="2"/>
      </rPr>
      <t>3</t>
    </r>
  </si>
  <si>
    <t>3. % Difference should be between .9 and 1. This is attributed to system loss through air exchange.</t>
  </si>
  <si>
    <t>NEBB CERTIFIED TESTING, ADJUSTING AND BALANCING REPORT</t>
  </si>
  <si>
    <t>Campos NEBB Supervisor Email Address</t>
  </si>
  <si>
    <t>Dallas, TX 75247-4962</t>
  </si>
  <si>
    <t>10661 Haddington Drive Suite 190</t>
  </si>
  <si>
    <t>Houston, TX 77043-3250</t>
  </si>
  <si>
    <t>1331 River Bend Drive Dallas, TX 75247-4962</t>
  </si>
  <si>
    <t>10661 Haddington Drive Suite 190 Houston, TX 77043-3250</t>
  </si>
  <si>
    <t>NEBB CERTIFIED DIAGNOSTIC REPORT</t>
  </si>
  <si>
    <t>Report Type</t>
  </si>
  <si>
    <t>OP. FREQ. FINAL SETTING</t>
  </si>
  <si>
    <t xml:space="preserve">Airflow CFM 
(Do not include units)              </t>
  </si>
  <si>
    <t>EAT °F
 (Do not include units)</t>
  </si>
  <si>
    <t>LAT °F 
 (Do not include units)</t>
  </si>
  <si>
    <r>
      <t xml:space="preserve">EWT  </t>
    </r>
    <r>
      <rPr>
        <sz val="9"/>
        <color theme="1"/>
        <rFont val="Symbol"/>
        <family val="1"/>
        <charset val="2"/>
      </rPr>
      <t>°</t>
    </r>
    <r>
      <rPr>
        <sz val="9"/>
        <color theme="1"/>
        <rFont val="Arial"/>
        <family val="2"/>
      </rPr>
      <t>F         
 (Do not include units)</t>
    </r>
  </si>
  <si>
    <r>
      <t xml:space="preserve">LWT  </t>
    </r>
    <r>
      <rPr>
        <sz val="9"/>
        <color theme="1"/>
        <rFont val="Symbol"/>
        <family val="1"/>
        <charset val="2"/>
      </rPr>
      <t>°</t>
    </r>
    <r>
      <rPr>
        <sz val="9"/>
        <color theme="1"/>
        <rFont val="Arial"/>
        <family val="2"/>
      </rPr>
      <t>F 
(Do not include units)</t>
    </r>
  </si>
  <si>
    <t>P.D. FT. H20    
 (Do not include units)</t>
  </si>
  <si>
    <t>P.D. FT. H20  
(Do not include units)</t>
  </si>
  <si>
    <r>
      <t xml:space="preserve">LWT  </t>
    </r>
    <r>
      <rPr>
        <sz val="9"/>
        <color theme="1"/>
        <rFont val="Symbol"/>
        <family val="1"/>
        <charset val="2"/>
      </rPr>
      <t>°</t>
    </r>
    <r>
      <rPr>
        <sz val="9"/>
        <color theme="1"/>
        <rFont val="Arial"/>
        <family val="2"/>
      </rPr>
      <t>F  
 (Do not include units)</t>
    </r>
  </si>
  <si>
    <r>
      <t xml:space="preserve">EWT  </t>
    </r>
    <r>
      <rPr>
        <sz val="9"/>
        <color theme="1"/>
        <rFont val="Symbol"/>
        <family val="1"/>
        <charset val="2"/>
      </rPr>
      <t>°</t>
    </r>
    <r>
      <rPr>
        <sz val="9"/>
        <color theme="1"/>
        <rFont val="Arial"/>
        <family val="2"/>
      </rPr>
      <t>F    
(Do not include units)</t>
    </r>
  </si>
  <si>
    <r>
      <t xml:space="preserve">LAT </t>
    </r>
    <r>
      <rPr>
        <sz val="9"/>
        <color theme="1"/>
        <rFont val="Symbol"/>
        <family val="1"/>
        <charset val="2"/>
      </rPr>
      <t>°</t>
    </r>
    <r>
      <rPr>
        <sz val="9"/>
        <color theme="1"/>
        <rFont val="Arial"/>
        <family val="2"/>
      </rPr>
      <t>F
(Do not include units)</t>
    </r>
  </si>
  <si>
    <r>
      <t xml:space="preserve">EAT </t>
    </r>
    <r>
      <rPr>
        <sz val="9"/>
        <color theme="1"/>
        <rFont val="Symbol"/>
        <family val="1"/>
        <charset val="2"/>
      </rPr>
      <t>°</t>
    </r>
    <r>
      <rPr>
        <sz val="9"/>
        <color theme="1"/>
        <rFont val="Arial"/>
        <family val="2"/>
      </rPr>
      <t>F 
 (Do not include units)</t>
    </r>
  </si>
  <si>
    <t xml:space="preserve">Airflow CFM   
 (Do not include units)              </t>
  </si>
  <si>
    <t xml:space="preserve">Airflow CFM  
 (Do not include units)              </t>
  </si>
  <si>
    <r>
      <t xml:space="preserve">LAT </t>
    </r>
    <r>
      <rPr>
        <sz val="9"/>
        <color theme="1"/>
        <rFont val="Symbol"/>
        <family val="1"/>
        <charset val="2"/>
      </rPr>
      <t>°</t>
    </r>
    <r>
      <rPr>
        <sz val="9"/>
        <color theme="1"/>
        <rFont val="Arial"/>
        <family val="2"/>
      </rPr>
      <t>F 
 (Do not include units)</t>
    </r>
  </si>
  <si>
    <t>Rated Capacity KW
 (Do not include units)</t>
  </si>
  <si>
    <t xml:space="preserve">Airflow CFM  
  (Do not include units)      </t>
  </si>
  <si>
    <t>NOTE: If Dur. = 0 input .001</t>
  </si>
  <si>
    <t>1226 S Lake Street Fort Worth, TX 76104-4311</t>
  </si>
  <si>
    <t>1226 S Lake Street</t>
  </si>
  <si>
    <t>Fort Worth, TX 76104-4311</t>
  </si>
  <si>
    <t>SUPPLY FAN SPEED FINAL SETTING</t>
  </si>
  <si>
    <t>FULL COOLING PERFORMANCE</t>
  </si>
  <si>
    <t>FULL HEATING PERFORMANCE</t>
  </si>
  <si>
    <t>BOILER PERFORMANCE CALCS.</t>
  </si>
  <si>
    <t>HEAT PUMP COIL SUMMARY REPORT</t>
  </si>
  <si>
    <t>INSTRUMENT CALIBRATION PLACEHOLDER</t>
  </si>
  <si>
    <t>HP Coil Summaries Needed?</t>
  </si>
  <si>
    <t>HP COIL                                                                            SUMMARY</t>
  </si>
  <si>
    <t>HP Coil</t>
  </si>
  <si>
    <t>HP Coil Summary?</t>
  </si>
  <si>
    <t>NOTE-2: DO NOT ADJUST COLUMN WIDTHS OR ACTIVATE TEXT WRAP. IF YOUR TEXT DOES NOT FIT USE AN ABBREVIATION.</t>
  </si>
  <si>
    <t>NOTE-4: DO NOT USE ANY OF THE FOLLOWING IN UNIT NAMES \ / ? * [ ] :</t>
  </si>
  <si>
    <t>NOTE-5: SELECT ALL IF YOU DON'T KNOW TRAV. TYPE. NON-USED TAVS. CAN BE DELETED LATER IN THE FIELD.</t>
  </si>
  <si>
    <t>A - B</t>
  </si>
  <si>
    <t>B - C</t>
  </si>
  <si>
    <t>C - D</t>
  </si>
  <si>
    <t>D - E</t>
  </si>
  <si>
    <t>E - F</t>
  </si>
  <si>
    <t>F - G</t>
  </si>
  <si>
    <t>G - H</t>
  </si>
  <si>
    <t>H - I</t>
  </si>
  <si>
    <t>I - J</t>
  </si>
  <si>
    <t>J - K</t>
  </si>
  <si>
    <t>AIR VALVE PERFORMANCE DATA</t>
  </si>
  <si>
    <t>AIR VALVE UNIT DATA</t>
  </si>
  <si>
    <t xml:space="preserve">COLD DECK BALANCING VALVE </t>
  </si>
  <si>
    <t>∆P (PSI)</t>
  </si>
  <si>
    <t>CAPACITY (MBH)</t>
  </si>
  <si>
    <t>HOT DECK PERFORMANCE DATA</t>
  </si>
  <si>
    <t>COLD DECK PERFORMANCE DATA</t>
  </si>
  <si>
    <t>EAT °F (DB)
(Do not include units)</t>
  </si>
  <si>
    <t>LAT °F (DB)
(Do not include units)</t>
  </si>
  <si>
    <t>SUPPLY AIR VALVE UNIT TEST REPORT</t>
  </si>
  <si>
    <t>EXHAUST AIR VALVE UNIT TEST REPORT</t>
  </si>
  <si>
    <t>RETURN AIR VALVE UNIT TEST REPORT</t>
  </si>
  <si>
    <t>MAX. CFM</t>
  </si>
  <si>
    <t>MIN. CFM</t>
  </si>
  <si>
    <t>DOMESTIC HOT WATER VALVE SUMMARY REPORT</t>
  </si>
  <si>
    <t xml:space="preserve">EQUIPMENT </t>
  </si>
  <si>
    <t>TOTAL DESIGN DHW GPM</t>
  </si>
  <si>
    <t>TOTAL ACTUAL DHW GPM</t>
  </si>
  <si>
    <t>VALVE PERFORMANCE DATA</t>
  </si>
  <si>
    <t>DHW GPM</t>
  </si>
  <si>
    <t>DHW P.D. FT W.C.</t>
  </si>
  <si>
    <t>The data presented in this report is a record of system measurements tested to determine their existing performance capabilities that have been obtained in accordance with the current edition of the NEBB Procedural Standards for Testing, Adjusting, and Balancing of Environmental Systems and industry standards and procedures as recommended by the American Society of Heating, Refrigeration, and Air Conditioning Engineers, Inc. (ASHRAE).  Any observations that deviate from typical industry standards are noted in the summary of this report.</t>
  </si>
  <si>
    <t>SIZE (in.)</t>
  </si>
  <si>
    <t>ACT. MEASUREMENT</t>
  </si>
  <si>
    <t>Air Data Multimeter - Air Foil</t>
  </si>
  <si>
    <t>AIRFLOW</t>
  </si>
  <si>
    <t>VAV #</t>
  </si>
  <si>
    <t>.</t>
  </si>
  <si>
    <t>DUAL DUCT VARIABLE AIR VOLUME UNIT TEST REPORT</t>
  </si>
  <si>
    <t>FAN POWERED BOX DATA</t>
  </si>
  <si>
    <t>AIR VALVE #</t>
  </si>
  <si>
    <t>CHILLER PERFORMANCE DATA</t>
  </si>
  <si>
    <t>PLATE HEAT EXCHANGER TEST REPORT</t>
  </si>
  <si>
    <t>CHILLED WATER SYSTEM ∆P SETPOINT</t>
  </si>
  <si>
    <t>HHW SYSTEM  ∆P SETPOINT (PSI)</t>
  </si>
  <si>
    <t>SYSTEM ∆P SETPOINT</t>
  </si>
  <si>
    <t>HOT DECK BALANCING VALVE</t>
  </si>
  <si>
    <t xml:space="preserve">EVAPORATOR BALANCING VALVE </t>
  </si>
  <si>
    <t>BALANCING VALVE</t>
  </si>
  <si>
    <t>% Air vs. Water</t>
  </si>
  <si>
    <t>SUPPLY MOTOR ACTUAL BHP CALCS.</t>
  </si>
  <si>
    <t>RETURN MOTOR ACTUAL BHP CALCS.</t>
  </si>
  <si>
    <t>RETURN FAN DATA</t>
  </si>
  <si>
    <t>SUPPLY</t>
  </si>
  <si>
    <t>SUPPLY POWER TRANSMISSION (PT) CALCS.</t>
  </si>
  <si>
    <t>RETURN POWER TRANSMISSION (PT) CALCS.</t>
  </si>
  <si>
    <t>RELIEF</t>
  </si>
  <si>
    <t>DUCT DIFF. PRESSURE</t>
  </si>
  <si>
    <t>SETPOINT</t>
  </si>
  <si>
    <t>DDC READOUT</t>
  </si>
  <si>
    <t>RETURN FAN SPEED FINAL SETTING</t>
  </si>
  <si>
    <t>ECM SETTING</t>
  </si>
  <si>
    <r>
      <t>SUPPLY</t>
    </r>
    <r>
      <rPr>
        <sz val="9"/>
        <color theme="1"/>
        <rFont val="Arial"/>
        <family val="2"/>
      </rPr>
      <t xml:space="preserve"> </t>
    </r>
    <r>
      <rPr>
        <b/>
        <sz val="9"/>
        <color theme="1"/>
        <rFont val="Arial"/>
        <family val="2"/>
      </rPr>
      <t xml:space="preserve">STATIC PRESSURE PROFILE "w.c. </t>
    </r>
  </si>
  <si>
    <t xml:space="preserve">EXHAUST STATIC PRESSURE PROFILE "w.c. </t>
  </si>
  <si>
    <t>Energy Recovery Coil Summary Test Reports</t>
  </si>
  <si>
    <t>ENERGY RECOVERY COIL SUMMER SUMMARY REPORT</t>
  </si>
  <si>
    <t>FLOW TYPE</t>
  </si>
  <si>
    <t xml:space="preserve"> P.D. FT W.C.</t>
  </si>
  <si>
    <t>SUP.</t>
  </si>
  <si>
    <t>EXH.</t>
  </si>
  <si>
    <t>ENERGY RECOVERY COIL WINTER SUMMARY REPORT</t>
  </si>
  <si>
    <t>Energy Recovery Wheel Summary Test Reports</t>
  </si>
  <si>
    <t>ENERGY RECOVERY WHEEL SUMMER SUMMARY REPORT</t>
  </si>
  <si>
    <t>WHEEL PERFORMANCE DATA</t>
  </si>
  <si>
    <t>EXHAUST</t>
  </si>
  <si>
    <t>ENERGY RECOVERY WHEEL WINTER SUMMARY REPORT</t>
  </si>
  <si>
    <t>HEAT RECOVERY CHILLER TEST REPORT</t>
  </si>
  <si>
    <t>HOT WATER PERFORMANCE DATA</t>
  </si>
  <si>
    <t>HOT WATER PERFORMANCE CALCS.</t>
  </si>
  <si>
    <t>HYDRONIC SYSTEM ∆P SETPOINT</t>
  </si>
  <si>
    <t>HOT WATER BALANCING VALVE</t>
  </si>
  <si>
    <t>STEAM HEAT EXCHANGER TEST REPORT</t>
  </si>
  <si>
    <t>ACTUAL HW. ∆P CALCS.</t>
  </si>
  <si>
    <t>STEAM PERFORMANCE DATA</t>
  </si>
  <si>
    <t>LBS. PER HOUR</t>
  </si>
  <si>
    <t>SAT. STEAM TEMP. (°F)</t>
  </si>
  <si>
    <t>STEAM PRESS. (PSIG)</t>
  </si>
  <si>
    <t xml:space="preserve">HOT DECK BALANCING VALVE </t>
  </si>
  <si>
    <t>SUPPLY STATIC PRESSURE PROFILE SELECTIONS</t>
  </si>
  <si>
    <t>EXHAUST STATIC PRESSURE PROFILE SELECTIONS</t>
  </si>
  <si>
    <t>ACTUAL COLD ∆P CALCS.</t>
  </si>
  <si>
    <t>COLD PERFORMANCE CALCS.</t>
  </si>
  <si>
    <t>ACTUAL HOT ∆P CALCS.</t>
  </si>
  <si>
    <t>HOT PERFORMANCE CALCS.</t>
  </si>
  <si>
    <t>ACT. COND. &gt; ACT. HOT BY 2% CALC.</t>
  </si>
  <si>
    <t>Air Cooled</t>
  </si>
  <si>
    <t>Prepared By:</t>
  </si>
  <si>
    <t>Prepared For:</t>
  </si>
  <si>
    <t>PROJECT A</t>
  </si>
  <si>
    <t>PUMP TEST SETTINGS</t>
  </si>
  <si>
    <t>How Many Ducted Exhaust Inlets?</t>
  </si>
  <si>
    <t>AIR TERMINAL NO.</t>
  </si>
  <si>
    <t>∆ PRES. (PSI)                                                        (Do Not Include Units)</t>
  </si>
  <si>
    <t>CRT. NAME AMPS.</t>
  </si>
  <si>
    <t>OP. AMPS.</t>
  </si>
  <si>
    <t>THIS PAGE FOR INTERNAL TESTING ONLY,  REMOVE ON RELEASE</t>
  </si>
  <si>
    <t>Note: none of these should affect the builder sheet</t>
  </si>
  <si>
    <t>ALL SHEETS</t>
  </si>
  <si>
    <t>Builder</t>
  </si>
  <si>
    <t>TESTINGONLY</t>
  </si>
  <si>
    <t>PUMPMT</t>
  </si>
  <si>
    <t>logo</t>
  </si>
  <si>
    <t>DURATIONS</t>
  </si>
  <si>
    <t>TPFLYER</t>
  </si>
  <si>
    <t>CERTFLYER</t>
  </si>
  <si>
    <t>DIAGCERTFLYER</t>
  </si>
  <si>
    <t>TOCFLYER</t>
  </si>
  <si>
    <t>SUMFLYER</t>
  </si>
  <si>
    <t>MAINMT</t>
  </si>
  <si>
    <t>DFMT</t>
  </si>
  <si>
    <t>DF_SINGLE_SPMT</t>
  </si>
  <si>
    <t>DF_DOUBLE_SPMT</t>
  </si>
  <si>
    <t>CURVEMT</t>
  </si>
  <si>
    <t>OUTLETSUMMT</t>
  </si>
  <si>
    <t>TRAVMT</t>
  </si>
  <si>
    <t>STDPTORAVMT</t>
  </si>
  <si>
    <t>STD_AF_TRAVMT</t>
  </si>
  <si>
    <t>RNDTRAVMT</t>
  </si>
  <si>
    <t>RND_AF_TRAVMT</t>
  </si>
  <si>
    <t>ATUSUMMT</t>
  </si>
  <si>
    <t>ATUMT</t>
  </si>
  <si>
    <t>DDATUMT</t>
  </si>
  <si>
    <t>SFPBMT</t>
  </si>
  <si>
    <t>SFPBOAMT</t>
  </si>
  <si>
    <t>PFPBMT</t>
  </si>
  <si>
    <t>SAVMT</t>
  </si>
  <si>
    <t>RAVMT</t>
  </si>
  <si>
    <t>EAVMT</t>
  </si>
  <si>
    <t>FANMT</t>
  </si>
  <si>
    <t>UHMT</t>
  </si>
  <si>
    <t>ACCHILLERMT</t>
  </si>
  <si>
    <t>WCCHILLERMT</t>
  </si>
  <si>
    <t>HRCHMT</t>
  </si>
  <si>
    <t>HEXMT</t>
  </si>
  <si>
    <t>HEX_STEAMMT</t>
  </si>
  <si>
    <t>CTMT</t>
  </si>
  <si>
    <t>BOILERMT</t>
  </si>
  <si>
    <t>CHWMT</t>
  </si>
  <si>
    <t>DXMT</t>
  </si>
  <si>
    <t>HHWMT</t>
  </si>
  <si>
    <t>ERCSUMFLYER</t>
  </si>
  <si>
    <t>ERC_SUMMERMT</t>
  </si>
  <si>
    <t>ERC_WINTERMT</t>
  </si>
  <si>
    <t>WHEELSUMFLYER</t>
  </si>
  <si>
    <t>WHEEL_SUMMERMT</t>
  </si>
  <si>
    <t>WHEEL_WINTERMT</t>
  </si>
  <si>
    <t>GASMT</t>
  </si>
  <si>
    <t>DHWMT</t>
  </si>
  <si>
    <t>EHMT</t>
  </si>
  <si>
    <t>ABBREVMT</t>
  </si>
  <si>
    <t>CALIBMT</t>
  </si>
  <si>
    <t>Sheet1</t>
  </si>
  <si>
    <t>IMPORTMT</t>
  </si>
  <si>
    <t xml:space="preserve">      SHEET PICKER</t>
  </si>
  <si>
    <t>AMPS.</t>
  </si>
  <si>
    <t>MOTOR ACTUAL AMPS. &amp; VOLTS CALCS.</t>
  </si>
  <si>
    <t>CHILLER FULL LOAD AMPS.</t>
  </si>
  <si>
    <t>ACT. AVG. AMPS.</t>
  </si>
  <si>
    <t>AMP.</t>
  </si>
  <si>
    <t>Robert Carroll, PE</t>
  </si>
  <si>
    <t>David Crafton, EIT</t>
  </si>
  <si>
    <t>Type (Note: HHW, Elec., &amp; Gas Data on Summaries)</t>
  </si>
  <si>
    <t>Fuel Type</t>
  </si>
  <si>
    <t>PUMP OFF PRESSURE</t>
  </si>
  <si>
    <t>WATER FLOW (GPM)</t>
  </si>
  <si>
    <t>Capacity (Tons)</t>
  </si>
  <si>
    <t>`</t>
  </si>
  <si>
    <t>Professional Engineers (C27)</t>
  </si>
  <si>
    <t>NEBB Supervisors (C25)</t>
  </si>
  <si>
    <t>Wesley McVey, PE</t>
  </si>
  <si>
    <t>John R. Barnett, PE</t>
  </si>
  <si>
    <t>Marcus Rodriguez, PE</t>
  </si>
  <si>
    <t>Clifford Radatovich, PE</t>
  </si>
  <si>
    <t>Zachary Standerfer, PE</t>
  </si>
  <si>
    <t>Xavier Figueroa, PE</t>
  </si>
  <si>
    <t>Bradley D. Herren, EIT</t>
  </si>
  <si>
    <t>Engineer List</t>
  </si>
  <si>
    <t>PLACEHOLDER</t>
  </si>
  <si>
    <t>COMBUSTION EFFICIENCY</t>
  </si>
  <si>
    <t>DUCT STATIC PRESSURE</t>
  </si>
  <si>
    <t>columns to the thousandth decimal place and re-enter the traverse with three digits.</t>
  </si>
  <si>
    <t>If you have a VP that is 0.00 you need to unlock the sheet and adjust ALL VP</t>
  </si>
  <si>
    <t xml:space="preserve">In most cases a 0.00 will move to a 0.002 or a 0.001 etc.  A legitimate zero VP (0.00 or 0.000) is a </t>
  </si>
  <si>
    <t>red flag in report reviews.  Note: Do not adjust the decimal place for the "VEL" columns.</t>
  </si>
  <si>
    <t>Inlet Size (Do not include units)</t>
  </si>
  <si>
    <t>FLYERMT</t>
  </si>
  <si>
    <t>HPMT1</t>
  </si>
  <si>
    <t>© 2016 - 2022 Campos Engineering, Inc.</t>
  </si>
  <si>
    <t>v7.12.4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</si>
</sst>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mm/dd/yy;@"/>
    <numFmt numFmtId="165" formatCode="0.000"/>
    <numFmt numFmtId="166" formatCode="0.0"/>
    <numFmt numFmtId="167" formatCode="#\ ??/16"/>
    <numFmt numFmtId="168" formatCode="#\ ??/100"/>
    <numFmt numFmtId="169" formatCode="#\ ?/4"/>
  </numFmts>
  <fonts count="83" x14ac:knownFonts="1">
    <font>
      <sz val="11"/>
      <color theme="1"/>
      <name val="Calibri"/>
      <family val="2"/>
      <scheme val="minor"/>
    </font>
    <font>
      <sz val="9"/>
      <color theme="1"/>
      <name val="Arial"/>
      <family val="2"/>
    </font>
    <font>
      <b/>
      <sz val="9"/>
      <color theme="1"/>
      <name val="Arial"/>
      <family val="2"/>
    </font>
    <font>
      <sz val="18"/>
      <color indexed="24"/>
      <name val="Times New Roman"/>
      <family val="1"/>
    </font>
    <font>
      <sz val="8"/>
      <color indexed="24"/>
      <name val="Times New Roman"/>
      <family val="1"/>
    </font>
    <font>
      <sz val="10"/>
      <color indexed="24"/>
      <name val="Times New Roman"/>
      <family val="1"/>
    </font>
    <font>
      <sz val="12"/>
      <color indexed="24"/>
      <name val="Arial"/>
      <family val="2"/>
    </font>
    <font>
      <sz val="18"/>
      <color indexed="24"/>
      <name val="Arial"/>
      <family val="2"/>
    </font>
    <font>
      <sz val="8"/>
      <color indexed="24"/>
      <name val="Arial"/>
      <family val="2"/>
    </font>
    <font>
      <sz val="10"/>
      <color indexed="24"/>
      <name val="Arial"/>
      <family val="2"/>
    </font>
    <font>
      <b/>
      <sz val="16"/>
      <color theme="1"/>
      <name val="Arial"/>
      <family val="2"/>
    </font>
    <font>
      <sz val="11"/>
      <color theme="1"/>
      <name val="Calibri"/>
      <family val="2"/>
      <scheme val="minor"/>
    </font>
    <font>
      <sz val="9"/>
      <color rgb="FF002060"/>
      <name val="Arial"/>
      <family val="2"/>
    </font>
    <font>
      <sz val="9"/>
      <name val="Arial"/>
      <family val="2"/>
    </font>
    <font>
      <b/>
      <sz val="12"/>
      <color theme="1"/>
      <name val="Arial"/>
      <family val="2"/>
    </font>
    <font>
      <sz val="4"/>
      <color rgb="FF002060"/>
      <name val="Arial"/>
      <family val="2"/>
    </font>
    <font>
      <sz val="25"/>
      <color rgb="FF002060"/>
      <name val="Arial"/>
      <family val="2"/>
    </font>
    <font>
      <b/>
      <sz val="36"/>
      <color rgb="FF002060"/>
      <name val="Arial"/>
      <family val="2"/>
    </font>
    <font>
      <sz val="7"/>
      <color rgb="FF002060"/>
      <name val="Arial"/>
      <family val="2"/>
    </font>
    <font>
      <sz val="6"/>
      <color theme="1"/>
      <name val="Arial"/>
      <family val="2"/>
    </font>
    <font>
      <b/>
      <sz val="8.5"/>
      <color theme="1"/>
      <name val="Arial"/>
      <family val="2"/>
    </font>
    <font>
      <vertAlign val="superscript"/>
      <sz val="9"/>
      <color theme="1"/>
      <name val="Arial"/>
      <family val="2"/>
    </font>
    <font>
      <sz val="7"/>
      <color theme="1"/>
      <name val="Arial"/>
      <family val="2"/>
    </font>
    <font>
      <sz val="2"/>
      <color theme="1"/>
      <name val="Arial"/>
      <family val="2"/>
    </font>
    <font>
      <sz val="6"/>
      <color rgb="FF333333"/>
      <name val="Arial"/>
      <family val="2"/>
    </font>
    <font>
      <sz val="6"/>
      <name val="Arial"/>
      <family val="2"/>
    </font>
    <font>
      <b/>
      <sz val="6"/>
      <color theme="1"/>
      <name val="Arial"/>
      <family val="2"/>
    </font>
    <font>
      <sz val="8.5"/>
      <color theme="1"/>
      <name val="Arial"/>
      <family val="2"/>
    </font>
    <font>
      <sz val="9"/>
      <color theme="1"/>
      <name val="Calibri"/>
      <family val="2"/>
      <scheme val="minor"/>
    </font>
    <font>
      <sz val="9"/>
      <color theme="1"/>
      <name val="Symbol"/>
      <family val="1"/>
      <charset val="2"/>
    </font>
    <font>
      <b/>
      <sz val="11"/>
      <color theme="1"/>
      <name val="Arial"/>
      <family val="2"/>
    </font>
    <font>
      <sz val="25"/>
      <name val="Arial"/>
      <family val="2"/>
    </font>
    <font>
      <b/>
      <sz val="25"/>
      <name val="Arial"/>
      <family val="2"/>
    </font>
    <font>
      <sz val="12"/>
      <color theme="1"/>
      <name val="Arial"/>
      <family val="2"/>
    </font>
    <font>
      <u/>
      <sz val="11"/>
      <color theme="10"/>
      <name val="Calibri"/>
      <family val="2"/>
      <scheme val="minor"/>
    </font>
    <font>
      <sz val="12"/>
      <name val="Arial"/>
      <family val="2"/>
    </font>
    <font>
      <i/>
      <sz val="12"/>
      <name val="Arial"/>
      <family val="2"/>
    </font>
    <font>
      <sz val="12"/>
      <color rgb="FF002060"/>
      <name val="Arial"/>
      <family val="2"/>
    </font>
    <font>
      <b/>
      <sz val="12"/>
      <name val="Arial"/>
      <family val="2"/>
    </font>
    <font>
      <sz val="14"/>
      <color rgb="FF002060"/>
      <name val="Arial"/>
      <family val="2"/>
    </font>
    <font>
      <b/>
      <u/>
      <sz val="14"/>
      <name val="Arial"/>
      <family val="2"/>
    </font>
    <font>
      <sz val="8"/>
      <color theme="1"/>
      <name val="Arial"/>
      <family val="2"/>
    </font>
    <font>
      <b/>
      <sz val="18"/>
      <color indexed="24"/>
      <name val="Arial"/>
      <family val="2"/>
    </font>
    <font>
      <b/>
      <sz val="12"/>
      <color indexed="24"/>
      <name val="Arial"/>
      <family val="2"/>
    </font>
    <font>
      <sz val="9"/>
      <color theme="0"/>
      <name val="Arial"/>
      <family val="2"/>
    </font>
    <font>
      <sz val="10"/>
      <name val="Arial"/>
      <family val="2"/>
    </font>
    <font>
      <b/>
      <sz val="9"/>
      <color rgb="FF002060"/>
      <name val="Arial"/>
      <family val="2"/>
    </font>
    <font>
      <sz val="10"/>
      <name val="Times New Roman"/>
      <family val="1"/>
    </font>
    <font>
      <sz val="12"/>
      <name val="Times New Roman"/>
      <family val="1"/>
    </font>
    <font>
      <sz val="18"/>
      <name val="Arial"/>
      <family val="2"/>
    </font>
    <font>
      <sz val="8"/>
      <name val="Arial"/>
      <family val="2"/>
    </font>
    <font>
      <b/>
      <sz val="14"/>
      <color theme="1"/>
      <name val="Arial"/>
      <family val="2"/>
    </font>
    <font>
      <sz val="7.5"/>
      <color theme="1"/>
      <name val="Arial"/>
      <family val="2"/>
    </font>
    <font>
      <vertAlign val="superscript"/>
      <sz val="8.5"/>
      <color theme="1"/>
      <name val="Arial"/>
      <family val="2"/>
    </font>
    <font>
      <b/>
      <sz val="11"/>
      <color theme="1"/>
      <name val="Calibri"/>
      <family val="2"/>
      <scheme val="minor"/>
    </font>
    <font>
      <b/>
      <sz val="12"/>
      <color indexed="8"/>
      <name val="Arial"/>
      <family val="2"/>
    </font>
    <font>
      <sz val="10"/>
      <color theme="1"/>
      <name val="Arial"/>
      <family val="2"/>
    </font>
    <font>
      <sz val="10"/>
      <color rgb="FFDDDDDD"/>
      <name val="Arial"/>
      <family val="2"/>
    </font>
    <font>
      <sz val="10"/>
      <color theme="3" tint="0.59999389629810485"/>
      <name val="Arial"/>
      <family val="2"/>
    </font>
    <font>
      <sz val="10"/>
      <color rgb="FF000000"/>
      <name val="Arial"/>
      <family val="2"/>
    </font>
    <font>
      <b/>
      <u/>
      <sz val="20"/>
      <color theme="10"/>
      <name val="Calibri"/>
      <family val="2"/>
      <scheme val="minor"/>
    </font>
    <font>
      <b/>
      <sz val="9"/>
      <name val="Arial"/>
      <family val="2"/>
    </font>
    <font>
      <sz val="4"/>
      <color theme="1"/>
      <name val="Arial"/>
      <family val="2"/>
    </font>
    <font>
      <sz val="5"/>
      <color theme="1"/>
      <name val="Arial"/>
      <family val="2"/>
    </font>
    <font>
      <b/>
      <u/>
      <sz val="9"/>
      <color theme="1"/>
      <name val="Arial"/>
      <family val="2"/>
    </font>
    <font>
      <u/>
      <sz val="9"/>
      <color theme="1"/>
      <name val="Arial"/>
      <family val="2"/>
    </font>
    <font>
      <vertAlign val="superscript"/>
      <sz val="8"/>
      <color theme="1"/>
      <name val="Arial"/>
      <family val="2"/>
    </font>
    <font>
      <sz val="11.5"/>
      <name val="Arial"/>
      <family val="2"/>
    </font>
    <font>
      <sz val="8"/>
      <name val="Calibri"/>
      <family val="2"/>
      <scheme val="minor"/>
    </font>
    <font>
      <sz val="50"/>
      <color theme="1"/>
      <name val="Arial"/>
      <family val="2"/>
    </font>
    <font>
      <b/>
      <sz val="8"/>
      <color theme="1"/>
      <name val="Arial"/>
      <family val="2"/>
    </font>
    <font>
      <b/>
      <sz val="8.9"/>
      <color theme="1"/>
      <name val="Arial"/>
      <family val="2"/>
    </font>
    <font>
      <sz val="8"/>
      <color theme="1"/>
      <name val="Calibri"/>
      <family val="2"/>
      <scheme val="minor"/>
    </font>
    <font>
      <sz val="10"/>
      <color rgb="FF4D4D4F"/>
      <name val="Arial"/>
      <family val="2"/>
    </font>
    <font>
      <sz val="7"/>
      <name val="Arial"/>
      <family val="2"/>
    </font>
    <font>
      <sz val="14"/>
      <name val="Arial"/>
      <family val="2"/>
    </font>
    <font>
      <sz val="11"/>
      <color rgb="FF4D4D4F"/>
      <name val="Arial"/>
      <family val="2"/>
    </font>
    <font>
      <b/>
      <sz val="25"/>
      <color rgb="FF4D4D4F"/>
      <name val="Arial"/>
      <family val="2"/>
    </font>
    <font>
      <b/>
      <sz val="36"/>
      <color rgb="FF00304B"/>
      <name val="Arial"/>
      <family val="2"/>
    </font>
    <font>
      <sz val="25"/>
      <color rgb="FF00304B"/>
      <name val="Arial"/>
      <family val="2"/>
    </font>
    <font>
      <sz val="10"/>
      <color rgb="FF000000"/>
      <name val="Calibri"/>
      <family val="2"/>
    </font>
    <font>
      <sz val="11"/>
      <color rgb="FF000000"/>
      <name val="Calibri"/>
      <family val="2"/>
    </font>
    <font>
      <sz val="11"/>
      <color theme="1"/>
      <name val="Arial"/>
      <family val="2"/>
    </font>
  </fonts>
  <fills count="31">
    <fill>
      <patternFill patternType="none"/>
    </fill>
    <fill>
      <patternFill patternType="gray125"/>
    </fill>
    <fill>
      <patternFill patternType="solid">
        <fgColor theme="0"/>
        <bgColor indexed="64"/>
      </patternFill>
    </fill>
    <fill>
      <patternFill patternType="solid">
        <fgColor rgb="FFC8C8C8"/>
        <bgColor indexed="64"/>
      </patternFill>
    </fill>
    <fill>
      <patternFill patternType="solid">
        <fgColor rgb="FF00B0F0"/>
        <bgColor indexed="64"/>
      </patternFill>
    </fill>
    <fill>
      <patternFill patternType="solid">
        <fgColor rgb="FF002060"/>
        <bgColor indexed="64"/>
      </patternFill>
    </fill>
    <fill>
      <patternFill patternType="solid">
        <fgColor rgb="FFFF0000"/>
        <bgColor indexed="64"/>
      </patternFill>
    </fill>
    <fill>
      <patternFill patternType="solid">
        <fgColor theme="3" tint="0.79998168889431442"/>
        <bgColor indexed="64"/>
      </patternFill>
    </fill>
    <fill>
      <patternFill patternType="solid">
        <fgColor rgb="FFFFFFFF"/>
        <bgColor indexed="64"/>
      </patternFill>
    </fill>
    <fill>
      <patternFill patternType="solid">
        <fgColor rgb="FF00B050"/>
        <bgColor indexed="64"/>
      </patternFill>
    </fill>
    <fill>
      <patternFill patternType="solid">
        <fgColor rgb="FF7030A0"/>
        <bgColor indexed="64"/>
      </patternFill>
    </fill>
    <fill>
      <patternFill patternType="solid">
        <fgColor theme="0" tint="-4.9989318521683403E-2"/>
        <bgColor indexed="64"/>
      </patternFill>
    </fill>
    <fill>
      <patternFill patternType="solid">
        <fgColor theme="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FF8080"/>
        <bgColor indexed="64"/>
      </patternFill>
    </fill>
    <fill>
      <patternFill patternType="solid">
        <fgColor rgb="FFFFFF00"/>
        <bgColor indexed="64"/>
      </patternFill>
    </fill>
    <fill>
      <patternFill patternType="solid">
        <fgColor rgb="FFC5D9F1"/>
        <bgColor indexed="64"/>
      </patternFill>
    </fill>
    <fill>
      <patternFill patternType="solid">
        <fgColor rgb="FFC6D9F1"/>
        <bgColor indexed="64"/>
      </patternFill>
    </fill>
    <fill>
      <patternFill patternType="solid">
        <fgColor rgb="FFFF6565"/>
        <bgColor indexed="64"/>
      </patternFill>
    </fill>
    <fill>
      <patternFill patternType="solid">
        <fgColor theme="0" tint="-0.249977111117893"/>
        <bgColor indexed="64"/>
      </patternFill>
    </fill>
    <fill>
      <patternFill patternType="solid">
        <fgColor rgb="FF95B9F0"/>
        <bgColor indexed="64"/>
      </patternFill>
    </fill>
    <fill>
      <patternFill patternType="solid">
        <fgColor rgb="FFDDDDDD"/>
        <bgColor indexed="64"/>
      </patternFill>
    </fill>
    <fill>
      <patternFill patternType="solid">
        <fgColor theme="0" tint="-0.14999847407452621"/>
        <bgColor indexed="64"/>
      </patternFill>
    </fill>
    <fill>
      <patternFill patternType="solid">
        <fgColor rgb="FFF5DCBE"/>
        <bgColor indexed="64"/>
      </patternFill>
    </fill>
    <fill>
      <patternFill patternType="solid">
        <fgColor rgb="FFD7E4BC"/>
        <bgColor indexed="64"/>
      </patternFill>
    </fill>
    <fill>
      <patternFill patternType="solid">
        <fgColor theme="5" tint="0.59999389629810485"/>
        <bgColor indexed="64"/>
      </patternFill>
    </fill>
    <fill>
      <patternFill patternType="solid">
        <fgColor rgb="FFFFF2CC"/>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rgb="FFFFC000"/>
        <bgColor indexed="64"/>
      </patternFill>
    </fill>
  </fills>
  <borders count="13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style="thin">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top style="medium">
        <color indexed="64"/>
      </top>
      <bottom/>
      <diagonal/>
    </border>
    <border>
      <left style="medium">
        <color indexed="64"/>
      </left>
      <right/>
      <top style="medium">
        <color indexed="64"/>
      </top>
      <bottom/>
      <diagonal/>
    </border>
    <border>
      <left style="thin">
        <color indexed="64"/>
      </left>
      <right/>
      <top style="thin">
        <color indexed="64"/>
      </top>
      <bottom style="medium">
        <color auto="1"/>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medium">
        <color indexed="64"/>
      </left>
      <right/>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auto="1"/>
      </top>
      <bottom style="medium">
        <color indexed="64"/>
      </bottom>
      <diagonal/>
    </border>
    <border>
      <left/>
      <right/>
      <top style="thin">
        <color auto="1"/>
      </top>
      <bottom style="medium">
        <color auto="1"/>
      </bottom>
      <diagonal/>
    </border>
    <border>
      <left style="medium">
        <color auto="1"/>
      </left>
      <right style="thin">
        <color auto="1"/>
      </right>
      <top style="thin">
        <color auto="1"/>
      </top>
      <bottom style="thin">
        <color auto="1"/>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auto="1"/>
      </right>
      <top/>
      <bottom style="thin">
        <color auto="1"/>
      </bottom>
      <diagonal/>
    </border>
    <border>
      <left style="thin">
        <color indexed="64"/>
      </left>
      <right style="medium">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style="medium">
        <color indexed="64"/>
      </top>
      <bottom style="double">
        <color indexed="64"/>
      </bottom>
      <diagonal/>
    </border>
    <border>
      <left/>
      <right style="medium">
        <color indexed="64"/>
      </right>
      <top/>
      <bottom style="medium">
        <color indexed="64"/>
      </bottom>
      <diagonal/>
    </border>
    <border>
      <left style="medium">
        <color auto="1"/>
      </left>
      <right style="thin">
        <color auto="1"/>
      </right>
      <top style="thin">
        <color auto="1"/>
      </top>
      <bottom style="medium">
        <color auto="1"/>
      </bottom>
      <diagonal/>
    </border>
    <border>
      <left/>
      <right style="medium">
        <color indexed="64"/>
      </right>
      <top/>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double">
        <color indexed="64"/>
      </top>
      <bottom style="thin">
        <color auto="1"/>
      </bottom>
      <diagonal/>
    </border>
    <border>
      <left/>
      <right/>
      <top style="double">
        <color indexed="64"/>
      </top>
      <bottom style="thin">
        <color indexed="64"/>
      </bottom>
      <diagonal/>
    </border>
    <border>
      <left style="thin">
        <color auto="1"/>
      </left>
      <right/>
      <top style="double">
        <color indexed="64"/>
      </top>
      <bottom style="thin">
        <color auto="1"/>
      </bottom>
      <diagonal/>
    </border>
    <border>
      <left/>
      <right style="medium">
        <color indexed="64"/>
      </right>
      <top/>
      <bottom style="double">
        <color indexed="64"/>
      </bottom>
      <diagonal/>
    </border>
    <border>
      <left/>
      <right/>
      <top/>
      <bottom style="double">
        <color indexed="64"/>
      </bottom>
      <diagonal/>
    </border>
    <border>
      <left style="thin">
        <color indexed="64"/>
      </left>
      <right/>
      <top/>
      <bottom style="double">
        <color indexed="64"/>
      </bottom>
      <diagonal/>
    </border>
    <border>
      <left style="medium">
        <color indexed="64"/>
      </left>
      <right style="thin">
        <color indexed="64"/>
      </right>
      <top style="thin">
        <color indexed="64"/>
      </top>
      <bottom style="double">
        <color indexed="64"/>
      </bottom>
      <diagonal/>
    </border>
    <border>
      <left/>
      <right style="medium">
        <color indexed="64"/>
      </right>
      <top style="medium">
        <color indexed="64"/>
      </top>
      <bottom/>
      <diagonal/>
    </border>
    <border>
      <left style="thin">
        <color indexed="64"/>
      </left>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double">
        <color indexed="64"/>
      </top>
      <bottom style="medium">
        <color indexed="64"/>
      </bottom>
      <diagonal/>
    </border>
    <border>
      <left/>
      <right style="thin">
        <color indexed="64"/>
      </right>
      <top style="double">
        <color indexed="64"/>
      </top>
      <bottom style="medium">
        <color indexed="64"/>
      </bottom>
      <diagonal/>
    </border>
    <border>
      <left/>
      <right/>
      <top style="double">
        <color indexed="64"/>
      </top>
      <bottom style="medium">
        <color indexed="64"/>
      </bottom>
      <diagonal/>
    </border>
    <border>
      <left style="thin">
        <color auto="1"/>
      </left>
      <right/>
      <top style="double">
        <color indexed="64"/>
      </top>
      <bottom style="medium">
        <color indexed="64"/>
      </bottom>
      <diagonal/>
    </border>
    <border>
      <left style="thin">
        <color auto="1"/>
      </left>
      <right style="thin">
        <color auto="1"/>
      </right>
      <top/>
      <bottom style="medium">
        <color indexed="64"/>
      </bottom>
      <diagonal/>
    </border>
    <border>
      <left style="medium">
        <color indexed="64"/>
      </left>
      <right style="thin">
        <color auto="1"/>
      </right>
      <top/>
      <bottom style="medium">
        <color indexed="64"/>
      </bottom>
      <diagonal/>
    </border>
    <border>
      <left style="medium">
        <color indexed="64"/>
      </left>
      <right/>
      <top style="thin">
        <color indexed="64"/>
      </top>
      <bottom style="thin">
        <color indexed="64"/>
      </bottom>
      <diagonal/>
    </border>
    <border>
      <left/>
      <right style="medium">
        <color indexed="64"/>
      </right>
      <top style="medium">
        <color indexed="64"/>
      </top>
      <bottom style="double">
        <color indexed="64"/>
      </bottom>
      <diagonal/>
    </border>
    <border>
      <left/>
      <right/>
      <top style="medium">
        <color indexed="64"/>
      </top>
      <bottom style="double">
        <color indexed="64"/>
      </bottom>
      <diagonal/>
    </border>
    <border>
      <left style="medium">
        <color indexed="64"/>
      </left>
      <right/>
      <top style="medium">
        <color indexed="64"/>
      </top>
      <bottom style="double">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double">
        <color indexed="64"/>
      </top>
      <bottom style="medium">
        <color indexed="64"/>
      </bottom>
      <diagonal/>
    </border>
    <border>
      <left style="double">
        <color indexed="64"/>
      </left>
      <right style="thin">
        <color indexed="64"/>
      </right>
      <top style="double">
        <color indexed="64"/>
      </top>
      <bottom style="medium">
        <color indexed="64"/>
      </bottom>
      <diagonal/>
    </border>
    <border>
      <left style="medium">
        <color indexed="64"/>
      </left>
      <right/>
      <top style="double">
        <color indexed="64"/>
      </top>
      <bottom style="medium">
        <color indexed="64"/>
      </bottom>
      <diagonal/>
    </border>
    <border>
      <left style="thin">
        <color indexed="64"/>
      </left>
      <right style="medium">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double">
        <color indexed="64"/>
      </right>
      <top/>
      <bottom style="thin">
        <color indexed="64"/>
      </bottom>
      <diagonal/>
    </border>
    <border>
      <left/>
      <right style="thin">
        <color indexed="64"/>
      </right>
      <top style="double">
        <color indexed="64"/>
      </top>
      <bottom style="thin">
        <color indexed="64"/>
      </bottom>
      <diagonal/>
    </border>
    <border>
      <left style="medium">
        <color indexed="64"/>
      </left>
      <right/>
      <top style="double">
        <color indexed="64"/>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double">
        <color indexed="64"/>
      </bottom>
      <diagonal/>
    </border>
    <border>
      <left style="thin">
        <color indexed="64"/>
      </left>
      <right/>
      <top style="medium">
        <color indexed="64"/>
      </top>
      <bottom style="double">
        <color indexed="64"/>
      </bottom>
      <diagonal/>
    </border>
    <border>
      <left style="thin">
        <color auto="1"/>
      </left>
      <right/>
      <top/>
      <bottom style="medium">
        <color indexed="64"/>
      </bottom>
      <diagonal/>
    </border>
    <border>
      <left/>
      <right style="thin">
        <color auto="1"/>
      </right>
      <top/>
      <bottom style="medium">
        <color indexed="64"/>
      </bottom>
      <diagonal/>
    </border>
    <border>
      <left style="thin">
        <color indexed="64"/>
      </left>
      <right style="thin">
        <color indexed="64"/>
      </right>
      <top/>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top style="double">
        <color indexed="64"/>
      </top>
      <bottom/>
      <diagonal/>
    </border>
    <border>
      <left style="medium">
        <color indexed="64"/>
      </left>
      <right/>
      <top style="double">
        <color indexed="64"/>
      </top>
      <bottom/>
      <diagonal/>
    </border>
    <border>
      <left/>
      <right style="medium">
        <color auto="1"/>
      </right>
      <top/>
      <bottom style="thin">
        <color auto="1"/>
      </bottom>
      <diagonal/>
    </border>
    <border>
      <left/>
      <right style="medium">
        <color indexed="64"/>
      </right>
      <top style="double">
        <color indexed="64"/>
      </top>
      <bottom/>
      <diagonal/>
    </border>
    <border>
      <left style="thin">
        <color auto="1"/>
      </left>
      <right style="medium">
        <color indexed="64"/>
      </right>
      <top style="thin">
        <color auto="1"/>
      </top>
      <bottom/>
      <diagonal/>
    </border>
    <border>
      <left style="thin">
        <color auto="1"/>
      </left>
      <right style="thin">
        <color auto="1"/>
      </right>
      <top style="thin">
        <color auto="1"/>
      </top>
      <bottom/>
      <diagonal/>
    </border>
    <border>
      <left/>
      <right style="medium">
        <color auto="1"/>
      </right>
      <top style="thin">
        <color auto="1"/>
      </top>
      <bottom/>
      <diagonal/>
    </border>
    <border>
      <left style="medium">
        <color indexed="64"/>
      </left>
      <right/>
      <top style="thin">
        <color indexed="64"/>
      </top>
      <bottom/>
      <diagonal/>
    </border>
    <border>
      <left style="medium">
        <color indexed="64"/>
      </left>
      <right/>
      <top style="medium">
        <color indexed="64"/>
      </top>
      <bottom style="thin">
        <color indexed="64"/>
      </bottom>
      <diagonal/>
    </border>
    <border>
      <left style="medium">
        <color indexed="64"/>
      </left>
      <right/>
      <top/>
      <bottom style="double">
        <color indexed="64"/>
      </bottom>
      <diagonal/>
    </border>
    <border>
      <left style="thin">
        <color indexed="64"/>
      </left>
      <right style="medium">
        <color indexed="64"/>
      </right>
      <top style="double">
        <color indexed="64"/>
      </top>
      <bottom style="medium">
        <color indexed="64"/>
      </bottom>
      <diagonal/>
    </border>
    <border>
      <left/>
      <right/>
      <top style="hair">
        <color auto="1"/>
      </top>
      <bottom style="medium">
        <color indexed="64"/>
      </bottom>
      <diagonal/>
    </border>
    <border>
      <left style="thin">
        <color auto="1"/>
      </left>
      <right/>
      <top style="hair">
        <color auto="1"/>
      </top>
      <bottom style="medium">
        <color indexed="64"/>
      </bottom>
      <diagonal/>
    </border>
    <border>
      <left/>
      <right/>
      <top/>
      <bottom style="hair">
        <color auto="1"/>
      </bottom>
      <diagonal/>
    </border>
    <border>
      <left/>
      <right/>
      <top style="hair">
        <color auto="1"/>
      </top>
      <bottom style="hair">
        <color auto="1"/>
      </bottom>
      <diagonal/>
    </border>
    <border>
      <left style="thin">
        <color auto="1"/>
      </left>
      <right/>
      <top style="hair">
        <color auto="1"/>
      </top>
      <bottom style="hair">
        <color auto="1"/>
      </bottom>
      <diagonal/>
    </border>
    <border>
      <left/>
      <right style="medium">
        <color indexed="64"/>
      </right>
      <top style="hair">
        <color auto="1"/>
      </top>
      <bottom/>
      <diagonal/>
    </border>
    <border>
      <left/>
      <right/>
      <top style="hair">
        <color auto="1"/>
      </top>
      <bottom/>
      <diagonal/>
    </border>
    <border>
      <left/>
      <right style="medium">
        <color indexed="64"/>
      </right>
      <top style="hair">
        <color auto="1"/>
      </top>
      <bottom style="hair">
        <color auto="1"/>
      </bottom>
      <diagonal/>
    </border>
    <border>
      <left style="thin">
        <color auto="1"/>
      </left>
      <right/>
      <top/>
      <bottom style="hair">
        <color auto="1"/>
      </bottom>
      <diagonal/>
    </border>
    <border>
      <left/>
      <right style="medium">
        <color indexed="64"/>
      </right>
      <top/>
      <bottom style="hair">
        <color auto="1"/>
      </bottom>
      <diagonal/>
    </border>
    <border>
      <left/>
      <right style="thin">
        <color indexed="64"/>
      </right>
      <top/>
      <bottom style="double">
        <color indexed="64"/>
      </bottom>
      <diagonal/>
    </border>
    <border>
      <left/>
      <right style="thin">
        <color indexed="64"/>
      </right>
      <top style="medium">
        <color indexed="64"/>
      </top>
      <bottom/>
      <diagonal/>
    </border>
    <border>
      <left/>
      <right style="thick">
        <color indexed="64"/>
      </right>
      <top/>
      <bottom style="thick">
        <color indexed="64"/>
      </bottom>
      <diagonal/>
    </border>
    <border>
      <left/>
      <right/>
      <top/>
      <bottom style="thick">
        <color indexed="64"/>
      </bottom>
      <diagonal/>
    </border>
    <border>
      <left style="thick">
        <color indexed="64"/>
      </left>
      <right/>
      <top/>
      <bottom style="thick">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medium">
        <color auto="1"/>
      </left>
      <right style="thin">
        <color auto="1"/>
      </right>
      <top style="thin">
        <color auto="1"/>
      </top>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double">
        <color indexed="64"/>
      </bottom>
      <diagonal/>
    </border>
    <border>
      <left/>
      <right/>
      <top style="medium">
        <color indexed="64"/>
      </top>
      <bottom style="medium">
        <color indexed="64"/>
      </bottom>
      <diagonal/>
    </border>
    <border>
      <left style="thin">
        <color indexed="64"/>
      </left>
      <right/>
      <top/>
      <bottom style="dashed">
        <color indexed="64"/>
      </bottom>
      <diagonal/>
    </border>
    <border>
      <left/>
      <right/>
      <top/>
      <bottom style="dashed">
        <color indexed="64"/>
      </bottom>
      <diagonal/>
    </border>
    <border>
      <left/>
      <right style="thin">
        <color indexed="64"/>
      </right>
      <top/>
      <bottom style="dashed">
        <color indexed="64"/>
      </bottom>
      <diagonal/>
    </border>
    <border>
      <left style="medium">
        <color indexed="64"/>
      </left>
      <right style="thin">
        <color indexed="64"/>
      </right>
      <top style="double">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style="double">
        <color indexed="64"/>
      </bottom>
      <diagonal/>
    </border>
    <border>
      <left style="medium">
        <color indexed="64"/>
      </left>
      <right style="thin">
        <color auto="1"/>
      </right>
      <top/>
      <bottom/>
      <diagonal/>
    </border>
    <border>
      <left style="double">
        <color indexed="64"/>
      </left>
      <right/>
      <top style="double">
        <color indexed="64"/>
      </top>
      <bottom style="medium">
        <color indexed="64"/>
      </bottom>
      <diagonal/>
    </border>
    <border>
      <left style="thin">
        <color indexed="64"/>
      </left>
      <right style="medium">
        <color indexed="64"/>
      </right>
      <top/>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50">
    <xf numFmtId="0" fontId="0" fillId="0" borderId="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1" fontId="5" fillId="0" borderId="0" applyProtection="0"/>
    <xf numFmtId="1" fontId="6" fillId="0" borderId="0" applyProtection="0"/>
    <xf numFmtId="1" fontId="7" fillId="0" borderId="0" applyProtection="0"/>
    <xf numFmtId="1" fontId="8"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9" fontId="11" fillId="0" borderId="0" applyFont="0" applyFill="0" applyBorder="0" applyAlignment="0" applyProtection="0"/>
    <xf numFmtId="1" fontId="3" fillId="0" borderId="0" applyProtection="0"/>
    <xf numFmtId="1" fontId="4" fillId="0" borderId="0" applyProtection="0"/>
    <xf numFmtId="1" fontId="5" fillId="0" borderId="0" applyProtection="0"/>
    <xf numFmtId="1" fontId="5" fillId="0" borderId="0" applyProtection="0"/>
    <xf numFmtId="1" fontId="5" fillId="0" borderId="0" applyProtection="0"/>
    <xf numFmtId="1" fontId="5" fillId="0" borderId="0" applyProtection="0"/>
    <xf numFmtId="0" fontId="9" fillId="0" borderId="0" applyNumberFormat="0" applyFont="0" applyFill="0" applyBorder="0" applyAlignment="0" applyProtection="0"/>
    <xf numFmtId="0" fontId="9" fillId="0" borderId="0" applyNumberFormat="0" applyFont="0" applyFill="0" applyBorder="0" applyAlignment="0" applyProtection="0"/>
    <xf numFmtId="0" fontId="9" fillId="0" borderId="0"/>
    <xf numFmtId="0" fontId="34" fillId="0" borderId="0" applyNumberForma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1" fontId="5" fillId="0" borderId="0" applyProtection="0"/>
    <xf numFmtId="1" fontId="5" fillId="0" borderId="0" applyProtection="0"/>
    <xf numFmtId="0" fontId="9" fillId="0" borderId="0" applyNumberFormat="0" applyFont="0" applyFill="0" applyBorder="0" applyAlignment="0" applyProtection="0"/>
    <xf numFmtId="0" fontId="6" fillId="0" borderId="0" applyProtection="0"/>
    <xf numFmtId="2" fontId="6" fillId="0" borderId="0" applyProtection="0"/>
    <xf numFmtId="0" fontId="42" fillId="0" borderId="0" applyProtection="0"/>
    <xf numFmtId="0" fontId="43" fillId="0" borderId="0" applyProtection="0"/>
    <xf numFmtId="0" fontId="5" fillId="0" borderId="0"/>
    <xf numFmtId="0" fontId="6" fillId="0" borderId="15" applyProtection="0"/>
    <xf numFmtId="0" fontId="45" fillId="0" borderId="0"/>
    <xf numFmtId="0" fontId="45" fillId="0" borderId="0"/>
    <xf numFmtId="0" fontId="45" fillId="0" borderId="0"/>
    <xf numFmtId="0" fontId="47" fillId="0" borderId="0" applyNumberFormat="0" applyFill="0" applyBorder="0" applyAlignment="0" applyProtection="0"/>
    <xf numFmtId="0" fontId="48" fillId="0" borderId="0" applyNumberFormat="0" applyFill="0" applyBorder="0" applyAlignment="0" applyProtection="0"/>
    <xf numFmtId="0" fontId="49" fillId="0" borderId="0" applyNumberFormat="0" applyFill="0" applyBorder="0" applyAlignment="0" applyProtection="0"/>
    <xf numFmtId="0" fontId="50" fillId="0" borderId="0" applyNumberFormat="0" applyFill="0" applyBorder="0" applyAlignment="0" applyProtection="0"/>
    <xf numFmtId="0" fontId="45" fillId="0" borderId="0"/>
    <xf numFmtId="0" fontId="45" fillId="0" borderId="0"/>
    <xf numFmtId="0" fontId="45" fillId="0" borderId="0"/>
    <xf numFmtId="0" fontId="45" fillId="0" borderId="0"/>
    <xf numFmtId="0" fontId="1" fillId="2" borderId="1" applyFont="0" applyAlignment="0" applyProtection="0">
      <alignment horizontal="center" vertical="center"/>
    </xf>
    <xf numFmtId="0" fontId="1" fillId="2" borderId="1" applyFont="0" applyAlignment="0" applyProtection="0">
      <alignment horizontal="center" vertical="center"/>
    </xf>
  </cellStyleXfs>
  <cellXfs count="2704">
    <xf numFmtId="0" fontId="0" fillId="0" borderId="0" xfId="0"/>
    <xf numFmtId="0" fontId="1" fillId="0" borderId="0" xfId="0" applyFont="1"/>
    <xf numFmtId="0" fontId="1" fillId="2" borderId="0" xfId="0" applyFont="1" applyFill="1"/>
    <xf numFmtId="0" fontId="1" fillId="2" borderId="0" xfId="0" applyFont="1" applyFill="1" applyBorder="1"/>
    <xf numFmtId="0" fontId="1" fillId="3" borderId="0" xfId="0" applyFont="1" applyFill="1" applyProtection="1">
      <protection locked="0"/>
    </xf>
    <xf numFmtId="0" fontId="1" fillId="3" borderId="0" xfId="0" applyFont="1" applyFill="1" applyAlignment="1" applyProtection="1">
      <alignment vertical="center"/>
      <protection locked="0"/>
    </xf>
    <xf numFmtId="0" fontId="1" fillId="2" borderId="0" xfId="0" applyFont="1" applyFill="1" applyAlignment="1" applyProtection="1">
      <alignment vertical="center"/>
    </xf>
    <xf numFmtId="0" fontId="1" fillId="2" borderId="12" xfId="0" applyFont="1" applyFill="1" applyBorder="1" applyAlignment="1" applyProtection="1">
      <alignment vertical="center"/>
    </xf>
    <xf numFmtId="0" fontId="1" fillId="2" borderId="11" xfId="0" applyFont="1" applyFill="1" applyBorder="1" applyAlignment="1" applyProtection="1">
      <alignment vertical="center"/>
    </xf>
    <xf numFmtId="0" fontId="1" fillId="2" borderId="56" xfId="0" applyFont="1" applyFill="1" applyBorder="1" applyAlignment="1" applyProtection="1">
      <alignment vertical="center"/>
    </xf>
    <xf numFmtId="0" fontId="0" fillId="0" borderId="0" xfId="0" applyAlignment="1">
      <alignment vertical="center"/>
    </xf>
    <xf numFmtId="0" fontId="13" fillId="2" borderId="26" xfId="0" applyFont="1" applyFill="1" applyBorder="1" applyAlignment="1" applyProtection="1">
      <alignment horizontal="center" vertical="center"/>
    </xf>
    <xf numFmtId="0" fontId="1" fillId="3" borderId="34" xfId="0" applyFont="1" applyFill="1" applyBorder="1" applyProtection="1"/>
    <xf numFmtId="0" fontId="1" fillId="3" borderId="22" xfId="0" applyFont="1" applyFill="1" applyBorder="1" applyProtection="1"/>
    <xf numFmtId="0" fontId="1" fillId="3" borderId="22" xfId="0" applyFont="1" applyFill="1" applyBorder="1" applyAlignment="1" applyProtection="1"/>
    <xf numFmtId="0" fontId="1" fillId="3" borderId="23" xfId="0" applyFont="1" applyFill="1" applyBorder="1" applyProtection="1"/>
    <xf numFmtId="0" fontId="1" fillId="3" borderId="36" xfId="0" applyFont="1" applyFill="1" applyBorder="1" applyProtection="1"/>
    <xf numFmtId="0" fontId="1" fillId="3" borderId="37" xfId="0" applyFont="1" applyFill="1" applyBorder="1" applyProtection="1"/>
    <xf numFmtId="9" fontId="1" fillId="3" borderId="36" xfId="0" applyNumberFormat="1" applyFont="1" applyFill="1" applyBorder="1" applyAlignment="1" applyProtection="1"/>
    <xf numFmtId="0" fontId="1" fillId="3" borderId="46" xfId="0" applyFont="1" applyFill="1" applyBorder="1" applyProtection="1"/>
    <xf numFmtId="0" fontId="1" fillId="3" borderId="19" xfId="0" applyFont="1" applyFill="1" applyBorder="1" applyProtection="1"/>
    <xf numFmtId="0" fontId="15" fillId="2" borderId="0" xfId="0" applyFont="1" applyFill="1" applyAlignment="1" applyProtection="1">
      <alignment horizontal="center" vertical="center"/>
    </xf>
    <xf numFmtId="0" fontId="12" fillId="2" borderId="0" xfId="0" applyFont="1" applyFill="1" applyAlignment="1" applyProtection="1">
      <alignment vertical="center"/>
    </xf>
    <xf numFmtId="0" fontId="12" fillId="2" borderId="0" xfId="0" applyFont="1" applyFill="1" applyAlignment="1" applyProtection="1">
      <alignment vertical="center"/>
      <protection locked="0"/>
    </xf>
    <xf numFmtId="0" fontId="13" fillId="2" borderId="0" xfId="0" applyFont="1" applyFill="1" applyAlignment="1" applyProtection="1">
      <alignment vertical="center"/>
    </xf>
    <xf numFmtId="2" fontId="1" fillId="3" borderId="0" xfId="0" applyNumberFormat="1" applyFont="1" applyFill="1" applyAlignment="1" applyProtection="1">
      <protection locked="0"/>
    </xf>
    <xf numFmtId="0" fontId="1" fillId="0" borderId="0" xfId="0" applyFont="1" applyFill="1" applyBorder="1"/>
    <xf numFmtId="1" fontId="1" fillId="0" borderId="0" xfId="0" applyNumberFormat="1" applyFont="1" applyFill="1" applyBorder="1" applyAlignment="1"/>
    <xf numFmtId="0" fontId="1" fillId="0" borderId="0" xfId="0" applyFont="1" applyFill="1" applyBorder="1" applyAlignment="1"/>
    <xf numFmtId="2" fontId="1" fillId="0" borderId="0" xfId="0" applyNumberFormat="1" applyFont="1" applyFill="1" applyBorder="1" applyAlignment="1"/>
    <xf numFmtId="167" fontId="1" fillId="0" borderId="0" xfId="14" applyNumberFormat="1" applyFont="1" applyFill="1" applyBorder="1" applyAlignment="1"/>
    <xf numFmtId="0" fontId="2" fillId="0" borderId="0" xfId="0" applyFont="1" applyFill="1" applyBorder="1" applyAlignment="1"/>
    <xf numFmtId="0" fontId="1" fillId="0" borderId="0" xfId="0" applyFont="1" applyFill="1" applyBorder="1" applyAlignment="1">
      <alignment vertical="center" wrapText="1"/>
    </xf>
    <xf numFmtId="166" fontId="1" fillId="0" borderId="0" xfId="0" applyNumberFormat="1" applyFont="1" applyFill="1" applyBorder="1" applyAlignment="1"/>
    <xf numFmtId="0" fontId="1" fillId="0" borderId="0" xfId="0" applyFont="1" applyBorder="1"/>
    <xf numFmtId="0" fontId="12" fillId="2" borderId="0" xfId="0" applyFont="1" applyFill="1" applyAlignment="1" applyProtection="1">
      <alignment vertical="center"/>
      <protection locked="0" hidden="1"/>
    </xf>
    <xf numFmtId="1" fontId="12" fillId="2" borderId="0" xfId="0" applyNumberFormat="1" applyFont="1" applyFill="1" applyBorder="1" applyAlignment="1" applyProtection="1">
      <alignment vertical="center"/>
    </xf>
    <xf numFmtId="0" fontId="12" fillId="2" borderId="0" xfId="0" applyFont="1" applyFill="1" applyBorder="1" applyAlignment="1" applyProtection="1">
      <alignment vertical="center"/>
    </xf>
    <xf numFmtId="166" fontId="12" fillId="2" borderId="0" xfId="0" applyNumberFormat="1" applyFont="1" applyFill="1" applyBorder="1" applyAlignment="1" applyProtection="1">
      <alignment vertical="center"/>
    </xf>
    <xf numFmtId="2" fontId="12" fillId="2" borderId="0" xfId="0" applyNumberFormat="1" applyFont="1" applyFill="1" applyBorder="1" applyAlignment="1" applyProtection="1">
      <alignment vertical="center"/>
    </xf>
    <xf numFmtId="0" fontId="1" fillId="2" borderId="0" xfId="0" applyFont="1" applyFill="1" applyBorder="1" applyAlignment="1" applyProtection="1">
      <alignment vertical="center"/>
    </xf>
    <xf numFmtId="0" fontId="1" fillId="2" borderId="37" xfId="0" applyFont="1" applyFill="1" applyBorder="1" applyAlignment="1" applyProtection="1">
      <alignment vertical="center"/>
    </xf>
    <xf numFmtId="0" fontId="1" fillId="2" borderId="0" xfId="0" applyFont="1" applyFill="1" applyAlignment="1">
      <alignment vertical="center"/>
    </xf>
    <xf numFmtId="0" fontId="1" fillId="3" borderId="34" xfId="0" applyFont="1" applyFill="1" applyBorder="1" applyAlignment="1" applyProtection="1">
      <alignment vertical="center"/>
    </xf>
    <xf numFmtId="0" fontId="1" fillId="3" borderId="22" xfId="0" applyFont="1" applyFill="1" applyBorder="1" applyAlignment="1" applyProtection="1">
      <alignment vertical="center"/>
    </xf>
    <xf numFmtId="0" fontId="1" fillId="3" borderId="23" xfId="0" applyFont="1" applyFill="1" applyBorder="1" applyAlignment="1" applyProtection="1">
      <alignment vertical="center"/>
    </xf>
    <xf numFmtId="0" fontId="1" fillId="3" borderId="36" xfId="0" applyFont="1" applyFill="1" applyBorder="1" applyAlignment="1" applyProtection="1">
      <alignment vertical="center"/>
    </xf>
    <xf numFmtId="0" fontId="1" fillId="3" borderId="0" xfId="0" applyFont="1" applyFill="1" applyBorder="1" applyAlignment="1" applyProtection="1">
      <alignment vertical="center"/>
    </xf>
    <xf numFmtId="0" fontId="1" fillId="3" borderId="37" xfId="0" applyFont="1" applyFill="1" applyBorder="1" applyAlignment="1" applyProtection="1">
      <alignment vertical="center"/>
    </xf>
    <xf numFmtId="0" fontId="1" fillId="0" borderId="0" xfId="0" applyFont="1" applyFill="1" applyBorder="1" applyAlignment="1">
      <alignment horizontal="center"/>
    </xf>
    <xf numFmtId="165" fontId="1" fillId="0" borderId="0" xfId="0" applyNumberFormat="1" applyFont="1" applyFill="1" applyBorder="1" applyAlignment="1"/>
    <xf numFmtId="0" fontId="2" fillId="2" borderId="58" xfId="0" applyFont="1" applyFill="1" applyBorder="1" applyAlignment="1" applyProtection="1">
      <alignment horizontal="right" vertical="center"/>
    </xf>
    <xf numFmtId="2" fontId="12" fillId="3" borderId="38" xfId="0" applyNumberFormat="1" applyFont="1" applyFill="1" applyBorder="1" applyAlignment="1" applyProtection="1">
      <alignment vertical="center"/>
    </xf>
    <xf numFmtId="0" fontId="23" fillId="2" borderId="0" xfId="0" applyFont="1" applyFill="1" applyAlignment="1" applyProtection="1">
      <alignment vertical="center"/>
    </xf>
    <xf numFmtId="0" fontId="1" fillId="0" borderId="0" xfId="0" applyFont="1" applyProtection="1">
      <protection locked="0"/>
    </xf>
    <xf numFmtId="0" fontId="2" fillId="2" borderId="5" xfId="0" applyFont="1" applyFill="1" applyBorder="1" applyAlignment="1" applyProtection="1">
      <alignment horizontal="left"/>
      <protection locked="0"/>
    </xf>
    <xf numFmtId="0" fontId="1" fillId="2" borderId="0" xfId="0" applyFont="1" applyFill="1" applyBorder="1" applyAlignment="1" applyProtection="1">
      <alignment horizontal="center"/>
      <protection locked="0"/>
    </xf>
    <xf numFmtId="0" fontId="1" fillId="0" borderId="0" xfId="0" applyFont="1" applyAlignment="1" applyProtection="1">
      <alignment horizontal="center"/>
      <protection locked="0"/>
    </xf>
    <xf numFmtId="0" fontId="1" fillId="2" borderId="3" xfId="0" applyFont="1" applyFill="1" applyBorder="1" applyAlignment="1" applyProtection="1">
      <alignment horizontal="center" vertical="center"/>
      <protection locked="0"/>
    </xf>
    <xf numFmtId="0" fontId="1" fillId="2" borderId="0"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0" borderId="0" xfId="0" applyFont="1" applyAlignment="1" applyProtection="1">
      <alignment horizontal="center" vertical="center"/>
      <protection locked="0"/>
    </xf>
    <xf numFmtId="0" fontId="2" fillId="2" borderId="0" xfId="0" applyFont="1" applyFill="1" applyBorder="1" applyAlignment="1" applyProtection="1">
      <alignment horizontal="center" vertical="center"/>
      <protection locked="0"/>
    </xf>
    <xf numFmtId="0" fontId="1" fillId="2" borderId="2" xfId="0" applyFont="1" applyFill="1" applyBorder="1" applyAlignment="1" applyProtection="1">
      <alignment horizontal="center"/>
      <protection locked="0"/>
    </xf>
    <xf numFmtId="0" fontId="1" fillId="2" borderId="5" xfId="0" applyFont="1" applyFill="1" applyBorder="1" applyAlignment="1" applyProtection="1">
      <alignment horizontal="center"/>
      <protection locked="0"/>
    </xf>
    <xf numFmtId="0" fontId="1" fillId="2" borderId="0" xfId="0" applyFont="1" applyFill="1" applyAlignment="1" applyProtection="1">
      <alignment horizontal="center"/>
      <protection locked="0"/>
    </xf>
    <xf numFmtId="0" fontId="1" fillId="2" borderId="10" xfId="0" applyFont="1" applyFill="1" applyBorder="1" applyAlignment="1" applyProtection="1">
      <alignment horizontal="center" vertical="center"/>
      <protection locked="0"/>
    </xf>
    <xf numFmtId="0" fontId="1" fillId="2" borderId="0" xfId="0" applyFont="1" applyFill="1" applyProtection="1">
      <protection locked="0"/>
    </xf>
    <xf numFmtId="0" fontId="1" fillId="2" borderId="0" xfId="0" applyFont="1" applyFill="1" applyBorder="1" applyAlignment="1" applyProtection="1">
      <alignment horizontal="center" vertical="center"/>
    </xf>
    <xf numFmtId="1" fontId="1" fillId="2" borderId="0" xfId="0" applyNumberFormat="1" applyFont="1" applyFill="1" applyBorder="1" applyAlignment="1" applyProtection="1">
      <alignment horizontal="center" vertical="center"/>
      <protection locked="0"/>
    </xf>
    <xf numFmtId="2" fontId="1" fillId="2" borderId="0" xfId="0" applyNumberFormat="1" applyFont="1" applyFill="1" applyBorder="1" applyAlignment="1" applyProtection="1">
      <alignment horizontal="center" vertical="center"/>
      <protection locked="0"/>
    </xf>
    <xf numFmtId="0" fontId="1" fillId="2" borderId="0" xfId="0" applyFont="1" applyFill="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2" fillId="2" borderId="10" xfId="0" applyFont="1" applyFill="1" applyBorder="1" applyAlignment="1" applyProtection="1">
      <alignment horizontal="center"/>
      <protection locked="0"/>
    </xf>
    <xf numFmtId="0" fontId="2" fillId="2" borderId="1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0" fontId="1" fillId="0" borderId="1" xfId="0" applyFont="1" applyBorder="1" applyAlignment="1" applyProtection="1">
      <alignment horizontal="center"/>
      <protection locked="0"/>
    </xf>
    <xf numFmtId="0" fontId="1" fillId="0" borderId="1" xfId="0" applyFont="1" applyBorder="1" applyAlignment="1" applyProtection="1">
      <alignment horizontal="center" vertical="center"/>
      <protection locked="0"/>
    </xf>
    <xf numFmtId="0" fontId="1" fillId="7" borderId="10" xfId="0" applyFont="1" applyFill="1" applyBorder="1" applyAlignment="1" applyProtection="1">
      <alignment horizontal="center"/>
      <protection locked="0"/>
    </xf>
    <xf numFmtId="0" fontId="2" fillId="7" borderId="10" xfId="0" applyFont="1" applyFill="1" applyBorder="1" applyAlignment="1" applyProtection="1">
      <alignment horizontal="center" vertical="center"/>
      <protection locked="0"/>
    </xf>
    <xf numFmtId="0" fontId="2" fillId="2" borderId="1" xfId="0" applyFont="1" applyFill="1" applyBorder="1" applyAlignment="1" applyProtection="1">
      <alignment horizontal="center" vertical="center"/>
      <protection locked="0"/>
    </xf>
    <xf numFmtId="0" fontId="2" fillId="7" borderId="1" xfId="0" applyFont="1" applyFill="1" applyBorder="1" applyAlignment="1" applyProtection="1">
      <alignment horizontal="center" vertical="center"/>
      <protection locked="0"/>
    </xf>
    <xf numFmtId="0" fontId="1" fillId="2" borderId="8" xfId="0" applyFont="1" applyFill="1" applyBorder="1" applyAlignment="1" applyProtection="1">
      <alignment vertical="center"/>
      <protection locked="0"/>
    </xf>
    <xf numFmtId="0" fontId="1" fillId="2" borderId="0" xfId="0" applyFont="1" applyFill="1" applyBorder="1" applyAlignment="1" applyProtection="1">
      <alignment vertical="center"/>
      <protection locked="0"/>
    </xf>
    <xf numFmtId="0" fontId="24" fillId="0" borderId="0" xfId="0" applyFont="1" applyAlignment="1">
      <alignment vertical="center"/>
    </xf>
    <xf numFmtId="0" fontId="26" fillId="0" borderId="0" xfId="0" applyFont="1" applyFill="1" applyBorder="1" applyAlignment="1">
      <alignment vertical="center"/>
    </xf>
    <xf numFmtId="0" fontId="19" fillId="0" borderId="0" xfId="0" applyFont="1" applyAlignment="1">
      <alignment vertical="center"/>
    </xf>
    <xf numFmtId="0" fontId="25" fillId="2" borderId="0" xfId="0" applyFont="1" applyFill="1" applyAlignment="1">
      <alignment vertical="center"/>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1" fillId="2" borderId="6" xfId="0" applyFont="1" applyFill="1" applyBorder="1" applyAlignment="1" applyProtection="1">
      <alignment horizontal="center" vertical="center"/>
      <protection locked="0"/>
    </xf>
    <xf numFmtId="2" fontId="1" fillId="2" borderId="1" xfId="0" applyNumberFormat="1"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Protection="1">
      <protection locked="0"/>
    </xf>
    <xf numFmtId="0" fontId="1" fillId="2" borderId="1" xfId="0" applyFont="1" applyFill="1" applyBorder="1" applyAlignment="1" applyProtection="1">
      <alignment horizontal="center" vertical="center"/>
      <protection locked="0"/>
    </xf>
    <xf numFmtId="0" fontId="1" fillId="3" borderId="0" xfId="0" applyFont="1" applyFill="1" applyBorder="1" applyAlignment="1" applyProtection="1">
      <alignment vertical="center"/>
      <protection locked="0"/>
    </xf>
    <xf numFmtId="9" fontId="1" fillId="3" borderId="36" xfId="0" applyNumberFormat="1" applyFont="1" applyFill="1" applyBorder="1" applyAlignment="1" applyProtection="1">
      <alignment vertical="center"/>
    </xf>
    <xf numFmtId="0" fontId="1" fillId="2" borderId="34" xfId="0" applyFont="1" applyFill="1" applyBorder="1" applyAlignment="1" applyProtection="1">
      <alignment vertical="center"/>
    </xf>
    <xf numFmtId="0" fontId="1" fillId="2" borderId="22" xfId="0" applyFont="1" applyFill="1" applyBorder="1" applyAlignment="1" applyProtection="1">
      <alignment vertical="center"/>
    </xf>
    <xf numFmtId="0" fontId="1" fillId="2" borderId="23" xfId="0" applyFont="1" applyFill="1" applyBorder="1" applyAlignment="1" applyProtection="1">
      <alignment vertical="center"/>
    </xf>
    <xf numFmtId="0" fontId="1" fillId="3" borderId="46" xfId="0" applyFont="1" applyFill="1" applyBorder="1" applyAlignment="1" applyProtection="1">
      <alignment vertical="center"/>
    </xf>
    <xf numFmtId="0" fontId="1" fillId="3" borderId="19" xfId="0" applyFont="1" applyFill="1" applyBorder="1" applyAlignment="1" applyProtection="1">
      <alignment vertical="center"/>
    </xf>
    <xf numFmtId="0" fontId="1" fillId="2" borderId="36" xfId="0" applyFont="1" applyFill="1" applyBorder="1" applyAlignment="1" applyProtection="1">
      <alignment vertical="center"/>
    </xf>
    <xf numFmtId="0" fontId="1" fillId="3" borderId="98" xfId="0" applyFont="1" applyFill="1" applyBorder="1" applyProtection="1"/>
    <xf numFmtId="0" fontId="1" fillId="3" borderId="99" xfId="0" applyFont="1" applyFill="1" applyBorder="1" applyProtection="1"/>
    <xf numFmtId="0" fontId="1" fillId="3" borderId="26" xfId="0" applyFont="1" applyFill="1" applyBorder="1" applyAlignment="1" applyProtection="1">
      <alignment vertical="center"/>
    </xf>
    <xf numFmtId="0" fontId="1" fillId="3" borderId="20" xfId="0" applyFont="1" applyFill="1" applyBorder="1" applyAlignment="1" applyProtection="1">
      <alignment vertical="center"/>
    </xf>
    <xf numFmtId="0" fontId="28" fillId="9" borderId="28" xfId="0" applyFont="1" applyFill="1" applyBorder="1" applyAlignment="1" applyProtection="1">
      <alignment horizontal="center" vertical="center"/>
    </xf>
    <xf numFmtId="0" fontId="1" fillId="3" borderId="100" xfId="0" applyFont="1" applyFill="1" applyBorder="1" applyProtection="1"/>
    <xf numFmtId="0" fontId="1" fillId="3" borderId="101" xfId="0" applyFont="1" applyFill="1" applyBorder="1" applyProtection="1"/>
    <xf numFmtId="0" fontId="1" fillId="10" borderId="1" xfId="0" applyFont="1" applyFill="1" applyBorder="1" applyProtection="1"/>
    <xf numFmtId="0" fontId="1" fillId="3" borderId="102" xfId="0" applyFont="1" applyFill="1" applyBorder="1" applyProtection="1"/>
    <xf numFmtId="0" fontId="1" fillId="3" borderId="11" xfId="0" applyFont="1" applyFill="1" applyBorder="1" applyAlignment="1" applyProtection="1">
      <alignment vertical="center"/>
    </xf>
    <xf numFmtId="0" fontId="1" fillId="3" borderId="10" xfId="0" applyFont="1" applyFill="1" applyBorder="1" applyAlignment="1" applyProtection="1">
      <alignment vertical="center"/>
    </xf>
    <xf numFmtId="0" fontId="28" fillId="4" borderId="38" xfId="0" applyFont="1" applyFill="1" applyBorder="1" applyAlignment="1" applyProtection="1">
      <alignment horizontal="center" vertical="center"/>
    </xf>
    <xf numFmtId="0" fontId="28" fillId="4" borderId="11" xfId="0" applyFont="1" applyFill="1" applyBorder="1" applyAlignment="1" applyProtection="1">
      <alignment horizontal="center" vertical="center"/>
    </xf>
    <xf numFmtId="0" fontId="28" fillId="4" borderId="10" xfId="0" applyFont="1" applyFill="1" applyBorder="1" applyAlignment="1" applyProtection="1">
      <alignment horizontal="center" vertical="center"/>
    </xf>
    <xf numFmtId="0" fontId="1" fillId="4" borderId="1" xfId="0" applyFont="1" applyFill="1" applyBorder="1" applyProtection="1"/>
    <xf numFmtId="0" fontId="2" fillId="2" borderId="46" xfId="0" applyFont="1" applyFill="1" applyBorder="1" applyAlignment="1" applyProtection="1">
      <alignment vertical="center"/>
    </xf>
    <xf numFmtId="0" fontId="1" fillId="2" borderId="18" xfId="0" applyFont="1" applyFill="1" applyBorder="1" applyAlignment="1" applyProtection="1">
      <alignment vertical="center"/>
    </xf>
    <xf numFmtId="0" fontId="2" fillId="2" borderId="18" xfId="0" applyFont="1" applyFill="1" applyBorder="1" applyAlignment="1" applyProtection="1">
      <alignment vertical="center"/>
    </xf>
    <xf numFmtId="0" fontId="2" fillId="2" borderId="19" xfId="0" applyFont="1" applyFill="1" applyBorder="1" applyAlignment="1" applyProtection="1">
      <alignment vertical="center"/>
    </xf>
    <xf numFmtId="0" fontId="1" fillId="3" borderId="103" xfId="0" applyFont="1" applyFill="1" applyBorder="1" applyProtection="1"/>
    <xf numFmtId="0" fontId="1" fillId="3" borderId="104" xfId="0" applyFont="1" applyFill="1" applyBorder="1" applyProtection="1"/>
    <xf numFmtId="0" fontId="28" fillId="9" borderId="9" xfId="0" applyFont="1" applyFill="1" applyBorder="1" applyAlignment="1" applyProtection="1">
      <alignment horizontal="center" vertical="center"/>
    </xf>
    <xf numFmtId="0" fontId="28" fillId="9" borderId="8" xfId="0" applyFont="1" applyFill="1" applyBorder="1" applyAlignment="1" applyProtection="1">
      <alignment horizontal="center" vertical="center"/>
    </xf>
    <xf numFmtId="0" fontId="28" fillId="9" borderId="7" xfId="0" applyFont="1" applyFill="1" applyBorder="1" applyAlignment="1" applyProtection="1">
      <alignment horizontal="center" vertical="center"/>
    </xf>
    <xf numFmtId="0" fontId="1" fillId="9" borderId="1" xfId="0" applyFont="1" applyFill="1" applyBorder="1" applyProtection="1"/>
    <xf numFmtId="0" fontId="1" fillId="3" borderId="105" xfId="0" applyFont="1" applyFill="1" applyBorder="1" applyProtection="1"/>
    <xf numFmtId="0" fontId="28" fillId="4" borderId="12" xfId="0" applyFont="1" applyFill="1" applyBorder="1" applyAlignment="1" applyProtection="1">
      <alignment horizontal="center" vertical="center"/>
    </xf>
    <xf numFmtId="0" fontId="28" fillId="9" borderId="12" xfId="0" applyFont="1" applyFill="1" applyBorder="1" applyAlignment="1" applyProtection="1">
      <alignment horizontal="center" vertical="center"/>
    </xf>
    <xf numFmtId="0" fontId="28" fillId="9" borderId="10" xfId="0" applyFont="1" applyFill="1" applyBorder="1" applyAlignment="1" applyProtection="1">
      <alignment horizontal="center" vertical="center"/>
    </xf>
    <xf numFmtId="0" fontId="2" fillId="2" borderId="0" xfId="0" applyFont="1" applyFill="1" applyBorder="1" applyAlignment="1" applyProtection="1">
      <alignment vertical="center"/>
    </xf>
    <xf numFmtId="0" fontId="28" fillId="10" borderId="12" xfId="0" applyFont="1" applyFill="1" applyBorder="1" applyAlignment="1" applyProtection="1">
      <alignment horizontal="center" vertical="center"/>
    </xf>
    <xf numFmtId="0" fontId="28" fillId="10" borderId="11" xfId="0" applyFont="1" applyFill="1" applyBorder="1" applyAlignment="1" applyProtection="1">
      <alignment horizontal="center" vertical="center"/>
    </xf>
    <xf numFmtId="0" fontId="28" fillId="10" borderId="10" xfId="0" applyFont="1" applyFill="1" applyBorder="1" applyAlignment="1" applyProtection="1">
      <alignment horizontal="center" vertical="center"/>
    </xf>
    <xf numFmtId="0" fontId="28" fillId="9" borderId="11"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0" fontId="1" fillId="3" borderId="0" xfId="0" applyFont="1" applyFill="1" applyBorder="1" applyProtection="1"/>
    <xf numFmtId="0" fontId="1" fillId="3" borderId="106" xfId="0" applyFont="1" applyFill="1" applyBorder="1" applyProtection="1"/>
    <xf numFmtId="0" fontId="28" fillId="4" borderId="9" xfId="0" applyFont="1" applyFill="1" applyBorder="1" applyAlignment="1" applyProtection="1">
      <alignment horizontal="center" vertical="center"/>
    </xf>
    <xf numFmtId="0" fontId="28" fillId="4" borderId="8" xfId="0" applyFont="1" applyFill="1" applyBorder="1" applyAlignment="1" applyProtection="1">
      <alignment horizontal="center" vertical="center"/>
    </xf>
    <xf numFmtId="0" fontId="28" fillId="4" borderId="7" xfId="0" applyFont="1" applyFill="1" applyBorder="1" applyAlignment="1" applyProtection="1">
      <alignment horizontal="center" vertical="center"/>
    </xf>
    <xf numFmtId="0" fontId="1" fillId="3" borderId="107" xfId="0" applyFont="1" applyFill="1" applyBorder="1" applyProtection="1"/>
    <xf numFmtId="0" fontId="1" fillId="3" borderId="40" xfId="0" applyFont="1" applyFill="1" applyBorder="1" applyAlignment="1" applyProtection="1">
      <alignment vertical="center"/>
    </xf>
    <xf numFmtId="0" fontId="1" fillId="3" borderId="41" xfId="0" applyFont="1" applyFill="1" applyBorder="1" applyAlignment="1" applyProtection="1">
      <alignment vertical="center"/>
    </xf>
    <xf numFmtId="0" fontId="1" fillId="3" borderId="67" xfId="0" applyFont="1" applyFill="1" applyBorder="1" applyAlignment="1" applyProtection="1">
      <alignment horizontal="center" vertical="center"/>
    </xf>
    <xf numFmtId="0" fontId="1" fillId="3" borderId="14" xfId="0" applyFont="1" applyFill="1" applyBorder="1" applyAlignment="1" applyProtection="1">
      <alignment horizontal="center" vertical="center"/>
    </xf>
    <xf numFmtId="0" fontId="1" fillId="2" borderId="5" xfId="0" applyFont="1" applyFill="1" applyBorder="1" applyAlignment="1" applyProtection="1">
      <alignment horizontal="center" vertical="center"/>
      <protection locked="0"/>
    </xf>
    <xf numFmtId="0" fontId="1" fillId="8" borderId="5" xfId="0" applyFont="1" applyFill="1" applyBorder="1" applyAlignment="1" applyProtection="1">
      <alignment horizontal="center"/>
      <protection locked="0"/>
    </xf>
    <xf numFmtId="1" fontId="1" fillId="2" borderId="0" xfId="0" applyNumberFormat="1" applyFont="1" applyFill="1" applyBorder="1" applyAlignment="1" applyProtection="1">
      <alignment horizontal="center" vertical="center"/>
    </xf>
    <xf numFmtId="2" fontId="1" fillId="2" borderId="0" xfId="0" applyNumberFormat="1" applyFont="1" applyFill="1" applyBorder="1" applyAlignment="1" applyProtection="1">
      <alignment horizontal="center" vertical="center"/>
    </xf>
    <xf numFmtId="0" fontId="1" fillId="8" borderId="0" xfId="0" applyFont="1" applyFill="1" applyBorder="1" applyAlignment="1" applyProtection="1">
      <alignment horizontal="center" vertical="center"/>
      <protection locked="0"/>
    </xf>
    <xf numFmtId="0" fontId="1" fillId="0" borderId="13" xfId="0" applyFont="1" applyBorder="1" applyAlignment="1" applyProtection="1">
      <alignment horizontal="center"/>
      <protection locked="0"/>
    </xf>
    <xf numFmtId="0" fontId="1" fillId="0" borderId="13" xfId="0" applyFont="1" applyBorder="1" applyAlignment="1" applyProtection="1">
      <alignment horizontal="center" vertical="center"/>
      <protection locked="0"/>
    </xf>
    <xf numFmtId="0" fontId="1" fillId="2" borderId="8" xfId="0" applyFont="1" applyFill="1" applyBorder="1" applyAlignment="1" applyProtection="1">
      <alignment horizontal="center"/>
      <protection locked="0"/>
    </xf>
    <xf numFmtId="0" fontId="1" fillId="2" borderId="6" xfId="0" applyFont="1" applyFill="1" applyBorder="1" applyAlignment="1" applyProtection="1">
      <protection locked="0"/>
    </xf>
    <xf numFmtId="0" fontId="0" fillId="2" borderId="0" xfId="0" applyFill="1"/>
    <xf numFmtId="0" fontId="1" fillId="8" borderId="0" xfId="0" applyFont="1" applyFill="1" applyBorder="1" applyAlignment="1" applyProtection="1">
      <alignment horizontal="center"/>
      <protection locked="0"/>
    </xf>
    <xf numFmtId="0" fontId="0" fillId="8" borderId="0" xfId="0" applyFill="1"/>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0" borderId="10" xfId="0" applyFont="1" applyBorder="1" applyAlignment="1" applyProtection="1">
      <alignment horizontal="center" vertical="center"/>
      <protection locked="0"/>
    </xf>
    <xf numFmtId="0" fontId="1" fillId="7" borderId="1" xfId="0" applyFont="1" applyFill="1" applyBorder="1" applyAlignment="1" applyProtection="1">
      <alignment horizontal="center"/>
      <protection locked="0"/>
    </xf>
    <xf numFmtId="0" fontId="1" fillId="7" borderId="1" xfId="0" applyFont="1" applyFill="1" applyBorder="1" applyAlignment="1" applyProtection="1">
      <alignment horizontal="center" vertical="center"/>
      <protection locked="0"/>
    </xf>
    <xf numFmtId="0" fontId="1" fillId="7" borderId="10"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1" fontId="1" fillId="2" borderId="13" xfId="0" applyNumberFormat="1" applyFont="1" applyFill="1" applyBorder="1" applyAlignment="1" applyProtection="1">
      <alignment horizontal="center" vertical="center"/>
    </xf>
    <xf numFmtId="2" fontId="1" fillId="2" borderId="13" xfId="0" applyNumberFormat="1" applyFont="1" applyFill="1" applyBorder="1" applyAlignment="1" applyProtection="1">
      <alignment horizontal="center" vertical="center"/>
    </xf>
    <xf numFmtId="0" fontId="1" fillId="2" borderId="0" xfId="0" applyFont="1" applyFill="1" applyBorder="1" applyAlignment="1">
      <alignment vertical="center"/>
    </xf>
    <xf numFmtId="0" fontId="16" fillId="2" borderId="0" xfId="0" applyFont="1" applyFill="1" applyBorder="1" applyAlignment="1"/>
    <xf numFmtId="0" fontId="16" fillId="2" borderId="0" xfId="0" applyFont="1" applyFill="1" applyBorder="1" applyAlignment="1">
      <alignment wrapText="1"/>
    </xf>
    <xf numFmtId="0" fontId="17" fillId="2" borderId="0" xfId="0" applyFont="1" applyFill="1" applyBorder="1" applyAlignment="1"/>
    <xf numFmtId="0" fontId="1" fillId="3" borderId="0" xfId="0" applyFont="1" applyFill="1"/>
    <xf numFmtId="0" fontId="33" fillId="0" borderId="0" xfId="0" applyFont="1"/>
    <xf numFmtId="0" fontId="1" fillId="3" borderId="0" xfId="0" applyFont="1" applyFill="1" applyBorder="1"/>
    <xf numFmtId="0" fontId="34" fillId="3" borderId="0" xfId="24" applyFill="1" applyBorder="1"/>
    <xf numFmtId="0" fontId="33" fillId="2" borderId="0" xfId="0" applyFont="1" applyFill="1" applyBorder="1" applyAlignment="1">
      <alignment vertical="center"/>
    </xf>
    <xf numFmtId="0" fontId="33" fillId="2" borderId="8" xfId="0" applyFont="1" applyFill="1" applyBorder="1" applyAlignment="1">
      <alignment vertical="center"/>
    </xf>
    <xf numFmtId="0" fontId="14" fillId="2" borderId="0" xfId="0" applyFont="1" applyFill="1" applyBorder="1" applyAlignment="1">
      <alignment vertical="center"/>
    </xf>
    <xf numFmtId="0" fontId="33" fillId="11" borderId="9" xfId="0" applyFont="1" applyFill="1" applyBorder="1" applyAlignment="1">
      <alignment vertical="center"/>
    </xf>
    <xf numFmtId="0" fontId="33" fillId="11" borderId="8" xfId="0" applyFont="1" applyFill="1" applyBorder="1" applyAlignment="1">
      <alignment vertical="center"/>
    </xf>
    <xf numFmtId="0" fontId="33" fillId="11" borderId="7" xfId="0" applyFont="1" applyFill="1" applyBorder="1" applyAlignment="1">
      <alignment vertical="center"/>
    </xf>
    <xf numFmtId="14" fontId="33" fillId="11" borderId="6" xfId="0" applyNumberFormat="1" applyFont="1" applyFill="1" applyBorder="1" applyAlignment="1">
      <alignment vertical="center"/>
    </xf>
    <xf numFmtId="0" fontId="33" fillId="11" borderId="0" xfId="0" applyFont="1" applyFill="1" applyBorder="1" applyAlignment="1">
      <alignment vertical="center"/>
    </xf>
    <xf numFmtId="0" fontId="33" fillId="11" borderId="5" xfId="0" applyFont="1" applyFill="1" applyBorder="1" applyAlignment="1">
      <alignment vertical="center"/>
    </xf>
    <xf numFmtId="0" fontId="33" fillId="11" borderId="6" xfId="0" applyFont="1" applyFill="1" applyBorder="1" applyAlignment="1">
      <alignment vertical="center"/>
    </xf>
    <xf numFmtId="0" fontId="35" fillId="11" borderId="6" xfId="0" applyFont="1" applyFill="1" applyBorder="1" applyAlignment="1">
      <alignment vertical="center" wrapText="1"/>
    </xf>
    <xf numFmtId="0" fontId="35" fillId="11" borderId="0" xfId="0" applyFont="1" applyFill="1" applyBorder="1" applyAlignment="1">
      <alignment vertical="center" wrapText="1"/>
    </xf>
    <xf numFmtId="0" fontId="37" fillId="11" borderId="0" xfId="0" applyFont="1" applyFill="1" applyBorder="1" applyAlignment="1">
      <alignment vertical="center"/>
    </xf>
    <xf numFmtId="0" fontId="37" fillId="11" borderId="5" xfId="0" applyFont="1" applyFill="1" applyBorder="1" applyAlignment="1">
      <alignment vertical="center"/>
    </xf>
    <xf numFmtId="0" fontId="35" fillId="2" borderId="0" xfId="0" applyFont="1" applyFill="1" applyBorder="1" applyAlignment="1">
      <alignment vertical="center" wrapText="1"/>
    </xf>
    <xf numFmtId="0" fontId="37" fillId="2" borderId="0" xfId="0" applyFont="1" applyFill="1" applyBorder="1" applyAlignment="1">
      <alignment vertical="center"/>
    </xf>
    <xf numFmtId="0" fontId="37" fillId="2" borderId="0" xfId="0" applyFont="1" applyFill="1" applyBorder="1" applyAlignment="1">
      <alignment vertical="center" wrapText="1"/>
    </xf>
    <xf numFmtId="1" fontId="1" fillId="3" borderId="0" xfId="0" applyNumberFormat="1" applyFont="1" applyFill="1" applyBorder="1" applyAlignment="1"/>
    <xf numFmtId="0" fontId="1" fillId="3" borderId="0" xfId="0" applyFont="1" applyFill="1" applyBorder="1" applyAlignment="1"/>
    <xf numFmtId="2" fontId="1" fillId="3" borderId="0" xfId="0" applyNumberFormat="1" applyFont="1" applyFill="1" applyBorder="1" applyAlignment="1"/>
    <xf numFmtId="167" fontId="1" fillId="3" borderId="0" xfId="14" applyNumberFormat="1" applyFont="1" applyFill="1" applyBorder="1" applyAlignment="1"/>
    <xf numFmtId="0" fontId="38" fillId="2" borderId="0" xfId="0" applyFont="1" applyFill="1" applyBorder="1" applyAlignment="1">
      <alignment vertical="center" wrapText="1"/>
    </xf>
    <xf numFmtId="0" fontId="2" fillId="3" borderId="0" xfId="0" applyFont="1" applyFill="1" applyBorder="1" applyAlignment="1"/>
    <xf numFmtId="0" fontId="1" fillId="3" borderId="0" xfId="0" applyFont="1" applyFill="1" applyBorder="1" applyAlignment="1">
      <alignment vertical="center" wrapText="1"/>
    </xf>
    <xf numFmtId="0" fontId="16" fillId="2" borderId="0" xfId="0" applyFont="1" applyFill="1" applyBorder="1" applyAlignment="1">
      <alignment vertical="center"/>
    </xf>
    <xf numFmtId="0" fontId="1" fillId="0" borderId="0" xfId="0" applyFont="1" applyAlignment="1">
      <alignment vertical="center"/>
    </xf>
    <xf numFmtId="166" fontId="1" fillId="3" borderId="0" xfId="0" applyNumberFormat="1" applyFont="1" applyFill="1" applyBorder="1" applyAlignment="1"/>
    <xf numFmtId="0" fontId="39" fillId="2" borderId="0" xfId="0" applyFont="1" applyFill="1" applyBorder="1" applyAlignment="1">
      <alignment vertical="center"/>
    </xf>
    <xf numFmtId="0" fontId="17" fillId="2" borderId="0" xfId="0" applyFont="1" applyFill="1" applyBorder="1" applyAlignment="1">
      <alignment vertical="center"/>
    </xf>
    <xf numFmtId="0" fontId="35" fillId="0" borderId="0" xfId="0" applyFont="1" applyAlignment="1">
      <alignment vertical="center"/>
    </xf>
    <xf numFmtId="0" fontId="38" fillId="0" borderId="0" xfId="0" applyFont="1" applyAlignment="1">
      <alignment vertical="center"/>
    </xf>
    <xf numFmtId="0" fontId="35" fillId="2" borderId="0" xfId="0" applyFont="1" applyFill="1" applyBorder="1" applyAlignment="1">
      <alignment vertical="center"/>
    </xf>
    <xf numFmtId="0" fontId="0" fillId="2" borderId="0" xfId="0" applyFill="1" applyAlignment="1" applyProtection="1">
      <alignment vertical="center"/>
    </xf>
    <xf numFmtId="0" fontId="12" fillId="2" borderId="0" xfId="0" applyFont="1" applyFill="1" applyAlignment="1"/>
    <xf numFmtId="166" fontId="12" fillId="2" borderId="60" xfId="0" applyNumberFormat="1" applyFont="1" applyFill="1" applyBorder="1" applyAlignment="1"/>
    <xf numFmtId="166" fontId="12" fillId="2" borderId="20" xfId="0" applyNumberFormat="1" applyFont="1" applyFill="1" applyBorder="1" applyAlignment="1"/>
    <xf numFmtId="166" fontId="12" fillId="2" borderId="38" xfId="0" applyNumberFormat="1" applyFont="1" applyFill="1" applyBorder="1" applyAlignment="1"/>
    <xf numFmtId="166" fontId="12" fillId="2" borderId="10" xfId="0" applyNumberFormat="1" applyFont="1" applyFill="1" applyBorder="1" applyAlignment="1"/>
    <xf numFmtId="0" fontId="1" fillId="2" borderId="89" xfId="0" applyFont="1" applyFill="1" applyBorder="1" applyAlignment="1">
      <alignment vertical="center"/>
    </xf>
    <xf numFmtId="0" fontId="1" fillId="2" borderId="7" xfId="0" applyFont="1" applyFill="1" applyBorder="1" applyAlignment="1">
      <alignment vertical="center"/>
    </xf>
    <xf numFmtId="0" fontId="1" fillId="2" borderId="90" xfId="0" applyFont="1" applyFill="1" applyBorder="1" applyAlignment="1">
      <alignment vertical="center"/>
    </xf>
    <xf numFmtId="0" fontId="1" fillId="2" borderId="86" xfId="0" applyFont="1" applyFill="1" applyBorder="1" applyAlignment="1">
      <alignment vertical="center"/>
    </xf>
    <xf numFmtId="0" fontId="1" fillId="2" borderId="46" xfId="0" applyFont="1" applyFill="1" applyBorder="1" applyAlignment="1" applyProtection="1">
      <alignment vertical="center"/>
    </xf>
    <xf numFmtId="0" fontId="1" fillId="2" borderId="19" xfId="0" applyFont="1" applyFill="1" applyBorder="1" applyAlignment="1" applyProtection="1">
      <alignment vertical="center"/>
    </xf>
    <xf numFmtId="0" fontId="2" fillId="2" borderId="57" xfId="0" applyFont="1" applyFill="1" applyBorder="1" applyAlignment="1"/>
    <xf numFmtId="0" fontId="2" fillId="2" borderId="58" xfId="0" applyFont="1" applyFill="1" applyBorder="1" applyAlignment="1"/>
    <xf numFmtId="0" fontId="12" fillId="2" borderId="60" xfId="0" applyFont="1" applyFill="1" applyBorder="1" applyAlignment="1"/>
    <xf numFmtId="0" fontId="12" fillId="2" borderId="26" xfId="0" applyFont="1" applyFill="1" applyBorder="1" applyAlignment="1"/>
    <xf numFmtId="0" fontId="2" fillId="3" borderId="0" xfId="0" applyFont="1" applyFill="1" applyBorder="1" applyAlignment="1" applyProtection="1">
      <alignment vertical="center"/>
      <protection locked="0"/>
    </xf>
    <xf numFmtId="0" fontId="12" fillId="2" borderId="39" xfId="0" applyFont="1" applyFill="1" applyBorder="1" applyAlignment="1"/>
    <xf numFmtId="0" fontId="12" fillId="2" borderId="40" xfId="0" applyFont="1" applyFill="1" applyBorder="1" applyAlignment="1"/>
    <xf numFmtId="0" fontId="0" fillId="2" borderId="0" xfId="0" applyFill="1" applyBorder="1" applyAlignment="1" applyProtection="1">
      <alignment vertical="center"/>
    </xf>
    <xf numFmtId="0" fontId="1" fillId="0" borderId="22" xfId="0" applyFont="1" applyBorder="1"/>
    <xf numFmtId="0" fontId="1" fillId="0" borderId="18" xfId="0" applyFont="1" applyBorder="1"/>
    <xf numFmtId="0" fontId="22" fillId="3" borderId="22" xfId="0" applyFont="1" applyFill="1" applyBorder="1" applyAlignment="1" applyProtection="1">
      <alignment vertical="center"/>
      <protection locked="0"/>
    </xf>
    <xf numFmtId="0" fontId="22" fillId="3" borderId="0" xfId="0" applyFont="1" applyFill="1" applyBorder="1" applyAlignment="1" applyProtection="1">
      <alignment vertical="center" wrapText="1"/>
      <protection locked="0"/>
    </xf>
    <xf numFmtId="0" fontId="0" fillId="2" borderId="36" xfId="0" applyFill="1" applyBorder="1" applyAlignment="1" applyProtection="1">
      <alignment vertical="center"/>
    </xf>
    <xf numFmtId="0" fontId="1" fillId="2" borderId="1" xfId="0" applyFont="1" applyFill="1" applyBorder="1" applyAlignment="1" applyProtection="1">
      <alignment horizontal="center" vertical="center"/>
      <protection locked="0"/>
    </xf>
    <xf numFmtId="1"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2" borderId="1" xfId="0" applyNumberFormat="1" applyFont="1" applyFill="1" applyBorder="1" applyAlignment="1" applyProtection="1">
      <alignment horizontal="center" vertical="center"/>
    </xf>
    <xf numFmtId="166" fontId="1" fillId="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1" fillId="2" borderId="19" xfId="0" applyFont="1" applyFill="1" applyBorder="1" applyAlignment="1">
      <alignment vertical="center"/>
    </xf>
    <xf numFmtId="0" fontId="1" fillId="2" borderId="18" xfId="0" applyFont="1" applyFill="1" applyBorder="1" applyAlignment="1">
      <alignment vertical="center"/>
    </xf>
    <xf numFmtId="0" fontId="1" fillId="2" borderId="46" xfId="0" applyFont="1" applyFill="1" applyBorder="1" applyAlignment="1">
      <alignment vertical="center"/>
    </xf>
    <xf numFmtId="0" fontId="1" fillId="2" borderId="37" xfId="0" applyFont="1" applyFill="1" applyBorder="1" applyAlignment="1">
      <alignment vertical="center"/>
    </xf>
    <xf numFmtId="0" fontId="1" fillId="2" borderId="36" xfId="0" applyFont="1" applyFill="1" applyBorder="1" applyAlignment="1">
      <alignment vertical="center"/>
    </xf>
    <xf numFmtId="0" fontId="2" fillId="2" borderId="37" xfId="0" applyFont="1" applyFill="1" applyBorder="1" applyAlignment="1" applyProtection="1">
      <alignment vertical="center"/>
    </xf>
    <xf numFmtId="0" fontId="2" fillId="2" borderId="23" xfId="0" applyFont="1" applyFill="1" applyBorder="1" applyAlignment="1" applyProtection="1">
      <alignment vertical="center"/>
    </xf>
    <xf numFmtId="0" fontId="2" fillId="2" borderId="22" xfId="0" applyFont="1" applyFill="1" applyBorder="1" applyAlignment="1" applyProtection="1">
      <alignment vertical="center"/>
    </xf>
    <xf numFmtId="0" fontId="1" fillId="2" borderId="22" xfId="0" applyFont="1" applyFill="1" applyBorder="1" applyAlignment="1">
      <alignment vertical="center"/>
    </xf>
    <xf numFmtId="0" fontId="1" fillId="2" borderId="34" xfId="0" applyFont="1" applyFill="1" applyBorder="1" applyAlignment="1">
      <alignment vertical="center"/>
    </xf>
    <xf numFmtId="0" fontId="1" fillId="3" borderId="37" xfId="0" applyFont="1" applyFill="1" applyBorder="1"/>
    <xf numFmtId="0" fontId="1" fillId="3" borderId="36" xfId="0" applyFont="1" applyFill="1" applyBorder="1"/>
    <xf numFmtId="0" fontId="1" fillId="3" borderId="23" xfId="0" applyFont="1" applyFill="1" applyBorder="1"/>
    <xf numFmtId="0" fontId="1" fillId="3" borderId="22" xfId="0" applyFont="1" applyFill="1" applyBorder="1"/>
    <xf numFmtId="0" fontId="1" fillId="3" borderId="34" xfId="0" applyFont="1" applyFill="1" applyBorder="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0" borderId="0" xfId="0" applyFont="1" applyAlignment="1" applyProtection="1">
      <alignment vertical="center"/>
    </xf>
    <xf numFmtId="0" fontId="13" fillId="2" borderId="0" xfId="0" applyFont="1" applyFill="1" applyBorder="1" applyAlignment="1" applyProtection="1">
      <alignment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0" fontId="27" fillId="3" borderId="0" xfId="0" applyFont="1" applyFill="1" applyBorder="1" applyAlignment="1" applyProtection="1">
      <alignment vertical="center" wrapText="1"/>
      <protection locked="0"/>
    </xf>
    <xf numFmtId="0" fontId="1" fillId="12" borderId="1" xfId="0" applyFont="1" applyFill="1" applyBorder="1" applyAlignment="1" applyProtection="1">
      <alignment horizontal="center" vertical="center"/>
    </xf>
    <xf numFmtId="166" fontId="12" fillId="2" borderId="18" xfId="0" applyNumberFormat="1" applyFont="1" applyFill="1" applyBorder="1" applyAlignment="1" applyProtection="1">
      <alignment vertical="center"/>
    </xf>
    <xf numFmtId="166" fontId="12" fillId="2" borderId="46" xfId="0" applyNumberFormat="1" applyFont="1" applyFill="1" applyBorder="1" applyAlignment="1" applyProtection="1">
      <alignment vertical="center"/>
    </xf>
    <xf numFmtId="166" fontId="12" fillId="2" borderId="22" xfId="0" applyNumberFormat="1" applyFont="1" applyFill="1" applyBorder="1" applyAlignment="1" applyProtection="1">
      <alignment vertical="center"/>
    </xf>
    <xf numFmtId="166" fontId="12" fillId="2" borderId="34" xfId="0" applyNumberFormat="1" applyFont="1" applyFill="1" applyBorder="1" applyAlignment="1" applyProtection="1">
      <alignment vertical="center"/>
    </xf>
    <xf numFmtId="166" fontId="44" fillId="2" borderId="47" xfId="0" applyNumberFormat="1" applyFont="1" applyFill="1" applyBorder="1" applyAlignment="1" applyProtection="1">
      <alignment vertical="center"/>
    </xf>
    <xf numFmtId="166" fontId="44" fillId="2" borderId="81" xfId="0" applyNumberFormat="1" applyFont="1" applyFill="1" applyBorder="1" applyAlignment="1" applyProtection="1">
      <alignment vertical="center"/>
    </xf>
    <xf numFmtId="0" fontId="1" fillId="2" borderId="0" xfId="0" applyFont="1" applyFill="1" applyAlignment="1" applyProtection="1">
      <alignment horizontal="center"/>
    </xf>
    <xf numFmtId="0" fontId="1" fillId="2" borderId="0" xfId="0" applyFont="1" applyFill="1" applyBorder="1" applyAlignment="1" applyProtection="1">
      <alignment horizontal="center"/>
    </xf>
    <xf numFmtId="0" fontId="1" fillId="2" borderId="0" xfId="0" applyFont="1" applyFill="1" applyProtection="1"/>
    <xf numFmtId="0" fontId="1" fillId="0" borderId="0" xfId="0" applyFont="1" applyProtection="1"/>
    <xf numFmtId="0" fontId="1" fillId="3" borderId="0" xfId="0" applyFont="1" applyFill="1" applyBorder="1" applyProtection="1">
      <protection locked="0"/>
    </xf>
    <xf numFmtId="0" fontId="2" fillId="3" borderId="0" xfId="0" applyFont="1" applyFill="1" applyBorder="1" applyAlignment="1" applyProtection="1">
      <protection locked="0"/>
    </xf>
    <xf numFmtId="0" fontId="2" fillId="3" borderId="0" xfId="0" applyFont="1" applyFill="1" applyBorder="1" applyAlignment="1" applyProtection="1">
      <alignment vertical="center" wrapText="1"/>
      <protection locked="0"/>
    </xf>
    <xf numFmtId="0" fontId="12" fillId="3" borderId="0" xfId="0" applyFont="1" applyFill="1" applyBorder="1" applyAlignment="1" applyProtection="1">
      <alignment vertical="center"/>
      <protection locked="0"/>
    </xf>
    <xf numFmtId="1" fontId="12" fillId="3" borderId="0" xfId="0" applyNumberFormat="1" applyFont="1" applyFill="1" applyBorder="1" applyAlignment="1" applyProtection="1">
      <alignment vertical="center"/>
      <protection locked="0"/>
    </xf>
    <xf numFmtId="2" fontId="12" fillId="3" borderId="0" xfId="0" applyNumberFormat="1" applyFont="1" applyFill="1" applyBorder="1" applyAlignment="1" applyProtection="1">
      <alignment vertical="center"/>
      <protection locked="0"/>
    </xf>
    <xf numFmtId="0" fontId="12" fillId="2" borderId="0" xfId="0" applyFont="1" applyFill="1" applyBorder="1" applyAlignment="1" applyProtection="1">
      <alignment vertical="center"/>
      <protection locked="0"/>
    </xf>
    <xf numFmtId="0" fontId="1" fillId="0" borderId="36" xfId="0" applyFont="1" applyBorder="1"/>
    <xf numFmtId="0" fontId="1" fillId="0" borderId="37" xfId="0" applyFont="1" applyBorder="1"/>
    <xf numFmtId="0" fontId="1" fillId="0" borderId="0" xfId="0" applyNumberFormat="1" applyFont="1" applyFill="1"/>
    <xf numFmtId="0" fontId="1" fillId="3" borderId="0" xfId="0" applyNumberFormat="1" applyFont="1" applyFill="1"/>
    <xf numFmtId="0" fontId="12" fillId="2" borderId="0" xfId="0" applyNumberFormat="1" applyFont="1" applyFill="1" applyBorder="1" applyAlignment="1"/>
    <xf numFmtId="0" fontId="12" fillId="2" borderId="0" xfId="0" applyNumberFormat="1" applyFont="1" applyFill="1" applyBorder="1"/>
    <xf numFmtId="0" fontId="46" fillId="2" borderId="0" xfId="0" applyNumberFormat="1" applyFont="1" applyFill="1" applyBorder="1" applyAlignment="1"/>
    <xf numFmtId="0" fontId="12" fillId="0" borderId="0" xfId="0" applyNumberFormat="1" applyFont="1" applyBorder="1"/>
    <xf numFmtId="0" fontId="46" fillId="0" borderId="0" xfId="0" applyNumberFormat="1" applyFont="1" applyBorder="1" applyAlignment="1"/>
    <xf numFmtId="0" fontId="12" fillId="2" borderId="0" xfId="0" applyNumberFormat="1" applyFont="1" applyFill="1"/>
    <xf numFmtId="0" fontId="1" fillId="0" borderId="0" xfId="0" applyNumberFormat="1" applyFont="1" applyFill="1" applyBorder="1"/>
    <xf numFmtId="0" fontId="1" fillId="3" borderId="0" xfId="0" applyNumberFormat="1" applyFont="1" applyFill="1" applyBorder="1"/>
    <xf numFmtId="0" fontId="1" fillId="0" borderId="0" xfId="0" applyNumberFormat="1" applyFont="1" applyFill="1" applyBorder="1" applyAlignment="1"/>
    <xf numFmtId="0" fontId="1" fillId="0" borderId="0" xfId="14" applyNumberFormat="1" applyFont="1" applyFill="1" applyBorder="1" applyAlignment="1"/>
    <xf numFmtId="0" fontId="2" fillId="0" borderId="0" xfId="0" applyNumberFormat="1" applyFont="1" applyFill="1" applyBorder="1" applyAlignment="1"/>
    <xf numFmtId="0" fontId="22" fillId="0" borderId="0" xfId="0" applyNumberFormat="1" applyFont="1" applyFill="1" applyBorder="1" applyAlignment="1"/>
    <xf numFmtId="0" fontId="1" fillId="2" borderId="0" xfId="0" applyNumberFormat="1" applyFont="1" applyFill="1" applyBorder="1"/>
    <xf numFmtId="0" fontId="22" fillId="0" borderId="0" xfId="0" applyNumberFormat="1" applyFont="1" applyFill="1" applyBorder="1" applyAlignment="1">
      <alignment vertical="center" wrapText="1"/>
    </xf>
    <xf numFmtId="0" fontId="1" fillId="2" borderId="0" xfId="0" applyNumberFormat="1" applyFont="1" applyFill="1"/>
    <xf numFmtId="0" fontId="2" fillId="2" borderId="0" xfId="0" applyNumberFormat="1" applyFont="1" applyFill="1" applyBorder="1" applyAlignment="1"/>
    <xf numFmtId="0" fontId="2" fillId="3" borderId="0" xfId="0" applyNumberFormat="1" applyFont="1" applyFill="1" applyBorder="1" applyAlignment="1"/>
    <xf numFmtId="165" fontId="1" fillId="3" borderId="0" xfId="0" applyNumberFormat="1" applyFont="1" applyFill="1" applyBorder="1" applyAlignment="1" applyProtection="1"/>
    <xf numFmtId="0" fontId="2" fillId="3" borderId="0" xfId="0" applyFont="1" applyFill="1" applyBorder="1" applyAlignment="1" applyProtection="1"/>
    <xf numFmtId="9" fontId="1" fillId="3" borderId="0" xfId="0" applyNumberFormat="1" applyFont="1" applyFill="1" applyBorder="1" applyAlignment="1" applyProtection="1"/>
    <xf numFmtId="0" fontId="2" fillId="2" borderId="0" xfId="0" applyFont="1" applyFill="1" applyAlignment="1" applyProtection="1">
      <alignment vertical="center"/>
    </xf>
    <xf numFmtId="1" fontId="1" fillId="3" borderId="0" xfId="0" applyNumberFormat="1" applyFont="1" applyFill="1" applyAlignment="1" applyProtection="1">
      <alignment vertical="center"/>
      <protection locked="0"/>
    </xf>
    <xf numFmtId="0" fontId="2" fillId="3" borderId="61" xfId="0" applyFont="1" applyFill="1" applyBorder="1" applyAlignment="1" applyProtection="1">
      <alignment vertical="center"/>
    </xf>
    <xf numFmtId="0" fontId="0" fillId="0" borderId="0" xfId="0" applyBorder="1"/>
    <xf numFmtId="0" fontId="1" fillId="0" borderId="6"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5" xfId="0" applyFont="1" applyFill="1" applyBorder="1" applyAlignment="1" applyProtection="1">
      <protection locked="0"/>
    </xf>
    <xf numFmtId="0" fontId="1" fillId="2" borderId="0" xfId="0" applyFont="1" applyFill="1" applyBorder="1" applyAlignment="1" applyProtection="1">
      <protection locked="0"/>
    </xf>
    <xf numFmtId="0" fontId="1" fillId="8" borderId="12"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xf>
    <xf numFmtId="0" fontId="1" fillId="8" borderId="0" xfId="0" applyFont="1" applyFill="1" applyAlignment="1" applyProtection="1">
      <alignment horizontal="center"/>
      <protection locked="0"/>
    </xf>
    <xf numFmtId="0" fontId="1" fillId="8" borderId="0" xfId="0" applyFont="1" applyFill="1" applyAlignment="1" applyProtection="1">
      <alignment horizontal="center" vertical="center"/>
      <protection locked="0"/>
    </xf>
    <xf numFmtId="0" fontId="1" fillId="8" borderId="6" xfId="0" applyFont="1" applyFill="1" applyBorder="1" applyAlignment="1" applyProtection="1">
      <alignment horizontal="center" vertical="center"/>
      <protection locked="0"/>
    </xf>
    <xf numFmtId="0" fontId="1" fillId="8" borderId="1" xfId="0" applyFont="1" applyFill="1" applyBorder="1" applyAlignment="1" applyProtection="1">
      <alignment horizontal="center" vertical="center"/>
      <protection locked="0"/>
    </xf>
    <xf numFmtId="0" fontId="1" fillId="8" borderId="1" xfId="0" applyFont="1" applyFill="1" applyBorder="1" applyAlignment="1" applyProtection="1">
      <alignment horizontal="center"/>
      <protection locked="0"/>
    </xf>
    <xf numFmtId="0" fontId="1" fillId="8" borderId="7" xfId="0" applyFont="1" applyFill="1" applyBorder="1" applyAlignment="1" applyProtection="1">
      <alignment horizontal="center"/>
      <protection locked="0"/>
    </xf>
    <xf numFmtId="0" fontId="1" fillId="8" borderId="0" xfId="0" applyFont="1" applyFill="1" applyProtection="1">
      <protection locked="0"/>
    </xf>
    <xf numFmtId="0" fontId="1" fillId="8" borderId="13" xfId="0" applyFont="1" applyFill="1" applyBorder="1" applyAlignment="1" applyProtection="1">
      <alignment horizontal="center"/>
      <protection locked="0"/>
    </xf>
    <xf numFmtId="0" fontId="1" fillId="8" borderId="0" xfId="0" applyFont="1" applyFill="1" applyBorder="1" applyAlignment="1" applyProtection="1">
      <alignment horizontal="center" vertical="center"/>
      <protection locked="0"/>
    </xf>
    <xf numFmtId="0" fontId="1" fillId="8" borderId="0" xfId="0" applyFont="1" applyFill="1" applyBorder="1" applyAlignment="1" applyProtection="1">
      <alignment horizontal="center"/>
      <protection locked="0"/>
    </xf>
    <xf numFmtId="0" fontId="0" fillId="8" borderId="0" xfId="0" applyFill="1"/>
    <xf numFmtId="0" fontId="1" fillId="0" borderId="1" xfId="0" applyFont="1" applyFill="1" applyBorder="1" applyAlignment="1" applyProtection="1">
      <alignment horizontal="center" vertical="center"/>
    </xf>
    <xf numFmtId="0" fontId="1" fillId="8" borderId="12" xfId="0" applyFont="1" applyFill="1" applyBorder="1" applyAlignment="1" applyProtection="1">
      <alignment horizontal="center"/>
      <protection locked="0"/>
    </xf>
    <xf numFmtId="0" fontId="1" fillId="12" borderId="13" xfId="0" applyFont="1" applyFill="1" applyBorder="1" applyAlignment="1" applyProtection="1">
      <alignment horizontal="center" vertical="center"/>
      <protection locked="0"/>
    </xf>
    <xf numFmtId="0" fontId="34" fillId="2" borderId="1" xfId="24" applyFill="1" applyBorder="1" applyAlignment="1" applyProtection="1">
      <alignment horizontal="center" vertical="center"/>
      <protection locked="0"/>
    </xf>
    <xf numFmtId="0" fontId="14" fillId="2" borderId="0" xfId="0" applyFont="1" applyFill="1" applyAlignment="1" applyProtection="1">
      <alignment vertical="center"/>
    </xf>
    <xf numFmtId="0" fontId="1" fillId="2" borderId="1" xfId="0" applyFont="1" applyFill="1" applyBorder="1" applyAlignment="1" applyProtection="1">
      <alignment horizontal="center" vertical="center"/>
      <protection locked="0"/>
    </xf>
    <xf numFmtId="0" fontId="1" fillId="0" borderId="0" xfId="0" applyFont="1" applyFill="1" applyBorder="1" applyAlignment="1" applyProtection="1">
      <alignment horizontal="center" vertical="center"/>
    </xf>
    <xf numFmtId="0" fontId="0" fillId="2" borderId="0" xfId="0" applyFill="1" applyBorder="1" applyAlignment="1">
      <alignment horizontal="center" vertical="center"/>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166" fontId="1" fillId="2" borderId="1" xfId="0" applyNumberFormat="1" applyFont="1" applyFill="1" applyBorder="1" applyAlignment="1">
      <alignment horizontal="center" vertical="center"/>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quotePrefix="1" applyNumberFormat="1" applyFont="1" applyFill="1" applyBorder="1" applyAlignment="1" applyProtection="1">
      <alignment horizontal="center" vertical="center"/>
    </xf>
    <xf numFmtId="0" fontId="1" fillId="2" borderId="1" xfId="0" quotePrefix="1" applyFont="1" applyFill="1" applyBorder="1" applyAlignment="1" applyProtection="1">
      <alignment horizontal="center" vertical="center"/>
    </xf>
    <xf numFmtId="0" fontId="1" fillId="8" borderId="1" xfId="0" quotePrefix="1" applyFont="1" applyFill="1" applyBorder="1" applyAlignment="1" applyProtection="1">
      <alignment horizontal="center"/>
      <protection locked="0"/>
    </xf>
    <xf numFmtId="166" fontId="1" fillId="2" borderId="1" xfId="0" quotePrefix="1" applyNumberFormat="1" applyFont="1" applyFill="1" applyBorder="1" applyAlignment="1">
      <alignment horizontal="center" vertical="center"/>
    </xf>
    <xf numFmtId="166" fontId="1" fillId="2" borderId="13" xfId="0" applyNumberFormat="1" applyFont="1" applyFill="1" applyBorder="1" applyAlignment="1" applyProtection="1">
      <alignment horizontal="center" vertical="center"/>
    </xf>
    <xf numFmtId="0" fontId="1" fillId="2" borderId="0" xfId="0" applyFont="1" applyFill="1" applyAlignment="1" applyProtection="1">
      <alignment horizontal="center" wrapText="1"/>
      <protection locked="0"/>
    </xf>
    <xf numFmtId="0" fontId="12" fillId="2" borderId="11" xfId="0" applyFont="1" applyFill="1" applyBorder="1" applyAlignment="1" applyProtection="1">
      <alignment horizontal="left" vertical="center"/>
    </xf>
    <xf numFmtId="0" fontId="1" fillId="2" borderId="19" xfId="0" applyFont="1" applyFill="1" applyBorder="1"/>
    <xf numFmtId="0" fontId="1" fillId="2" borderId="18" xfId="0" applyFont="1" applyFill="1" applyBorder="1"/>
    <xf numFmtId="0" fontId="1" fillId="2" borderId="46" xfId="0" applyFont="1" applyFill="1" applyBorder="1"/>
    <xf numFmtId="0" fontId="1" fillId="2" borderId="37" xfId="0" applyFont="1" applyFill="1" applyBorder="1"/>
    <xf numFmtId="0" fontId="1" fillId="2" borderId="36" xfId="0" applyFont="1" applyFill="1" applyBorder="1"/>
    <xf numFmtId="0" fontId="1" fillId="2" borderId="120" xfId="0" applyFont="1" applyFill="1" applyBorder="1"/>
    <xf numFmtId="0" fontId="26" fillId="2" borderId="14" xfId="0" applyFont="1" applyFill="1" applyBorder="1" applyAlignment="1" applyProtection="1">
      <alignment horizontal="center"/>
      <protection locked="0"/>
    </xf>
    <xf numFmtId="0" fontId="13" fillId="2" borderId="71" xfId="0" applyFont="1" applyFill="1" applyBorder="1" applyAlignment="1" applyProtection="1">
      <alignment horizontal="center" vertical="center"/>
    </xf>
    <xf numFmtId="0" fontId="13" fillId="2" borderId="56" xfId="0" applyFont="1" applyFill="1" applyBorder="1" applyAlignment="1" applyProtection="1">
      <alignment horizontal="center" vertical="center"/>
    </xf>
    <xf numFmtId="0" fontId="24" fillId="0" borderId="0" xfId="0" applyFont="1" applyAlignment="1" applyProtection="1">
      <alignment vertical="center"/>
    </xf>
    <xf numFmtId="2" fontId="13" fillId="2" borderId="63" xfId="0" applyNumberFormat="1" applyFont="1" applyFill="1" applyBorder="1" applyAlignment="1" applyProtection="1">
      <alignment horizontal="center" vertical="center"/>
    </xf>
    <xf numFmtId="2" fontId="13" fillId="2" borderId="62" xfId="0" applyNumberFormat="1" applyFont="1" applyFill="1" applyBorder="1" applyAlignment="1" applyProtection="1">
      <alignment vertical="center"/>
    </xf>
    <xf numFmtId="166" fontId="44" fillId="2" borderId="5" xfId="0" applyNumberFormat="1" applyFont="1" applyFill="1" applyBorder="1" applyAlignment="1" applyProtection="1">
      <alignment vertical="center"/>
    </xf>
    <xf numFmtId="166" fontId="12" fillId="2" borderId="36" xfId="0" applyNumberFormat="1" applyFont="1" applyFill="1" applyBorder="1" applyAlignment="1" applyProtection="1">
      <alignment vertical="center"/>
    </xf>
    <xf numFmtId="0" fontId="1" fillId="2" borderId="1" xfId="0" quotePrefix="1" applyFont="1" applyFill="1" applyBorder="1" applyAlignment="1" applyProtection="1">
      <alignment horizontal="center" vertical="center" wrapText="1"/>
      <protection locked="0"/>
    </xf>
    <xf numFmtId="0" fontId="1" fillId="2" borderId="1" xfId="0" quotePrefix="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0" borderId="0" xfId="0" applyFont="1" applyBorder="1" applyProtection="1">
      <protection locked="0"/>
    </xf>
    <xf numFmtId="0" fontId="24" fillId="2" borderId="0" xfId="0" applyFont="1" applyFill="1" applyAlignment="1" applyProtection="1">
      <alignment vertical="center"/>
    </xf>
    <xf numFmtId="0" fontId="1" fillId="2" borderId="0" xfId="0" applyFont="1" applyFill="1" applyBorder="1" applyProtection="1"/>
    <xf numFmtId="0" fontId="1" fillId="2" borderId="1"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3" borderId="0" xfId="0" applyFont="1" applyFill="1" applyAlignment="1" applyProtection="1">
      <protection locked="0"/>
    </xf>
    <xf numFmtId="0" fontId="1" fillId="2" borderId="1" xfId="0" applyFont="1" applyFill="1" applyBorder="1" applyAlignment="1" applyProtection="1">
      <alignment horizontal="center" vertical="center"/>
      <protection locked="0"/>
    </xf>
    <xf numFmtId="0" fontId="1" fillId="8" borderId="0" xfId="0" applyFont="1" applyFill="1" applyBorder="1" applyAlignment="1" applyProtection="1">
      <alignment horizontal="center" vertical="center"/>
    </xf>
    <xf numFmtId="0" fontId="44" fillId="2" borderId="0" xfId="0" applyFont="1" applyFill="1" applyAlignment="1" applyProtection="1">
      <alignment vertical="center"/>
    </xf>
    <xf numFmtId="1" fontId="44" fillId="2" borderId="0" xfId="0" applyNumberFormat="1" applyFont="1" applyFill="1" applyBorder="1" applyAlignment="1" applyProtection="1">
      <alignment vertical="center"/>
    </xf>
    <xf numFmtId="1" fontId="1" fillId="8" borderId="1" xfId="0" applyNumberFormat="1" applyFont="1" applyFill="1" applyBorder="1" applyAlignment="1" applyProtection="1">
      <alignment horizontal="center"/>
      <protection locked="0"/>
    </xf>
    <xf numFmtId="0" fontId="1" fillId="2" borderId="1" xfId="0" applyFont="1" applyFill="1" applyBorder="1" applyAlignment="1" applyProtection="1">
      <alignment horizontal="center" vertical="center"/>
    </xf>
    <xf numFmtId="1" fontId="1" fillId="8" borderId="7" xfId="0" applyNumberFormat="1" applyFont="1" applyFill="1" applyBorder="1" applyAlignment="1" applyProtection="1">
      <alignment horizontal="center"/>
      <protection locked="0"/>
    </xf>
    <xf numFmtId="1" fontId="1" fillId="12" borderId="13" xfId="0" applyNumberFormat="1"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xf>
    <xf numFmtId="2" fontId="1" fillId="2" borderId="13" xfId="0" quotePrefix="1" applyNumberFormat="1" applyFont="1" applyFill="1" applyBorder="1" applyAlignment="1" applyProtection="1">
      <alignment horizontal="center" vertical="center"/>
    </xf>
    <xf numFmtId="0" fontId="54" fillId="0" borderId="1" xfId="0" applyFont="1" applyBorder="1" applyAlignment="1">
      <alignment horizontal="center" vertical="center"/>
    </xf>
    <xf numFmtId="2" fontId="54" fillId="0" borderId="1" xfId="0" applyNumberFormat="1" applyFont="1" applyBorder="1" applyAlignment="1">
      <alignment horizontal="center" vertical="center"/>
    </xf>
    <xf numFmtId="0" fontId="54" fillId="0" borderId="1" xfId="0" applyFont="1" applyBorder="1" applyAlignment="1">
      <alignment horizontal="center"/>
    </xf>
    <xf numFmtId="0" fontId="0" fillId="0" borderId="1" xfId="0" applyBorder="1" applyAlignment="1">
      <alignment horizontal="center"/>
    </xf>
    <xf numFmtId="2" fontId="0" fillId="0" borderId="1" xfId="0" applyNumberFormat="1" applyBorder="1" applyAlignment="1">
      <alignment horizontal="center"/>
    </xf>
    <xf numFmtId="0" fontId="0" fillId="0" borderId="1" xfId="0" applyBorder="1"/>
    <xf numFmtId="0" fontId="0" fillId="0" borderId="0" xfId="0" applyAlignment="1">
      <alignment horizontal="center"/>
    </xf>
    <xf numFmtId="2" fontId="0" fillId="0" borderId="0" xfId="0" applyNumberFormat="1" applyAlignment="1">
      <alignment horizontal="center"/>
    </xf>
    <xf numFmtId="2" fontId="1" fillId="13" borderId="1" xfId="0" applyNumberFormat="1" applyFont="1" applyFill="1" applyBorder="1" applyAlignment="1" applyProtection="1">
      <alignment horizontal="center" vertical="center"/>
    </xf>
    <xf numFmtId="0" fontId="0" fillId="0" borderId="0" xfId="0" applyProtection="1"/>
    <xf numFmtId="0" fontId="1" fillId="2" borderId="0" xfId="0" applyFont="1" applyFill="1" applyBorder="1" applyProtection="1">
      <protection locked="0"/>
    </xf>
    <xf numFmtId="2" fontId="1" fillId="12" borderId="1" xfId="0" applyNumberFormat="1" applyFont="1" applyFill="1" applyBorder="1" applyAlignment="1" applyProtection="1">
      <alignment horizontal="center" vertical="center"/>
      <protection locked="0"/>
    </xf>
    <xf numFmtId="166" fontId="1" fillId="2" borderId="10" xfId="0" quotePrefix="1" applyNumberFormat="1" applyFont="1" applyFill="1" applyBorder="1" applyAlignment="1" applyProtection="1">
      <alignment horizontal="center" vertical="center"/>
    </xf>
    <xf numFmtId="0" fontId="1" fillId="2" borderId="10" xfId="0" applyFont="1" applyFill="1" applyBorder="1" applyAlignment="1" applyProtection="1">
      <alignment horizontal="center" vertical="center"/>
    </xf>
    <xf numFmtId="0" fontId="55" fillId="0" borderId="0" xfId="0" applyFont="1"/>
    <xf numFmtId="14" fontId="55" fillId="0" borderId="0" xfId="0" applyNumberFormat="1" applyFont="1" applyAlignment="1">
      <alignment horizontal="center" vertical="center"/>
    </xf>
    <xf numFmtId="0" fontId="56" fillId="21" borderId="0" xfId="0" applyFont="1" applyFill="1" applyProtection="1"/>
    <xf numFmtId="0" fontId="56" fillId="0" borderId="0" xfId="0" applyFont="1" applyProtection="1"/>
    <xf numFmtId="0" fontId="56" fillId="22" borderId="0" xfId="0" applyFont="1" applyFill="1" applyProtection="1"/>
    <xf numFmtId="0" fontId="57" fillId="22" borderId="0" xfId="0" applyFont="1" applyFill="1" applyProtection="1"/>
    <xf numFmtId="14" fontId="56" fillId="0" borderId="0" xfId="0" applyNumberFormat="1" applyFont="1" applyAlignment="1" applyProtection="1">
      <alignment horizontal="center" vertical="center"/>
    </xf>
    <xf numFmtId="0" fontId="56" fillId="0" borderId="0" xfId="0" quotePrefix="1" applyFont="1" applyProtection="1"/>
    <xf numFmtId="0" fontId="58" fillId="21" borderId="0" xfId="0" applyFont="1" applyFill="1" applyProtection="1"/>
    <xf numFmtId="0" fontId="59" fillId="0" borderId="0" xfId="0" applyFont="1" applyAlignment="1">
      <alignment vertical="top"/>
    </xf>
    <xf numFmtId="0" fontId="59" fillId="23" borderId="0" xfId="0" applyFont="1" applyFill="1" applyAlignment="1">
      <alignment vertical="top"/>
    </xf>
    <xf numFmtId="0" fontId="1" fillId="8" borderId="0" xfId="0" applyFont="1" applyFill="1" applyBorder="1" applyProtection="1">
      <protection locked="0"/>
    </xf>
    <xf numFmtId="0" fontId="1" fillId="2" borderId="7" xfId="0" applyFont="1" applyFill="1" applyBorder="1" applyAlignment="1" applyProtection="1">
      <alignment horizontal="center" vertical="center"/>
      <protection locked="0"/>
    </xf>
    <xf numFmtId="0" fontId="26" fillId="13" borderId="14"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xf>
    <xf numFmtId="166" fontId="1" fillId="2" borderId="10" xfId="0" applyNumberFormat="1" applyFont="1" applyFill="1" applyBorder="1" applyAlignment="1" applyProtection="1">
      <alignment horizontal="center" vertical="center"/>
    </xf>
    <xf numFmtId="0" fontId="1" fillId="12" borderId="7" xfId="0" applyFont="1" applyFill="1" applyBorder="1" applyAlignment="1" applyProtection="1">
      <alignment horizontal="center" vertical="center"/>
      <protection locked="0"/>
    </xf>
    <xf numFmtId="166" fontId="1" fillId="2" borderId="1" xfId="0" quotePrefix="1" applyNumberFormat="1" applyFont="1" applyFill="1" applyBorder="1" applyAlignment="1" applyProtection="1">
      <alignment horizontal="center" vertical="center"/>
    </xf>
    <xf numFmtId="0" fontId="2" fillId="3" borderId="59" xfId="0" applyFont="1" applyFill="1" applyBorder="1" applyAlignment="1" applyProtection="1">
      <alignment vertical="center"/>
    </xf>
    <xf numFmtId="0" fontId="2" fillId="3" borderId="58" xfId="0" applyFont="1" applyFill="1" applyBorder="1" applyAlignment="1" applyProtection="1">
      <alignment vertical="center"/>
    </xf>
    <xf numFmtId="0" fontId="2" fillId="3" borderId="57" xfId="0" applyFont="1" applyFill="1" applyBorder="1" applyAlignment="1" applyProtection="1">
      <alignment vertical="center"/>
    </xf>
    <xf numFmtId="0" fontId="2" fillId="3" borderId="59" xfId="0" applyFont="1" applyFill="1" applyBorder="1" applyAlignment="1"/>
    <xf numFmtId="0" fontId="2" fillId="3" borderId="58" xfId="0" applyFont="1" applyFill="1" applyBorder="1" applyAlignment="1"/>
    <xf numFmtId="0" fontId="2" fillId="3" borderId="57" xfId="0" applyFont="1" applyFill="1" applyBorder="1" applyAlignment="1"/>
    <xf numFmtId="0" fontId="2" fillId="3" borderId="0" xfId="0" applyFont="1" applyFill="1" applyBorder="1" applyAlignment="1">
      <alignment horizontal="left"/>
    </xf>
    <xf numFmtId="0" fontId="1" fillId="3" borderId="11" xfId="0" applyFont="1" applyFill="1" applyBorder="1" applyAlignment="1">
      <alignment vertical="center"/>
    </xf>
    <xf numFmtId="0" fontId="1" fillId="3" borderId="36" xfId="0" applyFont="1" applyFill="1" applyBorder="1" applyAlignment="1" applyProtection="1">
      <alignment vertical="center"/>
      <protection locked="0"/>
    </xf>
    <xf numFmtId="0" fontId="1" fillId="3" borderId="34" xfId="0" applyFont="1" applyFill="1" applyBorder="1" applyAlignment="1" applyProtection="1">
      <alignment vertical="center"/>
      <protection locked="0"/>
    </xf>
    <xf numFmtId="0" fontId="1" fillId="3" borderId="0" xfId="0" applyFont="1" applyFill="1" applyBorder="1" applyAlignment="1" applyProtection="1">
      <protection locked="0"/>
    </xf>
    <xf numFmtId="0" fontId="61" fillId="11" borderId="0" xfId="0" applyFont="1" applyFill="1" applyBorder="1" applyAlignment="1" applyProtection="1">
      <alignment vertical="center"/>
      <protection locked="0"/>
    </xf>
    <xf numFmtId="0" fontId="13" fillId="11" borderId="0" xfId="0" quotePrefix="1" applyFont="1" applyFill="1" applyBorder="1" applyAlignment="1">
      <alignment vertical="center"/>
    </xf>
    <xf numFmtId="0" fontId="13" fillId="11" borderId="0" xfId="0" applyFont="1" applyFill="1" applyBorder="1" applyAlignment="1">
      <alignment vertical="center"/>
    </xf>
    <xf numFmtId="0" fontId="61" fillId="2" borderId="0" xfId="0" applyFont="1" applyFill="1" applyBorder="1" applyAlignment="1">
      <alignment vertical="center"/>
    </xf>
    <xf numFmtId="0" fontId="13" fillId="2" borderId="0" xfId="0" applyFont="1" applyFill="1" applyBorder="1" applyAlignment="1">
      <alignment vertical="center"/>
    </xf>
    <xf numFmtId="0" fontId="61" fillId="2" borderId="0" xfId="0" applyFont="1" applyFill="1" applyBorder="1" applyAlignment="1">
      <alignment horizontal="right" vertical="center"/>
    </xf>
    <xf numFmtId="0" fontId="61" fillId="2" borderId="0" xfId="0" applyFont="1" applyFill="1" applyAlignment="1">
      <alignment vertical="center"/>
    </xf>
    <xf numFmtId="0" fontId="13" fillId="2" borderId="0" xfId="0" applyFont="1" applyFill="1" applyAlignment="1">
      <alignment vertical="center"/>
    </xf>
    <xf numFmtId="14" fontId="13" fillId="2" borderId="0" xfId="0" applyNumberFormat="1" applyFont="1" applyFill="1" applyBorder="1" applyAlignment="1">
      <alignment vertical="center"/>
    </xf>
    <xf numFmtId="0" fontId="19" fillId="2" borderId="0" xfId="0" applyFont="1" applyFill="1" applyBorder="1" applyAlignment="1" applyProtection="1">
      <alignment horizontal="center" vertical="center"/>
    </xf>
    <xf numFmtId="0" fontId="2" fillId="2" borderId="49" xfId="0" applyFont="1" applyFill="1" applyBorder="1" applyAlignment="1" applyProtection="1">
      <alignment vertical="center"/>
    </xf>
    <xf numFmtId="0" fontId="2" fillId="2" borderId="48" xfId="0" applyFont="1" applyFill="1" applyBorder="1" applyAlignment="1" applyProtection="1">
      <alignment vertical="center"/>
    </xf>
    <xf numFmtId="0" fontId="2" fillId="2" borderId="73" xfId="0" applyFont="1" applyFill="1" applyBorder="1" applyAlignment="1" applyProtection="1">
      <alignment vertical="center"/>
    </xf>
    <xf numFmtId="0" fontId="2" fillId="3" borderId="95" xfId="0" applyFont="1" applyFill="1" applyBorder="1" applyAlignment="1" applyProtection="1">
      <alignment vertical="center"/>
    </xf>
    <xf numFmtId="0" fontId="2" fillId="3" borderId="62" xfId="0" applyFont="1" applyFill="1" applyBorder="1" applyAlignment="1" applyProtection="1">
      <alignment vertical="center"/>
    </xf>
    <xf numFmtId="0" fontId="1" fillId="0" borderId="62" xfId="0" applyFont="1" applyBorder="1" applyAlignment="1" applyProtection="1">
      <alignment vertical="center"/>
    </xf>
    <xf numFmtId="0" fontId="62" fillId="2" borderId="0" xfId="0" applyFont="1" applyFill="1" applyBorder="1" applyAlignment="1" applyProtection="1">
      <alignment horizontal="center" vertical="center" wrapText="1" shrinkToFit="1"/>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pplyProtection="1">
      <alignment horizontal="left" vertical="center"/>
    </xf>
    <xf numFmtId="0" fontId="63" fillId="7" borderId="1" xfId="0" applyFont="1" applyFill="1" applyBorder="1" applyAlignment="1" applyProtection="1">
      <alignment horizontal="center" vertical="center" wrapText="1"/>
      <protection locked="0"/>
    </xf>
    <xf numFmtId="2" fontId="1" fillId="12" borderId="1" xfId="0" applyNumberFormat="1"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2" fontId="0" fillId="0" borderId="1" xfId="0" applyNumberFormat="1" applyFill="1" applyBorder="1" applyAlignment="1">
      <alignment horizontal="center"/>
    </xf>
    <xf numFmtId="14" fontId="1" fillId="2" borderId="1" xfId="0" applyNumberFormat="1" applyFont="1" applyFill="1" applyBorder="1" applyAlignment="1" applyProtection="1">
      <alignment horizontal="center" vertical="center"/>
      <protection locked="0"/>
    </xf>
    <xf numFmtId="0" fontId="56" fillId="0" borderId="0" xfId="0" quotePrefix="1" applyFont="1" applyAlignment="1" applyProtection="1">
      <alignment horizontal="center"/>
    </xf>
    <xf numFmtId="0" fontId="58" fillId="21" borderId="0" xfId="0" applyFont="1" applyFill="1" applyAlignment="1" applyProtection="1">
      <alignment horizontal="center"/>
    </xf>
    <xf numFmtId="0" fontId="45" fillId="21" borderId="0" xfId="0" applyFont="1" applyFill="1" applyProtection="1"/>
    <xf numFmtId="14" fontId="45" fillId="21" borderId="0" xfId="0" applyNumberFormat="1" applyFont="1" applyFill="1" applyAlignment="1" applyProtection="1">
      <alignment horizontal="center" vertical="center"/>
    </xf>
    <xf numFmtId="0" fontId="55" fillId="0" borderId="0" xfId="0" applyFont="1" applyAlignment="1">
      <alignment horizontal="center" vertical="center"/>
    </xf>
    <xf numFmtId="9" fontId="56" fillId="21" borderId="0" xfId="14" applyFont="1" applyFill="1" applyAlignment="1" applyProtection="1">
      <alignment horizontal="center" vertical="center"/>
    </xf>
    <xf numFmtId="9" fontId="56" fillId="22" borderId="0" xfId="14" applyFont="1" applyFill="1" applyAlignment="1" applyProtection="1">
      <alignment horizontal="center" vertical="center"/>
    </xf>
    <xf numFmtId="9" fontId="56" fillId="0" borderId="0" xfId="14" applyFont="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56"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38" xfId="0" applyFont="1" applyFill="1" applyBorder="1" applyAlignment="1" applyProtection="1">
      <alignment horizontal="center" vertical="center"/>
      <protection locked="0"/>
    </xf>
    <xf numFmtId="0" fontId="2" fillId="0" borderId="0" xfId="0" applyFont="1" applyFill="1" applyBorder="1" applyAlignment="1" applyProtection="1">
      <protection locked="0"/>
    </xf>
    <xf numFmtId="0" fontId="1" fillId="0" borderId="0" xfId="0" applyFont="1" applyFill="1" applyBorder="1" applyProtection="1">
      <protection locked="0"/>
    </xf>
    <xf numFmtId="0" fontId="1" fillId="0" borderId="0" xfId="0" applyFont="1" applyFill="1" applyBorder="1" applyAlignment="1" applyProtection="1">
      <protection locked="0"/>
    </xf>
    <xf numFmtId="166" fontId="1" fillId="3" borderId="0" xfId="0" applyNumberFormat="1" applyFont="1" applyFill="1" applyBorder="1" applyAlignment="1" applyProtection="1">
      <protection locked="0"/>
    </xf>
    <xf numFmtId="1" fontId="1" fillId="3" borderId="0" xfId="0" applyNumberFormat="1" applyFont="1" applyFill="1" applyBorder="1" applyAlignment="1" applyProtection="1">
      <protection locked="0"/>
    </xf>
    <xf numFmtId="0" fontId="1" fillId="3" borderId="0" xfId="0" applyFont="1" applyFill="1" applyBorder="1" applyAlignment="1" applyProtection="1">
      <alignment vertical="center" wrapText="1"/>
      <protection locked="0"/>
    </xf>
    <xf numFmtId="0" fontId="1" fillId="0" borderId="0" xfId="0" applyFont="1" applyFill="1" applyBorder="1" applyAlignment="1" applyProtection="1">
      <alignment vertical="center" wrapText="1"/>
      <protection locked="0"/>
    </xf>
    <xf numFmtId="167" fontId="1" fillId="3" borderId="0" xfId="14" applyNumberFormat="1" applyFont="1" applyFill="1" applyBorder="1" applyAlignment="1" applyProtection="1">
      <protection locked="0"/>
    </xf>
    <xf numFmtId="2" fontId="1" fillId="3" borderId="0" xfId="0" applyNumberFormat="1" applyFont="1" applyFill="1" applyBorder="1" applyAlignment="1" applyProtection="1">
      <protection locked="0"/>
    </xf>
    <xf numFmtId="0" fontId="1" fillId="3" borderId="5" xfId="0" applyFont="1" applyFill="1" applyBorder="1" applyAlignment="1" applyProtection="1">
      <alignment vertical="center"/>
      <protection locked="0"/>
    </xf>
    <xf numFmtId="0" fontId="1" fillId="3" borderId="0" xfId="0" applyNumberFormat="1" applyFont="1" applyFill="1" applyBorder="1" applyAlignment="1" applyProtection="1">
      <alignment vertical="center"/>
    </xf>
    <xf numFmtId="0" fontId="1" fillId="3" borderId="0" xfId="0" applyFont="1" applyFill="1" applyBorder="1" applyAlignment="1" applyProtection="1"/>
    <xf numFmtId="0" fontId="34" fillId="3" borderId="0" xfId="24" applyFill="1" applyBorder="1" applyProtection="1"/>
    <xf numFmtId="0" fontId="2" fillId="20" borderId="0" xfId="0" applyFont="1" applyFill="1" applyBorder="1" applyAlignment="1"/>
    <xf numFmtId="0" fontId="1" fillId="20" borderId="0" xfId="0" applyFont="1" applyFill="1" applyBorder="1"/>
    <xf numFmtId="0" fontId="1" fillId="20" borderId="0" xfId="0" applyFont="1" applyFill="1" applyBorder="1" applyAlignment="1"/>
    <xf numFmtId="166" fontId="1" fillId="20" borderId="0" xfId="0" applyNumberFormat="1" applyFont="1" applyFill="1" applyBorder="1" applyAlignment="1"/>
    <xf numFmtId="1" fontId="1" fillId="20" borderId="0" xfId="0" applyNumberFormat="1" applyFont="1" applyFill="1" applyBorder="1" applyAlignment="1"/>
    <xf numFmtId="0" fontId="1" fillId="20" borderId="0" xfId="0" applyFont="1" applyFill="1" applyBorder="1" applyAlignment="1">
      <alignment vertical="center" wrapText="1"/>
    </xf>
    <xf numFmtId="167" fontId="1" fillId="20" borderId="0" xfId="14" applyNumberFormat="1" applyFont="1" applyFill="1" applyBorder="1" applyAlignment="1"/>
    <xf numFmtId="2" fontId="1" fillId="20" borderId="0" xfId="0" applyNumberFormat="1" applyFont="1" applyFill="1" applyBorder="1" applyAlignment="1"/>
    <xf numFmtId="0" fontId="65" fillId="3" borderId="0" xfId="0" applyFont="1" applyFill="1" applyBorder="1" applyAlignment="1" applyProtection="1"/>
    <xf numFmtId="0" fontId="65" fillId="3" borderId="0" xfId="0" applyFont="1" applyFill="1" applyBorder="1" applyProtection="1"/>
    <xf numFmtId="0" fontId="65" fillId="20" borderId="0" xfId="0" applyFont="1" applyFill="1" applyBorder="1" applyProtection="1"/>
    <xf numFmtId="0" fontId="1" fillId="20" borderId="0" xfId="0" applyNumberFormat="1" applyFont="1" applyFill="1" applyBorder="1" applyAlignment="1" applyProtection="1">
      <alignment vertical="center"/>
    </xf>
    <xf numFmtId="0" fontId="1" fillId="20" borderId="0" xfId="0" applyFont="1" applyFill="1" applyBorder="1" applyProtection="1"/>
    <xf numFmtId="0" fontId="1" fillId="20" borderId="0" xfId="0" applyFont="1" applyFill="1" applyBorder="1" applyAlignment="1" applyProtection="1">
      <alignment vertical="center"/>
    </xf>
    <xf numFmtId="0" fontId="1" fillId="20" borderId="0" xfId="0" applyFont="1" applyFill="1" applyBorder="1" applyAlignment="1" applyProtection="1"/>
    <xf numFmtId="0" fontId="65" fillId="20" borderId="0" xfId="0" applyFont="1" applyFill="1" applyBorder="1" applyAlignment="1" applyProtection="1"/>
    <xf numFmtId="0" fontId="65" fillId="20" borderId="0" xfId="0" applyFont="1" applyFill="1" applyBorder="1"/>
    <xf numFmtId="166" fontId="1" fillId="12" borderId="1" xfId="0" applyNumberFormat="1" applyFont="1" applyFill="1" applyBorder="1" applyAlignment="1" applyProtection="1">
      <alignment horizontal="center" vertical="center"/>
    </xf>
    <xf numFmtId="0" fontId="1" fillId="12" borderId="1" xfId="0" applyFont="1" applyFill="1" applyBorder="1" applyAlignment="1">
      <alignment horizontal="center" vertical="center"/>
    </xf>
    <xf numFmtId="166" fontId="1" fillId="12" borderId="1" xfId="0" quotePrefix="1" applyNumberFormat="1" applyFont="1" applyFill="1" applyBorder="1" applyAlignment="1">
      <alignment horizontal="center" vertical="center"/>
    </xf>
    <xf numFmtId="166" fontId="1" fillId="12" borderId="1" xfId="0" applyNumberFormat="1" applyFont="1" applyFill="1" applyBorder="1" applyAlignment="1">
      <alignment horizontal="center" vertical="center"/>
    </xf>
    <xf numFmtId="0" fontId="26" fillId="2" borderId="0" xfId="0" applyFont="1" applyFill="1" applyBorder="1" applyAlignment="1">
      <alignment vertical="center"/>
    </xf>
    <xf numFmtId="0" fontId="19" fillId="2" borderId="8" xfId="0" applyFont="1" applyFill="1" applyBorder="1" applyAlignment="1">
      <alignment vertical="center"/>
    </xf>
    <xf numFmtId="0" fontId="19" fillId="2" borderId="0" xfId="0" applyFont="1" applyFill="1" applyBorder="1" applyAlignment="1">
      <alignment vertical="center"/>
    </xf>
    <xf numFmtId="0" fontId="1" fillId="3" borderId="0" xfId="0" applyNumberFormat="1" applyFont="1" applyFill="1" applyBorder="1" applyAlignment="1" applyProtection="1">
      <alignment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3" borderId="1" xfId="0" applyFont="1" applyFill="1" applyBorder="1" applyAlignment="1">
      <alignment horizontal="center" vertical="center"/>
    </xf>
    <xf numFmtId="0" fontId="1" fillId="3" borderId="71" xfId="0" applyFont="1" applyFill="1" applyBorder="1" applyAlignment="1">
      <alignment horizontal="left" vertical="center"/>
    </xf>
    <xf numFmtId="0" fontId="1" fillId="3" borderId="26" xfId="0" applyFont="1" applyFill="1" applyBorder="1" applyAlignment="1">
      <alignment horizontal="left" vertical="center"/>
    </xf>
    <xf numFmtId="0" fontId="1" fillId="3" borderId="13" xfId="0" applyFont="1" applyFill="1" applyBorder="1" applyAlignment="1">
      <alignment horizontal="center" vertical="center"/>
    </xf>
    <xf numFmtId="0" fontId="1" fillId="3" borderId="21" xfId="0" applyFont="1" applyFill="1" applyBorder="1" applyAlignment="1">
      <alignment horizontal="center" vertical="center"/>
    </xf>
    <xf numFmtId="0" fontId="1" fillId="3" borderId="0" xfId="0" applyNumberFormat="1" applyFont="1" applyFill="1" applyAlignment="1" applyProtection="1">
      <alignment vertical="center"/>
      <protection locked="0"/>
    </xf>
    <xf numFmtId="0" fontId="1" fillId="3" borderId="18" xfId="0" applyFont="1" applyFill="1" applyBorder="1" applyAlignment="1" applyProtection="1">
      <alignment vertical="center"/>
      <protection locked="0"/>
    </xf>
    <xf numFmtId="0" fontId="1" fillId="3" borderId="46" xfId="0" applyFont="1" applyFill="1" applyBorder="1" applyAlignment="1" applyProtection="1">
      <alignment vertical="center"/>
      <protection locked="0"/>
    </xf>
    <xf numFmtId="0" fontId="1" fillId="2" borderId="13" xfId="0" applyFont="1" applyFill="1" applyBorder="1" applyAlignment="1" applyProtection="1">
      <alignment horizontal="center" vertical="center" shrinkToFit="1"/>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2" borderId="1"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protection locked="0"/>
    </xf>
    <xf numFmtId="0" fontId="27" fillId="2" borderId="1" xfId="0" applyFont="1" applyFill="1" applyBorder="1" applyAlignment="1" applyProtection="1">
      <alignment horizontal="center" vertical="center" wrapText="1"/>
      <protection locked="0"/>
    </xf>
    <xf numFmtId="0" fontId="1" fillId="0" borderId="1" xfId="0" applyFont="1" applyFill="1" applyBorder="1" applyAlignment="1" applyProtection="1">
      <alignment horizontal="center" vertical="center"/>
      <protection locked="0"/>
    </xf>
    <xf numFmtId="0" fontId="1" fillId="25" borderId="0"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1" fontId="1" fillId="0" borderId="1" xfId="0" applyNumberFormat="1" applyFont="1" applyBorder="1" applyAlignment="1" applyProtection="1">
      <alignment horizontal="center"/>
      <protection locked="0"/>
    </xf>
    <xf numFmtId="0" fontId="10" fillId="2" borderId="5" xfId="0" applyFont="1" applyFill="1" applyBorder="1" applyAlignment="1" applyProtection="1">
      <alignment vertical="center"/>
      <protection locked="0"/>
    </xf>
    <xf numFmtId="0" fontId="10" fillId="2" borderId="0" xfId="0" applyFont="1" applyFill="1" applyBorder="1" applyAlignment="1" applyProtection="1">
      <alignment vertical="center"/>
      <protection locked="0"/>
    </xf>
    <xf numFmtId="2" fontId="1" fillId="8" borderId="7" xfId="0" quotePrefix="1" applyNumberFormat="1" applyFont="1" applyFill="1" applyBorder="1" applyAlignment="1" applyProtection="1">
      <alignment horizontal="center"/>
      <protection locked="0"/>
    </xf>
    <xf numFmtId="0" fontId="12" fillId="2" borderId="0" xfId="0" applyFont="1" applyFill="1" applyAlignment="1">
      <alignment vertical="center"/>
    </xf>
    <xf numFmtId="0" fontId="1" fillId="3" borderId="34" xfId="0" applyFont="1" applyFill="1" applyBorder="1" applyAlignment="1">
      <alignment vertical="center"/>
    </xf>
    <xf numFmtId="0" fontId="1" fillId="3" borderId="22" xfId="0" applyFont="1" applyFill="1" applyBorder="1" applyAlignment="1">
      <alignment vertical="center"/>
    </xf>
    <xf numFmtId="0" fontId="1" fillId="3" borderId="23" xfId="0" applyFont="1" applyFill="1" applyBorder="1" applyAlignment="1">
      <alignment vertical="center"/>
    </xf>
    <xf numFmtId="0" fontId="1" fillId="3" borderId="36" xfId="0" applyFont="1" applyFill="1" applyBorder="1" applyAlignment="1">
      <alignment vertical="center"/>
    </xf>
    <xf numFmtId="0" fontId="1" fillId="3" borderId="37" xfId="0" applyFont="1" applyFill="1" applyBorder="1" applyAlignment="1">
      <alignment vertical="center"/>
    </xf>
    <xf numFmtId="9" fontId="1" fillId="3" borderId="36" xfId="0" applyNumberFormat="1" applyFont="1" applyFill="1" applyBorder="1" applyAlignment="1">
      <alignment vertical="center"/>
    </xf>
    <xf numFmtId="0" fontId="1" fillId="2" borderId="23" xfId="0" applyFont="1" applyFill="1" applyBorder="1" applyAlignment="1">
      <alignment vertical="center"/>
    </xf>
    <xf numFmtId="0" fontId="1" fillId="3" borderId="46" xfId="0" applyFont="1" applyFill="1" applyBorder="1" applyAlignment="1">
      <alignment vertical="center"/>
    </xf>
    <xf numFmtId="0" fontId="1" fillId="3" borderId="19" xfId="0" applyFont="1" applyFill="1" applyBorder="1" applyAlignment="1">
      <alignment vertical="center"/>
    </xf>
    <xf numFmtId="0" fontId="1" fillId="3" borderId="98" xfId="0" applyFont="1" applyFill="1" applyBorder="1"/>
    <xf numFmtId="0" fontId="1" fillId="3" borderId="99" xfId="0" applyFont="1" applyFill="1" applyBorder="1"/>
    <xf numFmtId="0" fontId="1" fillId="3" borderId="26" xfId="0" applyFont="1" applyFill="1" applyBorder="1" applyAlignment="1">
      <alignment vertical="center"/>
    </xf>
    <xf numFmtId="0" fontId="1" fillId="3" borderId="20" xfId="0" applyFont="1" applyFill="1" applyBorder="1" applyAlignment="1">
      <alignment vertical="center"/>
    </xf>
    <xf numFmtId="166" fontId="12" fillId="2" borderId="0" xfId="0" applyNumberFormat="1" applyFont="1" applyFill="1" applyAlignment="1">
      <alignment vertical="center"/>
    </xf>
    <xf numFmtId="0" fontId="28" fillId="9" borderId="28" xfId="0" applyFont="1" applyFill="1" applyBorder="1" applyAlignment="1">
      <alignment horizontal="center" vertical="center"/>
    </xf>
    <xf numFmtId="0" fontId="1" fillId="3" borderId="100" xfId="0" applyFont="1" applyFill="1" applyBorder="1"/>
    <xf numFmtId="0" fontId="1" fillId="3" borderId="101" xfId="0" applyFont="1" applyFill="1" applyBorder="1"/>
    <xf numFmtId="0" fontId="1" fillId="10" borderId="1" xfId="0" applyFont="1" applyFill="1" applyBorder="1"/>
    <xf numFmtId="0" fontId="1" fillId="3" borderId="102" xfId="0" applyFont="1" applyFill="1" applyBorder="1"/>
    <xf numFmtId="0" fontId="1" fillId="3" borderId="10" xfId="0" applyFont="1" applyFill="1" applyBorder="1" applyAlignment="1">
      <alignment vertical="center"/>
    </xf>
    <xf numFmtId="0" fontId="28" fillId="4" borderId="38" xfId="0" applyFont="1" applyFill="1" applyBorder="1" applyAlignment="1">
      <alignment horizontal="center" vertical="center"/>
    </xf>
    <xf numFmtId="0" fontId="28" fillId="4" borderId="11" xfId="0" applyFont="1" applyFill="1" applyBorder="1" applyAlignment="1">
      <alignment horizontal="center" vertical="center"/>
    </xf>
    <xf numFmtId="0" fontId="28" fillId="4" borderId="10" xfId="0" applyFont="1" applyFill="1" applyBorder="1" applyAlignment="1">
      <alignment horizontal="center" vertical="center"/>
    </xf>
    <xf numFmtId="0" fontId="1" fillId="4" borderId="1" xfId="0" applyFont="1" applyFill="1" applyBorder="1"/>
    <xf numFmtId="0" fontId="2" fillId="2" borderId="46" xfId="0" applyFont="1" applyFill="1" applyBorder="1" applyAlignment="1">
      <alignment vertical="center"/>
    </xf>
    <xf numFmtId="0" fontId="2" fillId="2" borderId="18" xfId="0" applyFont="1" applyFill="1" applyBorder="1" applyAlignment="1">
      <alignment vertical="center"/>
    </xf>
    <xf numFmtId="0" fontId="2" fillId="2" borderId="19" xfId="0" applyFont="1" applyFill="1" applyBorder="1" applyAlignment="1">
      <alignment vertical="center"/>
    </xf>
    <xf numFmtId="0" fontId="1" fillId="3" borderId="103" xfId="0" applyFont="1" applyFill="1" applyBorder="1"/>
    <xf numFmtId="0" fontId="1" fillId="3" borderId="104" xfId="0" applyFont="1" applyFill="1" applyBorder="1"/>
    <xf numFmtId="0" fontId="28" fillId="9" borderId="9" xfId="0" applyFont="1" applyFill="1" applyBorder="1" applyAlignment="1">
      <alignment horizontal="center" vertical="center"/>
    </xf>
    <xf numFmtId="0" fontId="28" fillId="9" borderId="8" xfId="0" applyFont="1" applyFill="1" applyBorder="1" applyAlignment="1">
      <alignment horizontal="center" vertical="center"/>
    </xf>
    <xf numFmtId="0" fontId="28" fillId="9" borderId="7" xfId="0" applyFont="1" applyFill="1" applyBorder="1" applyAlignment="1">
      <alignment horizontal="center" vertical="center"/>
    </xf>
    <xf numFmtId="0" fontId="1" fillId="9" borderId="1" xfId="0" applyFont="1" applyFill="1" applyBorder="1"/>
    <xf numFmtId="0" fontId="1" fillId="3" borderId="105" xfId="0" applyFont="1" applyFill="1" applyBorder="1"/>
    <xf numFmtId="0" fontId="28" fillId="4" borderId="12" xfId="0" applyFont="1" applyFill="1" applyBorder="1" applyAlignment="1">
      <alignment horizontal="center" vertical="center"/>
    </xf>
    <xf numFmtId="0" fontId="28" fillId="9" borderId="12" xfId="0" applyFont="1" applyFill="1" applyBorder="1" applyAlignment="1">
      <alignment horizontal="center" vertical="center"/>
    </xf>
    <xf numFmtId="0" fontId="28" fillId="9" borderId="10" xfId="0" applyFont="1" applyFill="1" applyBorder="1" applyAlignment="1">
      <alignment horizontal="center" vertical="center"/>
    </xf>
    <xf numFmtId="0" fontId="2" fillId="2" borderId="0" xfId="0" applyFont="1" applyFill="1" applyAlignment="1">
      <alignment vertical="center"/>
    </xf>
    <xf numFmtId="0" fontId="28" fillId="10" borderId="12" xfId="0" applyFont="1" applyFill="1" applyBorder="1" applyAlignment="1">
      <alignment horizontal="center" vertical="center"/>
    </xf>
    <xf numFmtId="0" fontId="28" fillId="10" borderId="11" xfId="0" applyFont="1" applyFill="1" applyBorder="1" applyAlignment="1">
      <alignment horizontal="center" vertical="center"/>
    </xf>
    <xf numFmtId="0" fontId="28" fillId="10" borderId="10" xfId="0" applyFont="1" applyFill="1" applyBorder="1" applyAlignment="1">
      <alignment horizontal="center" vertical="center"/>
    </xf>
    <xf numFmtId="0" fontId="28" fillId="9" borderId="11" xfId="0" applyFont="1" applyFill="1" applyBorder="1" applyAlignment="1">
      <alignment horizontal="center" vertical="center"/>
    </xf>
    <xf numFmtId="0" fontId="12" fillId="2" borderId="11" xfId="0" applyFont="1" applyFill="1" applyBorder="1" applyAlignment="1">
      <alignment horizontal="left" vertical="center"/>
    </xf>
    <xf numFmtId="0" fontId="1" fillId="3" borderId="106" xfId="0" applyFont="1" applyFill="1" applyBorder="1"/>
    <xf numFmtId="0" fontId="28" fillId="4" borderId="9" xfId="0" applyFont="1" applyFill="1" applyBorder="1" applyAlignment="1">
      <alignment horizontal="center" vertical="center"/>
    </xf>
    <xf numFmtId="0" fontId="28" fillId="4" borderId="8" xfId="0" applyFont="1" applyFill="1" applyBorder="1" applyAlignment="1">
      <alignment horizontal="center" vertical="center"/>
    </xf>
    <xf numFmtId="0" fontId="28" fillId="4" borderId="7" xfId="0" applyFont="1" applyFill="1" applyBorder="1" applyAlignment="1">
      <alignment horizontal="center" vertical="center"/>
    </xf>
    <xf numFmtId="0" fontId="1" fillId="3" borderId="107" xfId="0" applyFont="1" applyFill="1" applyBorder="1"/>
    <xf numFmtId="0" fontId="1" fillId="3" borderId="40" xfId="0" applyFont="1" applyFill="1" applyBorder="1" applyAlignment="1">
      <alignment vertical="center"/>
    </xf>
    <xf numFmtId="0" fontId="1" fillId="3" borderId="41" xfId="0" applyFont="1" applyFill="1" applyBorder="1" applyAlignment="1">
      <alignment vertical="center"/>
    </xf>
    <xf numFmtId="0" fontId="1" fillId="3" borderId="67" xfId="0" applyFont="1" applyFill="1" applyBorder="1" applyAlignment="1">
      <alignment horizontal="center" vertical="center"/>
    </xf>
    <xf numFmtId="0" fontId="1" fillId="3" borderId="14" xfId="0" applyFont="1" applyFill="1" applyBorder="1" applyAlignment="1">
      <alignment horizontal="center" vertical="center"/>
    </xf>
    <xf numFmtId="0" fontId="15" fillId="2" borderId="0" xfId="0" applyFont="1" applyFill="1" applyAlignment="1">
      <alignment horizontal="center" vertical="center"/>
    </xf>
    <xf numFmtId="0" fontId="0" fillId="2" borderId="0" xfId="0" applyFill="1" applyAlignment="1">
      <alignment vertical="center"/>
    </xf>
    <xf numFmtId="0" fontId="12" fillId="2" borderId="0" xfId="0" applyFont="1" applyFill="1"/>
    <xf numFmtId="166" fontId="12" fillId="2" borderId="60" xfId="0" applyNumberFormat="1" applyFont="1" applyFill="1" applyBorder="1"/>
    <xf numFmtId="166" fontId="12" fillId="2" borderId="20" xfId="0" applyNumberFormat="1" applyFont="1" applyFill="1" applyBorder="1"/>
    <xf numFmtId="166" fontId="12" fillId="2" borderId="38" xfId="0" applyNumberFormat="1" applyFont="1" applyFill="1" applyBorder="1"/>
    <xf numFmtId="166" fontId="12" fillId="2" borderId="10" xfId="0" applyNumberFormat="1" applyFont="1" applyFill="1" applyBorder="1"/>
    <xf numFmtId="0" fontId="2" fillId="2" borderId="57" xfId="0" applyFont="1" applyFill="1" applyBorder="1"/>
    <xf numFmtId="0" fontId="2" fillId="2" borderId="58" xfId="0" applyFont="1" applyFill="1" applyBorder="1"/>
    <xf numFmtId="0" fontId="12" fillId="2" borderId="60" xfId="0" applyFont="1" applyFill="1" applyBorder="1"/>
    <xf numFmtId="0" fontId="12" fillId="2" borderId="26" xfId="0" applyFont="1" applyFill="1" applyBorder="1"/>
    <xf numFmtId="0" fontId="2" fillId="3" borderId="0" xfId="0" applyFont="1" applyFill="1" applyAlignment="1" applyProtection="1">
      <alignment vertical="center"/>
      <protection locked="0"/>
    </xf>
    <xf numFmtId="0" fontId="12" fillId="2" borderId="39" xfId="0" applyFont="1" applyFill="1" applyBorder="1"/>
    <xf numFmtId="0" fontId="12" fillId="2" borderId="40" xfId="0" applyFont="1" applyFill="1" applyBorder="1"/>
    <xf numFmtId="0" fontId="1" fillId="2" borderId="12" xfId="0" applyFont="1" applyFill="1" applyBorder="1" applyAlignment="1">
      <alignment vertical="center"/>
    </xf>
    <xf numFmtId="0" fontId="1" fillId="2" borderId="11" xfId="0" applyFont="1" applyFill="1" applyBorder="1" applyAlignment="1">
      <alignment vertical="center"/>
    </xf>
    <xf numFmtId="0" fontId="1" fillId="2" borderId="56" xfId="0" applyFont="1" applyFill="1" applyBorder="1" applyAlignment="1">
      <alignment vertical="center"/>
    </xf>
    <xf numFmtId="166" fontId="1" fillId="0" borderId="13" xfId="0" applyNumberFormat="1" applyFont="1" applyFill="1" applyBorder="1" applyAlignment="1" applyProtection="1">
      <alignment horizontal="center" vertical="center"/>
    </xf>
    <xf numFmtId="0" fontId="27" fillId="3" borderId="0" xfId="0" applyFont="1" applyFill="1" applyAlignment="1" applyProtection="1">
      <alignment vertical="center" wrapText="1"/>
      <protection locked="0"/>
    </xf>
    <xf numFmtId="0" fontId="1" fillId="3" borderId="0" xfId="0" applyFont="1" applyFill="1" applyBorder="1" applyAlignment="1" applyProtection="1">
      <alignment horizontal="left" vertical="center" wrapText="1"/>
    </xf>
    <xf numFmtId="0" fontId="12" fillId="2" borderId="18" xfId="0" applyFont="1" applyFill="1" applyBorder="1" applyAlignment="1" applyProtection="1">
      <alignment vertical="center"/>
      <protection locked="0"/>
    </xf>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0" fontId="1" fillId="3" borderId="0" xfId="0" applyFont="1" applyFill="1" applyAlignment="1">
      <alignment vertical="center"/>
    </xf>
    <xf numFmtId="0" fontId="23" fillId="2" borderId="0" xfId="0" applyFont="1" applyFill="1" applyAlignment="1">
      <alignment vertical="center"/>
    </xf>
    <xf numFmtId="0" fontId="2" fillId="0" borderId="0" xfId="0" applyFont="1"/>
    <xf numFmtId="165" fontId="1" fillId="0" borderId="0" xfId="0" applyNumberFormat="1" applyFont="1"/>
    <xf numFmtId="0" fontId="1" fillId="0" borderId="0" xfId="0" applyFont="1" applyAlignment="1">
      <alignment horizontal="center"/>
    </xf>
    <xf numFmtId="0" fontId="12" fillId="2" borderId="0" xfId="0" applyFont="1" applyFill="1" applyAlignment="1" applyProtection="1">
      <alignment horizontal="center" vertical="center"/>
      <protection locked="0"/>
    </xf>
    <xf numFmtId="0" fontId="19" fillId="3" borderId="0" xfId="0" applyFont="1" applyFill="1" applyAlignment="1" applyProtection="1">
      <alignment vertical="center" wrapText="1"/>
      <protection locked="0"/>
    </xf>
    <xf numFmtId="2" fontId="12" fillId="3" borderId="38" xfId="0" applyNumberFormat="1" applyFont="1" applyFill="1" applyBorder="1" applyAlignment="1">
      <alignment vertical="center"/>
    </xf>
    <xf numFmtId="2" fontId="12" fillId="2" borderId="0" xfId="0" applyNumberFormat="1" applyFont="1" applyFill="1" applyAlignment="1" applyProtection="1">
      <alignment horizontal="center" vertical="center"/>
      <protection locked="0"/>
    </xf>
    <xf numFmtId="0" fontId="1" fillId="3" borderId="0" xfId="0" applyFont="1" applyFill="1" applyAlignment="1">
      <alignment vertical="center" wrapText="1"/>
    </xf>
    <xf numFmtId="0" fontId="2" fillId="2" borderId="58" xfId="0" applyFont="1" applyFill="1" applyBorder="1" applyAlignment="1">
      <alignment horizontal="right" vertical="center"/>
    </xf>
    <xf numFmtId="0" fontId="2" fillId="3" borderId="0" xfId="0" applyFont="1" applyFill="1" applyAlignment="1">
      <alignment vertical="center"/>
    </xf>
    <xf numFmtId="0" fontId="12" fillId="2" borderId="0" xfId="0" applyFont="1" applyFill="1" applyAlignment="1" applyProtection="1">
      <alignment vertical="center"/>
      <protection hidden="1"/>
    </xf>
    <xf numFmtId="0" fontId="22" fillId="3" borderId="0" xfId="0" applyFont="1" applyFill="1" applyAlignment="1">
      <alignment vertical="center"/>
    </xf>
    <xf numFmtId="9" fontId="33" fillId="3" borderId="0" xfId="14" applyFont="1" applyFill="1" applyBorder="1" applyAlignment="1">
      <alignment vertical="center" wrapText="1"/>
    </xf>
    <xf numFmtId="2" fontId="12" fillId="2" borderId="0" xfId="0" applyNumberFormat="1" applyFont="1" applyFill="1" applyAlignment="1">
      <alignment vertical="center"/>
    </xf>
    <xf numFmtId="0" fontId="12" fillId="3" borderId="0" xfId="0" applyFont="1" applyFill="1" applyAlignment="1">
      <alignment vertical="center"/>
    </xf>
    <xf numFmtId="0" fontId="12" fillId="3" borderId="0" xfId="0" applyFont="1" applyFill="1" applyAlignment="1" applyProtection="1">
      <alignment vertical="center"/>
      <protection locked="0"/>
    </xf>
    <xf numFmtId="0" fontId="19" fillId="3" borderId="0" xfId="0" applyFont="1" applyFill="1" applyAlignment="1">
      <alignment vertical="center" wrapText="1"/>
    </xf>
    <xf numFmtId="1" fontId="22" fillId="3" borderId="0" xfId="0" applyNumberFormat="1" applyFont="1" applyFill="1" applyAlignment="1" applyProtection="1">
      <alignment vertical="center" wrapText="1"/>
      <protection locked="0"/>
    </xf>
    <xf numFmtId="0" fontId="20" fillId="3" borderId="0" xfId="0" applyFont="1" applyFill="1" applyAlignment="1">
      <alignment vertical="center"/>
    </xf>
    <xf numFmtId="0" fontId="2" fillId="3" borderId="0" xfId="0" applyFont="1" applyFill="1" applyAlignment="1">
      <alignment vertical="center" wrapText="1"/>
    </xf>
    <xf numFmtId="0" fontId="1" fillId="3" borderId="0" xfId="0" applyFont="1" applyFill="1" applyAlignment="1">
      <alignment horizontal="left" vertical="center" wrapText="1"/>
    </xf>
    <xf numFmtId="166" fontId="1" fillId="0" borderId="0" xfId="0" applyNumberFormat="1" applyFont="1"/>
    <xf numFmtId="1" fontId="1" fillId="0" borderId="0" xfId="0" applyNumberFormat="1" applyFont="1"/>
    <xf numFmtId="0" fontId="1" fillId="0" borderId="0" xfId="0" applyFont="1" applyAlignment="1">
      <alignment vertical="center" wrapText="1"/>
    </xf>
    <xf numFmtId="2" fontId="1" fillId="0" borderId="0" xfId="0" applyNumberFormat="1" applyFont="1"/>
    <xf numFmtId="1" fontId="12" fillId="2" borderId="0" xfId="0" applyNumberFormat="1" applyFont="1" applyFill="1" applyAlignment="1" applyProtection="1">
      <alignment vertical="center"/>
      <protection locked="0"/>
    </xf>
    <xf numFmtId="166" fontId="12" fillId="2" borderId="0" xfId="0" applyNumberFormat="1" applyFont="1" applyFill="1" applyAlignment="1" applyProtection="1">
      <alignment vertical="center"/>
      <protection locked="0"/>
    </xf>
    <xf numFmtId="1" fontId="12" fillId="2" borderId="0" xfId="0" applyNumberFormat="1" applyFont="1" applyFill="1" applyAlignment="1">
      <alignment vertical="center"/>
    </xf>
    <xf numFmtId="0" fontId="2" fillId="2" borderId="37" xfId="0" applyFont="1" applyFill="1" applyBorder="1" applyAlignment="1">
      <alignment vertical="center"/>
    </xf>
    <xf numFmtId="0" fontId="1" fillId="3" borderId="19" xfId="0" applyFont="1" applyFill="1" applyBorder="1"/>
    <xf numFmtId="0" fontId="1" fillId="3" borderId="46" xfId="0" applyFont="1" applyFill="1" applyBorder="1"/>
    <xf numFmtId="0" fontId="2" fillId="3" borderId="95" xfId="0" applyFont="1" applyFill="1" applyBorder="1" applyAlignment="1">
      <alignment vertical="center"/>
    </xf>
    <xf numFmtId="0" fontId="2" fillId="3" borderId="62" xfId="0" applyFont="1" applyFill="1" applyBorder="1" applyAlignment="1">
      <alignment vertical="center"/>
    </xf>
    <xf numFmtId="0" fontId="2" fillId="3" borderId="61" xfId="0" applyFont="1" applyFill="1" applyBorder="1" applyAlignment="1">
      <alignment vertical="center"/>
    </xf>
    <xf numFmtId="9" fontId="1" fillId="3" borderId="36" xfId="0" applyNumberFormat="1" applyFont="1" applyFill="1" applyBorder="1"/>
    <xf numFmtId="0" fontId="13" fillId="2" borderId="56" xfId="0" applyFont="1" applyFill="1" applyBorder="1" applyAlignment="1">
      <alignment horizontal="center" vertical="center"/>
    </xf>
    <xf numFmtId="0" fontId="13" fillId="2" borderId="71" xfId="0" applyFont="1" applyFill="1" applyBorder="1" applyAlignment="1">
      <alignment horizontal="center" vertical="center"/>
    </xf>
    <xf numFmtId="0" fontId="71" fillId="2" borderId="49" xfId="0" applyFont="1" applyFill="1" applyBorder="1" applyAlignment="1">
      <alignment vertical="center"/>
    </xf>
    <xf numFmtId="0" fontId="2" fillId="2" borderId="48" xfId="0" applyFont="1" applyFill="1" applyBorder="1" applyAlignment="1">
      <alignment vertical="center"/>
    </xf>
    <xf numFmtId="0" fontId="2" fillId="2" borderId="73" xfId="0" applyFont="1" applyFill="1" applyBorder="1" applyAlignment="1">
      <alignment vertical="center"/>
    </xf>
    <xf numFmtId="2" fontId="13" fillId="2" borderId="63" xfId="0" applyNumberFormat="1" applyFont="1" applyFill="1" applyBorder="1" applyAlignment="1">
      <alignment horizontal="center" vertical="center"/>
    </xf>
    <xf numFmtId="2" fontId="13" fillId="2" borderId="62" xfId="0" applyNumberFormat="1" applyFont="1" applyFill="1" applyBorder="1" applyAlignment="1">
      <alignment vertical="center"/>
    </xf>
    <xf numFmtId="0" fontId="1" fillId="0" borderId="62" xfId="0" applyFont="1" applyBorder="1" applyAlignment="1">
      <alignment vertical="center"/>
    </xf>
    <xf numFmtId="16" fontId="1" fillId="12" borderId="1" xfId="0" applyNumberFormat="1" applyFont="1" applyFill="1" applyBorder="1" applyAlignment="1" applyProtection="1">
      <alignment horizontal="center" vertical="center"/>
    </xf>
    <xf numFmtId="0" fontId="1" fillId="0" borderId="0" xfId="0" applyFont="1" applyFill="1"/>
    <xf numFmtId="0" fontId="72" fillId="2" borderId="0" xfId="0" applyFont="1" applyFill="1" applyAlignment="1" applyProtection="1">
      <alignment vertical="center"/>
    </xf>
    <xf numFmtId="0" fontId="49" fillId="2" borderId="0" xfId="0" applyFont="1" applyFill="1" applyBorder="1" applyAlignment="1">
      <alignment wrapText="1"/>
    </xf>
    <xf numFmtId="0" fontId="1" fillId="2" borderId="0" xfId="0" applyFont="1" applyFill="1" applyBorder="1" applyAlignment="1"/>
    <xf numFmtId="0" fontId="2" fillId="2" borderId="0" xfId="0" applyFont="1" applyFill="1" applyBorder="1" applyAlignment="1" applyProtection="1"/>
    <xf numFmtId="0" fontId="1" fillId="2" borderId="11" xfId="0" quotePrefix="1" applyFont="1" applyFill="1" applyBorder="1" applyAlignment="1">
      <alignment horizontal="center" vertical="center"/>
    </xf>
    <xf numFmtId="0" fontId="1" fillId="2" borderId="26" xfId="0" quotePrefix="1" applyFont="1" applyFill="1" applyBorder="1" applyAlignment="1">
      <alignment horizontal="center" vertical="center"/>
    </xf>
    <xf numFmtId="0" fontId="1" fillId="13" borderId="1" xfId="0"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 fillId="2" borderId="0" xfId="0" quotePrefix="1" applyFont="1" applyFill="1" applyProtection="1">
      <protection locked="0"/>
    </xf>
    <xf numFmtId="0" fontId="1" fillId="8" borderId="0" xfId="0" quotePrefix="1" applyFont="1" applyFill="1" applyProtection="1">
      <protection locked="0"/>
    </xf>
    <xf numFmtId="0" fontId="1" fillId="8" borderId="7" xfId="0" quotePrefix="1" applyFont="1" applyFill="1" applyBorder="1" applyAlignment="1" applyProtection="1">
      <alignment horizontal="center"/>
      <protection locked="0"/>
    </xf>
    <xf numFmtId="0" fontId="1" fillId="2" borderId="1" xfId="0" applyFont="1" applyFill="1" applyBorder="1" applyAlignment="1" applyProtection="1">
      <alignment horizontal="center" vertical="center"/>
      <protection locked="0"/>
    </xf>
    <xf numFmtId="1" fontId="1" fillId="8" borderId="13" xfId="0" applyNumberFormat="1" applyFont="1" applyFill="1" applyBorder="1" applyAlignment="1" applyProtection="1">
      <alignment horizontal="center" vertical="center"/>
    </xf>
    <xf numFmtId="0" fontId="2" fillId="2" borderId="16" xfId="0" applyFont="1" applyFill="1" applyBorder="1" applyAlignment="1" applyProtection="1">
      <protection locked="0"/>
    </xf>
    <xf numFmtId="0" fontId="2" fillId="12" borderId="14" xfId="0" applyFont="1" applyFill="1" applyBorder="1" applyAlignment="1" applyProtection="1">
      <protection locked="0"/>
    </xf>
    <xf numFmtId="0" fontId="0" fillId="13" borderId="0" xfId="0" applyFill="1" applyAlignment="1"/>
    <xf numFmtId="0" fontId="54" fillId="28" borderId="0" xfId="0" applyFont="1" applyFill="1" applyAlignment="1"/>
    <xf numFmtId="0" fontId="0" fillId="28" borderId="0" xfId="0" applyFill="1" applyAlignment="1"/>
    <xf numFmtId="0" fontId="54" fillId="0" borderId="0" xfId="0" applyFont="1"/>
    <xf numFmtId="0" fontId="1" fillId="2" borderId="1"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 fillId="0" borderId="1" xfId="0" applyFont="1" applyBorder="1" applyAlignment="1">
      <alignment horizontal="center" vertical="center"/>
    </xf>
    <xf numFmtId="0" fontId="1" fillId="2" borderId="1" xfId="0" quotePrefix="1" applyFont="1" applyFill="1" applyBorder="1" applyAlignment="1">
      <alignment horizontal="center" vertical="center"/>
    </xf>
    <xf numFmtId="2" fontId="1" fillId="2" borderId="1" xfId="0" quotePrefix="1" applyNumberFormat="1" applyFont="1" applyFill="1" applyBorder="1" applyAlignment="1">
      <alignment horizontal="center" vertical="center"/>
    </xf>
    <xf numFmtId="0" fontId="1" fillId="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0" fontId="1" fillId="12" borderId="1" xfId="0" applyFont="1" applyFill="1" applyBorder="1" applyAlignment="1" applyProtection="1">
      <alignment horizontal="center" vertical="center"/>
      <protection locked="0"/>
    </xf>
    <xf numFmtId="0" fontId="12" fillId="2" borderId="11" xfId="0" applyFont="1" applyFill="1" applyBorder="1" applyAlignment="1">
      <alignment horizontal="center" vertical="center"/>
    </xf>
    <xf numFmtId="0" fontId="1" fillId="2" borderId="1" xfId="0" applyFont="1" applyFill="1" applyBorder="1" applyAlignment="1" applyProtection="1">
      <alignment horizontal="center" vertical="center"/>
    </xf>
    <xf numFmtId="0" fontId="12" fillId="2" borderId="11" xfId="0" applyFont="1" applyFill="1" applyBorder="1" applyAlignment="1">
      <alignment horizontal="center" vertical="center"/>
    </xf>
    <xf numFmtId="0" fontId="26" fillId="12" borderId="14" xfId="0" applyFont="1" applyFill="1" applyBorder="1" applyAlignment="1" applyProtection="1">
      <alignment horizontal="center" vertical="center" wrapText="1"/>
      <protection locked="0"/>
    </xf>
    <xf numFmtId="2" fontId="1" fillId="12" borderId="1" xfId="0" quotePrefix="1" applyNumberFormat="1" applyFont="1" applyFill="1" applyBorder="1" applyAlignment="1">
      <alignment horizontal="center" vertical="center"/>
    </xf>
    <xf numFmtId="0" fontId="12" fillId="2" borderId="0" xfId="0" applyFont="1" applyFill="1" applyAlignment="1">
      <alignment horizontal="center" vertical="center"/>
    </xf>
    <xf numFmtId="2" fontId="12" fillId="2" borderId="0" xfId="0" applyNumberFormat="1" applyFont="1" applyFill="1" applyAlignment="1" applyProtection="1">
      <alignment vertical="center"/>
      <protection locked="0"/>
    </xf>
    <xf numFmtId="0" fontId="12" fillId="2" borderId="54" xfId="0" applyFont="1" applyFill="1" applyBorder="1" applyAlignment="1">
      <alignment vertical="center"/>
    </xf>
    <xf numFmtId="0" fontId="12" fillId="2" borderId="77" xfId="0" applyFont="1" applyFill="1" applyBorder="1" applyAlignment="1">
      <alignment vertical="center"/>
    </xf>
    <xf numFmtId="0" fontId="12" fillId="2" borderId="15" xfId="0" applyFont="1" applyFill="1" applyBorder="1" applyAlignment="1">
      <alignment vertical="center"/>
    </xf>
    <xf numFmtId="2" fontId="12" fillId="2" borderId="15" xfId="0" applyNumberFormat="1" applyFont="1" applyFill="1" applyBorder="1" applyAlignment="1">
      <alignment vertical="center"/>
    </xf>
    <xf numFmtId="0" fontId="1" fillId="2" borderId="15" xfId="0" applyFont="1" applyFill="1" applyBorder="1" applyAlignment="1">
      <alignment vertical="center"/>
    </xf>
    <xf numFmtId="0" fontId="2" fillId="2" borderId="15" xfId="0" applyFont="1" applyFill="1" applyBorder="1" applyAlignment="1">
      <alignment vertical="center"/>
    </xf>
    <xf numFmtId="0" fontId="2" fillId="2" borderId="119" xfId="0" applyFont="1" applyFill="1" applyBorder="1" applyAlignment="1">
      <alignment vertical="center"/>
    </xf>
    <xf numFmtId="0" fontId="1" fillId="2" borderId="13" xfId="0" applyFont="1" applyFill="1" applyBorder="1" applyAlignment="1">
      <alignment vertical="center"/>
    </xf>
    <xf numFmtId="0" fontId="12" fillId="2" borderId="13" xfId="0" applyFont="1" applyFill="1" applyBorder="1" applyAlignment="1">
      <alignment vertical="center"/>
    </xf>
    <xf numFmtId="0" fontId="1" fillId="2" borderId="83" xfId="0" applyFont="1" applyFill="1" applyBorder="1" applyAlignment="1">
      <alignment vertical="center"/>
    </xf>
    <xf numFmtId="0" fontId="12" fillId="2" borderId="83" xfId="0" applyFont="1" applyFill="1" applyBorder="1" applyAlignment="1">
      <alignment vertical="center"/>
    </xf>
    <xf numFmtId="2" fontId="12" fillId="2" borderId="83" xfId="0" applyNumberFormat="1" applyFont="1" applyFill="1" applyBorder="1" applyAlignment="1">
      <alignment vertical="center"/>
    </xf>
    <xf numFmtId="0" fontId="1" fillId="2" borderId="6" xfId="0" applyFont="1" applyFill="1" applyBorder="1" applyAlignment="1">
      <alignment vertical="center"/>
    </xf>
    <xf numFmtId="0" fontId="1" fillId="2" borderId="9" xfId="0" applyFont="1" applyFill="1" applyBorder="1" applyAlignment="1">
      <alignment vertical="center"/>
    </xf>
    <xf numFmtId="0" fontId="0" fillId="0" borderId="0" xfId="0"/>
    <xf numFmtId="0" fontId="54" fillId="29" borderId="0" xfId="0" applyFont="1" applyFill="1"/>
    <xf numFmtId="0" fontId="54" fillId="28" borderId="0" xfId="0" applyFont="1" applyFill="1"/>
    <xf numFmtId="0" fontId="44" fillId="2" borderId="0" xfId="0" applyFont="1" applyFill="1" applyAlignment="1" applyProtection="1">
      <alignment horizontal="center"/>
      <protection locked="0"/>
    </xf>
    <xf numFmtId="0" fontId="0" fillId="12" borderId="1" xfId="0" applyFill="1" applyBorder="1" applyAlignment="1">
      <alignment horizontal="center" vertical="center"/>
    </xf>
    <xf numFmtId="166" fontId="1" fillId="12" borderId="1" xfId="0" quotePrefix="1" applyNumberFormat="1" applyFont="1" applyFill="1" applyBorder="1" applyAlignment="1" applyProtection="1">
      <alignment horizontal="center" vertical="center"/>
    </xf>
    <xf numFmtId="2" fontId="12" fillId="2" borderId="18" xfId="0" applyNumberFormat="1" applyFont="1" applyFill="1" applyBorder="1" applyAlignment="1" applyProtection="1">
      <alignment vertical="center"/>
      <protection locked="0"/>
    </xf>
    <xf numFmtId="0" fontId="12" fillId="2" borderId="18" xfId="0" applyFont="1" applyFill="1" applyBorder="1" applyAlignment="1" applyProtection="1">
      <alignment vertical="center"/>
    </xf>
    <xf numFmtId="0" fontId="1" fillId="2" borderId="18" xfId="0" applyFont="1" applyFill="1" applyBorder="1" applyAlignment="1" applyProtection="1">
      <alignment vertical="center" shrinkToFit="1"/>
    </xf>
    <xf numFmtId="2" fontId="12" fillId="2" borderId="0" xfId="0" applyNumberFormat="1" applyFont="1" applyFill="1" applyBorder="1" applyAlignment="1" applyProtection="1">
      <alignment vertical="center"/>
      <protection locked="0"/>
    </xf>
    <xf numFmtId="0" fontId="12" fillId="2" borderId="0" xfId="0" applyFont="1" applyFill="1" applyBorder="1" applyAlignment="1">
      <alignment vertical="center"/>
    </xf>
    <xf numFmtId="0" fontId="2" fillId="2" borderId="0" xfId="0" applyFont="1" applyFill="1" applyBorder="1" applyAlignment="1">
      <alignment vertical="center"/>
    </xf>
    <xf numFmtId="0" fontId="1" fillId="30" borderId="0" xfId="0" applyFont="1" applyFill="1" applyAlignment="1" applyProtection="1">
      <alignment vertical="center"/>
      <protection locked="0"/>
    </xf>
    <xf numFmtId="0" fontId="0" fillId="0" borderId="0" xfId="0"/>
    <xf numFmtId="0" fontId="1" fillId="8" borderId="1" xfId="0" applyFont="1" applyFill="1" applyBorder="1" applyAlignment="1">
      <alignment horizontal="center" vertical="center"/>
    </xf>
    <xf numFmtId="0" fontId="1" fillId="2" borderId="1" xfId="0" applyFont="1" applyFill="1" applyBorder="1" applyAlignment="1">
      <alignment horizontal="center" vertical="center" shrinkToFit="1"/>
    </xf>
    <xf numFmtId="0" fontId="1" fillId="2" borderId="1" xfId="0" applyFont="1" applyFill="1" applyBorder="1" applyAlignment="1" applyProtection="1">
      <alignment horizontal="center" vertical="center" shrinkToFit="1"/>
    </xf>
    <xf numFmtId="0" fontId="1" fillId="8" borderId="1" xfId="0" applyFont="1" applyFill="1" applyBorder="1" applyAlignment="1" applyProtection="1">
      <alignment horizontal="center" vertical="center" shrinkToFit="1"/>
    </xf>
    <xf numFmtId="0" fontId="1" fillId="2" borderId="84" xfId="0" applyFont="1" applyFill="1" applyBorder="1" applyAlignment="1" applyProtection="1">
      <alignment horizontal="center" vertical="center"/>
      <protection locked="0"/>
    </xf>
    <xf numFmtId="0" fontId="1" fillId="8" borderId="13" xfId="0" applyFont="1" applyFill="1" applyBorder="1" applyAlignment="1" applyProtection="1">
      <alignment horizontal="center" vertical="center" shrinkToFit="1"/>
    </xf>
    <xf numFmtId="0" fontId="1" fillId="8" borderId="1" xfId="0" applyFont="1" applyFill="1" applyBorder="1" applyAlignment="1">
      <alignment horizontal="center" vertical="center" shrinkToFit="1"/>
    </xf>
    <xf numFmtId="0" fontId="1" fillId="2" borderId="13"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wrapText="1"/>
      <protection locked="0"/>
    </xf>
    <xf numFmtId="0" fontId="2" fillId="2" borderId="16" xfId="0" applyFont="1" applyFill="1" applyBorder="1" applyAlignment="1" applyProtection="1">
      <alignment horizontal="center" vertical="center"/>
      <protection locked="0"/>
    </xf>
    <xf numFmtId="0" fontId="2" fillId="2" borderId="15" xfId="0" applyFont="1" applyFill="1" applyBorder="1" applyAlignment="1" applyProtection="1">
      <alignment horizontal="center" vertical="center"/>
      <protection locked="0"/>
    </xf>
    <xf numFmtId="0" fontId="2" fillId="2" borderId="17"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2" fillId="2" borderId="16" xfId="0" applyFont="1" applyFill="1" applyBorder="1" applyAlignment="1" applyProtection="1">
      <alignment horizontal="center"/>
      <protection locked="0"/>
    </xf>
    <xf numFmtId="0" fontId="2" fillId="2" borderId="15" xfId="0" applyFont="1" applyFill="1" applyBorder="1" applyAlignment="1" applyProtection="1">
      <alignment horizontal="center"/>
      <protection locked="0"/>
    </xf>
    <xf numFmtId="0" fontId="2" fillId="2" borderId="17" xfId="0" applyFont="1" applyFill="1" applyBorder="1" applyAlignment="1" applyProtection="1">
      <alignment horizontal="center"/>
      <protection locked="0"/>
    </xf>
    <xf numFmtId="0" fontId="27" fillId="2" borderId="84" xfId="0" applyFont="1" applyFill="1" applyBorder="1" applyAlignment="1" applyProtection="1">
      <alignment horizontal="center" vertical="center" wrapText="1"/>
      <protection locked="0"/>
    </xf>
    <xf numFmtId="0" fontId="1" fillId="2" borderId="1" xfId="0" applyFont="1" applyFill="1" applyBorder="1" applyAlignment="1" applyProtection="1">
      <alignment horizontal="center" vertical="center"/>
      <protection locked="0"/>
    </xf>
    <xf numFmtId="0" fontId="1" fillId="2" borderId="84" xfId="0" applyFont="1" applyFill="1" applyBorder="1" applyAlignment="1" applyProtection="1">
      <alignment horizontal="center" vertical="center" wrapText="1"/>
      <protection locked="0"/>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wrapText="1"/>
    </xf>
    <xf numFmtId="0" fontId="1" fillId="12" borderId="1" xfId="0" applyFont="1" applyFill="1" applyBorder="1" applyAlignment="1" applyProtection="1">
      <alignment horizontal="center" vertical="center" wrapText="1"/>
    </xf>
    <xf numFmtId="0" fontId="2" fillId="13" borderId="14" xfId="0" applyFont="1" applyFill="1" applyBorder="1" applyAlignment="1" applyProtection="1">
      <alignment horizontal="center"/>
    </xf>
    <xf numFmtId="0" fontId="1" fillId="2" borderId="92" xfId="0" applyFont="1" applyFill="1" applyBorder="1" applyAlignment="1" applyProtection="1">
      <alignment horizontal="center" vertical="center" wrapText="1"/>
      <protection locked="0"/>
    </xf>
    <xf numFmtId="0" fontId="1" fillId="12" borderId="84" xfId="0" applyFont="1" applyFill="1" applyBorder="1" applyAlignment="1" applyProtection="1">
      <alignment horizontal="center" vertical="center"/>
      <protection locked="0"/>
    </xf>
    <xf numFmtId="0" fontId="1" fillId="12" borderId="13" xfId="0" applyFont="1" applyFill="1" applyBorder="1" applyAlignment="1" applyProtection="1">
      <alignment horizontal="center" vertical="center"/>
      <protection locked="0"/>
    </xf>
    <xf numFmtId="0" fontId="1" fillId="2" borderId="1" xfId="0" applyFont="1" applyFill="1" applyBorder="1" applyAlignment="1" applyProtection="1">
      <alignment horizontal="left" vertical="center" wrapText="1"/>
      <protection locked="0"/>
    </xf>
    <xf numFmtId="0" fontId="1" fillId="2" borderId="0" xfId="0" applyFont="1" applyFill="1" applyAlignment="1" applyProtection="1">
      <alignment horizontal="left" vertical="center" wrapText="1"/>
      <protection locked="0"/>
    </xf>
    <xf numFmtId="0" fontId="51" fillId="17" borderId="92" xfId="0" applyFont="1" applyFill="1" applyBorder="1" applyAlignment="1" applyProtection="1">
      <alignment horizontal="center" vertical="center" wrapText="1"/>
      <protection locked="0"/>
    </xf>
    <xf numFmtId="0" fontId="51" fillId="17" borderId="83" xfId="0" applyFont="1" applyFill="1" applyBorder="1" applyAlignment="1" applyProtection="1">
      <alignment horizontal="center" vertical="center" wrapText="1"/>
      <protection locked="0"/>
    </xf>
    <xf numFmtId="0" fontId="51" fillId="17" borderId="13" xfId="0" applyFont="1" applyFill="1" applyBorder="1" applyAlignment="1" applyProtection="1">
      <alignment horizontal="center" vertical="center" wrapText="1"/>
      <protection locked="0"/>
    </xf>
    <xf numFmtId="0" fontId="51" fillId="7" borderId="92" xfId="0" applyFont="1" applyFill="1" applyBorder="1" applyAlignment="1" applyProtection="1">
      <alignment horizontal="center" vertical="center" wrapText="1"/>
      <protection locked="0"/>
    </xf>
    <xf numFmtId="0" fontId="51" fillId="7" borderId="83" xfId="0" applyFont="1" applyFill="1" applyBorder="1" applyAlignment="1" applyProtection="1">
      <alignment horizontal="center" vertical="center" wrapText="1"/>
      <protection locked="0"/>
    </xf>
    <xf numFmtId="0" fontId="51" fillId="7" borderId="13" xfId="0" applyFont="1" applyFill="1" applyBorder="1" applyAlignment="1" applyProtection="1">
      <alignment horizontal="center" vertical="center" wrapText="1"/>
      <protection locked="0"/>
    </xf>
    <xf numFmtId="0" fontId="1" fillId="13" borderId="13" xfId="0" applyFont="1" applyFill="1" applyBorder="1" applyAlignment="1" applyProtection="1">
      <alignment horizontal="center" vertical="center" wrapText="1"/>
    </xf>
    <xf numFmtId="0" fontId="1" fillId="13" borderId="1"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protection locked="0"/>
    </xf>
    <xf numFmtId="0" fontId="1" fillId="2" borderId="8" xfId="0" applyFont="1" applyFill="1" applyBorder="1" applyAlignment="1" applyProtection="1">
      <alignment horizontal="center" vertical="center"/>
      <protection locked="0"/>
    </xf>
    <xf numFmtId="0" fontId="1" fillId="2" borderId="9" xfId="0" applyFont="1" applyFill="1" applyBorder="1" applyAlignment="1" applyProtection="1">
      <alignment horizontal="center" vertical="center"/>
      <protection locked="0"/>
    </xf>
    <xf numFmtId="0" fontId="2" fillId="13" borderId="1" xfId="0" applyFont="1" applyFill="1" applyBorder="1" applyAlignment="1" applyProtection="1">
      <alignment horizontal="center" vertical="center"/>
    </xf>
    <xf numFmtId="0" fontId="2" fillId="13" borderId="14" xfId="0" applyFont="1" applyFill="1" applyBorder="1" applyAlignment="1" applyProtection="1">
      <alignment horizontal="center" vertical="center"/>
    </xf>
    <xf numFmtId="0" fontId="41" fillId="12" borderId="13" xfId="0" applyFont="1" applyFill="1" applyBorder="1" applyAlignment="1" applyProtection="1">
      <alignment horizontal="center" vertical="center" wrapText="1"/>
    </xf>
    <xf numFmtId="0" fontId="41" fillId="12"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2" fillId="2" borderId="14" xfId="0" applyFont="1" applyFill="1" applyBorder="1" applyAlignment="1" applyProtection="1">
      <alignment horizontal="center" vertical="center" wrapText="1"/>
      <protection locked="0"/>
    </xf>
    <xf numFmtId="0" fontId="1" fillId="12" borderId="13" xfId="0" applyFont="1" applyFill="1" applyBorder="1" applyAlignment="1" applyProtection="1">
      <alignment horizontal="center" vertical="center"/>
    </xf>
    <xf numFmtId="0" fontId="1" fillId="12" borderId="1" xfId="0" applyFont="1" applyFill="1" applyBorder="1" applyAlignment="1" applyProtection="1">
      <alignment horizontal="center" vertical="center"/>
    </xf>
    <xf numFmtId="0" fontId="2" fillId="2" borderId="10" xfId="0" applyFont="1" applyFill="1" applyBorder="1" applyAlignment="1" applyProtection="1">
      <alignment horizontal="center" vertical="center"/>
      <protection locked="0"/>
    </xf>
    <xf numFmtId="0" fontId="2" fillId="2" borderId="11" xfId="0" applyFont="1" applyFill="1" applyBorder="1" applyAlignment="1" applyProtection="1">
      <alignment horizontal="center" vertical="center"/>
      <protection locked="0"/>
    </xf>
    <xf numFmtId="0" fontId="2" fillId="2" borderId="12"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xf>
    <xf numFmtId="0" fontId="1" fillId="13" borderId="1" xfId="0" applyFont="1" applyFill="1" applyBorder="1" applyAlignment="1" applyProtection="1">
      <alignment horizontal="center" vertical="center"/>
    </xf>
    <xf numFmtId="0" fontId="2" fillId="2" borderId="14" xfId="0" applyFont="1" applyFill="1" applyBorder="1" applyAlignment="1" applyProtection="1">
      <alignment horizontal="center"/>
      <protection locked="0"/>
    </xf>
    <xf numFmtId="0" fontId="1" fillId="12" borderId="10"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wrapText="1"/>
      <protection locked="0"/>
    </xf>
    <xf numFmtId="0" fontId="1" fillId="2" borderId="7" xfId="0" applyFont="1" applyFill="1" applyBorder="1" applyAlignment="1" applyProtection="1">
      <alignment horizontal="center" vertical="center" wrapText="1"/>
      <protection locked="0"/>
    </xf>
    <xf numFmtId="0" fontId="1" fillId="2" borderId="10" xfId="0" applyFont="1" applyFill="1" applyBorder="1" applyAlignment="1" applyProtection="1">
      <alignment horizontal="center" vertical="center" wrapText="1"/>
      <protection locked="0"/>
    </xf>
    <xf numFmtId="0" fontId="2" fillId="12" borderId="14" xfId="0" applyFont="1" applyFill="1" applyBorder="1" applyAlignment="1" applyProtection="1">
      <alignment horizontal="center"/>
      <protection locked="0"/>
    </xf>
    <xf numFmtId="0" fontId="26" fillId="13" borderId="1" xfId="0" applyFont="1" applyFill="1" applyBorder="1" applyAlignment="1" applyProtection="1">
      <alignment horizontal="center" vertical="center" wrapText="1"/>
    </xf>
    <xf numFmtId="0" fontId="26" fillId="13" borderId="14" xfId="0" applyFont="1" applyFill="1" applyBorder="1" applyAlignment="1" applyProtection="1">
      <alignment horizontal="center" vertical="center" wrapText="1"/>
    </xf>
    <xf numFmtId="0" fontId="1" fillId="12" borderId="13" xfId="0" applyFont="1" applyFill="1" applyBorder="1" applyAlignment="1" applyProtection="1">
      <alignment horizontal="center" vertical="center" wrapText="1"/>
      <protection locked="0"/>
    </xf>
    <xf numFmtId="0" fontId="2" fillId="12" borderId="16" xfId="0" applyFont="1" applyFill="1" applyBorder="1" applyAlignment="1" applyProtection="1">
      <alignment horizontal="center"/>
      <protection locked="0"/>
    </xf>
    <xf numFmtId="0" fontId="2" fillId="12" borderId="15" xfId="0" applyFont="1" applyFill="1" applyBorder="1" applyAlignment="1" applyProtection="1">
      <alignment horizontal="center"/>
      <protection locked="0"/>
    </xf>
    <xf numFmtId="0" fontId="2" fillId="12" borderId="17" xfId="0" applyFont="1" applyFill="1" applyBorder="1" applyAlignment="1" applyProtection="1">
      <alignment horizontal="center"/>
      <protection locked="0"/>
    </xf>
    <xf numFmtId="0" fontId="2" fillId="2" borderId="127" xfId="0" applyFont="1" applyFill="1" applyBorder="1" applyAlignment="1" applyProtection="1">
      <alignment horizontal="center"/>
      <protection locked="0"/>
    </xf>
    <xf numFmtId="0" fontId="41" fillId="2" borderId="84" xfId="0" applyFont="1" applyFill="1" applyBorder="1" applyAlignment="1" applyProtection="1">
      <alignment horizontal="center" vertical="center" wrapText="1"/>
      <protection locked="0"/>
    </xf>
    <xf numFmtId="0" fontId="41" fillId="2" borderId="13" xfId="0" applyFont="1" applyFill="1" applyBorder="1" applyAlignment="1" applyProtection="1">
      <alignment horizontal="center" vertical="center" wrapText="1"/>
      <protection locked="0"/>
    </xf>
    <xf numFmtId="0" fontId="41" fillId="2" borderId="84" xfId="0" applyFont="1" applyFill="1" applyBorder="1" applyAlignment="1" applyProtection="1">
      <alignment horizontal="center" vertical="center"/>
      <protection locked="0"/>
    </xf>
    <xf numFmtId="0" fontId="41" fillId="2" borderId="13" xfId="0" applyFont="1" applyFill="1" applyBorder="1" applyAlignment="1" applyProtection="1">
      <alignment horizontal="center" vertical="center"/>
      <protection locked="0"/>
    </xf>
    <xf numFmtId="0" fontId="27" fillId="2" borderId="2" xfId="0" applyFont="1" applyFill="1" applyBorder="1" applyAlignment="1" applyProtection="1">
      <alignment horizontal="left" wrapText="1"/>
      <protection locked="0"/>
    </xf>
    <xf numFmtId="0" fontId="27" fillId="2" borderId="4" xfId="0" applyFont="1" applyFill="1" applyBorder="1" applyAlignment="1" applyProtection="1">
      <alignment horizontal="left" wrapText="1"/>
      <protection locked="0"/>
    </xf>
    <xf numFmtId="0" fontId="27" fillId="2" borderId="5" xfId="0" applyFont="1" applyFill="1" applyBorder="1" applyAlignment="1" applyProtection="1">
      <alignment horizontal="left" wrapText="1"/>
      <protection locked="0"/>
    </xf>
    <xf numFmtId="0" fontId="27" fillId="2" borderId="6" xfId="0" applyFont="1" applyFill="1" applyBorder="1" applyAlignment="1" applyProtection="1">
      <alignment horizontal="left" wrapText="1"/>
      <protection locked="0"/>
    </xf>
    <xf numFmtId="0" fontId="27" fillId="2" borderId="7" xfId="0" applyFont="1" applyFill="1" applyBorder="1" applyAlignment="1" applyProtection="1">
      <alignment horizontal="left" wrapText="1"/>
      <protection locked="0"/>
    </xf>
    <xf numFmtId="0" fontId="27" fillId="2" borderId="9" xfId="0" applyFont="1" applyFill="1" applyBorder="1" applyAlignment="1" applyProtection="1">
      <alignment horizontal="left" wrapText="1"/>
      <protection locked="0"/>
    </xf>
    <xf numFmtId="0" fontId="51" fillId="17" borderId="1" xfId="0" applyFont="1" applyFill="1" applyBorder="1" applyAlignment="1" applyProtection="1">
      <alignment horizontal="center" vertical="center" wrapText="1"/>
      <protection locked="0"/>
    </xf>
    <xf numFmtId="0" fontId="1" fillId="12" borderId="1" xfId="0" applyFont="1" applyFill="1" applyBorder="1" applyAlignment="1" applyProtection="1">
      <alignment horizontal="center" vertical="center"/>
      <protection locked="0"/>
    </xf>
    <xf numFmtId="2" fontId="2" fillId="2" borderId="14" xfId="0" applyNumberFormat="1" applyFont="1" applyFill="1" applyBorder="1" applyAlignment="1" applyProtection="1">
      <alignment horizontal="center" vertical="center"/>
      <protection locked="0"/>
    </xf>
    <xf numFmtId="0" fontId="2" fillId="8" borderId="14" xfId="0" applyFont="1" applyFill="1" applyBorder="1" applyAlignment="1" applyProtection="1">
      <alignment horizontal="center"/>
      <protection locked="0"/>
    </xf>
    <xf numFmtId="0" fontId="22" fillId="2" borderId="13" xfId="0" applyFont="1" applyFill="1" applyBorder="1" applyAlignment="1" applyProtection="1">
      <alignment horizontal="center" vertical="center" wrapText="1"/>
      <protection locked="0"/>
    </xf>
    <xf numFmtId="0" fontId="22" fillId="2" borderId="1" xfId="0" applyFont="1" applyFill="1" applyBorder="1" applyAlignment="1" applyProtection="1">
      <alignment horizontal="center" vertical="center" wrapText="1"/>
      <protection locked="0"/>
    </xf>
    <xf numFmtId="0" fontId="1" fillId="0" borderId="84" xfId="0" applyFont="1" applyFill="1" applyBorder="1" applyAlignment="1" applyProtection="1">
      <alignment horizontal="center" vertical="center"/>
      <protection locked="0"/>
    </xf>
    <xf numFmtId="0" fontId="1" fillId="0" borderId="13"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wrapText="1"/>
    </xf>
    <xf numFmtId="0" fontId="2" fillId="2" borderId="0" xfId="0" applyFont="1" applyFill="1" applyBorder="1" applyAlignment="1" applyProtection="1">
      <alignment horizontal="center" vertical="center" wrapText="1"/>
    </xf>
    <xf numFmtId="0" fontId="1" fillId="2" borderId="83" xfId="0"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wrapText="1"/>
      <protection locked="0"/>
    </xf>
    <xf numFmtId="0" fontId="1" fillId="13" borderId="1" xfId="0" applyFont="1" applyFill="1" applyBorder="1" applyAlignment="1" applyProtection="1">
      <alignment horizontal="center" vertical="center" wrapText="1"/>
      <protection locked="0"/>
    </xf>
    <xf numFmtId="0" fontId="2" fillId="13" borderId="14" xfId="0" applyFont="1" applyFill="1" applyBorder="1" applyAlignment="1" applyProtection="1">
      <alignment horizontal="center" vertical="center" wrapText="1"/>
      <protection locked="0"/>
    </xf>
    <xf numFmtId="0" fontId="2" fillId="2" borderId="92" xfId="0" applyFont="1" applyFill="1" applyBorder="1" applyAlignment="1" applyProtection="1">
      <alignment horizontal="center" vertical="center"/>
      <protection locked="0"/>
    </xf>
    <xf numFmtId="0" fontId="2" fillId="2" borderId="127" xfId="0" applyFont="1" applyFill="1" applyBorder="1" applyAlignment="1" applyProtection="1">
      <alignment horizontal="center" vertical="center"/>
      <protection locked="0"/>
    </xf>
    <xf numFmtId="0" fontId="2" fillId="2" borderId="2" xfId="0" applyFont="1" applyFill="1" applyBorder="1" applyAlignment="1" applyProtection="1">
      <alignment horizontal="center" vertical="center"/>
      <protection locked="0"/>
    </xf>
    <xf numFmtId="0" fontId="2" fillId="2" borderId="3" xfId="0" applyFont="1" applyFill="1" applyBorder="1" applyAlignment="1" applyProtection="1">
      <alignment horizontal="center" vertical="center"/>
      <protection locked="0"/>
    </xf>
    <xf numFmtId="0" fontId="2" fillId="2" borderId="4" xfId="0" applyFont="1" applyFill="1" applyBorder="1" applyAlignment="1" applyProtection="1">
      <alignment horizontal="center" vertical="center"/>
      <protection locked="0"/>
    </xf>
    <xf numFmtId="0" fontId="2" fillId="2" borderId="44" xfId="0" applyFont="1" applyFill="1" applyBorder="1" applyAlignment="1" applyProtection="1">
      <alignment horizontal="center" vertical="center"/>
      <protection locked="0"/>
    </xf>
    <xf numFmtId="0" fontId="2" fillId="2" borderId="43" xfId="0" applyFont="1" applyFill="1" applyBorder="1" applyAlignment="1" applyProtection="1">
      <alignment horizontal="center" vertical="center"/>
      <protection locked="0"/>
    </xf>
    <xf numFmtId="0" fontId="2" fillId="2" borderId="108" xfId="0" applyFont="1" applyFill="1" applyBorder="1" applyAlignment="1" applyProtection="1">
      <alignment horizontal="center" vertical="center"/>
      <protection locked="0"/>
    </xf>
    <xf numFmtId="0" fontId="1" fillId="2" borderId="86" xfId="0" applyFont="1" applyFill="1" applyBorder="1" applyAlignment="1" applyProtection="1">
      <alignment horizontal="center" vertical="center"/>
      <protection locked="0"/>
    </xf>
    <xf numFmtId="0" fontId="2" fillId="12" borderId="1" xfId="0" applyFont="1" applyFill="1" applyBorder="1" applyAlignment="1" applyProtection="1">
      <alignment horizontal="center" vertical="center"/>
      <protection locked="0"/>
    </xf>
    <xf numFmtId="0" fontId="2" fillId="12" borderId="14" xfId="0" applyFont="1" applyFill="1" applyBorder="1" applyAlignment="1" applyProtection="1">
      <alignment horizontal="center" vertical="center"/>
      <protection locked="0"/>
    </xf>
    <xf numFmtId="0" fontId="52" fillId="12" borderId="84" xfId="0" applyFont="1" applyFill="1" applyBorder="1" applyAlignment="1" applyProtection="1">
      <alignment horizontal="center" vertical="center" wrapText="1"/>
      <protection locked="0"/>
    </xf>
    <xf numFmtId="0" fontId="52" fillId="12" borderId="13" xfId="0" applyFont="1" applyFill="1" applyBorder="1" applyAlignment="1" applyProtection="1">
      <alignment horizontal="center" vertical="center" wrapText="1"/>
      <protection locked="0"/>
    </xf>
    <xf numFmtId="0" fontId="10" fillId="17" borderId="92" xfId="0" applyFont="1" applyFill="1" applyBorder="1" applyAlignment="1" applyProtection="1">
      <alignment horizontal="center" vertical="center" wrapText="1"/>
      <protection locked="0"/>
    </xf>
    <xf numFmtId="0" fontId="10" fillId="17" borderId="83" xfId="0" applyFont="1" applyFill="1" applyBorder="1" applyAlignment="1" applyProtection="1">
      <alignment horizontal="center" vertical="center" wrapText="1"/>
      <protection locked="0"/>
    </xf>
    <xf numFmtId="0" fontId="10" fillId="17" borderId="13" xfId="0" applyFont="1" applyFill="1" applyBorder="1" applyAlignment="1" applyProtection="1">
      <alignment horizontal="center" vertical="center" wrapText="1"/>
      <protection locked="0"/>
    </xf>
    <xf numFmtId="0" fontId="27" fillId="2" borderId="13" xfId="0" applyFont="1" applyFill="1" applyBorder="1" applyAlignment="1" applyProtection="1">
      <alignment horizontal="center" vertical="center" wrapText="1"/>
      <protection locked="0"/>
    </xf>
    <xf numFmtId="0" fontId="14" fillId="2" borderId="3" xfId="0" applyFont="1" applyFill="1" applyBorder="1" applyAlignment="1" applyProtection="1">
      <alignment horizontal="center" vertical="center" wrapText="1"/>
    </xf>
    <xf numFmtId="0" fontId="14" fillId="2" borderId="0" xfId="0" applyFont="1" applyFill="1" applyBorder="1" applyAlignment="1" applyProtection="1">
      <alignment horizontal="center" vertical="center" wrapText="1"/>
    </xf>
    <xf numFmtId="0" fontId="60" fillId="2" borderId="92" xfId="24" applyFont="1" applyFill="1" applyBorder="1" applyAlignment="1" applyProtection="1">
      <alignment horizontal="center" vertical="center"/>
      <protection locked="0"/>
    </xf>
    <xf numFmtId="0" fontId="60" fillId="2" borderId="13" xfId="24" applyFont="1" applyFill="1" applyBorder="1" applyAlignment="1" applyProtection="1">
      <alignment horizontal="center" vertical="center"/>
      <protection locked="0"/>
    </xf>
    <xf numFmtId="0" fontId="1" fillId="13" borderId="13" xfId="0" applyFont="1" applyFill="1" applyBorder="1" applyAlignment="1" applyProtection="1">
      <alignment horizontal="center" vertical="center"/>
      <protection locked="0"/>
    </xf>
    <xf numFmtId="0" fontId="1" fillId="13" borderId="1" xfId="0" applyFont="1" applyFill="1" applyBorder="1" applyAlignment="1" applyProtection="1">
      <alignment horizontal="center" vertical="center"/>
      <protection locked="0"/>
    </xf>
    <xf numFmtId="0" fontId="41" fillId="2" borderId="1" xfId="0" applyFont="1" applyFill="1" applyBorder="1" applyAlignment="1" applyProtection="1">
      <alignment horizontal="center" vertical="center" wrapText="1"/>
      <protection locked="0"/>
    </xf>
    <xf numFmtId="0" fontId="1" fillId="13" borderId="84" xfId="0" applyFont="1" applyFill="1" applyBorder="1" applyAlignment="1" applyProtection="1">
      <alignment horizontal="center" vertical="center" wrapText="1"/>
    </xf>
    <xf numFmtId="0" fontId="41" fillId="12" borderId="84" xfId="0" applyFont="1" applyFill="1" applyBorder="1" applyAlignment="1" applyProtection="1">
      <alignment horizontal="center" vertical="center" wrapText="1"/>
    </xf>
    <xf numFmtId="0" fontId="1" fillId="12" borderId="84" xfId="0" applyFont="1" applyFill="1" applyBorder="1" applyAlignment="1" applyProtection="1">
      <alignment horizontal="center" vertical="center" wrapText="1"/>
    </xf>
    <xf numFmtId="0" fontId="27" fillId="2" borderId="1" xfId="0" applyFont="1" applyFill="1" applyBorder="1" applyAlignment="1" applyProtection="1">
      <alignment horizontal="center" vertical="center" wrapText="1"/>
      <protection locked="0"/>
    </xf>
    <xf numFmtId="0" fontId="0" fillId="0" borderId="0" xfId="0" applyAlignment="1">
      <alignment vertical="top" wrapText="1"/>
    </xf>
    <xf numFmtId="0" fontId="0" fillId="13" borderId="0" xfId="0" applyFill="1" applyProtection="1">
      <protection locked="0"/>
    </xf>
    <xf numFmtId="0" fontId="54" fillId="16" borderId="0" xfId="0" applyFont="1" applyFill="1" applyAlignment="1">
      <alignment vertical="center" wrapText="1"/>
    </xf>
    <xf numFmtId="0" fontId="0" fillId="0" borderId="0" xfId="0"/>
    <xf numFmtId="0" fontId="12" fillId="2" borderId="0" xfId="0" applyFont="1" applyFill="1" applyAlignment="1" applyProtection="1">
      <alignment horizontal="left" vertical="center"/>
      <protection locked="0"/>
    </xf>
    <xf numFmtId="0" fontId="1" fillId="2" borderId="0" xfId="0" applyFont="1" applyFill="1" applyAlignment="1">
      <alignment horizontal="left" vertical="center"/>
    </xf>
    <xf numFmtId="164" fontId="12" fillId="2" borderId="8" xfId="0" applyNumberFormat="1" applyFont="1" applyFill="1" applyBorder="1" applyAlignment="1" applyProtection="1">
      <alignment horizontal="center" vertical="center"/>
      <protection locked="0"/>
    </xf>
    <xf numFmtId="0" fontId="12" fillId="2" borderId="8" xfId="0" applyFont="1" applyFill="1" applyBorder="1" applyAlignment="1" applyProtection="1">
      <alignment horizontal="left" vertical="center"/>
      <protection locked="0"/>
    </xf>
    <xf numFmtId="166" fontId="12" fillId="2" borderId="20" xfId="0" applyNumberFormat="1" applyFont="1" applyFill="1" applyBorder="1" applyAlignment="1" applyProtection="1">
      <alignment horizontal="center" vertical="center"/>
      <protection locked="0"/>
    </xf>
    <xf numFmtId="166" fontId="12" fillId="2" borderId="26" xfId="0" applyNumberFormat="1" applyFont="1" applyFill="1" applyBorder="1" applyAlignment="1" applyProtection="1">
      <alignment horizontal="center" vertical="center"/>
      <protection locked="0"/>
    </xf>
    <xf numFmtId="166" fontId="12" fillId="2" borderId="2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center" vertical="center"/>
      <protection locked="0"/>
    </xf>
    <xf numFmtId="9" fontId="12" fillId="2" borderId="26" xfId="0" applyNumberFormat="1" applyFont="1" applyFill="1" applyBorder="1" applyAlignment="1" applyProtection="1">
      <alignment horizontal="center" vertical="center"/>
      <protection locked="0"/>
    </xf>
    <xf numFmtId="9" fontId="12" fillId="2" borderId="60" xfId="0" applyNumberFormat="1" applyFont="1" applyFill="1" applyBorder="1" applyAlignment="1" applyProtection="1">
      <alignment horizontal="center" vertical="center"/>
      <protection locked="0"/>
    </xf>
    <xf numFmtId="0" fontId="12" fillId="2" borderId="94" xfId="0" applyFont="1" applyFill="1" applyBorder="1" applyAlignment="1" applyProtection="1">
      <alignment horizontal="center" vertical="center"/>
      <protection locked="0"/>
    </xf>
    <xf numFmtId="0" fontId="12" fillId="2" borderId="3" xfId="0" applyFont="1" applyFill="1" applyBorder="1" applyAlignment="1" applyProtection="1">
      <alignment horizontal="center" vertical="center"/>
      <protection locked="0"/>
    </xf>
    <xf numFmtId="0" fontId="12" fillId="2" borderId="4" xfId="0" applyFont="1" applyFill="1" applyBorder="1" applyAlignment="1" applyProtection="1">
      <alignment horizontal="center" vertical="center"/>
      <protection locked="0"/>
    </xf>
    <xf numFmtId="0" fontId="12" fillId="2" borderId="23"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protection locked="0"/>
    </xf>
    <xf numFmtId="0" fontId="12" fillId="2" borderId="82" xfId="0" applyFont="1" applyFill="1" applyBorder="1" applyAlignment="1" applyProtection="1">
      <alignment horizontal="center" vertical="center"/>
      <protection locked="0"/>
    </xf>
    <xf numFmtId="166" fontId="12" fillId="24" borderId="1" xfId="0" quotePrefix="1" applyNumberFormat="1" applyFont="1" applyFill="1" applyBorder="1" applyAlignment="1">
      <alignment horizontal="center" vertical="center"/>
    </xf>
    <xf numFmtId="166" fontId="12" fillId="24" borderId="1" xfId="0" applyNumberFormat="1" applyFont="1" applyFill="1" applyBorder="1" applyAlignment="1">
      <alignment horizontal="center" vertical="center"/>
    </xf>
    <xf numFmtId="2" fontId="12" fillId="24" borderId="10" xfId="0" applyNumberFormat="1" applyFont="1" applyFill="1" applyBorder="1" applyAlignment="1" applyProtection="1">
      <alignment horizontal="center" vertical="center"/>
      <protection locked="0"/>
    </xf>
    <xf numFmtId="2" fontId="12" fillId="24" borderId="11" xfId="0" applyNumberFormat="1" applyFont="1" applyFill="1" applyBorder="1" applyAlignment="1" applyProtection="1">
      <alignment horizontal="center" vertical="center"/>
      <protection locked="0"/>
    </xf>
    <xf numFmtId="2" fontId="12" fillId="24" borderId="12" xfId="0" applyNumberFormat="1" applyFont="1" applyFill="1" applyBorder="1" applyAlignment="1" applyProtection="1">
      <alignment horizontal="center" vertical="center"/>
      <protection locked="0"/>
    </xf>
    <xf numFmtId="9" fontId="12" fillId="24" borderId="10" xfId="0" quotePrefix="1" applyNumberFormat="1" applyFont="1" applyFill="1" applyBorder="1" applyAlignment="1">
      <alignment horizontal="center" vertical="center"/>
    </xf>
    <xf numFmtId="9" fontId="12" fillId="24" borderId="11" xfId="0" applyNumberFormat="1" applyFont="1" applyFill="1" applyBorder="1" applyAlignment="1">
      <alignment horizontal="center" vertical="center"/>
    </xf>
    <xf numFmtId="9" fontId="12" fillId="24" borderId="38" xfId="0" applyNumberFormat="1" applyFont="1" applyFill="1" applyBorder="1" applyAlignment="1">
      <alignment horizontal="center" vertical="center"/>
    </xf>
    <xf numFmtId="0" fontId="13" fillId="2" borderId="20"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5" xfId="0" applyFont="1" applyFill="1" applyBorder="1" applyAlignment="1">
      <alignment horizontal="center" vertical="center"/>
    </xf>
    <xf numFmtId="1" fontId="12" fillId="2" borderId="20" xfId="0" applyNumberFormat="1" applyFont="1" applyFill="1" applyBorder="1" applyAlignment="1" applyProtection="1">
      <alignment horizontal="center" vertical="center"/>
      <protection locked="0"/>
    </xf>
    <xf numFmtId="1" fontId="12" fillId="2" borderId="26" xfId="0" applyNumberFormat="1" applyFont="1" applyFill="1" applyBorder="1" applyAlignment="1" applyProtection="1">
      <alignment horizontal="center" vertical="center"/>
      <protection locked="0"/>
    </xf>
    <xf numFmtId="1" fontId="12" fillId="2" borderId="25" xfId="0" applyNumberFormat="1" applyFont="1" applyFill="1" applyBorder="1" applyAlignment="1" applyProtection="1">
      <alignment horizontal="center" vertical="center"/>
      <protection locked="0"/>
    </xf>
    <xf numFmtId="166" fontId="12" fillId="2" borderId="21" xfId="0" quotePrefix="1" applyNumberFormat="1" applyFont="1" applyFill="1" applyBorder="1" applyAlignment="1">
      <alignment horizontal="center" vertical="center"/>
    </xf>
    <xf numFmtId="166" fontId="12" fillId="2" borderId="21" xfId="0" applyNumberFormat="1" applyFont="1" applyFill="1" applyBorder="1" applyAlignment="1">
      <alignment horizontal="center" vertical="center"/>
    </xf>
    <xf numFmtId="166" fontId="12" fillId="2" borderId="21" xfId="0" applyNumberFormat="1" applyFont="1" applyFill="1" applyBorder="1" applyAlignment="1" applyProtection="1">
      <alignment horizontal="center" vertical="center"/>
      <protection locked="0"/>
    </xf>
    <xf numFmtId="0" fontId="13" fillId="24" borderId="10" xfId="0" applyFont="1" applyFill="1" applyBorder="1" applyAlignment="1">
      <alignment horizontal="center" vertical="center"/>
    </xf>
    <xf numFmtId="0" fontId="13" fillId="24" borderId="11" xfId="0" applyFont="1" applyFill="1" applyBorder="1" applyAlignment="1">
      <alignment horizontal="center" vertical="center"/>
    </xf>
    <xf numFmtId="0" fontId="13" fillId="24" borderId="12" xfId="0" applyFont="1" applyFill="1" applyBorder="1" applyAlignment="1">
      <alignment horizontal="center" vertical="center"/>
    </xf>
    <xf numFmtId="1" fontId="12" fillId="24" borderId="10" xfId="0" applyNumberFormat="1" applyFont="1" applyFill="1" applyBorder="1" applyAlignment="1" applyProtection="1">
      <alignment horizontal="center" vertical="center"/>
      <protection locked="0"/>
    </xf>
    <xf numFmtId="1" fontId="12" fillId="24" borderId="11" xfId="0" applyNumberFormat="1" applyFont="1" applyFill="1" applyBorder="1" applyAlignment="1" applyProtection="1">
      <alignment horizontal="center" vertical="center"/>
      <protection locked="0"/>
    </xf>
    <xf numFmtId="1" fontId="12" fillId="24" borderId="12" xfId="0" applyNumberFormat="1" applyFont="1" applyFill="1" applyBorder="1" applyAlignment="1" applyProtection="1">
      <alignment horizontal="center" vertical="center"/>
      <protection locked="0"/>
    </xf>
    <xf numFmtId="166" fontId="12" fillId="24" borderId="10" xfId="0" applyNumberFormat="1" applyFont="1" applyFill="1" applyBorder="1" applyAlignment="1" applyProtection="1">
      <alignment horizontal="center" vertical="center"/>
      <protection locked="0"/>
    </xf>
    <xf numFmtId="166" fontId="12" fillId="24" borderId="11" xfId="0" applyNumberFormat="1" applyFont="1" applyFill="1" applyBorder="1" applyAlignment="1" applyProtection="1">
      <alignment horizontal="center" vertical="center"/>
      <protection locked="0"/>
    </xf>
    <xf numFmtId="166" fontId="12" fillId="24" borderId="12" xfId="0" applyNumberFormat="1" applyFont="1" applyFill="1" applyBorder="1" applyAlignment="1" applyProtection="1">
      <alignment horizontal="center" vertical="center"/>
      <protection locked="0"/>
    </xf>
    <xf numFmtId="166" fontId="12" fillId="24" borderId="1" xfId="0" applyNumberFormat="1" applyFont="1" applyFill="1" applyBorder="1" applyAlignment="1" applyProtection="1">
      <alignment horizontal="center" vertical="center"/>
      <protection locked="0"/>
    </xf>
    <xf numFmtId="0" fontId="12" fillId="2" borderId="72" xfId="0" applyFont="1" applyFill="1" applyBorder="1" applyAlignment="1" applyProtection="1">
      <alignment horizontal="center" vertical="center"/>
      <protection locked="0"/>
    </xf>
    <xf numFmtId="0" fontId="12" fillId="2" borderId="8" xfId="0" applyFont="1" applyFill="1" applyBorder="1" applyAlignment="1" applyProtection="1">
      <alignment horizontal="center" vertical="center"/>
      <protection locked="0"/>
    </xf>
    <xf numFmtId="0" fontId="12" fillId="2" borderId="9" xfId="0" applyFont="1" applyFill="1" applyBorder="1" applyAlignment="1" applyProtection="1">
      <alignment horizontal="center" vertical="center"/>
      <protection locked="0"/>
    </xf>
    <xf numFmtId="0" fontId="13" fillId="2" borderId="10" xfId="0" applyFont="1" applyFill="1" applyBorder="1" applyAlignment="1">
      <alignment horizontal="center" vertical="center"/>
    </xf>
    <xf numFmtId="0" fontId="13" fillId="2" borderId="11" xfId="0" applyFont="1" applyFill="1" applyBorder="1" applyAlignment="1">
      <alignment horizontal="center" vertical="center"/>
    </xf>
    <xf numFmtId="0" fontId="13" fillId="2" borderId="12" xfId="0" applyFont="1" applyFill="1" applyBorder="1" applyAlignment="1">
      <alignment horizontal="center" vertical="center"/>
    </xf>
    <xf numFmtId="1" fontId="12" fillId="2" borderId="10"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center" vertical="center"/>
      <protection locked="0"/>
    </xf>
    <xf numFmtId="1" fontId="12" fillId="2" borderId="12"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protection locked="0"/>
    </xf>
    <xf numFmtId="166" fontId="12" fillId="2" borderId="11" xfId="0" applyNumberFormat="1" applyFont="1" applyFill="1" applyBorder="1" applyAlignment="1" applyProtection="1">
      <alignment horizontal="center" vertical="center"/>
      <protection locked="0"/>
    </xf>
    <xf numFmtId="166" fontId="12" fillId="2" borderId="12" xfId="0" applyNumberFormat="1" applyFont="1" applyFill="1" applyBorder="1" applyAlignment="1" applyProtection="1">
      <alignment horizontal="center" vertical="center"/>
      <protection locked="0"/>
    </xf>
    <xf numFmtId="166" fontId="12" fillId="2" borderId="1" xfId="0" quotePrefix="1" applyNumberFormat="1" applyFont="1" applyFill="1" applyBorder="1" applyAlignment="1">
      <alignment horizontal="center" vertical="center"/>
    </xf>
    <xf numFmtId="166" fontId="12" fillId="2" borderId="1" xfId="0" applyNumberFormat="1" applyFont="1" applyFill="1" applyBorder="1" applyAlignment="1">
      <alignment horizontal="center" vertical="center"/>
    </xf>
    <xf numFmtId="166" fontId="12" fillId="2" borderId="1" xfId="0" applyNumberFormat="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center" vertical="center"/>
      <protection locked="0"/>
    </xf>
    <xf numFmtId="9" fontId="12" fillId="2" borderId="10" xfId="0" applyNumberFormat="1" applyFont="1" applyFill="1" applyBorder="1" applyAlignment="1" applyProtection="1">
      <alignment horizontal="center" vertical="center"/>
      <protection locked="0"/>
    </xf>
    <xf numFmtId="9" fontId="12" fillId="2" borderId="11" xfId="0" applyNumberFormat="1" applyFont="1" applyFill="1" applyBorder="1" applyAlignment="1" applyProtection="1">
      <alignment horizontal="center" vertical="center"/>
      <protection locked="0"/>
    </xf>
    <xf numFmtId="9" fontId="12" fillId="2" borderId="38" xfId="0" applyNumberFormat="1" applyFont="1" applyFill="1" applyBorder="1" applyAlignment="1" applyProtection="1">
      <alignment horizontal="center" vertical="center"/>
      <protection locked="0"/>
    </xf>
    <xf numFmtId="1" fontId="12" fillId="24" borderId="1" xfId="0" applyNumberFormat="1" applyFont="1" applyFill="1" applyBorder="1" applyAlignment="1" applyProtection="1">
      <alignment horizontal="center" vertical="center"/>
      <protection locked="0"/>
    </xf>
    <xf numFmtId="1" fontId="12" fillId="0" borderId="1" xfId="0" applyNumberFormat="1" applyFont="1" applyBorder="1" applyAlignment="1" applyProtection="1">
      <alignment horizontal="center" vertical="center"/>
      <protection locked="0"/>
    </xf>
    <xf numFmtId="2" fontId="12" fillId="24" borderId="1" xfId="0" applyNumberFormat="1" applyFont="1" applyFill="1" applyBorder="1" applyAlignment="1" applyProtection="1">
      <alignment horizontal="center" vertical="center"/>
      <protection locked="0"/>
    </xf>
    <xf numFmtId="0" fontId="1" fillId="3" borderId="20" xfId="0" applyFont="1" applyFill="1" applyBorder="1" applyAlignment="1" applyProtection="1">
      <alignment horizontal="center" vertical="center"/>
      <protection locked="0"/>
    </xf>
    <xf numFmtId="0" fontId="1" fillId="3" borderId="26" xfId="0" applyFont="1" applyFill="1" applyBorder="1" applyAlignment="1" applyProtection="1">
      <alignment horizontal="center" vertical="center"/>
      <protection locked="0"/>
    </xf>
    <xf numFmtId="0" fontId="1" fillId="3" borderId="25"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1" fillId="3" borderId="11" xfId="0" applyFont="1" applyFill="1" applyBorder="1" applyAlignment="1" applyProtection="1">
      <alignment horizontal="center" vertical="center"/>
      <protection locked="0"/>
    </xf>
    <xf numFmtId="0" fontId="1" fillId="3" borderId="12" xfId="0" applyFont="1" applyFill="1" applyBorder="1" applyAlignment="1" applyProtection="1">
      <alignment horizontal="center" vertical="center"/>
      <protection locked="0"/>
    </xf>
    <xf numFmtId="0" fontId="2" fillId="3" borderId="0" xfId="0" applyFont="1" applyFill="1" applyAlignment="1">
      <alignment horizontal="center" vertical="center"/>
    </xf>
    <xf numFmtId="0" fontId="14" fillId="2" borderId="0" xfId="0" applyFont="1" applyFill="1" applyAlignment="1">
      <alignment horizontal="right" vertical="center"/>
    </xf>
    <xf numFmtId="0" fontId="1" fillId="3" borderId="38" xfId="0" applyFont="1" applyFill="1" applyBorder="1" applyAlignment="1" applyProtection="1">
      <alignment horizontal="center" vertical="center"/>
      <protection locked="0"/>
    </xf>
    <xf numFmtId="1" fontId="12" fillId="2" borderId="1" xfId="0" applyNumberFormat="1" applyFont="1" applyFill="1" applyBorder="1" applyAlignment="1" applyProtection="1">
      <alignment horizontal="center" vertical="center"/>
      <protection locked="0"/>
    </xf>
    <xf numFmtId="0" fontId="1" fillId="3" borderId="60" xfId="0" applyFont="1" applyFill="1" applyBorder="1" applyAlignment="1" applyProtection="1">
      <alignment horizontal="center" vertical="center"/>
      <protection locked="0"/>
    </xf>
    <xf numFmtId="0" fontId="1" fillId="3" borderId="71" xfId="0" applyFont="1" applyFill="1" applyBorder="1" applyAlignment="1" applyProtection="1">
      <alignment horizontal="center" vertical="center"/>
      <protection locked="0"/>
    </xf>
    <xf numFmtId="0" fontId="2" fillId="2" borderId="0" xfId="0" applyFont="1" applyFill="1" applyAlignment="1">
      <alignment horizontal="left" vertical="center"/>
    </xf>
    <xf numFmtId="0" fontId="12" fillId="2" borderId="0" xfId="0" applyFont="1" applyFill="1" applyAlignment="1" applyProtection="1">
      <alignment horizontal="center" vertical="center"/>
      <protection locked="0"/>
    </xf>
    <xf numFmtId="0" fontId="2" fillId="3" borderId="59" xfId="0" applyFont="1" applyFill="1" applyBorder="1" applyAlignment="1">
      <alignment horizontal="left" vertical="center"/>
    </xf>
    <xf numFmtId="0" fontId="2" fillId="3" borderId="58" xfId="0" applyFont="1" applyFill="1" applyBorder="1" applyAlignment="1">
      <alignment horizontal="left" vertical="center"/>
    </xf>
    <xf numFmtId="0" fontId="2" fillId="3" borderId="57" xfId="0" applyFont="1" applyFill="1" applyBorder="1" applyAlignment="1">
      <alignment horizontal="left" vertical="center"/>
    </xf>
    <xf numFmtId="0" fontId="1" fillId="2" borderId="2" xfId="0" applyFont="1" applyFill="1" applyBorder="1" applyAlignment="1">
      <alignment horizontal="center" vertical="center" wrapText="1"/>
    </xf>
    <xf numFmtId="0" fontId="1" fillId="2" borderId="3" xfId="0" applyFont="1" applyFill="1" applyBorder="1" applyAlignment="1">
      <alignment horizontal="center" vertical="center" wrapText="1"/>
    </xf>
    <xf numFmtId="0" fontId="1" fillId="2" borderId="4"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6" xfId="0" applyFont="1" applyFill="1" applyBorder="1" applyAlignment="1">
      <alignment horizontal="center" vertical="center" wrapText="1"/>
    </xf>
    <xf numFmtId="0" fontId="1" fillId="2" borderId="5" xfId="0" applyFont="1" applyFill="1" applyBorder="1" applyAlignment="1">
      <alignment horizontal="center" vertical="center" wrapText="1"/>
    </xf>
    <xf numFmtId="0" fontId="27" fillId="2" borderId="5" xfId="0" applyFont="1" applyFill="1" applyBorder="1" applyAlignment="1">
      <alignment horizontal="center" vertical="center" wrapText="1"/>
    </xf>
    <xf numFmtId="0" fontId="27" fillId="2" borderId="0" xfId="0" applyFont="1" applyFill="1" applyAlignment="1">
      <alignment horizontal="center" vertical="center" wrapText="1"/>
    </xf>
    <xf numFmtId="0" fontId="27" fillId="2" borderId="6" xfId="0" applyFont="1" applyFill="1" applyBorder="1" applyAlignment="1">
      <alignment horizontal="center" vertical="center" wrapText="1"/>
    </xf>
    <xf numFmtId="0" fontId="1" fillId="0" borderId="13" xfId="0" applyFont="1" applyBorder="1" applyAlignment="1">
      <alignment horizontal="center" vertical="center"/>
    </xf>
    <xf numFmtId="0" fontId="1" fillId="3" borderId="56" xfId="0" applyFont="1" applyFill="1" applyBorder="1" applyAlignment="1" applyProtection="1">
      <alignment horizontal="center" vertical="center"/>
      <protection locked="0"/>
    </xf>
    <xf numFmtId="0" fontId="1" fillId="2" borderId="86" xfId="0" applyFont="1" applyFill="1" applyBorder="1" applyAlignment="1">
      <alignment horizontal="center" vertical="center" wrapText="1"/>
    </xf>
    <xf numFmtId="0" fontId="1" fillId="2" borderId="87" xfId="0" applyFont="1" applyFill="1" applyBorder="1" applyAlignment="1">
      <alignment horizontal="center" vertical="center" wrapText="1"/>
    </xf>
    <xf numFmtId="0" fontId="1" fillId="2" borderId="85" xfId="0" applyFont="1" applyFill="1" applyBorder="1" applyAlignment="1">
      <alignment horizontal="center" vertical="center" wrapText="1"/>
    </xf>
    <xf numFmtId="0" fontId="1" fillId="3" borderId="76" xfId="0" applyFont="1" applyFill="1" applyBorder="1" applyAlignment="1" applyProtection="1">
      <alignment horizontal="center" vertical="center"/>
      <protection locked="0"/>
    </xf>
    <xf numFmtId="0" fontId="1" fillId="3" borderId="40" xfId="0" applyFont="1" applyFill="1" applyBorder="1" applyAlignment="1" applyProtection="1">
      <alignment horizontal="center" vertical="center"/>
      <protection locked="0"/>
    </xf>
    <xf numFmtId="0" fontId="1" fillId="3" borderId="75" xfId="0" applyFont="1" applyFill="1" applyBorder="1" applyAlignment="1" applyProtection="1">
      <alignment horizontal="center" vertical="center"/>
      <protection locked="0"/>
    </xf>
    <xf numFmtId="0" fontId="1" fillId="3" borderId="41" xfId="0" applyFont="1" applyFill="1" applyBorder="1" applyAlignment="1" applyProtection="1">
      <alignment horizontal="center" vertical="center"/>
      <protection locked="0"/>
    </xf>
    <xf numFmtId="0" fontId="1" fillId="3" borderId="39" xfId="0" applyFont="1" applyFill="1" applyBorder="1" applyAlignment="1" applyProtection="1">
      <alignment horizontal="center" vertical="center"/>
      <protection locked="0"/>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89" xfId="0" applyFont="1" applyFill="1" applyBorder="1" applyAlignment="1">
      <alignment horizontal="center" vertical="center" wrapText="1"/>
    </xf>
    <xf numFmtId="0" fontId="2" fillId="2" borderId="59" xfId="0" applyFont="1" applyFill="1" applyBorder="1" applyAlignment="1">
      <alignment horizontal="left" vertical="center"/>
    </xf>
    <xf numFmtId="0" fontId="2" fillId="2" borderId="58" xfId="0" applyFont="1" applyFill="1" applyBorder="1" applyAlignment="1">
      <alignment horizontal="left" vertical="center"/>
    </xf>
    <xf numFmtId="0" fontId="2" fillId="2" borderId="57" xfId="0" applyFont="1" applyFill="1" applyBorder="1" applyAlignment="1">
      <alignment horizontal="left" vertical="center"/>
    </xf>
    <xf numFmtId="0" fontId="2" fillId="3" borderId="95" xfId="0" applyFont="1" applyFill="1" applyBorder="1" applyAlignment="1">
      <alignment horizontal="left" vertical="center"/>
    </xf>
    <xf numFmtId="0" fontId="2" fillId="3" borderId="62" xfId="0" applyFont="1" applyFill="1" applyBorder="1" applyAlignment="1">
      <alignment horizontal="left" vertical="center"/>
    </xf>
    <xf numFmtId="0" fontId="2" fillId="3" borderId="61" xfId="0" applyFont="1" applyFill="1" applyBorder="1" applyAlignment="1">
      <alignment horizontal="left" vertical="center"/>
    </xf>
    <xf numFmtId="0" fontId="1" fillId="3" borderId="10" xfId="0" applyFont="1" applyFill="1" applyBorder="1" applyAlignment="1">
      <alignment horizontal="center" vertical="center"/>
    </xf>
    <xf numFmtId="0" fontId="1" fillId="3" borderId="11" xfId="0" applyFont="1" applyFill="1" applyBorder="1" applyAlignment="1">
      <alignment horizontal="center" vertical="center"/>
    </xf>
    <xf numFmtId="0" fontId="1" fillId="3" borderId="38" xfId="0" applyFont="1" applyFill="1" applyBorder="1" applyAlignment="1">
      <alignment horizontal="center" vertical="center"/>
    </xf>
    <xf numFmtId="0" fontId="1" fillId="2" borderId="56" xfId="0" applyFont="1" applyFill="1" applyBorder="1" applyAlignment="1">
      <alignment horizontal="left" vertical="center"/>
    </xf>
    <xf numFmtId="0" fontId="1" fillId="2" borderId="11" xfId="0" applyFont="1" applyFill="1" applyBorder="1" applyAlignment="1">
      <alignment horizontal="left" vertical="center"/>
    </xf>
    <xf numFmtId="0" fontId="1" fillId="2" borderId="12" xfId="0" applyFont="1" applyFill="1" applyBorder="1" applyAlignment="1">
      <alignment horizontal="left" vertical="center"/>
    </xf>
    <xf numFmtId="0" fontId="12" fillId="2" borderId="1" xfId="0" applyFont="1" applyFill="1" applyBorder="1" applyAlignment="1" applyProtection="1">
      <alignment horizontal="center" vertical="center"/>
      <protection locked="0"/>
    </xf>
    <xf numFmtId="0" fontId="12" fillId="2" borderId="28" xfId="0" applyFont="1" applyFill="1" applyBorder="1" applyAlignment="1" applyProtection="1">
      <alignment horizontal="center" vertical="center"/>
      <protection locked="0"/>
    </xf>
    <xf numFmtId="0" fontId="1" fillId="2" borderId="27" xfId="0" applyFont="1" applyFill="1" applyBorder="1" applyAlignment="1">
      <alignment horizontal="left" vertical="center"/>
    </xf>
    <xf numFmtId="0" fontId="1" fillId="2" borderId="1" xfId="0" applyFont="1" applyFill="1" applyBorder="1" applyAlignment="1">
      <alignment horizontal="left" vertical="center"/>
    </xf>
    <xf numFmtId="0" fontId="1" fillId="3" borderId="27" xfId="0" applyFont="1" applyFill="1" applyBorder="1" applyAlignment="1">
      <alignment horizontal="left" vertical="center"/>
    </xf>
    <xf numFmtId="0" fontId="1" fillId="3" borderId="1" xfId="0" applyFont="1" applyFill="1" applyBorder="1" applyAlignment="1">
      <alignment horizontal="left" vertical="center"/>
    </xf>
    <xf numFmtId="166" fontId="12" fillId="3" borderId="1" xfId="0" applyNumberFormat="1" applyFont="1" applyFill="1" applyBorder="1" applyAlignment="1" applyProtection="1">
      <alignment horizontal="center" vertical="center"/>
      <protection locked="0"/>
    </xf>
    <xf numFmtId="0" fontId="12" fillId="3" borderId="1" xfId="0" applyFont="1" applyFill="1" applyBorder="1" applyAlignment="1" applyProtection="1">
      <alignment horizontal="center" vertical="center"/>
      <protection locked="0"/>
    </xf>
    <xf numFmtId="0" fontId="2" fillId="3" borderId="1" xfId="0" applyFont="1" applyFill="1" applyBorder="1" applyAlignment="1">
      <alignment horizontal="center" vertical="center"/>
    </xf>
    <xf numFmtId="0" fontId="2" fillId="3" borderId="10" xfId="0" applyFont="1" applyFill="1" applyBorder="1" applyAlignment="1">
      <alignment horizontal="center" vertical="center"/>
    </xf>
    <xf numFmtId="0" fontId="1" fillId="3" borderId="1" xfId="0" applyFont="1" applyFill="1" applyBorder="1" applyAlignment="1">
      <alignment horizontal="center" vertical="center"/>
    </xf>
    <xf numFmtId="0" fontId="12" fillId="3" borderId="1" xfId="0" applyFont="1" applyFill="1" applyBorder="1" applyAlignment="1">
      <alignment horizontal="center" vertical="center"/>
    </xf>
    <xf numFmtId="0" fontId="12" fillId="3" borderId="28" xfId="0" applyFont="1" applyFill="1" applyBorder="1" applyAlignment="1">
      <alignment horizontal="center" vertical="center"/>
    </xf>
    <xf numFmtId="0" fontId="1" fillId="2" borderId="76" xfId="0" applyFont="1" applyFill="1" applyBorder="1" applyAlignment="1">
      <alignment horizontal="left" vertical="center"/>
    </xf>
    <xf numFmtId="0" fontId="1" fillId="2" borderId="40" xfId="0" applyFont="1" applyFill="1" applyBorder="1" applyAlignment="1">
      <alignment horizontal="left" vertical="center"/>
    </xf>
    <xf numFmtId="0" fontId="1" fillId="2" borderId="75" xfId="0" applyFont="1" applyFill="1" applyBorder="1" applyAlignment="1">
      <alignment horizontal="left" vertical="center"/>
    </xf>
    <xf numFmtId="0" fontId="12" fillId="2" borderId="13" xfId="0" applyFont="1" applyFill="1" applyBorder="1" applyAlignment="1" applyProtection="1">
      <alignment horizontal="center" vertical="center"/>
      <protection locked="0"/>
    </xf>
    <xf numFmtId="0" fontId="12" fillId="2" borderId="29" xfId="0" applyFont="1" applyFill="1" applyBorder="1" applyAlignment="1" applyProtection="1">
      <alignment horizontal="center" vertical="center"/>
      <protection locked="0"/>
    </xf>
    <xf numFmtId="0" fontId="1" fillId="2" borderId="30" xfId="0" applyFont="1" applyFill="1" applyBorder="1" applyAlignment="1">
      <alignment horizontal="left" vertical="center"/>
    </xf>
    <xf numFmtId="0" fontId="1" fillId="2" borderId="13" xfId="0" applyFont="1" applyFill="1" applyBorder="1" applyAlignment="1">
      <alignment horizontal="left" vertical="center"/>
    </xf>
    <xf numFmtId="0" fontId="1" fillId="3" borderId="56" xfId="0" applyFont="1" applyFill="1" applyBorder="1" applyAlignment="1">
      <alignment horizontal="left" vertical="center"/>
    </xf>
    <xf numFmtId="0" fontId="1" fillId="3" borderId="11" xfId="0" applyFont="1" applyFill="1" applyBorder="1" applyAlignment="1">
      <alignment horizontal="left" vertical="center"/>
    </xf>
    <xf numFmtId="0" fontId="1" fillId="3" borderId="12" xfId="0" applyFont="1" applyFill="1" applyBorder="1" applyAlignment="1">
      <alignment horizontal="left" vertical="center"/>
    </xf>
    <xf numFmtId="0" fontId="12" fillId="2" borderId="1" xfId="0" applyFont="1" applyFill="1" applyBorder="1" applyAlignment="1">
      <alignment horizontal="center" vertical="center"/>
    </xf>
    <xf numFmtId="0" fontId="12" fillId="2" borderId="28" xfId="0" applyFont="1" applyFill="1" applyBorder="1" applyAlignment="1">
      <alignment horizontal="center" vertical="center"/>
    </xf>
    <xf numFmtId="0" fontId="12" fillId="2" borderId="92" xfId="0" quotePrefix="1" applyFont="1" applyFill="1" applyBorder="1" applyAlignment="1" applyProtection="1">
      <alignment horizontal="center" vertical="center"/>
      <protection locked="0"/>
    </xf>
    <xf numFmtId="0" fontId="12" fillId="2" borderId="92" xfId="0" applyFont="1" applyFill="1" applyBorder="1" applyAlignment="1" applyProtection="1">
      <alignment horizontal="center" vertical="center"/>
      <protection locked="0"/>
    </xf>
    <xf numFmtId="0" fontId="12" fillId="2" borderId="91" xfId="0" applyFont="1" applyFill="1" applyBorder="1" applyAlignment="1" applyProtection="1">
      <alignment horizontal="center" vertical="center"/>
      <protection locked="0"/>
    </xf>
    <xf numFmtId="2" fontId="12" fillId="2" borderId="28" xfId="0" applyNumberFormat="1" applyFont="1" applyFill="1" applyBorder="1" applyAlignment="1" applyProtection="1">
      <alignment horizontal="center" vertical="center"/>
      <protection locked="0"/>
    </xf>
    <xf numFmtId="0" fontId="12" fillId="3" borderId="10" xfId="0" applyFont="1" applyFill="1" applyBorder="1" applyAlignment="1" applyProtection="1">
      <alignment horizontal="center" vertical="center"/>
      <protection locked="0"/>
    </xf>
    <xf numFmtId="0" fontId="12" fillId="3" borderId="20" xfId="0" applyFont="1" applyFill="1" applyBorder="1" applyAlignment="1" applyProtection="1">
      <alignment horizontal="center" vertical="center"/>
      <protection locked="0"/>
    </xf>
    <xf numFmtId="0" fontId="12" fillId="3" borderId="26" xfId="0" applyFont="1" applyFill="1" applyBorder="1" applyAlignment="1" applyProtection="1">
      <alignment horizontal="center" vertical="center"/>
      <protection locked="0"/>
    </xf>
    <xf numFmtId="0" fontId="12" fillId="3" borderId="25" xfId="0" applyFont="1" applyFill="1" applyBorder="1" applyAlignment="1" applyProtection="1">
      <alignment horizontal="center" vertical="center"/>
      <protection locked="0"/>
    </xf>
    <xf numFmtId="0" fontId="19" fillId="3" borderId="2" xfId="0" applyFont="1" applyFill="1" applyBorder="1" applyAlignment="1">
      <alignment horizontal="left" vertical="center" wrapText="1"/>
    </xf>
    <xf numFmtId="0" fontId="19" fillId="3" borderId="3" xfId="0" applyFont="1" applyFill="1" applyBorder="1" applyAlignment="1">
      <alignment horizontal="left" vertical="center" wrapText="1"/>
    </xf>
    <xf numFmtId="0" fontId="19" fillId="3" borderId="93" xfId="0" applyFont="1" applyFill="1" applyBorder="1" applyAlignment="1">
      <alignment horizontal="left" vertical="center" wrapText="1"/>
    </xf>
    <xf numFmtId="1" fontId="22" fillId="3" borderId="94" xfId="0" applyNumberFormat="1" applyFont="1" applyFill="1" applyBorder="1" applyAlignment="1" applyProtection="1">
      <alignment horizontal="left" vertical="center" wrapText="1"/>
      <protection locked="0"/>
    </xf>
    <xf numFmtId="1" fontId="22" fillId="3" borderId="3" xfId="0" applyNumberFormat="1" applyFont="1" applyFill="1" applyBorder="1" applyAlignment="1" applyProtection="1">
      <alignment horizontal="left" vertical="center" wrapText="1"/>
      <protection locked="0"/>
    </xf>
    <xf numFmtId="1" fontId="22" fillId="3" borderId="4" xfId="0" applyNumberFormat="1" applyFont="1" applyFill="1" applyBorder="1" applyAlignment="1" applyProtection="1">
      <alignment horizontal="left" vertical="center" wrapText="1"/>
      <protection locked="0"/>
    </xf>
    <xf numFmtId="1" fontId="22" fillId="3" borderId="23" xfId="0" applyNumberFormat="1" applyFont="1" applyFill="1" applyBorder="1" applyAlignment="1" applyProtection="1">
      <alignment horizontal="left" vertical="center" wrapText="1"/>
      <protection locked="0"/>
    </xf>
    <xf numFmtId="1" fontId="22" fillId="3" borderId="22" xfId="0" applyNumberFormat="1" applyFont="1" applyFill="1" applyBorder="1" applyAlignment="1" applyProtection="1">
      <alignment horizontal="left" vertical="center" wrapText="1"/>
      <protection locked="0"/>
    </xf>
    <xf numFmtId="1" fontId="22" fillId="3" borderId="82" xfId="0" applyNumberFormat="1" applyFont="1" applyFill="1" applyBorder="1" applyAlignment="1" applyProtection="1">
      <alignment horizontal="left" vertical="center" wrapText="1"/>
      <protection locked="0"/>
    </xf>
    <xf numFmtId="0" fontId="19" fillId="3" borderId="5" xfId="0" applyFont="1" applyFill="1" applyBorder="1" applyAlignment="1">
      <alignment horizontal="left" vertical="center" wrapText="1"/>
    </xf>
    <xf numFmtId="0" fontId="19" fillId="3" borderId="0" xfId="0" applyFont="1" applyFill="1" applyAlignment="1">
      <alignment horizontal="left" vertical="center" wrapText="1"/>
    </xf>
    <xf numFmtId="0" fontId="19" fillId="3" borderId="36" xfId="0" applyFont="1" applyFill="1" applyBorder="1" applyAlignment="1">
      <alignment horizontal="left" vertical="center" wrapText="1"/>
    </xf>
    <xf numFmtId="0" fontId="19" fillId="3" borderId="81" xfId="0" applyFont="1" applyFill="1" applyBorder="1" applyAlignment="1">
      <alignment horizontal="left" vertical="center" wrapText="1"/>
    </xf>
    <xf numFmtId="0" fontId="19" fillId="3" borderId="22" xfId="0" applyFont="1" applyFill="1" applyBorder="1" applyAlignment="1">
      <alignment horizontal="left" vertical="center" wrapText="1"/>
    </xf>
    <xf numFmtId="0" fontId="19" fillId="3" borderId="34" xfId="0" applyFont="1" applyFill="1" applyBorder="1" applyAlignment="1">
      <alignment horizontal="left" vertical="center" wrapText="1"/>
    </xf>
    <xf numFmtId="0" fontId="1" fillId="2" borderId="35" xfId="0" applyFont="1" applyFill="1" applyBorder="1" applyAlignment="1">
      <alignment horizontal="left" vertical="center"/>
    </xf>
    <xf numFmtId="0" fontId="1" fillId="2" borderId="21" xfId="0" applyFont="1" applyFill="1" applyBorder="1" applyAlignment="1">
      <alignment horizontal="left" vertical="center"/>
    </xf>
    <xf numFmtId="0" fontId="1" fillId="2" borderId="45" xfId="0" applyFont="1" applyFill="1" applyBorder="1" applyAlignment="1">
      <alignment horizontal="left" vertical="center"/>
    </xf>
    <xf numFmtId="0" fontId="1" fillId="2" borderId="14" xfId="0" applyFont="1" applyFill="1" applyBorder="1" applyAlignment="1">
      <alignment horizontal="left" vertical="center"/>
    </xf>
    <xf numFmtId="0" fontId="1" fillId="2" borderId="14" xfId="0" applyFont="1" applyFill="1" applyBorder="1" applyAlignment="1">
      <alignment horizontal="center" vertical="center"/>
    </xf>
    <xf numFmtId="0" fontId="1" fillId="2" borderId="67" xfId="0" applyFont="1" applyFill="1" applyBorder="1" applyAlignment="1">
      <alignment horizontal="center" vertical="center"/>
    </xf>
    <xf numFmtId="166" fontId="12" fillId="3" borderId="1" xfId="0" applyNumberFormat="1" applyFont="1" applyFill="1" applyBorder="1" applyAlignment="1">
      <alignment horizontal="center" vertical="center"/>
    </xf>
    <xf numFmtId="1" fontId="12" fillId="3" borderId="1" xfId="0" applyNumberFormat="1" applyFont="1" applyFill="1" applyBorder="1" applyAlignment="1">
      <alignment horizontal="center" vertical="center"/>
    </xf>
    <xf numFmtId="166" fontId="12" fillId="2" borderId="28" xfId="0" applyNumberFormat="1" applyFont="1" applyFill="1" applyBorder="1" applyAlignment="1">
      <alignment horizontal="center" vertical="center"/>
    </xf>
    <xf numFmtId="166" fontId="12" fillId="2" borderId="10" xfId="0" applyNumberFormat="1" applyFont="1" applyFill="1" applyBorder="1" applyAlignment="1">
      <alignment horizontal="center" vertical="center"/>
    </xf>
    <xf numFmtId="166" fontId="12" fillId="2" borderId="11" xfId="0" applyNumberFormat="1" applyFont="1" applyFill="1" applyBorder="1" applyAlignment="1">
      <alignment horizontal="center" vertical="center"/>
    </xf>
    <xf numFmtId="166" fontId="12" fillId="2" borderId="38" xfId="0" applyNumberFormat="1" applyFont="1" applyFill="1" applyBorder="1" applyAlignment="1">
      <alignment horizontal="center" vertical="center"/>
    </xf>
    <xf numFmtId="2" fontId="12" fillId="2" borderId="21" xfId="0" applyNumberFormat="1" applyFont="1" applyFill="1" applyBorder="1" applyAlignment="1" applyProtection="1">
      <alignment horizontal="right" vertical="center"/>
      <protection locked="0"/>
    </xf>
    <xf numFmtId="2" fontId="12" fillId="2" borderId="20" xfId="0" applyNumberFormat="1" applyFont="1" applyFill="1" applyBorder="1" applyAlignment="1" applyProtection="1">
      <alignment horizontal="right" vertical="center"/>
      <protection locked="0"/>
    </xf>
    <xf numFmtId="0" fontId="12" fillId="2" borderId="25" xfId="0" applyFont="1" applyFill="1" applyBorder="1" applyAlignment="1">
      <alignment horizontal="left" vertical="center"/>
    </xf>
    <xf numFmtId="0" fontId="12" fillId="2" borderId="21" xfId="0" applyFont="1" applyFill="1" applyBorder="1" applyAlignment="1">
      <alignment horizontal="left" vertical="center"/>
    </xf>
    <xf numFmtId="0" fontId="12" fillId="2" borderId="24" xfId="0" applyFont="1" applyFill="1" applyBorder="1" applyAlignment="1">
      <alignment horizontal="left" vertical="center"/>
    </xf>
    <xf numFmtId="2" fontId="12" fillId="2" borderId="1" xfId="0" applyNumberFormat="1" applyFont="1" applyFill="1" applyBorder="1" applyAlignment="1">
      <alignment horizontal="center" vertical="center"/>
    </xf>
    <xf numFmtId="0" fontId="2" fillId="2" borderId="33" xfId="0" applyFont="1" applyFill="1" applyBorder="1" applyAlignment="1">
      <alignment horizontal="left" vertical="center"/>
    </xf>
    <xf numFmtId="0" fontId="2" fillId="2" borderId="32" xfId="0" applyFont="1" applyFill="1" applyBorder="1" applyAlignment="1">
      <alignment horizontal="left" vertical="center"/>
    </xf>
    <xf numFmtId="0" fontId="2" fillId="2" borderId="31" xfId="0" applyFont="1" applyFill="1" applyBorder="1" applyAlignment="1">
      <alignment horizontal="left" vertical="center"/>
    </xf>
    <xf numFmtId="0" fontId="1" fillId="2" borderId="13" xfId="0" applyFont="1" applyFill="1" applyBorder="1" applyAlignment="1">
      <alignment horizontal="center" vertical="center"/>
    </xf>
    <xf numFmtId="0" fontId="1" fillId="2" borderId="29" xfId="0" applyFont="1" applyFill="1" applyBorder="1" applyAlignment="1">
      <alignment horizontal="center" vertical="center"/>
    </xf>
    <xf numFmtId="0" fontId="12" fillId="2" borderId="21" xfId="0" applyFont="1" applyFill="1" applyBorder="1" applyAlignment="1" applyProtection="1">
      <alignment horizontal="center" vertical="center"/>
      <protection locked="0"/>
    </xf>
    <xf numFmtId="1" fontId="12" fillId="2" borderId="20" xfId="0" applyNumberFormat="1" applyFont="1" applyFill="1" applyBorder="1" applyAlignment="1">
      <alignment horizontal="center" vertical="center"/>
    </xf>
    <xf numFmtId="1" fontId="12" fillId="2" borderId="26" xfId="0" applyNumberFormat="1" applyFont="1" applyFill="1" applyBorder="1" applyAlignment="1">
      <alignment horizontal="center" vertical="center"/>
    </xf>
    <xf numFmtId="1" fontId="12" fillId="2" borderId="60" xfId="0" applyNumberFormat="1" applyFont="1" applyFill="1" applyBorder="1" applyAlignment="1">
      <alignment horizontal="center" vertical="center"/>
    </xf>
    <xf numFmtId="0" fontId="12" fillId="2" borderId="11" xfId="0" applyFont="1" applyFill="1" applyBorder="1" applyAlignment="1">
      <alignment horizontal="left" vertical="center"/>
    </xf>
    <xf numFmtId="0" fontId="12" fillId="2" borderId="38" xfId="0" applyFont="1" applyFill="1" applyBorder="1" applyAlignment="1">
      <alignment horizontal="left" vertical="center"/>
    </xf>
    <xf numFmtId="166" fontId="12" fillId="2" borderId="1" xfId="0" applyNumberFormat="1" applyFont="1" applyFill="1" applyBorder="1" applyAlignment="1" applyProtection="1">
      <alignment horizontal="right" vertical="center"/>
      <protection locked="0"/>
    </xf>
    <xf numFmtId="166" fontId="12" fillId="2" borderId="10" xfId="0" applyNumberFormat="1" applyFont="1" applyFill="1" applyBorder="1" applyAlignment="1" applyProtection="1">
      <alignment horizontal="right" vertical="center"/>
      <protection locked="0"/>
    </xf>
    <xf numFmtId="166" fontId="12" fillId="2" borderId="12" xfId="0" applyNumberFormat="1" applyFont="1" applyFill="1" applyBorder="1" applyAlignment="1">
      <alignment horizontal="left" vertical="center"/>
    </xf>
    <xf numFmtId="166" fontId="12" fillId="2" borderId="28" xfId="0" applyNumberFormat="1" applyFont="1" applyFill="1" applyBorder="1" applyAlignment="1">
      <alignment horizontal="left" vertical="center"/>
    </xf>
    <xf numFmtId="166" fontId="12" fillId="2" borderId="11" xfId="0" applyNumberFormat="1" applyFont="1" applyFill="1" applyBorder="1" applyAlignment="1">
      <alignment horizontal="right" vertical="center"/>
    </xf>
    <xf numFmtId="1" fontId="12" fillId="2" borderId="1"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protection locked="0"/>
    </xf>
    <xf numFmtId="166" fontId="12" fillId="2" borderId="1" xfId="0" applyNumberFormat="1" applyFont="1" applyFill="1" applyBorder="1" applyAlignment="1">
      <alignment horizontal="left" vertical="center"/>
    </xf>
    <xf numFmtId="2" fontId="13" fillId="2" borderId="35" xfId="0" applyNumberFormat="1" applyFont="1" applyFill="1" applyBorder="1" applyAlignment="1" applyProtection="1">
      <alignment horizontal="left" vertical="center"/>
      <protection locked="0"/>
    </xf>
    <xf numFmtId="2" fontId="13" fillId="2" borderId="21" xfId="0" applyNumberFormat="1" applyFont="1" applyFill="1" applyBorder="1" applyAlignment="1" applyProtection="1">
      <alignment horizontal="left" vertical="center"/>
      <protection locked="0"/>
    </xf>
    <xf numFmtId="0" fontId="12" fillId="2" borderId="20" xfId="0" applyFont="1" applyFill="1" applyBorder="1" applyAlignment="1" applyProtection="1">
      <alignment horizontal="right" vertical="center"/>
      <protection locked="0"/>
    </xf>
    <xf numFmtId="0" fontId="12" fillId="2" borderId="26" xfId="0" applyFont="1" applyFill="1" applyBorder="1" applyAlignment="1" applyProtection="1">
      <alignment horizontal="right" vertical="center"/>
      <protection locked="0"/>
    </xf>
    <xf numFmtId="0" fontId="12" fillId="2" borderId="25" xfId="0" applyFont="1" applyFill="1" applyBorder="1" applyAlignment="1" applyProtection="1">
      <alignment horizontal="left" vertical="center"/>
      <protection locked="0"/>
    </xf>
    <xf numFmtId="0" fontId="12" fillId="2" borderId="24" xfId="0" applyFont="1" applyFill="1" applyBorder="1" applyAlignment="1" applyProtection="1">
      <alignment horizontal="left" vertical="center"/>
      <protection locked="0"/>
    </xf>
    <xf numFmtId="166" fontId="12" fillId="2" borderId="11" xfId="0" applyNumberFormat="1" applyFont="1" applyFill="1" applyBorder="1" applyAlignment="1" applyProtection="1">
      <alignment horizontal="right" vertical="center"/>
      <protection locked="0"/>
    </xf>
    <xf numFmtId="166" fontId="12" fillId="2" borderId="20" xfId="0" applyNumberFormat="1" applyFont="1" applyFill="1" applyBorder="1" applyAlignment="1">
      <alignment horizontal="right" vertical="center"/>
    </xf>
    <xf numFmtId="166" fontId="12" fillId="2" borderId="26" xfId="0" applyNumberFormat="1" applyFont="1" applyFill="1" applyBorder="1" applyAlignment="1">
      <alignment horizontal="right" vertical="center"/>
    </xf>
    <xf numFmtId="0" fontId="12" fillId="2" borderId="26" xfId="0" applyFont="1" applyFill="1" applyBorder="1" applyAlignment="1">
      <alignment horizontal="left" vertical="center"/>
    </xf>
    <xf numFmtId="0" fontId="12" fillId="2" borderId="60" xfId="0" applyFont="1" applyFill="1" applyBorder="1" applyAlignment="1">
      <alignment horizontal="left" vertical="center"/>
    </xf>
    <xf numFmtId="166" fontId="12" fillId="2" borderId="10" xfId="0" applyNumberFormat="1" applyFont="1" applyFill="1" applyBorder="1" applyAlignment="1">
      <alignment horizontal="right" vertical="center"/>
    </xf>
    <xf numFmtId="0" fontId="12" fillId="2" borderId="18" xfId="0"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protection locked="0"/>
    </xf>
    <xf numFmtId="0" fontId="12" fillId="2" borderId="0" xfId="0" applyFont="1" applyFill="1" applyAlignment="1" applyProtection="1">
      <alignment horizontal="right" vertical="center"/>
      <protection locked="0"/>
    </xf>
    <xf numFmtId="2" fontId="12" fillId="2" borderId="10" xfId="0" applyNumberFormat="1" applyFont="1" applyFill="1" applyBorder="1" applyAlignment="1" applyProtection="1">
      <alignment horizontal="center" vertical="center"/>
      <protection locked="0"/>
    </xf>
    <xf numFmtId="2" fontId="12" fillId="2" borderId="11" xfId="0" applyNumberFormat="1" applyFont="1" applyFill="1" applyBorder="1" applyAlignment="1" applyProtection="1">
      <alignment horizontal="center" vertical="center"/>
      <protection locked="0"/>
    </xf>
    <xf numFmtId="2" fontId="12" fillId="2" borderId="12" xfId="0" applyNumberFormat="1" applyFont="1" applyFill="1" applyBorder="1" applyAlignment="1" applyProtection="1">
      <alignment horizontal="center" vertical="center"/>
      <protection locked="0"/>
    </xf>
    <xf numFmtId="0" fontId="1" fillId="2" borderId="10" xfId="0" applyFont="1" applyFill="1" applyBorder="1" applyAlignment="1">
      <alignment horizontal="left" vertical="center"/>
    </xf>
    <xf numFmtId="0" fontId="12" fillId="2" borderId="10" xfId="0" applyFont="1" applyFill="1" applyBorder="1" applyAlignment="1" applyProtection="1">
      <alignment horizontal="right" vertical="center"/>
      <protection locked="0"/>
    </xf>
    <xf numFmtId="0" fontId="12" fillId="2" borderId="11" xfId="0" applyFont="1" applyFill="1" applyBorder="1" applyAlignment="1" applyProtection="1">
      <alignment horizontal="right" vertical="center"/>
      <protection locked="0"/>
    </xf>
    <xf numFmtId="0" fontId="12" fillId="2" borderId="11" xfId="0" applyFont="1" applyFill="1" applyBorder="1" applyAlignment="1" applyProtection="1">
      <alignment horizontal="left" vertical="center"/>
      <protection locked="0"/>
    </xf>
    <xf numFmtId="0" fontId="12" fillId="2" borderId="12" xfId="0" applyFont="1" applyFill="1" applyBorder="1" applyAlignment="1" applyProtection="1">
      <alignment horizontal="left" vertical="center"/>
      <protection locked="0"/>
    </xf>
    <xf numFmtId="2" fontId="12" fillId="2" borderId="10" xfId="0" applyNumberFormat="1" applyFont="1" applyFill="1" applyBorder="1" applyAlignment="1" applyProtection="1">
      <alignment horizontal="right" vertical="center"/>
      <protection locked="0"/>
    </xf>
    <xf numFmtId="2" fontId="12" fillId="2" borderId="11" xfId="0" applyNumberFormat="1" applyFont="1" applyFill="1" applyBorder="1" applyAlignment="1" applyProtection="1">
      <alignment horizontal="right" vertical="center"/>
      <protection locked="0"/>
    </xf>
    <xf numFmtId="0" fontId="12" fillId="2" borderId="12" xfId="0" applyFont="1" applyFill="1" applyBorder="1" applyAlignment="1">
      <alignment horizontal="left" vertical="center"/>
    </xf>
    <xf numFmtId="1" fontId="22" fillId="3" borderId="94" xfId="0" applyNumberFormat="1" applyFont="1" applyFill="1" applyBorder="1" applyAlignment="1">
      <alignment horizontal="left" vertical="center" wrapText="1"/>
    </xf>
    <xf numFmtId="1" fontId="22" fillId="3" borderId="3" xfId="0" applyNumberFormat="1" applyFont="1" applyFill="1" applyBorder="1" applyAlignment="1">
      <alignment horizontal="left" vertical="center" wrapText="1"/>
    </xf>
    <xf numFmtId="1" fontId="22" fillId="3" borderId="4" xfId="0" applyNumberFormat="1" applyFont="1" applyFill="1" applyBorder="1" applyAlignment="1">
      <alignment horizontal="left" vertical="center" wrapText="1"/>
    </xf>
    <xf numFmtId="1" fontId="22" fillId="3" borderId="23" xfId="0" applyNumberFormat="1" applyFont="1" applyFill="1" applyBorder="1" applyAlignment="1">
      <alignment horizontal="left" vertical="center" wrapText="1"/>
    </xf>
    <xf numFmtId="1" fontId="22" fillId="3" borderId="22" xfId="0" applyNumberFormat="1" applyFont="1" applyFill="1" applyBorder="1" applyAlignment="1">
      <alignment horizontal="left" vertical="center" wrapText="1"/>
    </xf>
    <xf numFmtId="1" fontId="22" fillId="3" borderId="82" xfId="0" applyNumberFormat="1" applyFont="1" applyFill="1" applyBorder="1" applyAlignment="1">
      <alignment horizontal="left" vertical="center" wrapText="1"/>
    </xf>
    <xf numFmtId="0" fontId="19" fillId="3" borderId="6" xfId="0" applyFont="1" applyFill="1" applyBorder="1" applyAlignment="1">
      <alignment horizontal="left" vertical="center" wrapText="1"/>
    </xf>
    <xf numFmtId="0" fontId="19" fillId="3" borderId="82" xfId="0" applyFont="1" applyFill="1" applyBorder="1" applyAlignment="1">
      <alignment horizontal="left" vertical="center" wrapText="1"/>
    </xf>
    <xf numFmtId="0" fontId="2" fillId="3" borderId="59" xfId="0" applyFont="1" applyFill="1" applyBorder="1" applyAlignment="1">
      <alignment horizontal="center" vertical="center"/>
    </xf>
    <xf numFmtId="0" fontId="2" fillId="3" borderId="58" xfId="0" applyFont="1" applyFill="1" applyBorder="1" applyAlignment="1">
      <alignment horizontal="center" vertical="center"/>
    </xf>
    <xf numFmtId="1" fontId="12" fillId="3" borderId="28" xfId="0" applyNumberFormat="1" applyFont="1" applyFill="1" applyBorder="1" applyAlignment="1">
      <alignment horizontal="center" vertical="center"/>
    </xf>
    <xf numFmtId="0" fontId="19" fillId="3" borderId="4" xfId="0" applyFont="1" applyFill="1" applyBorder="1" applyAlignment="1">
      <alignment horizontal="left" vertical="center" wrapText="1"/>
    </xf>
    <xf numFmtId="0" fontId="2" fillId="3" borderId="118" xfId="0" applyFont="1" applyFill="1" applyBorder="1" applyAlignment="1">
      <alignment horizontal="left" vertical="center"/>
    </xf>
    <xf numFmtId="0" fontId="2" fillId="3" borderId="117" xfId="0" applyFont="1" applyFill="1" applyBorder="1" applyAlignment="1">
      <alignment horizontal="left" vertical="center"/>
    </xf>
    <xf numFmtId="0" fontId="1" fillId="3" borderId="12" xfId="0" applyFont="1" applyFill="1" applyBorder="1" applyAlignment="1">
      <alignment horizontal="center" vertical="center"/>
    </xf>
    <xf numFmtId="0" fontId="1" fillId="3" borderId="13" xfId="0" applyFont="1" applyFill="1" applyBorder="1" applyAlignment="1">
      <alignment horizontal="left" vertical="center"/>
    </xf>
    <xf numFmtId="0" fontId="12" fillId="3" borderId="10" xfId="0" applyFont="1" applyFill="1" applyBorder="1" applyAlignment="1">
      <alignment horizontal="center" vertical="center"/>
    </xf>
    <xf numFmtId="0" fontId="12" fillId="3" borderId="11" xfId="0" applyFont="1" applyFill="1" applyBorder="1" applyAlignment="1">
      <alignment horizontal="center" vertical="center"/>
    </xf>
    <xf numFmtId="0" fontId="12" fillId="3" borderId="12" xfId="0" applyFont="1" applyFill="1" applyBorder="1" applyAlignment="1">
      <alignment horizontal="center" vertical="center"/>
    </xf>
    <xf numFmtId="2" fontId="12" fillId="3" borderId="1" xfId="0" applyNumberFormat="1" applyFont="1" applyFill="1" applyBorder="1" applyAlignment="1">
      <alignment horizontal="right" vertical="center"/>
    </xf>
    <xf numFmtId="2" fontId="12" fillId="3" borderId="10" xfId="0" applyNumberFormat="1" applyFont="1" applyFill="1" applyBorder="1" applyAlignment="1">
      <alignment horizontal="right" vertical="center"/>
    </xf>
    <xf numFmtId="168" fontId="12" fillId="3" borderId="13" xfId="14" applyNumberFormat="1" applyFont="1" applyFill="1" applyBorder="1" applyAlignment="1" applyProtection="1">
      <alignment horizontal="center" vertical="center"/>
    </xf>
    <xf numFmtId="168" fontId="12" fillId="3" borderId="29" xfId="14" applyNumberFormat="1" applyFont="1" applyFill="1" applyBorder="1" applyAlignment="1" applyProtection="1">
      <alignment horizontal="center" vertical="center"/>
    </xf>
    <xf numFmtId="0" fontId="2" fillId="3" borderId="11" xfId="0" applyFont="1" applyFill="1" applyBorder="1" applyAlignment="1">
      <alignment horizontal="center" vertical="center"/>
    </xf>
    <xf numFmtId="0" fontId="2" fillId="3" borderId="12" xfId="0" applyFont="1" applyFill="1" applyBorder="1" applyAlignment="1">
      <alignment horizontal="center" vertical="center"/>
    </xf>
    <xf numFmtId="166" fontId="12" fillId="3" borderId="10" xfId="0" applyNumberFormat="1" applyFont="1" applyFill="1" applyBorder="1" applyAlignment="1" applyProtection="1">
      <alignment horizontal="center" vertical="center"/>
      <protection locked="0"/>
    </xf>
    <xf numFmtId="166" fontId="12" fillId="3" borderId="11" xfId="0" applyNumberFormat="1" applyFont="1" applyFill="1" applyBorder="1" applyAlignment="1" applyProtection="1">
      <alignment horizontal="center" vertical="center"/>
      <protection locked="0"/>
    </xf>
    <xf numFmtId="166" fontId="12" fillId="3" borderId="12" xfId="0" applyNumberFormat="1" applyFont="1" applyFill="1" applyBorder="1" applyAlignment="1" applyProtection="1">
      <alignment horizontal="center" vertical="center"/>
      <protection locked="0"/>
    </xf>
    <xf numFmtId="0" fontId="2" fillId="3" borderId="72" xfId="0" applyFont="1" applyFill="1" applyBorder="1" applyAlignment="1">
      <alignment horizontal="left" vertical="center"/>
    </xf>
    <xf numFmtId="0" fontId="2" fillId="3" borderId="8" xfId="0" applyFont="1" applyFill="1" applyBorder="1" applyAlignment="1">
      <alignment horizontal="left" vertical="center"/>
    </xf>
    <xf numFmtId="0" fontId="2" fillId="3" borderId="9" xfId="0" applyFont="1" applyFill="1" applyBorder="1" applyAlignment="1">
      <alignment horizontal="left" vertical="center"/>
    </xf>
    <xf numFmtId="0" fontId="12" fillId="3" borderId="11"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protection locked="0"/>
    </xf>
    <xf numFmtId="1" fontId="12" fillId="3" borderId="10" xfId="0" applyNumberFormat="1" applyFont="1" applyFill="1" applyBorder="1" applyAlignment="1">
      <alignment horizontal="center" vertical="center"/>
    </xf>
    <xf numFmtId="1" fontId="12" fillId="3" borderId="11" xfId="0" applyNumberFormat="1" applyFont="1" applyFill="1" applyBorder="1" applyAlignment="1">
      <alignment horizontal="center" vertical="center"/>
    </xf>
    <xf numFmtId="1" fontId="12" fillId="3" borderId="12" xfId="0" applyNumberFormat="1" applyFont="1" applyFill="1" applyBorder="1" applyAlignment="1">
      <alignment horizontal="center" vertical="center"/>
    </xf>
    <xf numFmtId="166" fontId="12" fillId="3" borderId="10" xfId="0" applyNumberFormat="1" applyFont="1" applyFill="1" applyBorder="1" applyAlignment="1">
      <alignment horizontal="center" vertical="center"/>
    </xf>
    <xf numFmtId="166" fontId="12" fillId="3" borderId="11" xfId="0" applyNumberFormat="1" applyFont="1" applyFill="1" applyBorder="1" applyAlignment="1">
      <alignment horizontal="center" vertical="center"/>
    </xf>
    <xf numFmtId="166" fontId="12" fillId="3" borderId="12" xfId="0" applyNumberFormat="1" applyFont="1" applyFill="1" applyBorder="1" applyAlignment="1">
      <alignment horizontal="center" vertical="center"/>
    </xf>
    <xf numFmtId="1" fontId="12" fillId="3" borderId="38" xfId="0" applyNumberFormat="1" applyFont="1" applyFill="1" applyBorder="1" applyAlignment="1">
      <alignment horizontal="center" vertical="center"/>
    </xf>
    <xf numFmtId="166" fontId="12" fillId="2" borderId="0" xfId="0" applyNumberFormat="1" applyFont="1" applyFill="1" applyAlignment="1" applyProtection="1">
      <alignment horizontal="center" vertical="center"/>
      <protection locked="0"/>
    </xf>
    <xf numFmtId="0" fontId="12" fillId="2" borderId="24" xfId="0" applyFont="1" applyFill="1" applyBorder="1" applyAlignment="1" applyProtection="1">
      <alignment horizontal="center" vertical="center"/>
      <protection locked="0"/>
    </xf>
    <xf numFmtId="0" fontId="1" fillId="2" borderId="71" xfId="0" applyFont="1" applyFill="1" applyBorder="1" applyAlignment="1">
      <alignment horizontal="left" vertical="center"/>
    </xf>
    <xf numFmtId="0" fontId="1" fillId="2" borderId="26" xfId="0" applyFont="1" applyFill="1" applyBorder="1" applyAlignment="1">
      <alignment horizontal="left" vertical="center"/>
    </xf>
    <xf numFmtId="0" fontId="1" fillId="2" borderId="25" xfId="0" applyFont="1" applyFill="1" applyBorder="1" applyAlignment="1">
      <alignment horizontal="left" vertical="center"/>
    </xf>
    <xf numFmtId="1" fontId="12" fillId="2" borderId="10" xfId="0" applyNumberFormat="1" applyFont="1" applyFill="1" applyBorder="1" applyAlignment="1">
      <alignment horizontal="center" vertical="center" shrinkToFit="1"/>
    </xf>
    <xf numFmtId="1" fontId="12" fillId="2" borderId="11" xfId="0" applyNumberFormat="1" applyFont="1" applyFill="1" applyBorder="1" applyAlignment="1">
      <alignment horizontal="center" vertical="center" shrinkToFit="1"/>
    </xf>
    <xf numFmtId="1" fontId="12" fillId="2" borderId="12" xfId="0" applyNumberFormat="1" applyFont="1" applyFill="1" applyBorder="1" applyAlignment="1">
      <alignment horizontal="center" vertical="center" shrinkToFit="1"/>
    </xf>
    <xf numFmtId="0" fontId="12" fillId="2" borderId="10" xfId="0" applyFont="1" applyFill="1" applyBorder="1" applyAlignment="1" applyProtection="1">
      <alignment horizontal="center" vertical="center"/>
      <protection locked="0"/>
    </xf>
    <xf numFmtId="0" fontId="12" fillId="2" borderId="11" xfId="0" applyFont="1" applyFill="1" applyBorder="1" applyAlignment="1" applyProtection="1">
      <alignment horizontal="center" vertical="center"/>
      <protection locked="0"/>
    </xf>
    <xf numFmtId="0" fontId="12" fillId="2" borderId="12" xfId="0" applyFont="1" applyFill="1" applyBorder="1" applyAlignment="1" applyProtection="1">
      <alignment horizontal="center" vertical="center"/>
      <protection locked="0"/>
    </xf>
    <xf numFmtId="0" fontId="1" fillId="2" borderId="1" xfId="0" applyFont="1" applyFill="1" applyBorder="1" applyAlignment="1">
      <alignment horizontal="center" vertical="center"/>
    </xf>
    <xf numFmtId="0" fontId="12" fillId="2" borderId="1" xfId="0" quotePrefix="1" applyFont="1" applyFill="1" applyBorder="1" applyAlignment="1" applyProtection="1">
      <alignment horizontal="center" vertical="center"/>
      <protection locked="0"/>
    </xf>
    <xf numFmtId="0" fontId="12" fillId="2" borderId="22" xfId="0" applyFont="1" applyFill="1" applyBorder="1" applyAlignment="1" applyProtection="1">
      <alignment horizontal="left" vertical="center"/>
      <protection locked="0"/>
    </xf>
    <xf numFmtId="0" fontId="12" fillId="2" borderId="82" xfId="0" applyFont="1" applyFill="1" applyBorder="1" applyAlignment="1" applyProtection="1">
      <alignment horizontal="left" vertical="center"/>
      <protection locked="0"/>
    </xf>
    <xf numFmtId="1" fontId="12" fillId="2" borderId="81" xfId="0" applyNumberFormat="1" applyFont="1" applyFill="1" applyBorder="1" applyAlignment="1" applyProtection="1">
      <alignment horizontal="right" vertical="center"/>
      <protection locked="0"/>
    </xf>
    <xf numFmtId="1" fontId="12" fillId="2" borderId="22" xfId="0" applyNumberFormat="1" applyFont="1" applyFill="1" applyBorder="1" applyAlignment="1" applyProtection="1">
      <alignment horizontal="right" vertical="center"/>
      <protection locked="0"/>
    </xf>
    <xf numFmtId="0" fontId="1" fillId="2" borderId="28" xfId="0" applyFont="1" applyFill="1" applyBorder="1" applyAlignment="1">
      <alignment horizontal="center" vertical="center"/>
    </xf>
    <xf numFmtId="166" fontId="12" fillId="2" borderId="1" xfId="0" applyNumberFormat="1" applyFont="1" applyFill="1" applyBorder="1" applyAlignment="1">
      <alignment horizontal="center" vertical="center" shrinkToFit="1"/>
    </xf>
    <xf numFmtId="0" fontId="12" fillId="2" borderId="1" xfId="0" applyFont="1" applyFill="1" applyBorder="1" applyAlignment="1">
      <alignment horizontal="center" vertical="center" shrinkToFit="1"/>
    </xf>
    <xf numFmtId="2" fontId="12" fillId="2" borderId="10" xfId="0" quotePrefix="1" applyNumberFormat="1" applyFont="1" applyFill="1" applyBorder="1" applyAlignment="1" applyProtection="1">
      <alignment horizontal="center" vertical="center"/>
      <protection locked="0"/>
    </xf>
    <xf numFmtId="2" fontId="12" fillId="2" borderId="11" xfId="0" quotePrefix="1" applyNumberFormat="1" applyFont="1" applyFill="1" applyBorder="1" applyAlignment="1" applyProtection="1">
      <alignment horizontal="center" vertical="center"/>
      <protection locked="0"/>
    </xf>
    <xf numFmtId="2" fontId="12" fillId="2" borderId="12" xfId="0" quotePrefix="1" applyNumberFormat="1" applyFont="1" applyFill="1" applyBorder="1" applyAlignment="1" applyProtection="1">
      <alignment horizontal="center" vertical="center"/>
      <protection locked="0"/>
    </xf>
    <xf numFmtId="2" fontId="12" fillId="2" borderId="1" xfId="0" quotePrefix="1" applyNumberFormat="1" applyFont="1" applyFill="1" applyBorder="1" applyAlignment="1" applyProtection="1">
      <alignment horizontal="center" vertical="center"/>
      <protection locked="0"/>
    </xf>
    <xf numFmtId="0" fontId="1" fillId="2" borderId="72" xfId="0" applyFont="1" applyFill="1" applyBorder="1" applyAlignment="1">
      <alignment horizontal="left" vertical="center"/>
    </xf>
    <xf numFmtId="0" fontId="1" fillId="2" borderId="8" xfId="0" applyFont="1" applyFill="1" applyBorder="1" applyAlignment="1">
      <alignment horizontal="left" vertical="center"/>
    </xf>
    <xf numFmtId="0" fontId="1" fillId="2" borderId="9" xfId="0" applyFont="1" applyFill="1" applyBorder="1" applyAlignment="1">
      <alignment horizontal="left" vertical="center"/>
    </xf>
    <xf numFmtId="0" fontId="1" fillId="2" borderId="10" xfId="0" applyFont="1" applyFill="1" applyBorder="1" applyAlignment="1">
      <alignment horizontal="center" vertical="center"/>
    </xf>
    <xf numFmtId="0" fontId="1" fillId="2" borderId="11" xfId="0" applyFont="1" applyFill="1" applyBorder="1" applyAlignment="1">
      <alignment horizontal="center" vertical="center"/>
    </xf>
    <xf numFmtId="0" fontId="1" fillId="2" borderId="12" xfId="0" applyFont="1" applyFill="1" applyBorder="1" applyAlignment="1">
      <alignment horizontal="center" vertical="center"/>
    </xf>
    <xf numFmtId="166" fontId="12" fillId="2" borderId="10" xfId="0" quotePrefix="1" applyNumberFormat="1" applyFont="1" applyFill="1" applyBorder="1" applyAlignment="1">
      <alignment horizontal="center" vertical="center"/>
    </xf>
    <xf numFmtId="166" fontId="12" fillId="2" borderId="11" xfId="0" quotePrefix="1" applyNumberFormat="1" applyFont="1" applyFill="1" applyBorder="1" applyAlignment="1">
      <alignment horizontal="center" vertical="center"/>
    </xf>
    <xf numFmtId="166" fontId="12" fillId="2" borderId="12" xfId="0" quotePrefix="1" applyNumberFormat="1" applyFont="1" applyFill="1" applyBorder="1" applyAlignment="1">
      <alignment horizontal="center" vertical="center"/>
    </xf>
    <xf numFmtId="1" fontId="12" fillId="2" borderId="21" xfId="0" applyNumberFormat="1" applyFont="1" applyFill="1" applyBorder="1" applyAlignment="1">
      <alignment horizontal="center" vertical="center"/>
    </xf>
    <xf numFmtId="1" fontId="12" fillId="2" borderId="24" xfId="0" applyNumberFormat="1" applyFont="1" applyFill="1" applyBorder="1" applyAlignment="1">
      <alignment horizontal="center" vertical="center"/>
    </xf>
    <xf numFmtId="0" fontId="1" fillId="2" borderId="71" xfId="0" applyFont="1" applyFill="1" applyBorder="1" applyAlignment="1">
      <alignment horizontal="left" vertical="center" shrinkToFit="1"/>
    </xf>
    <xf numFmtId="0" fontId="1" fillId="2" borderId="26" xfId="0" applyFont="1" applyFill="1" applyBorder="1" applyAlignment="1">
      <alignment horizontal="left" vertical="center" shrinkToFit="1"/>
    </xf>
    <xf numFmtId="0" fontId="1" fillId="2" borderId="25" xfId="0" applyFont="1" applyFill="1" applyBorder="1" applyAlignment="1">
      <alignment horizontal="left" vertical="center" shrinkToFit="1"/>
    </xf>
    <xf numFmtId="0" fontId="12" fillId="2" borderId="28" xfId="0" applyFont="1" applyFill="1" applyBorder="1" applyAlignment="1">
      <alignment horizontal="center" vertical="center" shrinkToFit="1"/>
    </xf>
    <xf numFmtId="0" fontId="2" fillId="2" borderId="119" xfId="0" applyFont="1" applyFill="1" applyBorder="1" applyAlignment="1">
      <alignment horizontal="left" vertical="center"/>
    </xf>
    <xf numFmtId="0" fontId="2" fillId="2" borderId="15" xfId="0" applyFont="1" applyFill="1" applyBorder="1" applyAlignment="1">
      <alignment horizontal="left" vertical="center"/>
    </xf>
    <xf numFmtId="0" fontId="2" fillId="2" borderId="77" xfId="0" applyFont="1" applyFill="1" applyBorder="1" applyAlignment="1">
      <alignment horizontal="left" vertical="center"/>
    </xf>
    <xf numFmtId="1" fontId="12" fillId="2" borderId="1" xfId="0" applyNumberFormat="1" applyFont="1" applyFill="1" applyBorder="1" applyAlignment="1">
      <alignment horizontal="center" vertical="center" shrinkToFit="1"/>
    </xf>
    <xf numFmtId="0" fontId="1" fillId="2" borderId="23" xfId="0" applyFont="1" applyFill="1" applyBorder="1" applyAlignment="1">
      <alignment horizontal="left" vertical="center"/>
    </xf>
    <xf numFmtId="0" fontId="1" fillId="2" borderId="22" xfId="0" applyFont="1" applyFill="1" applyBorder="1" applyAlignment="1">
      <alignment horizontal="left" vertical="center"/>
    </xf>
    <xf numFmtId="0" fontId="1" fillId="2" borderId="82" xfId="0" applyFont="1" applyFill="1" applyBorder="1" applyAlignment="1">
      <alignment horizontal="left" vertical="center"/>
    </xf>
    <xf numFmtId="2" fontId="12" fillId="2" borderId="41" xfId="0" applyNumberFormat="1" applyFont="1" applyFill="1" applyBorder="1" applyAlignment="1" applyProtection="1">
      <alignment horizontal="center" vertical="center"/>
      <protection locked="0"/>
    </xf>
    <xf numFmtId="2" fontId="12" fillId="2" borderId="40" xfId="0" applyNumberFormat="1" applyFont="1" applyFill="1" applyBorder="1" applyAlignment="1" applyProtection="1">
      <alignment horizontal="center" vertical="center"/>
      <protection locked="0"/>
    </xf>
    <xf numFmtId="2" fontId="12" fillId="2" borderId="75" xfId="0" applyNumberFormat="1" applyFont="1" applyFill="1" applyBorder="1" applyAlignment="1" applyProtection="1">
      <alignment horizontal="center" vertical="center"/>
      <protection locked="0"/>
    </xf>
    <xf numFmtId="166" fontId="12" fillId="2" borderId="12" xfId="0" applyNumberFormat="1" applyFont="1" applyFill="1" applyBorder="1" applyAlignment="1">
      <alignment horizontal="center" vertical="center"/>
    </xf>
    <xf numFmtId="0" fontId="1" fillId="2" borderId="27" xfId="0" applyFont="1" applyFill="1" applyBorder="1" applyAlignment="1">
      <alignment horizontal="center" vertical="center"/>
    </xf>
    <xf numFmtId="0" fontId="12" fillId="2" borderId="10" xfId="0" applyFont="1" applyFill="1" applyBorder="1" applyAlignment="1">
      <alignment horizontal="center" vertical="center"/>
    </xf>
    <xf numFmtId="0" fontId="12" fillId="2" borderId="11" xfId="0" applyFont="1" applyFill="1" applyBorder="1" applyAlignment="1">
      <alignment horizontal="center" vertical="center"/>
    </xf>
    <xf numFmtId="0" fontId="12" fillId="2" borderId="12" xfId="0" applyFont="1" applyFill="1" applyBorder="1" applyAlignment="1">
      <alignment horizontal="center" vertical="center"/>
    </xf>
    <xf numFmtId="0" fontId="1" fillId="2" borderId="27"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18" xfId="0" applyFont="1" applyFill="1" applyBorder="1" applyAlignment="1">
      <alignment horizontal="center" vertical="center"/>
    </xf>
    <xf numFmtId="0" fontId="1" fillId="2" borderId="0" xfId="0" applyFont="1" applyFill="1" applyAlignment="1">
      <alignment horizontal="left" vertical="center" shrinkToFit="1"/>
    </xf>
    <xf numFmtId="166" fontId="12" fillId="2" borderId="18" xfId="0" applyNumberFormat="1" applyFont="1" applyFill="1" applyBorder="1" applyAlignment="1" applyProtection="1">
      <alignment horizontal="center" vertical="center"/>
      <protection locked="0"/>
    </xf>
    <xf numFmtId="1" fontId="12" fillId="2" borderId="0" xfId="0" applyNumberFormat="1" applyFont="1" applyFill="1" applyAlignment="1">
      <alignment horizontal="center" vertical="center"/>
    </xf>
    <xf numFmtId="0" fontId="30" fillId="2" borderId="0" xfId="0" applyFont="1" applyFill="1" applyBorder="1" applyAlignment="1">
      <alignment horizontal="right" vertical="center"/>
    </xf>
    <xf numFmtId="0" fontId="1" fillId="6" borderId="0" xfId="0" applyFont="1" applyFill="1" applyBorder="1" applyAlignment="1">
      <alignment horizontal="center"/>
    </xf>
    <xf numFmtId="0" fontId="1" fillId="5" borderId="0" xfId="0" applyFont="1" applyFill="1" applyBorder="1" applyAlignment="1">
      <alignment horizontal="center"/>
    </xf>
    <xf numFmtId="0" fontId="32" fillId="2" borderId="0" xfId="0" applyFont="1" applyFill="1" applyBorder="1" applyAlignment="1">
      <alignment horizontal="right" wrapText="1"/>
    </xf>
    <xf numFmtId="0" fontId="16" fillId="2" borderId="0" xfId="0" applyFont="1" applyFill="1" applyBorder="1" applyAlignment="1" applyProtection="1">
      <alignment horizontal="right" wrapText="1"/>
      <protection locked="0"/>
    </xf>
    <xf numFmtId="0" fontId="31" fillId="2" borderId="0" xfId="0" applyFont="1" applyFill="1" applyBorder="1" applyAlignment="1">
      <alignment horizontal="right" wrapText="1"/>
    </xf>
    <xf numFmtId="0" fontId="54" fillId="0" borderId="1" xfId="0" applyFont="1" applyBorder="1" applyAlignment="1">
      <alignment horizontal="center" vertical="center"/>
    </xf>
    <xf numFmtId="0" fontId="0" fillId="0" borderId="1" xfId="0" applyBorder="1" applyAlignment="1">
      <alignment horizontal="center" vertical="center" wrapText="1"/>
    </xf>
    <xf numFmtId="0" fontId="75" fillId="2" borderId="0" xfId="0" applyFont="1" applyFill="1" applyBorder="1" applyAlignment="1">
      <alignment horizontal="right"/>
    </xf>
    <xf numFmtId="0" fontId="73" fillId="2" borderId="0" xfId="0" applyFont="1" applyFill="1" applyAlignment="1">
      <alignment horizontal="left" vertical="center"/>
    </xf>
    <xf numFmtId="0" fontId="1" fillId="0" borderId="0" xfId="0" applyFont="1" applyFill="1" applyBorder="1" applyAlignment="1">
      <alignment horizontal="center"/>
    </xf>
    <xf numFmtId="0" fontId="31" fillId="2" borderId="0" xfId="0" applyFont="1" applyFill="1" applyBorder="1" applyAlignment="1" applyProtection="1">
      <alignment horizontal="right" vertical="center" wrapText="1"/>
      <protection locked="0"/>
    </xf>
    <xf numFmtId="0" fontId="76" fillId="2" borderId="0" xfId="0" applyFont="1" applyFill="1" applyBorder="1" applyAlignment="1">
      <alignment horizontal="right" vertical="center"/>
    </xf>
    <xf numFmtId="0" fontId="77" fillId="2" borderId="0" xfId="0" applyFont="1" applyFill="1" applyBorder="1" applyAlignment="1">
      <alignment horizontal="right" vertical="center" wrapText="1"/>
    </xf>
    <xf numFmtId="0" fontId="74" fillId="2" borderId="0" xfId="0" applyFont="1" applyFill="1" applyBorder="1" applyAlignment="1" applyProtection="1">
      <alignment horizontal="left" vertical="center"/>
      <protection locked="0"/>
    </xf>
    <xf numFmtId="0" fontId="35" fillId="11" borderId="2" xfId="0" applyFont="1" applyFill="1" applyBorder="1" applyAlignment="1">
      <alignment horizontal="center" vertical="center"/>
    </xf>
    <xf numFmtId="0" fontId="35" fillId="11" borderId="3" xfId="0" applyFont="1" applyFill="1" applyBorder="1" applyAlignment="1">
      <alignment horizontal="center" vertical="center"/>
    </xf>
    <xf numFmtId="0" fontId="35" fillId="11" borderId="4" xfId="0" applyFont="1" applyFill="1" applyBorder="1" applyAlignment="1">
      <alignment horizontal="center" vertical="center"/>
    </xf>
    <xf numFmtId="0" fontId="35" fillId="11" borderId="5" xfId="0" applyFont="1" applyFill="1" applyBorder="1" applyAlignment="1">
      <alignment horizontal="left" vertical="center" wrapText="1"/>
    </xf>
    <xf numFmtId="0" fontId="35" fillId="11" borderId="0" xfId="0" applyFont="1" applyFill="1" applyBorder="1" applyAlignment="1">
      <alignment horizontal="left" vertical="center" wrapText="1"/>
    </xf>
    <xf numFmtId="0" fontId="35" fillId="11" borderId="6" xfId="0" applyFont="1" applyFill="1" applyBorder="1" applyAlignment="1">
      <alignment horizontal="left" vertical="center" wrapText="1"/>
    </xf>
    <xf numFmtId="0" fontId="33" fillId="11" borderId="8" xfId="0" applyFont="1" applyFill="1" applyBorder="1" applyAlignment="1" applyProtection="1">
      <alignment horizontal="center" vertical="center"/>
      <protection locked="0"/>
    </xf>
    <xf numFmtId="14" fontId="33" fillId="11" borderId="8" xfId="0" applyNumberFormat="1" applyFont="1" applyFill="1" applyBorder="1" applyAlignment="1" applyProtection="1">
      <alignment horizontal="center" vertical="center"/>
      <protection locked="0"/>
    </xf>
    <xf numFmtId="0" fontId="1" fillId="0" borderId="0" xfId="0" applyFont="1" applyFill="1" applyBorder="1" applyAlignment="1">
      <alignment horizontal="center" vertical="center"/>
    </xf>
    <xf numFmtId="0" fontId="37" fillId="2" borderId="8" xfId="0" applyFont="1" applyFill="1" applyBorder="1" applyAlignment="1" applyProtection="1">
      <alignment horizontal="left" vertical="center" wrapText="1"/>
      <protection locked="0"/>
    </xf>
    <xf numFmtId="0" fontId="67" fillId="2" borderId="115" xfId="0" applyFont="1" applyFill="1" applyBorder="1" applyAlignment="1">
      <alignment horizontal="center" vertical="center"/>
    </xf>
    <xf numFmtId="0" fontId="67" fillId="2" borderId="114" xfId="0" applyFont="1" applyFill="1" applyBorder="1" applyAlignment="1">
      <alignment horizontal="center" vertical="center"/>
    </xf>
    <xf numFmtId="0" fontId="67" fillId="2" borderId="113" xfId="0" applyFont="1" applyFill="1" applyBorder="1" applyAlignment="1">
      <alignment horizontal="center" vertical="center"/>
    </xf>
    <xf numFmtId="0" fontId="67" fillId="2" borderId="112" xfId="0" applyFont="1" applyFill="1" applyBorder="1" applyAlignment="1">
      <alignment horizontal="center" vertical="center"/>
    </xf>
    <xf numFmtId="0" fontId="67" fillId="2" borderId="111" xfId="0" applyFont="1" applyFill="1" applyBorder="1" applyAlignment="1">
      <alignment horizontal="center" vertical="center"/>
    </xf>
    <xf numFmtId="0" fontId="67" fillId="2" borderId="110" xfId="0" applyFont="1" applyFill="1" applyBorder="1" applyAlignment="1">
      <alignment horizontal="center" vertical="center"/>
    </xf>
    <xf numFmtId="0" fontId="38" fillId="2" borderId="0" xfId="0" applyFont="1" applyFill="1" applyBorder="1" applyAlignment="1">
      <alignment horizontal="left" vertical="center"/>
    </xf>
    <xf numFmtId="0" fontId="38" fillId="2" borderId="0" xfId="0" applyFont="1" applyFill="1" applyBorder="1" applyAlignment="1">
      <alignment horizontal="left" vertical="center" wrapText="1"/>
    </xf>
    <xf numFmtId="0" fontId="67" fillId="11" borderId="5" xfId="0" applyFont="1" applyFill="1" applyBorder="1" applyAlignment="1">
      <alignment horizontal="left" vertical="center" wrapText="1"/>
    </xf>
    <xf numFmtId="0" fontId="67" fillId="11" borderId="0" xfId="0" applyFont="1" applyFill="1" applyBorder="1" applyAlignment="1">
      <alignment horizontal="left" vertical="center" wrapText="1"/>
    </xf>
    <xf numFmtId="0" fontId="67" fillId="11" borderId="6" xfId="0" applyFont="1" applyFill="1" applyBorder="1" applyAlignment="1">
      <alignment horizontal="left" vertical="center" wrapText="1"/>
    </xf>
    <xf numFmtId="0" fontId="61" fillId="11" borderId="0" xfId="0" applyFont="1" applyFill="1" applyBorder="1" applyAlignment="1" applyProtection="1">
      <alignment horizontal="right" vertical="center"/>
      <protection locked="0"/>
    </xf>
    <xf numFmtId="0" fontId="61" fillId="11" borderId="0" xfId="0" applyFont="1" applyFill="1" applyBorder="1" applyAlignment="1" applyProtection="1">
      <alignment horizontal="left" vertical="center"/>
      <protection locked="0"/>
    </xf>
    <xf numFmtId="0" fontId="40" fillId="2" borderId="0" xfId="0" applyFont="1" applyFill="1" applyBorder="1" applyAlignment="1">
      <alignment horizontal="center" vertical="center"/>
    </xf>
    <xf numFmtId="0" fontId="1" fillId="2" borderId="0" xfId="0" applyFont="1" applyFill="1" applyBorder="1" applyAlignment="1" applyProtection="1">
      <alignment horizontal="right" vertical="center"/>
    </xf>
    <xf numFmtId="0" fontId="78" fillId="2" borderId="0" xfId="0" applyFont="1" applyFill="1" applyBorder="1" applyAlignment="1" applyProtection="1">
      <alignment horizontal="right" wrapText="1"/>
    </xf>
    <xf numFmtId="0" fontId="79" fillId="2" borderId="0" xfId="0" applyFont="1" applyFill="1" applyBorder="1" applyAlignment="1" applyProtection="1">
      <alignment horizontal="right" wrapText="1"/>
    </xf>
    <xf numFmtId="0" fontId="1" fillId="0" borderId="0" xfId="0" applyFont="1" applyFill="1" applyBorder="1" applyAlignment="1" applyProtection="1">
      <alignment horizontal="center"/>
    </xf>
    <xf numFmtId="0" fontId="1" fillId="0" borderId="0" xfId="0" applyFont="1" applyAlignment="1">
      <alignment horizontal="center"/>
    </xf>
    <xf numFmtId="0" fontId="78" fillId="2" borderId="0" xfId="0" applyFont="1" applyFill="1" applyAlignment="1">
      <alignment horizontal="right" wrapText="1"/>
    </xf>
    <xf numFmtId="0" fontId="79" fillId="2" borderId="0" xfId="0" applyFont="1" applyFill="1" applyAlignment="1">
      <alignment horizontal="right" wrapText="1"/>
    </xf>
    <xf numFmtId="0" fontId="1" fillId="2" borderId="0" xfId="0" applyFont="1" applyFill="1" applyAlignment="1">
      <alignment horizontal="right" vertical="center"/>
    </xf>
    <xf numFmtId="2" fontId="12" fillId="2" borderId="81" xfId="0" applyNumberFormat="1" applyFont="1" applyFill="1" applyBorder="1" applyAlignment="1" applyProtection="1">
      <alignment horizontal="center" vertical="center"/>
      <protection locked="0"/>
    </xf>
    <xf numFmtId="2" fontId="12" fillId="2" borderId="22" xfId="0" applyNumberFormat="1"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xf>
    <xf numFmtId="0" fontId="12" fillId="2" borderId="34" xfId="0" applyFont="1" applyFill="1" applyBorder="1" applyAlignment="1" applyProtection="1">
      <alignment horizontal="center" vertical="center"/>
    </xf>
    <xf numFmtId="0" fontId="1" fillId="2" borderId="71" xfId="0" applyFont="1" applyFill="1" applyBorder="1" applyAlignment="1" applyProtection="1">
      <alignment horizontal="center" vertical="center" shrinkToFit="1"/>
    </xf>
    <xf numFmtId="0" fontId="1" fillId="2" borderId="26" xfId="0" applyFont="1" applyFill="1" applyBorder="1" applyAlignment="1" applyProtection="1">
      <alignment horizontal="center" vertical="center" shrinkToFit="1"/>
    </xf>
    <xf numFmtId="0" fontId="1" fillId="2" borderId="25" xfId="0" applyFont="1" applyFill="1" applyBorder="1" applyAlignment="1" applyProtection="1">
      <alignment horizontal="center" vertical="center" shrinkToFit="1"/>
    </xf>
    <xf numFmtId="0" fontId="1" fillId="2" borderId="95" xfId="0" applyFont="1" applyFill="1" applyBorder="1" applyAlignment="1" applyProtection="1">
      <alignment horizontal="center" vertical="center"/>
    </xf>
    <xf numFmtId="0" fontId="1" fillId="2" borderId="62" xfId="0" applyFont="1" applyFill="1" applyBorder="1" applyAlignment="1" applyProtection="1">
      <alignment horizontal="center" vertical="center"/>
    </xf>
    <xf numFmtId="0" fontId="1" fillId="2" borderId="133" xfId="0" applyFont="1" applyFill="1" applyBorder="1" applyAlignment="1" applyProtection="1">
      <alignment horizontal="center" vertical="center"/>
    </xf>
    <xf numFmtId="0" fontId="1" fillId="2" borderId="5" xfId="0" applyFont="1" applyFill="1" applyBorder="1" applyAlignment="1" applyProtection="1">
      <alignment horizontal="center" vertical="top"/>
    </xf>
    <xf numFmtId="0" fontId="1" fillId="2" borderId="6" xfId="0" applyFont="1" applyFill="1" applyBorder="1" applyAlignment="1" applyProtection="1">
      <alignment horizontal="center" vertical="top"/>
    </xf>
    <xf numFmtId="0" fontId="1" fillId="2" borderId="86" xfId="0" applyFont="1" applyFill="1" applyBorder="1" applyAlignment="1" applyProtection="1">
      <alignment horizontal="center" vertical="top"/>
    </xf>
    <xf numFmtId="0" fontId="1" fillId="2" borderId="85" xfId="0" applyFont="1" applyFill="1" applyBorder="1" applyAlignment="1" applyProtection="1">
      <alignment horizontal="center" vertical="top"/>
    </xf>
    <xf numFmtId="2" fontId="12" fillId="2" borderId="5" xfId="0" applyNumberFormat="1" applyFont="1" applyFill="1" applyBorder="1" applyAlignment="1" applyProtection="1">
      <alignment horizontal="center" vertical="center" wrapText="1"/>
      <protection locked="0"/>
    </xf>
    <xf numFmtId="2" fontId="12" fillId="2" borderId="6" xfId="0" applyNumberFormat="1" applyFont="1" applyFill="1" applyBorder="1" applyAlignment="1" applyProtection="1">
      <alignment horizontal="center" vertical="center" wrapText="1"/>
      <protection locked="0"/>
    </xf>
    <xf numFmtId="2" fontId="12" fillId="2" borderId="81" xfId="0" applyNumberFormat="1" applyFont="1" applyFill="1" applyBorder="1" applyAlignment="1" applyProtection="1">
      <alignment horizontal="center" vertical="center" wrapText="1"/>
      <protection locked="0"/>
    </xf>
    <xf numFmtId="2" fontId="12" fillId="2" borderId="82" xfId="0" applyNumberFormat="1" applyFont="1" applyFill="1" applyBorder="1" applyAlignment="1" applyProtection="1">
      <alignment horizontal="center" vertical="center" wrapText="1"/>
      <protection locked="0"/>
    </xf>
    <xf numFmtId="0" fontId="18" fillId="2" borderId="83" xfId="0" applyFont="1" applyFill="1" applyBorder="1" applyAlignment="1" applyProtection="1">
      <alignment horizontal="center" vertical="center" textRotation="90" shrinkToFit="1"/>
    </xf>
    <xf numFmtId="0" fontId="18" fillId="2" borderId="54" xfId="0" applyFont="1" applyFill="1" applyBorder="1" applyAlignment="1" applyProtection="1">
      <alignment horizontal="center" vertical="center" textRotation="90" shrinkToFit="1"/>
    </xf>
    <xf numFmtId="0" fontId="1" fillId="2" borderId="36" xfId="0" applyFont="1" applyFill="1" applyBorder="1" applyAlignment="1" applyProtection="1">
      <alignment horizontal="center" vertical="top"/>
    </xf>
    <xf numFmtId="0" fontId="19" fillId="2" borderId="23" xfId="0" applyFont="1" applyFill="1" applyBorder="1" applyAlignment="1" applyProtection="1">
      <alignment horizontal="center" vertical="center"/>
    </xf>
    <xf numFmtId="0" fontId="19" fillId="2" borderId="22" xfId="0" applyFont="1" applyFill="1" applyBorder="1" applyAlignment="1" applyProtection="1">
      <alignment horizontal="center" vertical="center"/>
    </xf>
    <xf numFmtId="0" fontId="19" fillId="2" borderId="82" xfId="0" applyFont="1" applyFill="1" applyBorder="1" applyAlignment="1" applyProtection="1">
      <alignment horizontal="center" vertical="center"/>
    </xf>
    <xf numFmtId="0" fontId="2" fillId="3" borderId="59" xfId="0" applyFont="1" applyFill="1" applyBorder="1" applyAlignment="1" applyProtection="1">
      <alignment horizontal="left" vertical="center"/>
    </xf>
    <xf numFmtId="0" fontId="2" fillId="3" borderId="58" xfId="0" applyFont="1" applyFill="1" applyBorder="1" applyAlignment="1" applyProtection="1">
      <alignment horizontal="left" vertical="center"/>
    </xf>
    <xf numFmtId="0" fontId="2" fillId="3" borderId="57" xfId="0" applyFont="1" applyFill="1" applyBorder="1" applyAlignment="1" applyProtection="1">
      <alignment horizontal="left" vertical="center"/>
    </xf>
    <xf numFmtId="0" fontId="19" fillId="2" borderId="88" xfId="0" applyFont="1" applyFill="1" applyBorder="1" applyAlignment="1" applyProtection="1">
      <alignment horizontal="center" vertical="top"/>
    </xf>
    <xf numFmtId="0" fontId="19" fillId="2" borderId="87" xfId="0" applyFont="1" applyFill="1" applyBorder="1" applyAlignment="1" applyProtection="1">
      <alignment horizontal="center" vertical="top"/>
    </xf>
    <xf numFmtId="0" fontId="19" fillId="2" borderId="85" xfId="0" applyFont="1" applyFill="1" applyBorder="1" applyAlignment="1" applyProtection="1">
      <alignment horizontal="center" vertical="top"/>
    </xf>
    <xf numFmtId="0" fontId="18" fillId="2" borderId="84" xfId="0" applyFont="1" applyFill="1" applyBorder="1" applyAlignment="1" applyProtection="1">
      <alignment horizontal="center" vertical="center" textRotation="90" shrinkToFit="1"/>
    </xf>
    <xf numFmtId="0" fontId="1" fillId="3" borderId="27" xfId="0" applyFont="1" applyFill="1" applyBorder="1" applyAlignment="1" applyProtection="1">
      <alignment horizontal="left" vertical="center"/>
    </xf>
    <xf numFmtId="0" fontId="1" fillId="3" borderId="1" xfId="0" applyFont="1" applyFill="1" applyBorder="1" applyAlignment="1" applyProtection="1">
      <alignment horizontal="left" vertical="center"/>
    </xf>
    <xf numFmtId="1" fontId="12" fillId="3" borderId="10" xfId="0" applyNumberFormat="1" applyFont="1" applyFill="1" applyBorder="1" applyAlignment="1" applyProtection="1">
      <alignment horizontal="center" vertical="center"/>
    </xf>
    <xf numFmtId="1" fontId="12" fillId="3" borderId="11" xfId="0" applyNumberFormat="1" applyFont="1" applyFill="1" applyBorder="1" applyAlignment="1" applyProtection="1">
      <alignment horizontal="center" vertical="center"/>
    </xf>
    <xf numFmtId="1" fontId="12" fillId="3" borderId="38" xfId="0" applyNumberFormat="1" applyFont="1" applyFill="1" applyBorder="1" applyAlignment="1" applyProtection="1">
      <alignment horizontal="center" vertical="center"/>
    </xf>
    <xf numFmtId="0" fontId="2" fillId="2" borderId="33" xfId="0" applyFont="1" applyFill="1" applyBorder="1" applyAlignment="1" applyProtection="1">
      <alignment horizontal="left" vertical="center"/>
    </xf>
    <xf numFmtId="0" fontId="2" fillId="2" borderId="32" xfId="0" applyFont="1" applyFill="1" applyBorder="1" applyAlignment="1" applyProtection="1">
      <alignment horizontal="left" vertical="center"/>
    </xf>
    <xf numFmtId="0" fontId="2" fillId="2" borderId="31" xfId="0" applyFont="1" applyFill="1" applyBorder="1" applyAlignment="1" applyProtection="1">
      <alignment horizontal="left" vertical="center"/>
    </xf>
    <xf numFmtId="2" fontId="12" fillId="2" borderId="66" xfId="0" applyNumberFormat="1" applyFont="1" applyFill="1" applyBorder="1" applyAlignment="1" applyProtection="1">
      <alignment horizontal="left" vertical="center"/>
      <protection locked="0"/>
    </xf>
    <xf numFmtId="2" fontId="12" fillId="2" borderId="52" xfId="0" applyNumberFormat="1" applyFont="1" applyFill="1" applyBorder="1" applyAlignment="1" applyProtection="1">
      <alignment horizontal="left" vertical="center"/>
      <protection locked="0"/>
    </xf>
    <xf numFmtId="2" fontId="12" fillId="2" borderId="51" xfId="0" applyNumberFormat="1" applyFont="1" applyFill="1" applyBorder="1" applyAlignment="1" applyProtection="1">
      <alignment horizontal="left" vertical="center"/>
      <protection locked="0"/>
    </xf>
    <xf numFmtId="0" fontId="1" fillId="3" borderId="0" xfId="0" applyFont="1" applyFill="1" applyAlignment="1" applyProtection="1">
      <alignment horizontal="center" vertical="center"/>
      <protection locked="0"/>
    </xf>
    <xf numFmtId="2" fontId="12" fillId="2" borderId="6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center" vertical="center"/>
      <protection locked="0"/>
    </xf>
    <xf numFmtId="0" fontId="1" fillId="2" borderId="27" xfId="0" applyFont="1" applyFill="1" applyBorder="1" applyAlignment="1" applyProtection="1">
      <alignment horizontal="left" vertical="center"/>
    </xf>
    <xf numFmtId="0" fontId="1" fillId="2" borderId="1" xfId="0" applyFont="1" applyFill="1" applyBorder="1" applyAlignment="1" applyProtection="1">
      <alignment horizontal="left" vertical="center"/>
    </xf>
    <xf numFmtId="0" fontId="1" fillId="2" borderId="56" xfId="0" applyFont="1" applyFill="1" applyBorder="1" applyAlignment="1" applyProtection="1">
      <alignment horizontal="left" vertical="center"/>
    </xf>
    <xf numFmtId="0" fontId="1" fillId="2" borderId="11" xfId="0" applyFont="1" applyFill="1" applyBorder="1" applyAlignment="1" applyProtection="1">
      <alignment horizontal="left" vertical="center"/>
    </xf>
    <xf numFmtId="0" fontId="1" fillId="2" borderId="12" xfId="0" applyFont="1" applyFill="1" applyBorder="1" applyAlignment="1" applyProtection="1">
      <alignment horizontal="left" vertical="center"/>
    </xf>
    <xf numFmtId="1" fontId="12" fillId="2" borderId="21" xfId="0" applyNumberFormat="1" applyFont="1" applyFill="1" applyBorder="1" applyAlignment="1" applyProtection="1">
      <alignment horizontal="center" vertical="center"/>
    </xf>
    <xf numFmtId="0" fontId="12" fillId="2" borderId="21" xfId="0" applyFont="1" applyFill="1" applyBorder="1" applyAlignment="1" applyProtection="1">
      <alignment horizontal="center" vertical="center"/>
    </xf>
    <xf numFmtId="0" fontId="12" fillId="2" borderId="24" xfId="0" applyFont="1" applyFill="1" applyBorder="1" applyAlignment="1" applyProtection="1">
      <alignment horizontal="center" vertical="center"/>
    </xf>
    <xf numFmtId="0" fontId="12" fillId="2" borderId="54" xfId="0" quotePrefix="1" applyFont="1" applyFill="1" applyBorder="1" applyAlignment="1" applyProtection="1">
      <alignment horizontal="right" vertical="center"/>
      <protection locked="0"/>
    </xf>
    <xf numFmtId="0" fontId="12" fillId="2" borderId="81" xfId="0" quotePrefix="1" applyFont="1" applyFill="1" applyBorder="1" applyAlignment="1" applyProtection="1">
      <alignment horizontal="right" vertical="center"/>
      <protection locked="0"/>
    </xf>
    <xf numFmtId="2" fontId="12" fillId="2" borderId="36" xfId="0" applyNumberFormat="1" applyFont="1" applyFill="1" applyBorder="1" applyAlignment="1" applyProtection="1">
      <alignment horizontal="center" vertical="center" wrapText="1"/>
      <protection locked="0"/>
    </xf>
    <xf numFmtId="2" fontId="12" fillId="2" borderId="34" xfId="0" applyNumberFormat="1" applyFont="1" applyFill="1" applyBorder="1" applyAlignment="1" applyProtection="1">
      <alignment horizontal="center" vertical="center" wrapText="1"/>
      <protection locked="0"/>
    </xf>
    <xf numFmtId="0" fontId="2" fillId="2" borderId="125" xfId="0" applyFont="1" applyFill="1" applyBorder="1" applyAlignment="1" applyProtection="1">
      <alignment horizontal="center" vertical="center"/>
    </xf>
    <xf numFmtId="0" fontId="2" fillId="2" borderId="120" xfId="0" applyFont="1" applyFill="1" applyBorder="1" applyAlignment="1" applyProtection="1">
      <alignment horizontal="center" vertical="center"/>
    </xf>
    <xf numFmtId="0" fontId="2" fillId="2" borderId="126" xfId="0" applyFont="1" applyFill="1" applyBorder="1" applyAlignment="1" applyProtection="1">
      <alignment horizontal="center" vertical="center"/>
    </xf>
    <xf numFmtId="0" fontId="1" fillId="2" borderId="72" xfId="0" applyFont="1" applyFill="1" applyBorder="1" applyAlignment="1" applyProtection="1">
      <alignment horizontal="left" vertical="center"/>
    </xf>
    <xf numFmtId="0" fontId="1" fillId="2" borderId="8" xfId="0" applyFont="1" applyFill="1" applyBorder="1" applyAlignment="1" applyProtection="1">
      <alignment horizontal="left" vertical="center"/>
    </xf>
    <xf numFmtId="0" fontId="1" fillId="2" borderId="9" xfId="0" applyFont="1" applyFill="1" applyBorder="1" applyAlignment="1" applyProtection="1">
      <alignment horizontal="left" vertical="center"/>
    </xf>
    <xf numFmtId="0" fontId="1" fillId="2" borderId="35" xfId="0" applyFont="1" applyFill="1" applyBorder="1" applyAlignment="1" applyProtection="1">
      <alignment horizontal="left" vertical="center"/>
    </xf>
    <xf numFmtId="0" fontId="1" fillId="2" borderId="21" xfId="0" applyFont="1" applyFill="1" applyBorder="1" applyAlignment="1" applyProtection="1">
      <alignment horizontal="left" vertical="center"/>
    </xf>
    <xf numFmtId="166" fontId="12" fillId="2" borderId="1" xfId="0" quotePrefix="1" applyNumberFormat="1" applyFont="1" applyFill="1" applyBorder="1" applyAlignment="1" applyProtection="1">
      <alignment horizontal="center" vertical="center"/>
    </xf>
    <xf numFmtId="166" fontId="12" fillId="2" borderId="1" xfId="0" applyNumberFormat="1" applyFont="1" applyFill="1" applyBorder="1" applyAlignment="1" applyProtection="1">
      <alignment horizontal="center" vertical="center"/>
    </xf>
    <xf numFmtId="166" fontId="12" fillId="2" borderId="28" xfId="0" applyNumberFormat="1" applyFont="1" applyFill="1" applyBorder="1" applyAlignment="1" applyProtection="1">
      <alignment horizontal="center" vertical="center"/>
    </xf>
    <xf numFmtId="0" fontId="1" fillId="2" borderId="30" xfId="0" applyFont="1" applyFill="1" applyBorder="1" applyAlignment="1" applyProtection="1">
      <alignment horizontal="left" vertical="top"/>
    </xf>
    <xf numFmtId="0" fontId="1" fillId="2" borderId="13" xfId="0" applyFont="1" applyFill="1" applyBorder="1" applyAlignment="1" applyProtection="1">
      <alignment horizontal="left" vertical="top"/>
    </xf>
    <xf numFmtId="0" fontId="12" fillId="2" borderId="13" xfId="0" applyFont="1" applyFill="1" applyBorder="1" applyAlignment="1" applyProtection="1">
      <alignment horizontal="center" vertical="top"/>
      <protection locked="0"/>
    </xf>
    <xf numFmtId="0" fontId="1" fillId="2" borderId="45" xfId="0" applyFont="1" applyFill="1" applyBorder="1" applyAlignment="1" applyProtection="1">
      <alignment horizontal="left" vertical="center"/>
    </xf>
    <xf numFmtId="0" fontId="1" fillId="2" borderId="14" xfId="0" applyFont="1" applyFill="1" applyBorder="1" applyAlignment="1" applyProtection="1">
      <alignment horizontal="left" vertical="center"/>
    </xf>
    <xf numFmtId="0" fontId="1" fillId="2" borderId="71" xfId="0" applyFont="1" applyFill="1" applyBorder="1" applyAlignment="1" applyProtection="1">
      <alignment horizontal="left" vertical="center"/>
    </xf>
    <xf numFmtId="0" fontId="1" fillId="2" borderId="26" xfId="0" applyFont="1" applyFill="1" applyBorder="1" applyAlignment="1" applyProtection="1">
      <alignment horizontal="left" vertical="center"/>
    </xf>
    <xf numFmtId="0" fontId="1" fillId="2" borderId="25" xfId="0" applyFont="1" applyFill="1" applyBorder="1" applyAlignment="1" applyProtection="1">
      <alignment horizontal="left" vertical="center"/>
    </xf>
    <xf numFmtId="2" fontId="12" fillId="2" borderId="3" xfId="0" applyNumberFormat="1" applyFont="1" applyFill="1" applyBorder="1" applyAlignment="1" applyProtection="1">
      <alignment horizontal="right" vertical="center"/>
      <protection locked="0"/>
    </xf>
    <xf numFmtId="0" fontId="12" fillId="2" borderId="3" xfId="0" applyFont="1" applyFill="1" applyBorder="1" applyAlignment="1" applyProtection="1">
      <alignment horizontal="left" vertical="center"/>
    </xf>
    <xf numFmtId="0" fontId="12" fillId="2" borderId="4" xfId="0" applyFont="1" applyFill="1" applyBorder="1" applyAlignment="1" applyProtection="1">
      <alignment horizontal="left" vertical="center"/>
    </xf>
    <xf numFmtId="1" fontId="12" fillId="2" borderId="13" xfId="0" applyNumberFormat="1" applyFont="1" applyFill="1" applyBorder="1" applyAlignment="1" applyProtection="1">
      <alignment horizontal="center" vertical="top"/>
      <protection locked="0"/>
    </xf>
    <xf numFmtId="0" fontId="12" fillId="2" borderId="29" xfId="0" applyFont="1" applyFill="1" applyBorder="1" applyAlignment="1" applyProtection="1">
      <alignment horizontal="center" vertical="top"/>
      <protection locked="0"/>
    </xf>
    <xf numFmtId="0" fontId="12" fillId="2" borderId="38" xfId="0" applyFont="1" applyFill="1" applyBorder="1" applyAlignment="1" applyProtection="1">
      <alignment horizontal="center" vertical="center"/>
      <protection locked="0"/>
    </xf>
    <xf numFmtId="0" fontId="2" fillId="2" borderId="59" xfId="0" applyFont="1" applyFill="1" applyBorder="1" applyAlignment="1" applyProtection="1">
      <alignment horizontal="left" vertical="center"/>
    </xf>
    <xf numFmtId="0" fontId="2" fillId="2" borderId="58" xfId="0" applyFont="1" applyFill="1" applyBorder="1" applyAlignment="1" applyProtection="1">
      <alignment horizontal="left" vertical="center"/>
    </xf>
    <xf numFmtId="0" fontId="2" fillId="2" borderId="58" xfId="0" applyFont="1" applyFill="1" applyBorder="1" applyAlignment="1" applyProtection="1">
      <alignment horizontal="left" vertical="center"/>
      <protection locked="0"/>
    </xf>
    <xf numFmtId="0" fontId="2" fillId="2" borderId="57" xfId="0" applyFont="1" applyFill="1" applyBorder="1" applyAlignment="1" applyProtection="1">
      <alignment horizontal="left" vertical="center"/>
      <protection locked="0"/>
    </xf>
    <xf numFmtId="2" fontId="12" fillId="2" borderId="21" xfId="0" applyNumberFormat="1" applyFont="1" applyFill="1" applyBorder="1" applyAlignment="1" applyProtection="1">
      <alignment horizontal="center" vertical="center"/>
      <protection locked="0"/>
    </xf>
    <xf numFmtId="2" fontId="12" fillId="2" borderId="21" xfId="0" applyNumberFormat="1" applyFont="1" applyFill="1" applyBorder="1" applyAlignment="1" applyProtection="1">
      <alignment horizontal="center" vertical="center"/>
    </xf>
    <xf numFmtId="2" fontId="12" fillId="2" borderId="20" xfId="0" applyNumberFormat="1" applyFont="1" applyFill="1" applyBorder="1" applyAlignment="1" applyProtection="1">
      <alignment horizontal="center" vertical="center"/>
    </xf>
    <xf numFmtId="9" fontId="12" fillId="2" borderId="26" xfId="14" applyFont="1" applyFill="1" applyBorder="1" applyAlignment="1" applyProtection="1">
      <alignment horizontal="left" vertical="center"/>
    </xf>
    <xf numFmtId="9" fontId="12" fillId="2" borderId="60" xfId="14" applyFont="1" applyFill="1" applyBorder="1" applyAlignment="1" applyProtection="1">
      <alignment horizontal="left" vertical="center"/>
    </xf>
    <xf numFmtId="9" fontId="12" fillId="2" borderId="25" xfId="14" applyFont="1" applyFill="1" applyBorder="1" applyAlignment="1" applyProtection="1">
      <alignment horizontal="left" vertical="center"/>
    </xf>
    <xf numFmtId="9" fontId="12" fillId="2" borderId="20" xfId="14" applyFont="1" applyFill="1" applyBorder="1" applyAlignment="1" applyProtection="1">
      <alignment horizontal="right" vertical="center"/>
      <protection locked="0"/>
    </xf>
    <xf numFmtId="9" fontId="12" fillId="2" borderId="26" xfId="14" applyFont="1" applyFill="1" applyBorder="1" applyAlignment="1" applyProtection="1">
      <alignment horizontal="right" vertical="center"/>
      <protection locked="0"/>
    </xf>
    <xf numFmtId="0" fontId="1" fillId="2" borderId="76" xfId="0" applyFont="1" applyFill="1" applyBorder="1" applyAlignment="1" applyProtection="1">
      <alignment horizontal="center" vertical="top"/>
    </xf>
    <xf numFmtId="0" fontId="1" fillId="2" borderId="40" xfId="0" applyFont="1" applyFill="1" applyBorder="1" applyAlignment="1" applyProtection="1">
      <alignment horizontal="center" vertical="top"/>
    </xf>
    <xf numFmtId="0" fontId="1" fillId="2" borderId="75" xfId="0" applyFont="1" applyFill="1" applyBorder="1" applyAlignment="1" applyProtection="1">
      <alignment horizontal="center" vertical="top"/>
    </xf>
    <xf numFmtId="0" fontId="1" fillId="2" borderId="13" xfId="0" applyFont="1" applyFill="1" applyBorder="1" applyAlignment="1" applyProtection="1">
      <alignment horizontal="center" vertical="top"/>
    </xf>
    <xf numFmtId="0" fontId="2" fillId="3" borderId="1" xfId="0" applyFont="1" applyFill="1" applyBorder="1" applyAlignment="1" applyProtection="1">
      <alignment horizontal="center" vertical="center"/>
    </xf>
    <xf numFmtId="0" fontId="2" fillId="3" borderId="10" xfId="0" applyFont="1" applyFill="1" applyBorder="1" applyAlignment="1" applyProtection="1">
      <alignment horizontal="center" vertical="center"/>
    </xf>
    <xf numFmtId="166" fontId="12" fillId="3" borderId="1" xfId="0" applyNumberFormat="1" applyFont="1" applyFill="1" applyBorder="1" applyAlignment="1" applyProtection="1">
      <alignment horizontal="center" vertical="center"/>
    </xf>
    <xf numFmtId="0" fontId="19" fillId="3" borderId="27" xfId="0" applyFont="1" applyFill="1" applyBorder="1" applyAlignment="1" applyProtection="1">
      <alignment horizontal="left" vertical="center" wrapText="1"/>
    </xf>
    <xf numFmtId="0" fontId="19" fillId="3" borderId="1" xfId="0" applyFont="1" applyFill="1" applyBorder="1" applyAlignment="1" applyProtection="1">
      <alignment horizontal="left" vertical="center" wrapText="1"/>
    </xf>
    <xf numFmtId="0" fontId="19" fillId="3" borderId="28" xfId="0" applyFont="1" applyFill="1" applyBorder="1" applyAlignment="1" applyProtection="1">
      <alignment horizontal="left" vertical="center" wrapText="1"/>
    </xf>
    <xf numFmtId="0" fontId="19" fillId="3" borderId="35" xfId="0" applyFont="1" applyFill="1" applyBorder="1" applyAlignment="1" applyProtection="1">
      <alignment horizontal="left" vertical="center" wrapText="1"/>
    </xf>
    <xf numFmtId="0" fontId="19" fillId="3" borderId="21" xfId="0" applyFont="1" applyFill="1" applyBorder="1" applyAlignment="1" applyProtection="1">
      <alignment horizontal="left" vertical="center" wrapText="1"/>
    </xf>
    <xf numFmtId="0" fontId="19" fillId="3" borderId="24" xfId="0" applyFont="1" applyFill="1" applyBorder="1" applyAlignment="1" applyProtection="1">
      <alignment horizontal="left" vertical="center" wrapText="1"/>
    </xf>
    <xf numFmtId="0" fontId="12" fillId="2" borderId="11" xfId="0" applyFont="1" applyFill="1" applyBorder="1" applyAlignment="1" applyProtection="1">
      <alignment horizontal="center" vertical="center"/>
    </xf>
    <xf numFmtId="0" fontId="12" fillId="2" borderId="38" xfId="0" applyFont="1" applyFill="1" applyBorder="1" applyAlignment="1" applyProtection="1">
      <alignment horizontal="center" vertical="center"/>
    </xf>
    <xf numFmtId="0" fontId="12" fillId="2" borderId="93" xfId="0" applyFont="1" applyFill="1" applyBorder="1" applyAlignment="1" applyProtection="1">
      <alignment horizontal="left" vertical="center"/>
    </xf>
    <xf numFmtId="0" fontId="2" fillId="2" borderId="57" xfId="0" applyFont="1" applyFill="1" applyBorder="1" applyAlignment="1" applyProtection="1">
      <alignment horizontal="left" vertical="center"/>
    </xf>
    <xf numFmtId="0" fontId="19" fillId="3" borderId="0" xfId="0" applyFont="1" applyFill="1" applyBorder="1" applyAlignment="1" applyProtection="1">
      <alignment horizontal="left" vertical="center" wrapText="1"/>
      <protection locked="0"/>
    </xf>
    <xf numFmtId="0" fontId="19" fillId="3" borderId="0" xfId="0" applyFont="1" applyFill="1" applyAlignment="1" applyProtection="1">
      <alignment horizontal="left" vertical="center" wrapText="1"/>
      <protection locked="0"/>
    </xf>
    <xf numFmtId="0" fontId="1" fillId="2" borderId="76" xfId="0" applyFont="1" applyFill="1" applyBorder="1" applyAlignment="1" applyProtection="1">
      <alignment horizontal="left" vertical="center"/>
    </xf>
    <xf numFmtId="0" fontId="1" fillId="2" borderId="40" xfId="0" applyFont="1" applyFill="1" applyBorder="1" applyAlignment="1" applyProtection="1">
      <alignment horizontal="left" vertical="center"/>
    </xf>
    <xf numFmtId="0" fontId="1" fillId="2" borderId="75" xfId="0" applyFont="1" applyFill="1" applyBorder="1" applyAlignment="1" applyProtection="1">
      <alignment horizontal="left" vertical="center"/>
    </xf>
    <xf numFmtId="0" fontId="1" fillId="2" borderId="76" xfId="0" applyFont="1" applyFill="1" applyBorder="1" applyAlignment="1" applyProtection="1">
      <alignment horizontal="left" vertical="top"/>
    </xf>
    <xf numFmtId="0" fontId="1" fillId="2" borderId="40" xfId="0" applyFont="1" applyFill="1" applyBorder="1" applyAlignment="1" applyProtection="1">
      <alignment horizontal="left" vertical="top"/>
    </xf>
    <xf numFmtId="0" fontId="1" fillId="2" borderId="75" xfId="0" applyFont="1" applyFill="1" applyBorder="1" applyAlignment="1" applyProtection="1">
      <alignment horizontal="left" vertical="top"/>
    </xf>
    <xf numFmtId="0" fontId="2" fillId="2" borderId="0" xfId="0" applyFont="1" applyFill="1" applyAlignment="1" applyProtection="1">
      <alignment horizontal="left" vertical="center"/>
    </xf>
    <xf numFmtId="0" fontId="1" fillId="2" borderId="7" xfId="0" applyFont="1" applyFill="1" applyBorder="1" applyAlignment="1" applyProtection="1">
      <alignment horizontal="center" vertical="top"/>
    </xf>
    <xf numFmtId="0" fontId="12" fillId="2" borderId="20" xfId="0" applyFont="1" applyFill="1" applyBorder="1" applyAlignment="1" applyProtection="1">
      <alignment horizontal="center" vertical="center"/>
      <protection locked="0"/>
    </xf>
    <xf numFmtId="0" fontId="12" fillId="2" borderId="26" xfId="0" applyFont="1" applyFill="1" applyBorder="1" applyAlignment="1" applyProtection="1">
      <alignment horizontal="center" vertical="center"/>
      <protection locked="0"/>
    </xf>
    <xf numFmtId="0" fontId="12" fillId="2" borderId="60" xfId="0" applyFont="1" applyFill="1" applyBorder="1" applyAlignment="1" applyProtection="1">
      <alignment horizontal="center" vertical="center"/>
      <protection locked="0"/>
    </xf>
    <xf numFmtId="0" fontId="1" fillId="2" borderId="29" xfId="0" applyFont="1" applyFill="1" applyBorder="1" applyAlignment="1" applyProtection="1">
      <alignment horizontal="center" vertical="top"/>
    </xf>
    <xf numFmtId="0" fontId="12" fillId="2" borderId="8" xfId="0" applyFont="1" applyFill="1" applyBorder="1" applyAlignment="1" applyProtection="1">
      <alignment horizontal="center" vertical="center"/>
    </xf>
    <xf numFmtId="0" fontId="14" fillId="2" borderId="0" xfId="0" applyFont="1" applyFill="1" applyAlignment="1" applyProtection="1">
      <alignment horizontal="right" vertical="center"/>
    </xf>
    <xf numFmtId="0" fontId="12" fillId="2" borderId="12" xfId="0" applyFont="1" applyFill="1" applyBorder="1" applyAlignment="1" applyProtection="1">
      <alignment horizontal="center" vertical="center"/>
    </xf>
    <xf numFmtId="0" fontId="1" fillId="2" borderId="30" xfId="0" applyFont="1" applyFill="1" applyBorder="1" applyAlignment="1" applyProtection="1">
      <alignment horizontal="left" vertical="center"/>
    </xf>
    <xf numFmtId="0" fontId="1" fillId="2" borderId="13" xfId="0" applyFont="1" applyFill="1" applyBorder="1" applyAlignment="1" applyProtection="1">
      <alignment horizontal="left" vertical="center"/>
    </xf>
    <xf numFmtId="2" fontId="12" fillId="2" borderId="26" xfId="0" applyNumberFormat="1" applyFont="1" applyFill="1" applyBorder="1" applyAlignment="1" applyProtection="1">
      <alignment horizontal="right" vertical="center"/>
      <protection locked="0"/>
    </xf>
    <xf numFmtId="0" fontId="1" fillId="2" borderId="8" xfId="0" applyFont="1" applyFill="1" applyBorder="1" applyAlignment="1" applyProtection="1">
      <alignment horizontal="center" vertical="top"/>
    </xf>
    <xf numFmtId="0" fontId="1" fillId="2" borderId="89" xfId="0" applyFont="1" applyFill="1" applyBorder="1" applyAlignment="1" applyProtection="1">
      <alignment horizontal="center" vertical="top"/>
    </xf>
    <xf numFmtId="0" fontId="1" fillId="2" borderId="14" xfId="0" applyFont="1" applyFill="1" applyBorder="1" applyAlignment="1" applyProtection="1">
      <alignment horizontal="center" vertical="center"/>
    </xf>
    <xf numFmtId="0" fontId="1" fillId="2" borderId="67" xfId="0" applyFont="1" applyFill="1" applyBorder="1" applyAlignment="1" applyProtection="1">
      <alignment horizontal="center" vertical="center"/>
    </xf>
    <xf numFmtId="0" fontId="1" fillId="2" borderId="9" xfId="0" applyFont="1" applyFill="1" applyBorder="1" applyAlignment="1" applyProtection="1">
      <alignment horizontal="center" vertical="top"/>
    </xf>
    <xf numFmtId="0" fontId="12" fillId="2" borderId="1" xfId="0" applyFont="1" applyFill="1" applyBorder="1" applyAlignment="1" applyProtection="1">
      <alignment horizontal="center" vertical="center"/>
    </xf>
    <xf numFmtId="0" fontId="12" fillId="2" borderId="28" xfId="0" applyFont="1" applyFill="1" applyBorder="1" applyAlignment="1" applyProtection="1">
      <alignment horizontal="center" vertical="center"/>
    </xf>
    <xf numFmtId="0" fontId="12" fillId="2" borderId="41" xfId="0" applyFont="1" applyFill="1" applyBorder="1" applyAlignment="1" applyProtection="1">
      <alignment horizontal="center" vertical="top"/>
      <protection locked="0"/>
    </xf>
    <xf numFmtId="0" fontId="12" fillId="2" borderId="40" xfId="0" applyFont="1" applyFill="1" applyBorder="1" applyAlignment="1" applyProtection="1">
      <alignment horizontal="center" vertical="top"/>
      <protection locked="0"/>
    </xf>
    <xf numFmtId="0" fontId="12" fillId="2" borderId="39" xfId="0" applyFont="1" applyFill="1" applyBorder="1" applyAlignment="1" applyProtection="1">
      <alignment horizontal="center" vertical="top"/>
      <protection locked="0"/>
    </xf>
    <xf numFmtId="0" fontId="1" fillId="3" borderId="88" xfId="0" applyFont="1" applyFill="1" applyBorder="1" applyAlignment="1" applyProtection="1">
      <alignment horizontal="left" vertical="center" wrapText="1"/>
    </xf>
    <xf numFmtId="0" fontId="1" fillId="3" borderId="87" xfId="0" applyFont="1" applyFill="1" applyBorder="1" applyAlignment="1" applyProtection="1">
      <alignment horizontal="left" vertical="center" wrapText="1"/>
    </xf>
    <xf numFmtId="0" fontId="1" fillId="3" borderId="90" xfId="0" applyFont="1" applyFill="1" applyBorder="1" applyAlignment="1" applyProtection="1">
      <alignment horizontal="left" vertical="center" wrapText="1"/>
    </xf>
    <xf numFmtId="0" fontId="1" fillId="3" borderId="37" xfId="0" applyFont="1" applyFill="1" applyBorder="1" applyAlignment="1" applyProtection="1">
      <alignment horizontal="left" vertical="center" wrapText="1"/>
    </xf>
    <xf numFmtId="0" fontId="1" fillId="3" borderId="0" xfId="0" applyFont="1" applyFill="1" applyBorder="1" applyAlignment="1" applyProtection="1">
      <alignment horizontal="left" vertical="center" wrapText="1"/>
    </xf>
    <xf numFmtId="0" fontId="1" fillId="3" borderId="36" xfId="0" applyFont="1" applyFill="1" applyBorder="1" applyAlignment="1" applyProtection="1">
      <alignment horizontal="left" vertical="center" wrapText="1"/>
    </xf>
    <xf numFmtId="0" fontId="1" fillId="3" borderId="23" xfId="0" applyFont="1" applyFill="1" applyBorder="1" applyAlignment="1" applyProtection="1">
      <alignment horizontal="left" vertical="center" wrapText="1"/>
    </xf>
    <xf numFmtId="0" fontId="1" fillId="3" borderId="22" xfId="0" applyFont="1" applyFill="1" applyBorder="1" applyAlignment="1" applyProtection="1">
      <alignment horizontal="left" vertical="center" wrapText="1"/>
    </xf>
    <xf numFmtId="0" fontId="1" fillId="3" borderId="34" xfId="0" applyFont="1" applyFill="1" applyBorder="1" applyAlignment="1" applyProtection="1">
      <alignment horizontal="left" vertical="center" wrapText="1"/>
    </xf>
    <xf numFmtId="2" fontId="12" fillId="3" borderId="1" xfId="0" applyNumberFormat="1" applyFont="1" applyFill="1" applyBorder="1" applyAlignment="1" applyProtection="1">
      <alignment horizontal="right" vertical="center"/>
    </xf>
    <xf numFmtId="2" fontId="12" fillId="3" borderId="10" xfId="0" applyNumberFormat="1" applyFont="1" applyFill="1" applyBorder="1" applyAlignment="1" applyProtection="1">
      <alignment horizontal="right" vertical="center"/>
    </xf>
    <xf numFmtId="0" fontId="2" fillId="3" borderId="95" xfId="0" applyFont="1" applyFill="1" applyBorder="1" applyAlignment="1" applyProtection="1">
      <alignment horizontal="left" vertical="center"/>
    </xf>
    <xf numFmtId="0" fontId="2" fillId="3" borderId="62" xfId="0" applyFont="1" applyFill="1" applyBorder="1" applyAlignment="1" applyProtection="1">
      <alignment horizontal="left" vertical="center"/>
    </xf>
    <xf numFmtId="0" fontId="2" fillId="3" borderId="61" xfId="0" applyFont="1" applyFill="1" applyBorder="1" applyAlignment="1" applyProtection="1">
      <alignment horizontal="left" vertical="center"/>
    </xf>
    <xf numFmtId="1" fontId="12" fillId="3" borderId="1" xfId="0" applyNumberFormat="1" applyFont="1" applyFill="1" applyBorder="1" applyAlignment="1" applyProtection="1">
      <alignment horizontal="center" vertical="center"/>
    </xf>
    <xf numFmtId="0" fontId="19" fillId="3" borderId="2" xfId="0" applyFont="1" applyFill="1" applyBorder="1" applyAlignment="1" applyProtection="1">
      <alignment horizontal="left" vertical="center" wrapText="1"/>
    </xf>
    <xf numFmtId="0" fontId="19" fillId="3" borderId="3" xfId="0" applyFont="1" applyFill="1" applyBorder="1" applyAlignment="1" applyProtection="1">
      <alignment horizontal="left" vertical="center" wrapText="1"/>
    </xf>
    <xf numFmtId="0" fontId="19" fillId="3" borderId="93" xfId="0" applyFont="1" applyFill="1" applyBorder="1" applyAlignment="1" applyProtection="1">
      <alignment horizontal="left" vertical="center" wrapText="1"/>
    </xf>
    <xf numFmtId="0" fontId="19" fillId="3" borderId="5" xfId="0" applyFont="1" applyFill="1" applyBorder="1" applyAlignment="1" applyProtection="1">
      <alignment horizontal="left" vertical="center" wrapText="1"/>
    </xf>
    <xf numFmtId="0" fontId="19" fillId="3" borderId="0" xfId="0" applyFont="1" applyFill="1" applyBorder="1" applyAlignment="1" applyProtection="1">
      <alignment horizontal="left" vertical="center" wrapText="1"/>
    </xf>
    <xf numFmtId="0" fontId="19" fillId="3" borderId="36" xfId="0" applyFont="1" applyFill="1" applyBorder="1" applyAlignment="1" applyProtection="1">
      <alignment horizontal="left" vertical="center" wrapText="1"/>
    </xf>
    <xf numFmtId="0" fontId="19" fillId="3" borderId="81" xfId="0" applyFont="1" applyFill="1" applyBorder="1" applyAlignment="1" applyProtection="1">
      <alignment horizontal="left" vertical="center" wrapText="1"/>
    </xf>
    <xf numFmtId="0" fontId="19" fillId="3" borderId="22" xfId="0" applyFont="1" applyFill="1" applyBorder="1" applyAlignment="1" applyProtection="1">
      <alignment horizontal="left" vertical="center" wrapText="1"/>
    </xf>
    <xf numFmtId="0" fontId="19" fillId="3" borderId="34" xfId="0" applyFont="1" applyFill="1" applyBorder="1" applyAlignment="1" applyProtection="1">
      <alignment horizontal="left" vertical="center" wrapText="1"/>
    </xf>
    <xf numFmtId="0" fontId="12" fillId="2" borderId="26" xfId="0" applyFont="1" applyFill="1" applyBorder="1" applyAlignment="1" applyProtection="1">
      <alignment horizontal="left" vertical="center"/>
    </xf>
    <xf numFmtId="0" fontId="12" fillId="2" borderId="60" xfId="0" applyFont="1" applyFill="1" applyBorder="1" applyAlignment="1" applyProtection="1">
      <alignment horizontal="left" vertical="center"/>
    </xf>
    <xf numFmtId="0" fontId="12" fillId="2" borderId="38" xfId="0" applyFont="1" applyFill="1" applyBorder="1" applyAlignment="1" applyProtection="1">
      <alignment horizontal="left" vertical="center"/>
      <protection locked="0"/>
    </xf>
    <xf numFmtId="0" fontId="1" fillId="3" borderId="28" xfId="0" applyFont="1" applyFill="1" applyBorder="1" applyAlignment="1">
      <alignment horizontal="left" vertical="center"/>
    </xf>
    <xf numFmtId="0" fontId="2" fillId="3" borderId="33" xfId="0" applyFont="1" applyFill="1" applyBorder="1" applyAlignment="1" applyProtection="1">
      <alignment horizontal="left" vertical="center"/>
    </xf>
    <xf numFmtId="0" fontId="2" fillId="3" borderId="32" xfId="0" applyFont="1" applyFill="1" applyBorder="1" applyAlignment="1" applyProtection="1">
      <alignment horizontal="left" vertical="center"/>
    </xf>
    <xf numFmtId="0" fontId="2" fillId="3" borderId="31" xfId="0" applyFont="1" applyFill="1" applyBorder="1" applyAlignment="1" applyProtection="1">
      <alignment horizontal="left" vertical="center"/>
    </xf>
    <xf numFmtId="0" fontId="1" fillId="3" borderId="30" xfId="0" applyFont="1" applyFill="1" applyBorder="1" applyAlignment="1" applyProtection="1">
      <alignment horizontal="left" vertical="center"/>
    </xf>
    <xf numFmtId="0" fontId="1" fillId="3" borderId="13" xfId="0" applyFont="1" applyFill="1" applyBorder="1" applyAlignment="1" applyProtection="1">
      <alignment horizontal="left" vertical="center"/>
    </xf>
    <xf numFmtId="0" fontId="1" fillId="3" borderId="10" xfId="0" applyFont="1" applyFill="1" applyBorder="1" applyAlignment="1" applyProtection="1">
      <alignment horizontal="center" vertical="center"/>
    </xf>
    <xf numFmtId="0" fontId="1" fillId="3" borderId="11" xfId="0" applyFont="1" applyFill="1" applyBorder="1" applyAlignment="1" applyProtection="1">
      <alignment horizontal="center" vertical="center"/>
    </xf>
    <xf numFmtId="0" fontId="1" fillId="3" borderId="38" xfId="0" applyFont="1" applyFill="1" applyBorder="1" applyAlignment="1" applyProtection="1">
      <alignment horizontal="center" vertical="center"/>
    </xf>
    <xf numFmtId="0" fontId="1" fillId="3" borderId="29" xfId="0" applyFont="1" applyFill="1" applyBorder="1" applyAlignment="1">
      <alignment horizontal="left" vertical="center"/>
    </xf>
    <xf numFmtId="0" fontId="1" fillId="3" borderId="27" xfId="0" applyFont="1" applyFill="1" applyBorder="1" applyAlignment="1" applyProtection="1">
      <alignment horizontal="center" vertical="center"/>
      <protection locked="0"/>
    </xf>
    <xf numFmtId="0" fontId="1" fillId="3" borderId="1" xfId="0" applyFont="1" applyFill="1" applyBorder="1" applyAlignment="1" applyProtection="1">
      <alignment horizontal="center" vertical="center"/>
      <protection locked="0"/>
    </xf>
    <xf numFmtId="1" fontId="12" fillId="3" borderId="28" xfId="0" applyNumberFormat="1" applyFont="1" applyFill="1" applyBorder="1" applyAlignment="1" applyProtection="1">
      <alignment horizontal="center" vertical="center"/>
    </xf>
    <xf numFmtId="0" fontId="12" fillId="3" borderId="1" xfId="0" applyFont="1" applyFill="1" applyBorder="1" applyAlignment="1" applyProtection="1">
      <alignment horizontal="center" vertical="center"/>
    </xf>
    <xf numFmtId="0" fontId="12" fillId="3" borderId="28" xfId="0" applyFont="1" applyFill="1" applyBorder="1" applyAlignment="1" applyProtection="1">
      <alignment horizontal="center" vertical="center"/>
    </xf>
    <xf numFmtId="0" fontId="1" fillId="3" borderId="1" xfId="0" applyFont="1" applyFill="1" applyBorder="1" applyAlignment="1" applyProtection="1">
      <alignment horizontal="center" vertical="center"/>
    </xf>
    <xf numFmtId="0" fontId="12" fillId="2" borderId="62" xfId="0" applyFont="1" applyFill="1" applyBorder="1" applyAlignment="1" applyProtection="1">
      <alignment horizontal="center" vertical="center"/>
    </xf>
    <xf numFmtId="0" fontId="12" fillId="2" borderId="61" xfId="0" applyFont="1" applyFill="1" applyBorder="1" applyAlignment="1" applyProtection="1">
      <alignment horizontal="center" vertical="center"/>
    </xf>
    <xf numFmtId="0" fontId="12" fillId="2" borderId="78" xfId="0" applyFont="1" applyFill="1" applyBorder="1" applyAlignment="1" applyProtection="1">
      <alignment horizontal="left" vertical="center"/>
      <protection locked="0"/>
    </xf>
    <xf numFmtId="0" fontId="1" fillId="3" borderId="35" xfId="0" applyFont="1" applyFill="1" applyBorder="1" applyAlignment="1" applyProtection="1">
      <alignment horizontal="center" vertical="center"/>
    </xf>
    <xf numFmtId="0" fontId="1" fillId="3" borderId="21" xfId="0" applyFont="1" applyFill="1" applyBorder="1" applyAlignment="1" applyProtection="1">
      <alignment horizontal="center" vertical="center"/>
    </xf>
    <xf numFmtId="0" fontId="1" fillId="20" borderId="21" xfId="0" applyFont="1" applyFill="1" applyBorder="1" applyAlignment="1" applyProtection="1">
      <alignment horizontal="center" vertical="center"/>
      <protection locked="0"/>
    </xf>
    <xf numFmtId="0" fontId="1" fillId="20" borderId="24" xfId="0" applyFont="1" applyFill="1" applyBorder="1" applyAlignment="1" applyProtection="1">
      <alignment horizontal="center" vertical="center"/>
      <protection locked="0"/>
    </xf>
    <xf numFmtId="0" fontId="1" fillId="3" borderId="27" xfId="0" applyFont="1" applyFill="1" applyBorder="1" applyAlignment="1" applyProtection="1">
      <alignment horizontal="center" vertical="center"/>
    </xf>
    <xf numFmtId="0" fontId="1" fillId="20" borderId="1" xfId="0" applyFont="1" applyFill="1" applyBorder="1" applyAlignment="1" applyProtection="1">
      <alignment horizontal="center" vertical="center"/>
      <protection locked="0"/>
    </xf>
    <xf numFmtId="0" fontId="1" fillId="20" borderId="28" xfId="0" applyFont="1" applyFill="1" applyBorder="1" applyAlignment="1" applyProtection="1">
      <alignment horizontal="center" vertical="center"/>
      <protection locked="0"/>
    </xf>
    <xf numFmtId="0" fontId="1" fillId="3" borderId="20" xfId="0" applyFont="1" applyFill="1" applyBorder="1" applyAlignment="1">
      <alignment horizontal="left" vertical="center"/>
    </xf>
    <xf numFmtId="0" fontId="1" fillId="3" borderId="26" xfId="0" applyFont="1" applyFill="1" applyBorder="1" applyAlignment="1">
      <alignment horizontal="left" vertical="center"/>
    </xf>
    <xf numFmtId="0" fontId="1" fillId="3" borderId="60" xfId="0" applyFont="1" applyFill="1" applyBorder="1" applyAlignment="1">
      <alignment horizontal="left" vertical="center"/>
    </xf>
    <xf numFmtId="0" fontId="2" fillId="3" borderId="0" xfId="0" applyFont="1" applyFill="1" applyAlignment="1" applyProtection="1">
      <alignment horizontal="center" vertical="center"/>
    </xf>
    <xf numFmtId="0" fontId="2" fillId="3" borderId="49" xfId="0" applyFont="1" applyFill="1" applyBorder="1" applyAlignment="1" applyProtection="1">
      <alignment horizontal="left" vertical="center" wrapText="1"/>
    </xf>
    <xf numFmtId="0" fontId="2" fillId="3" borderId="48" xfId="0" applyFont="1" applyFill="1" applyBorder="1" applyAlignment="1" applyProtection="1">
      <alignment horizontal="left" vertical="center"/>
    </xf>
    <xf numFmtId="0" fontId="2" fillId="3" borderId="73" xfId="0" applyFont="1" applyFill="1" applyBorder="1" applyAlignment="1" applyProtection="1">
      <alignment horizontal="left" vertical="center"/>
    </xf>
    <xf numFmtId="0" fontId="2" fillId="3" borderId="45" xfId="0" applyFont="1" applyFill="1" applyBorder="1" applyAlignment="1" applyProtection="1">
      <alignment horizontal="left" vertical="center"/>
    </xf>
    <xf numFmtId="0" fontId="2" fillId="3" borderId="14" xfId="0" applyFont="1" applyFill="1" applyBorder="1" applyAlignment="1" applyProtection="1">
      <alignment horizontal="left" vertical="center"/>
    </xf>
    <xf numFmtId="0" fontId="2" fillId="3" borderId="67" xfId="0" applyFont="1" applyFill="1" applyBorder="1" applyAlignment="1" applyProtection="1">
      <alignment horizontal="left" vertical="center"/>
    </xf>
    <xf numFmtId="0" fontId="1" fillId="20" borderId="7" xfId="0" applyFont="1" applyFill="1" applyBorder="1" applyAlignment="1" applyProtection="1">
      <alignment horizontal="center" vertical="center"/>
      <protection locked="0"/>
    </xf>
    <xf numFmtId="0" fontId="1" fillId="20" borderId="8" xfId="0" applyFont="1" applyFill="1" applyBorder="1" applyAlignment="1" applyProtection="1">
      <alignment horizontal="center" vertical="center"/>
      <protection locked="0"/>
    </xf>
    <xf numFmtId="0" fontId="1" fillId="20" borderId="89" xfId="0"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xf>
    <xf numFmtId="0" fontId="1" fillId="3" borderId="13" xfId="0" applyFont="1" applyFill="1" applyBorder="1" applyAlignment="1" applyProtection="1">
      <alignment horizontal="center" vertical="center"/>
    </xf>
    <xf numFmtId="0" fontId="20" fillId="3" borderId="59" xfId="0" applyFont="1" applyFill="1" applyBorder="1" applyAlignment="1" applyProtection="1">
      <alignment horizontal="left" vertical="center"/>
    </xf>
    <xf numFmtId="0" fontId="20" fillId="3" borderId="58" xfId="0" applyFont="1" applyFill="1" applyBorder="1" applyAlignment="1" applyProtection="1">
      <alignment horizontal="left" vertical="center"/>
    </xf>
    <xf numFmtId="0" fontId="20" fillId="3" borderId="57" xfId="0" applyFont="1" applyFill="1" applyBorder="1" applyAlignment="1" applyProtection="1">
      <alignment horizontal="left" vertical="center"/>
    </xf>
    <xf numFmtId="0" fontId="1" fillId="3" borderId="56" xfId="0" applyFont="1" applyFill="1" applyBorder="1" applyAlignment="1" applyProtection="1">
      <alignment horizontal="left" vertical="center"/>
    </xf>
    <xf numFmtId="0" fontId="1" fillId="3" borderId="11" xfId="0" applyFont="1" applyFill="1" applyBorder="1" applyAlignment="1" applyProtection="1">
      <alignment horizontal="left" vertical="center"/>
    </xf>
    <xf numFmtId="0" fontId="1" fillId="3" borderId="12" xfId="0" applyFont="1" applyFill="1" applyBorder="1" applyAlignment="1" applyProtection="1">
      <alignment horizontal="left" vertical="center"/>
    </xf>
    <xf numFmtId="0" fontId="12" fillId="2" borderId="0" xfId="0" applyFont="1" applyFill="1" applyAlignment="1">
      <alignment horizontal="left" vertical="center"/>
    </xf>
    <xf numFmtId="0" fontId="1" fillId="3" borderId="71" xfId="0" applyFont="1" applyFill="1" applyBorder="1" applyAlignment="1">
      <alignment horizontal="left" vertical="center"/>
    </xf>
    <xf numFmtId="2" fontId="12" fillId="2" borderId="11" xfId="0" applyNumberFormat="1" applyFont="1" applyFill="1" applyBorder="1" applyAlignment="1" applyProtection="1">
      <alignment horizontal="left" vertical="center"/>
      <protection locked="0"/>
    </xf>
    <xf numFmtId="2" fontId="12" fillId="2" borderId="38" xfId="0" applyNumberFormat="1" applyFont="1" applyFill="1" applyBorder="1" applyAlignment="1" applyProtection="1">
      <alignment horizontal="left" vertical="center"/>
      <protection locked="0"/>
    </xf>
    <xf numFmtId="0" fontId="12" fillId="2" borderId="3" xfId="0" applyFont="1" applyFill="1" applyBorder="1" applyAlignment="1">
      <alignment horizontal="left" vertical="center"/>
    </xf>
    <xf numFmtId="0" fontId="12" fillId="2" borderId="4" xfId="0" applyFont="1" applyFill="1" applyBorder="1" applyAlignment="1">
      <alignment horizontal="left" vertical="center"/>
    </xf>
    <xf numFmtId="0" fontId="12" fillId="2" borderId="93" xfId="0" applyFont="1" applyFill="1" applyBorder="1" applyAlignment="1">
      <alignment horizontal="left" vertical="center"/>
    </xf>
    <xf numFmtId="0" fontId="1" fillId="2" borderId="30" xfId="0" applyFont="1" applyFill="1" applyBorder="1" applyAlignment="1">
      <alignment horizontal="left" vertical="top"/>
    </xf>
    <xf numFmtId="0" fontId="1" fillId="2" borderId="13" xfId="0" applyFont="1" applyFill="1" applyBorder="1" applyAlignment="1">
      <alignment horizontal="left" vertical="top"/>
    </xf>
    <xf numFmtId="1" fontId="12" fillId="2" borderId="21" xfId="0" applyNumberFormat="1" applyFont="1" applyFill="1" applyBorder="1" applyAlignment="1" applyProtection="1">
      <alignment horizontal="center" vertical="center"/>
      <protection locked="0"/>
    </xf>
    <xf numFmtId="0" fontId="12" fillId="2" borderId="21" xfId="0" applyFont="1" applyFill="1" applyBorder="1" applyAlignment="1">
      <alignment horizontal="center" vertical="center"/>
    </xf>
    <xf numFmtId="0" fontId="12" fillId="2" borderId="24" xfId="0" applyFont="1" applyFill="1" applyBorder="1" applyAlignment="1">
      <alignment horizontal="center" vertical="center"/>
    </xf>
    <xf numFmtId="0" fontId="1" fillId="3" borderId="13" xfId="0" applyFont="1" applyFill="1" applyBorder="1" applyAlignment="1">
      <alignment horizontal="center" vertical="center"/>
    </xf>
    <xf numFmtId="0" fontId="12" fillId="2" borderId="26" xfId="0" applyFont="1" applyFill="1" applyBorder="1" applyAlignment="1">
      <alignment horizontal="center" vertical="center"/>
    </xf>
    <xf numFmtId="0" fontId="12" fillId="2" borderId="60" xfId="0" applyFont="1" applyFill="1" applyBorder="1" applyAlignment="1">
      <alignment horizontal="center" vertical="center"/>
    </xf>
    <xf numFmtId="0" fontId="20" fillId="3" borderId="59" xfId="0" applyFont="1" applyFill="1" applyBorder="1" applyAlignment="1">
      <alignment horizontal="left" vertical="center"/>
    </xf>
    <xf numFmtId="0" fontId="20" fillId="3" borderId="58" xfId="0" applyFont="1" applyFill="1" applyBorder="1" applyAlignment="1">
      <alignment horizontal="left" vertical="center"/>
    </xf>
    <xf numFmtId="0" fontId="20" fillId="3" borderId="57" xfId="0" applyFont="1" applyFill="1" applyBorder="1" applyAlignment="1">
      <alignment horizontal="left" vertical="center"/>
    </xf>
    <xf numFmtId="0" fontId="1" fillId="3" borderId="88" xfId="0" applyFont="1" applyFill="1" applyBorder="1" applyAlignment="1">
      <alignment horizontal="left" vertical="center" wrapText="1"/>
    </xf>
    <xf numFmtId="0" fontId="1" fillId="3" borderId="87" xfId="0" applyFont="1" applyFill="1" applyBorder="1" applyAlignment="1">
      <alignment horizontal="left" vertical="center" wrapText="1"/>
    </xf>
    <xf numFmtId="0" fontId="1" fillId="3" borderId="90" xfId="0" applyFont="1" applyFill="1" applyBorder="1" applyAlignment="1">
      <alignment horizontal="left" vertical="center" wrapText="1"/>
    </xf>
    <xf numFmtId="0" fontId="1" fillId="3" borderId="37"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36" xfId="0" applyFont="1" applyFill="1" applyBorder="1" applyAlignment="1">
      <alignment horizontal="left" vertical="center" wrapText="1"/>
    </xf>
    <xf numFmtId="0" fontId="1" fillId="3" borderId="23" xfId="0" applyFont="1" applyFill="1" applyBorder="1" applyAlignment="1">
      <alignment horizontal="left" vertical="center" wrapText="1"/>
    </xf>
    <xf numFmtId="0" fontId="1" fillId="3" borderId="22" xfId="0" applyFont="1" applyFill="1" applyBorder="1" applyAlignment="1">
      <alignment horizontal="left" vertical="center" wrapText="1"/>
    </xf>
    <xf numFmtId="0" fontId="1" fillId="3" borderId="34" xfId="0" applyFont="1" applyFill="1" applyBorder="1" applyAlignment="1">
      <alignment horizontal="left" vertical="center" wrapText="1"/>
    </xf>
    <xf numFmtId="0" fontId="12" fillId="2" borderId="38" xfId="0" applyFont="1" applyFill="1" applyBorder="1" applyAlignment="1">
      <alignment horizontal="center" vertical="center"/>
    </xf>
    <xf numFmtId="2" fontId="12" fillId="2" borderId="20" xfId="0" applyNumberFormat="1" applyFont="1" applyFill="1" applyBorder="1" applyAlignment="1" applyProtection="1">
      <alignment horizontal="center" vertical="center"/>
      <protection locked="0"/>
    </xf>
    <xf numFmtId="2" fontId="12" fillId="2" borderId="26" xfId="0" applyNumberFormat="1" applyFont="1" applyFill="1" applyBorder="1" applyAlignment="1" applyProtection="1">
      <alignment horizontal="center" vertical="center"/>
      <protection locked="0"/>
    </xf>
    <xf numFmtId="0" fontId="1" fillId="2" borderId="18" xfId="0" applyFont="1" applyFill="1" applyBorder="1" applyAlignment="1">
      <alignment horizontal="left" vertical="center"/>
    </xf>
    <xf numFmtId="0" fontId="12" fillId="2" borderId="18" xfId="0" applyFont="1" applyFill="1" applyBorder="1" applyAlignment="1" applyProtection="1">
      <alignment horizontal="center" vertical="center"/>
      <protection locked="0"/>
    </xf>
    <xf numFmtId="2" fontId="12" fillId="2" borderId="18" xfId="0" applyNumberFormat="1" applyFont="1" applyFill="1" applyBorder="1" applyAlignment="1" applyProtection="1">
      <alignment horizontal="center" vertical="center"/>
      <protection locked="0"/>
    </xf>
    <xf numFmtId="2" fontId="12" fillId="2" borderId="7" xfId="0" applyNumberFormat="1" applyFont="1" applyFill="1" applyBorder="1" applyAlignment="1" applyProtection="1">
      <alignment horizontal="center" vertical="top"/>
      <protection locked="0"/>
    </xf>
    <xf numFmtId="2" fontId="12" fillId="2" borderId="8" xfId="0" applyNumberFormat="1" applyFont="1" applyFill="1" applyBorder="1" applyAlignment="1" applyProtection="1">
      <alignment horizontal="center" vertical="top"/>
      <protection locked="0"/>
    </xf>
    <xf numFmtId="0" fontId="12" fillId="2" borderId="8" xfId="0" applyFont="1" applyFill="1" applyBorder="1" applyAlignment="1">
      <alignment horizontal="center" vertical="top"/>
    </xf>
    <xf numFmtId="0" fontId="12" fillId="2" borderId="89" xfId="0" applyFont="1" applyFill="1" applyBorder="1" applyAlignment="1">
      <alignment horizontal="center" vertical="top"/>
    </xf>
    <xf numFmtId="0" fontId="1" fillId="2" borderId="35" xfId="0" applyFont="1" applyFill="1" applyBorder="1" applyAlignment="1">
      <alignment horizontal="left" vertical="center" shrinkToFit="1"/>
    </xf>
    <xf numFmtId="0" fontId="1" fillId="2" borderId="21" xfId="0" applyFont="1" applyFill="1" applyBorder="1" applyAlignment="1">
      <alignment horizontal="left" vertical="center" shrinkToFit="1"/>
    </xf>
    <xf numFmtId="0" fontId="12" fillId="2" borderId="20" xfId="0" quotePrefix="1" applyFont="1" applyFill="1" applyBorder="1" applyAlignment="1" applyProtection="1">
      <alignment horizontal="center" vertical="center"/>
      <protection locked="0"/>
    </xf>
    <xf numFmtId="0" fontId="12" fillId="2" borderId="26" xfId="0" quotePrefix="1" applyFont="1" applyFill="1" applyBorder="1" applyAlignment="1" applyProtection="1">
      <alignment horizontal="center" vertical="center"/>
      <protection locked="0"/>
    </xf>
    <xf numFmtId="0" fontId="12" fillId="2" borderId="60" xfId="0" quotePrefix="1" applyFont="1" applyFill="1" applyBorder="1" applyAlignment="1" applyProtection="1">
      <alignment horizontal="center" vertical="center"/>
      <protection locked="0"/>
    </xf>
    <xf numFmtId="0" fontId="19" fillId="3" borderId="27" xfId="0" applyFont="1" applyFill="1" applyBorder="1" applyAlignment="1">
      <alignment horizontal="left" vertical="center" wrapText="1"/>
    </xf>
    <xf numFmtId="0" fontId="19" fillId="3" borderId="1" xfId="0" applyFont="1" applyFill="1" applyBorder="1" applyAlignment="1">
      <alignment horizontal="left" vertical="center" wrapText="1"/>
    </xf>
    <xf numFmtId="0" fontId="19" fillId="3" borderId="28" xfId="0" applyFont="1" applyFill="1" applyBorder="1" applyAlignment="1">
      <alignment horizontal="left" vertical="center" wrapText="1"/>
    </xf>
    <xf numFmtId="0" fontId="19" fillId="3" borderId="35" xfId="0" applyFont="1" applyFill="1" applyBorder="1" applyAlignment="1">
      <alignment horizontal="left" vertical="center" wrapText="1"/>
    </xf>
    <xf numFmtId="0" fontId="19" fillId="3" borderId="21" xfId="0" applyFont="1" applyFill="1" applyBorder="1" applyAlignment="1">
      <alignment horizontal="left" vertical="center" wrapText="1"/>
    </xf>
    <xf numFmtId="0" fontId="19" fillId="3" borderId="24" xfId="0" applyFont="1" applyFill="1" applyBorder="1" applyAlignment="1">
      <alignment horizontal="left" vertical="center" wrapText="1"/>
    </xf>
    <xf numFmtId="0" fontId="1" fillId="2" borderId="27" xfId="0" applyFont="1" applyFill="1" applyBorder="1" applyAlignment="1">
      <alignment horizontal="left" vertical="center" shrinkToFit="1"/>
    </xf>
    <xf numFmtId="0" fontId="1" fillId="2" borderId="1" xfId="0" applyFont="1" applyFill="1" applyBorder="1" applyAlignment="1">
      <alignment horizontal="left" vertical="center" shrinkToFit="1"/>
    </xf>
    <xf numFmtId="2" fontId="12" fillId="2" borderId="28" xfId="0" applyNumberFormat="1" applyFont="1" applyFill="1" applyBorder="1" applyAlignment="1">
      <alignment horizontal="center" vertical="center"/>
    </xf>
    <xf numFmtId="1" fontId="12" fillId="2" borderId="28" xfId="0" applyNumberFormat="1" applyFont="1" applyFill="1" applyBorder="1" applyAlignment="1" applyProtection="1">
      <alignment horizontal="center" vertical="center"/>
      <protection locked="0"/>
    </xf>
    <xf numFmtId="0" fontId="2" fillId="3" borderId="33" xfId="0" applyFont="1" applyFill="1" applyBorder="1" applyAlignment="1">
      <alignment horizontal="left" vertical="center" shrinkToFit="1"/>
    </xf>
    <xf numFmtId="0" fontId="2" fillId="3" borderId="32" xfId="0" applyFont="1" applyFill="1" applyBorder="1" applyAlignment="1">
      <alignment horizontal="left" vertical="center" shrinkToFit="1"/>
    </xf>
    <xf numFmtId="0" fontId="2" fillId="3" borderId="31" xfId="0" applyFont="1" applyFill="1" applyBorder="1" applyAlignment="1">
      <alignment horizontal="left" vertical="center" shrinkToFit="1"/>
    </xf>
    <xf numFmtId="168" fontId="12" fillId="3" borderId="13" xfId="14" applyNumberFormat="1" applyFont="1" applyFill="1" applyBorder="1" applyAlignment="1">
      <alignment horizontal="center" vertical="center"/>
    </xf>
    <xf numFmtId="168" fontId="12" fillId="3" borderId="29" xfId="14" applyNumberFormat="1" applyFont="1" applyFill="1" applyBorder="1" applyAlignment="1">
      <alignment horizontal="center" vertical="center"/>
    </xf>
    <xf numFmtId="0" fontId="1" fillId="3" borderId="30" xfId="0" applyFont="1" applyFill="1" applyBorder="1" applyAlignment="1">
      <alignment horizontal="left" vertical="center"/>
    </xf>
    <xf numFmtId="0" fontId="1" fillId="2" borderId="13" xfId="0" applyFont="1" applyFill="1" applyBorder="1" applyAlignment="1">
      <alignment horizontal="center" vertical="top"/>
    </xf>
    <xf numFmtId="0" fontId="1" fillId="2" borderId="118" xfId="0" applyFont="1" applyFill="1" applyBorder="1" applyAlignment="1">
      <alignment horizontal="center" vertical="top"/>
    </xf>
    <xf numFmtId="0" fontId="1" fillId="2" borderId="117" xfId="0" applyFont="1" applyFill="1" applyBorder="1" applyAlignment="1">
      <alignment horizontal="center" vertical="top"/>
    </xf>
    <xf numFmtId="0" fontId="12" fillId="2" borderId="25" xfId="0" applyFont="1" applyFill="1" applyBorder="1" applyAlignment="1" applyProtection="1">
      <alignment horizontal="center" vertical="center"/>
      <protection locked="0"/>
    </xf>
    <xf numFmtId="2" fontId="12" fillId="3" borderId="1" xfId="0" applyNumberFormat="1" applyFont="1" applyFill="1" applyBorder="1" applyAlignment="1" applyProtection="1">
      <alignment horizontal="center" vertical="center"/>
      <protection locked="0"/>
    </xf>
    <xf numFmtId="2" fontId="12" fillId="3" borderId="10" xfId="0" applyNumberFormat="1" applyFont="1" applyFill="1" applyBorder="1" applyAlignment="1" applyProtection="1">
      <alignment horizontal="center" vertical="center"/>
      <protection locked="0"/>
    </xf>
    <xf numFmtId="0" fontId="12" fillId="2" borderId="10" xfId="0" applyFont="1" applyFill="1" applyBorder="1" applyAlignment="1" applyProtection="1">
      <alignment horizontal="center" vertical="center" shrinkToFit="1"/>
      <protection locked="0"/>
    </xf>
    <xf numFmtId="0" fontId="12" fillId="2" borderId="11" xfId="0" applyFont="1" applyFill="1" applyBorder="1" applyAlignment="1" applyProtection="1">
      <alignment horizontal="center" vertical="center" shrinkToFit="1"/>
      <protection locked="0"/>
    </xf>
    <xf numFmtId="0" fontId="12" fillId="2" borderId="12" xfId="0" applyFont="1" applyFill="1" applyBorder="1" applyAlignment="1" applyProtection="1">
      <alignment horizontal="center" vertical="center" shrinkToFit="1"/>
      <protection locked="0"/>
    </xf>
    <xf numFmtId="0" fontId="12" fillId="2" borderId="38" xfId="0" applyFont="1" applyFill="1" applyBorder="1" applyAlignment="1" applyProtection="1">
      <alignment horizontal="center" vertical="center" shrinkToFit="1"/>
      <protection locked="0"/>
    </xf>
    <xf numFmtId="1" fontId="12" fillId="2" borderId="38" xfId="0" applyNumberFormat="1" applyFont="1" applyFill="1" applyBorder="1" applyAlignment="1" applyProtection="1">
      <alignment horizontal="center" vertical="center"/>
      <protection locked="0"/>
    </xf>
    <xf numFmtId="0" fontId="1" fillId="2" borderId="76" xfId="0" applyFont="1" applyFill="1" applyBorder="1" applyAlignment="1">
      <alignment horizontal="left" vertical="top"/>
    </xf>
    <xf numFmtId="0" fontId="1" fillId="2" borderId="40" xfId="0" applyFont="1" applyFill="1" applyBorder="1" applyAlignment="1">
      <alignment horizontal="left" vertical="top"/>
    </xf>
    <xf numFmtId="0" fontId="1" fillId="2" borderId="75" xfId="0" applyFont="1" applyFill="1" applyBorder="1" applyAlignment="1">
      <alignment horizontal="left" vertical="top"/>
    </xf>
    <xf numFmtId="0" fontId="12" fillId="2" borderId="75" xfId="0" applyFont="1" applyFill="1" applyBorder="1" applyAlignment="1" applyProtection="1">
      <alignment horizontal="center" vertical="top"/>
      <protection locked="0"/>
    </xf>
    <xf numFmtId="0" fontId="12" fillId="2" borderId="8" xfId="0" applyFont="1" applyFill="1" applyBorder="1" applyAlignment="1">
      <alignment horizontal="center" vertical="center"/>
    </xf>
    <xf numFmtId="0" fontId="1" fillId="3" borderId="18" xfId="0" applyFont="1" applyFill="1" applyBorder="1" applyAlignment="1">
      <alignment horizontal="center" vertical="center"/>
    </xf>
    <xf numFmtId="0" fontId="1" fillId="3" borderId="27" xfId="0" applyFont="1" applyFill="1" applyBorder="1" applyAlignment="1">
      <alignment horizontal="center" vertical="center"/>
    </xf>
    <xf numFmtId="0" fontId="1" fillId="3" borderId="35" xfId="0" applyFont="1" applyFill="1" applyBorder="1" applyAlignment="1">
      <alignment horizontal="center" vertical="center"/>
    </xf>
    <xf numFmtId="0" fontId="1" fillId="3" borderId="21" xfId="0" applyFont="1" applyFill="1" applyBorder="1" applyAlignment="1">
      <alignment horizontal="center" vertical="center"/>
    </xf>
    <xf numFmtId="0" fontId="19" fillId="2" borderId="23" xfId="0" applyFont="1" applyFill="1" applyBorder="1" applyAlignment="1">
      <alignment horizontal="center" vertical="center"/>
    </xf>
    <xf numFmtId="0" fontId="19" fillId="2" borderId="22" xfId="0" applyFont="1" applyFill="1" applyBorder="1" applyAlignment="1">
      <alignment horizontal="center" vertical="center"/>
    </xf>
    <xf numFmtId="0" fontId="19" fillId="2" borderId="82" xfId="0" applyFont="1" applyFill="1" applyBorder="1" applyAlignment="1">
      <alignment horizontal="center" vertical="center"/>
    </xf>
    <xf numFmtId="0" fontId="18" fillId="2" borderId="83" xfId="0" applyFont="1" applyFill="1" applyBorder="1" applyAlignment="1">
      <alignment horizontal="center" vertical="center" textRotation="90" shrinkToFit="1"/>
    </xf>
    <xf numFmtId="0" fontId="18" fillId="2" borderId="54" xfId="0" applyFont="1" applyFill="1" applyBorder="1" applyAlignment="1">
      <alignment horizontal="center" vertical="center" textRotation="90" shrinkToFit="1"/>
    </xf>
    <xf numFmtId="0" fontId="1" fillId="2" borderId="5" xfId="0" applyFont="1" applyFill="1" applyBorder="1" applyAlignment="1">
      <alignment horizontal="center" vertical="top"/>
    </xf>
    <xf numFmtId="0" fontId="1" fillId="2" borderId="6" xfId="0" applyFont="1" applyFill="1" applyBorder="1" applyAlignment="1">
      <alignment horizontal="center" vertical="top"/>
    </xf>
    <xf numFmtId="0" fontId="18" fillId="2" borderId="84" xfId="0" applyFont="1" applyFill="1" applyBorder="1" applyAlignment="1">
      <alignment horizontal="center" vertical="center" textRotation="90" shrinkToFit="1"/>
    </xf>
    <xf numFmtId="0" fontId="1" fillId="2" borderId="36" xfId="0" applyFont="1" applyFill="1" applyBorder="1" applyAlignment="1">
      <alignment horizontal="center" vertical="top"/>
    </xf>
    <xf numFmtId="0" fontId="2" fillId="3" borderId="49" xfId="0" applyFont="1" applyFill="1" applyBorder="1" applyAlignment="1">
      <alignment horizontal="left" vertical="center" wrapText="1"/>
    </xf>
    <xf numFmtId="0" fontId="2" fillId="3" borderId="48" xfId="0" applyFont="1" applyFill="1" applyBorder="1" applyAlignment="1">
      <alignment horizontal="left" vertical="center"/>
    </xf>
    <xf numFmtId="0" fontId="2" fillId="3" borderId="73" xfId="0" applyFont="1" applyFill="1" applyBorder="1" applyAlignment="1">
      <alignment horizontal="left" vertical="center"/>
    </xf>
    <xf numFmtId="0" fontId="2" fillId="3" borderId="45" xfId="0" applyFont="1" applyFill="1" applyBorder="1" applyAlignment="1">
      <alignment horizontal="left" vertical="center"/>
    </xf>
    <xf numFmtId="0" fontId="2" fillId="3" borderId="14" xfId="0" applyFont="1" applyFill="1" applyBorder="1" applyAlignment="1">
      <alignment horizontal="left" vertical="center"/>
    </xf>
    <xf numFmtId="0" fontId="2" fillId="3" borderId="67" xfId="0" applyFont="1" applyFill="1" applyBorder="1" applyAlignment="1">
      <alignment horizontal="left" vertical="center"/>
    </xf>
    <xf numFmtId="0" fontId="1" fillId="3" borderId="30" xfId="0" applyFont="1" applyFill="1" applyBorder="1" applyAlignment="1">
      <alignment horizontal="center" vertical="center"/>
    </xf>
    <xf numFmtId="0" fontId="19" fillId="2" borderId="88" xfId="0" applyFont="1" applyFill="1" applyBorder="1" applyAlignment="1">
      <alignment horizontal="center" vertical="top"/>
    </xf>
    <xf numFmtId="0" fontId="19" fillId="2" borderId="87" xfId="0" applyFont="1" applyFill="1" applyBorder="1" applyAlignment="1">
      <alignment horizontal="center" vertical="top"/>
    </xf>
    <xf numFmtId="0" fontId="19" fillId="2" borderId="85" xfId="0" applyFont="1" applyFill="1" applyBorder="1" applyAlignment="1">
      <alignment horizontal="center" vertical="top"/>
    </xf>
    <xf numFmtId="0" fontId="1" fillId="2" borderId="86" xfId="0" applyFont="1" applyFill="1" applyBorder="1" applyAlignment="1">
      <alignment horizontal="center" vertical="top"/>
    </xf>
    <xf numFmtId="0" fontId="1" fillId="2" borderId="85" xfId="0" applyFont="1" applyFill="1" applyBorder="1" applyAlignment="1">
      <alignment horizontal="center" vertical="top"/>
    </xf>
    <xf numFmtId="0" fontId="70" fillId="3" borderId="49" xfId="0" applyFont="1" applyFill="1" applyBorder="1" applyAlignment="1">
      <alignment horizontal="left" vertical="center" wrapText="1"/>
    </xf>
    <xf numFmtId="0" fontId="70" fillId="3" borderId="48" xfId="0" applyFont="1" applyFill="1" applyBorder="1" applyAlignment="1">
      <alignment horizontal="left" vertical="center"/>
    </xf>
    <xf numFmtId="0" fontId="70" fillId="3" borderId="73" xfId="0" applyFont="1" applyFill="1" applyBorder="1" applyAlignment="1">
      <alignment horizontal="left" vertical="center"/>
    </xf>
    <xf numFmtId="0" fontId="70" fillId="3" borderId="45" xfId="0" applyFont="1" applyFill="1" applyBorder="1" applyAlignment="1">
      <alignment horizontal="left" vertical="center"/>
    </xf>
    <xf numFmtId="0" fontId="70" fillId="3" borderId="14" xfId="0" applyFont="1" applyFill="1" applyBorder="1" applyAlignment="1">
      <alignment horizontal="left" vertical="center"/>
    </xf>
    <xf numFmtId="0" fontId="70" fillId="3" borderId="67" xfId="0" applyFont="1" applyFill="1" applyBorder="1" applyAlignment="1">
      <alignment horizontal="left" vertical="center"/>
    </xf>
    <xf numFmtId="0" fontId="17" fillId="16" borderId="0" xfId="0" applyFont="1" applyFill="1" applyBorder="1" applyAlignment="1" applyProtection="1">
      <alignment horizontal="center" vertical="center" wrapText="1"/>
    </xf>
    <xf numFmtId="0" fontId="16" fillId="16" borderId="0" xfId="0" applyFont="1" applyFill="1" applyBorder="1" applyAlignment="1" applyProtection="1">
      <alignment horizontal="center" vertical="center" wrapText="1"/>
    </xf>
    <xf numFmtId="0" fontId="1" fillId="3" borderId="35" xfId="0" applyFont="1" applyFill="1" applyBorder="1" applyAlignment="1" applyProtection="1">
      <alignment horizontal="center"/>
    </xf>
    <xf numFmtId="0" fontId="1" fillId="3" borderId="21" xfId="0" applyFont="1" applyFill="1" applyBorder="1" applyAlignment="1" applyProtection="1">
      <alignment horizontal="center"/>
    </xf>
    <xf numFmtId="0" fontId="1" fillId="3" borderId="24" xfId="0" applyFont="1" applyFill="1" applyBorder="1" applyAlignment="1" applyProtection="1">
      <alignment horizontal="center"/>
    </xf>
    <xf numFmtId="0" fontId="1" fillId="3" borderId="30" xfId="0" applyFont="1" applyFill="1" applyBorder="1" applyAlignment="1" applyProtection="1">
      <alignment horizontal="center"/>
    </xf>
    <xf numFmtId="0" fontId="1" fillId="3" borderId="13" xfId="0" applyFont="1" applyFill="1" applyBorder="1" applyAlignment="1" applyProtection="1">
      <alignment horizontal="center"/>
    </xf>
    <xf numFmtId="0" fontId="1" fillId="3" borderId="29" xfId="0" applyFont="1" applyFill="1" applyBorder="1" applyAlignment="1" applyProtection="1">
      <alignment horizontal="center"/>
    </xf>
    <xf numFmtId="0" fontId="1" fillId="3" borderId="125" xfId="0" applyFont="1" applyFill="1" applyBorder="1" applyAlignment="1" applyProtection="1">
      <alignment horizontal="center"/>
      <protection locked="0"/>
    </xf>
    <xf numFmtId="0" fontId="1" fillId="3" borderId="120" xfId="0" applyFont="1" applyFill="1" applyBorder="1" applyAlignment="1" applyProtection="1">
      <alignment horizontal="center"/>
      <protection locked="0"/>
    </xf>
    <xf numFmtId="0" fontId="1" fillId="3" borderId="126" xfId="0" applyFont="1" applyFill="1" applyBorder="1" applyAlignment="1" applyProtection="1">
      <alignment horizontal="center"/>
      <protection locked="0"/>
    </xf>
    <xf numFmtId="0" fontId="2" fillId="3" borderId="19" xfId="0" applyFont="1" applyFill="1" applyBorder="1" applyAlignment="1" applyProtection="1">
      <alignment horizontal="center" vertical="center" wrapText="1"/>
    </xf>
    <xf numFmtId="0" fontId="2" fillId="3" borderId="18" xfId="0" applyFont="1" applyFill="1" applyBorder="1" applyAlignment="1" applyProtection="1">
      <alignment horizontal="center" vertical="center" wrapText="1"/>
    </xf>
    <xf numFmtId="0" fontId="2" fillId="3" borderId="46" xfId="0" applyFont="1" applyFill="1" applyBorder="1" applyAlignment="1" applyProtection="1">
      <alignment horizontal="center" vertical="center" wrapText="1"/>
    </xf>
    <xf numFmtId="0" fontId="2" fillId="3" borderId="37" xfId="0" applyFont="1" applyFill="1" applyBorder="1" applyAlignment="1" applyProtection="1">
      <alignment horizontal="center" vertical="center" wrapText="1"/>
    </xf>
    <xf numFmtId="0" fontId="2" fillId="3" borderId="0" xfId="0" applyFont="1" applyFill="1" applyBorder="1" applyAlignment="1" applyProtection="1">
      <alignment horizontal="center" vertical="center" wrapText="1"/>
    </xf>
    <xf numFmtId="0" fontId="2" fillId="3" borderId="36" xfId="0" applyFont="1" applyFill="1" applyBorder="1" applyAlignment="1" applyProtection="1">
      <alignment horizontal="center" vertical="center" wrapText="1"/>
    </xf>
    <xf numFmtId="0" fontId="2" fillId="3" borderId="96" xfId="0" applyFont="1" applyFill="1" applyBorder="1" applyAlignment="1" applyProtection="1">
      <alignment horizontal="center" vertical="center" wrapText="1"/>
    </xf>
    <xf numFmtId="0" fontId="2" fillId="3" borderId="43" xfId="0" applyFont="1" applyFill="1" applyBorder="1" applyAlignment="1" applyProtection="1">
      <alignment horizontal="center" vertical="center" wrapText="1"/>
    </xf>
    <xf numFmtId="0" fontId="2" fillId="3" borderId="42" xfId="0" applyFont="1" applyFill="1" applyBorder="1" applyAlignment="1" applyProtection="1">
      <alignment horizontal="center" vertical="center" wrapText="1"/>
    </xf>
    <xf numFmtId="0" fontId="2" fillId="3" borderId="80" xfId="0" applyFont="1" applyFill="1" applyBorder="1" applyAlignment="1" applyProtection="1">
      <alignment horizontal="left"/>
    </xf>
    <xf numFmtId="0" fontId="2" fillId="3" borderId="58" xfId="0" applyFont="1" applyFill="1" applyBorder="1" applyAlignment="1" applyProtection="1">
      <alignment horizontal="left"/>
    </xf>
    <xf numFmtId="0" fontId="2" fillId="3" borderId="79" xfId="0" applyFont="1" applyFill="1" applyBorder="1" applyAlignment="1" applyProtection="1">
      <alignment horizontal="left"/>
    </xf>
    <xf numFmtId="0" fontId="1" fillId="3" borderId="13" xfId="0" applyFont="1" applyFill="1" applyBorder="1" applyAlignment="1" applyProtection="1">
      <alignment horizontal="left"/>
    </xf>
    <xf numFmtId="0" fontId="1" fillId="3" borderId="1" xfId="0" applyFont="1" applyFill="1" applyBorder="1" applyAlignment="1" applyProtection="1">
      <alignment horizontal="left"/>
    </xf>
    <xf numFmtId="9" fontId="1" fillId="3" borderId="7" xfId="14" applyFont="1" applyFill="1" applyBorder="1" applyAlignment="1" applyProtection="1">
      <alignment horizontal="center"/>
      <protection locked="0"/>
    </xf>
    <xf numFmtId="9" fontId="1" fillId="3" borderId="9" xfId="14" applyFont="1" applyFill="1" applyBorder="1" applyAlignment="1" applyProtection="1">
      <alignment horizontal="center"/>
      <protection locked="0"/>
    </xf>
    <xf numFmtId="9" fontId="1" fillId="3" borderId="10" xfId="14" applyFont="1" applyFill="1" applyBorder="1" applyAlignment="1" applyProtection="1">
      <alignment horizontal="center"/>
      <protection locked="0"/>
    </xf>
    <xf numFmtId="9" fontId="1" fillId="3" borderId="12" xfId="14" applyFont="1" applyFill="1" applyBorder="1" applyAlignment="1" applyProtection="1">
      <alignment horizontal="center"/>
      <protection locked="0"/>
    </xf>
    <xf numFmtId="0" fontId="1" fillId="3" borderId="13" xfId="0" applyFont="1" applyFill="1" applyBorder="1" applyAlignment="1" applyProtection="1">
      <alignment horizontal="center" vertical="center"/>
      <protection locked="0"/>
    </xf>
    <xf numFmtId="0" fontId="1" fillId="3" borderId="29" xfId="0" applyFont="1" applyFill="1" applyBorder="1" applyAlignment="1" applyProtection="1">
      <alignment horizontal="center" vertical="center"/>
      <protection locked="0"/>
    </xf>
    <xf numFmtId="0" fontId="1" fillId="3" borderId="28" xfId="0" applyFont="1" applyFill="1" applyBorder="1" applyAlignment="1" applyProtection="1">
      <alignment horizontal="center" vertical="center"/>
      <protection locked="0"/>
    </xf>
    <xf numFmtId="0" fontId="1" fillId="3" borderId="21" xfId="0" applyFont="1" applyFill="1" applyBorder="1" applyAlignment="1" applyProtection="1">
      <alignment horizontal="center" vertical="center"/>
      <protection locked="0"/>
    </xf>
    <xf numFmtId="0" fontId="1" fillId="3" borderId="24" xfId="0" applyFont="1" applyFill="1" applyBorder="1" applyAlignment="1" applyProtection="1">
      <alignment horizontal="center" vertical="center"/>
      <protection locked="0"/>
    </xf>
    <xf numFmtId="0" fontId="1" fillId="3" borderId="72" xfId="0" applyFont="1" applyFill="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 fillId="3" borderId="9" xfId="0" applyFont="1" applyFill="1" applyBorder="1" applyAlignment="1" applyProtection="1">
      <alignment horizontal="center" vertical="center"/>
      <protection locked="0"/>
    </xf>
    <xf numFmtId="0" fontId="1" fillId="3" borderId="7" xfId="0" applyFont="1" applyFill="1" applyBorder="1" applyAlignment="1" applyProtection="1">
      <alignment horizontal="center" vertical="center"/>
      <protection locked="0"/>
    </xf>
    <xf numFmtId="165" fontId="1" fillId="3" borderId="37" xfId="0" applyNumberFormat="1" applyFont="1" applyFill="1" applyBorder="1" applyAlignment="1" applyProtection="1">
      <alignment horizontal="left"/>
    </xf>
    <xf numFmtId="165" fontId="1" fillId="3" borderId="0" xfId="0" applyNumberFormat="1" applyFont="1" applyFill="1" applyBorder="1" applyAlignment="1" applyProtection="1">
      <alignment horizontal="left"/>
    </xf>
    <xf numFmtId="165" fontId="1" fillId="3" borderId="36" xfId="0" applyNumberFormat="1" applyFont="1" applyFill="1" applyBorder="1" applyAlignment="1" applyProtection="1">
      <alignment horizontal="left"/>
    </xf>
    <xf numFmtId="165" fontId="1" fillId="3" borderId="23" xfId="0" applyNumberFormat="1" applyFont="1" applyFill="1" applyBorder="1" applyAlignment="1" applyProtection="1">
      <alignment horizontal="left"/>
    </xf>
    <xf numFmtId="165" fontId="1" fillId="3" borderId="22" xfId="0" applyNumberFormat="1" applyFont="1" applyFill="1" applyBorder="1" applyAlignment="1" applyProtection="1">
      <alignment horizontal="left"/>
    </xf>
    <xf numFmtId="165" fontId="1" fillId="3" borderId="34" xfId="0" applyNumberFormat="1" applyFont="1" applyFill="1" applyBorder="1" applyAlignment="1" applyProtection="1">
      <alignment horizontal="left"/>
    </xf>
    <xf numFmtId="0" fontId="12" fillId="2" borderId="41" xfId="0" applyFont="1" applyFill="1" applyBorder="1" applyAlignment="1" applyProtection="1">
      <alignment horizontal="center"/>
      <protection locked="0"/>
    </xf>
    <xf numFmtId="0" fontId="12" fillId="2" borderId="40" xfId="0" applyFont="1" applyFill="1" applyBorder="1" applyAlignment="1" applyProtection="1">
      <alignment horizontal="center"/>
      <protection locked="0"/>
    </xf>
    <xf numFmtId="0" fontId="12" fillId="2" borderId="39" xfId="0" applyFont="1" applyFill="1" applyBorder="1" applyAlignment="1" applyProtection="1">
      <alignment horizontal="center"/>
      <protection locked="0"/>
    </xf>
    <xf numFmtId="0" fontId="2" fillId="3" borderId="33" xfId="0" applyFont="1" applyFill="1" applyBorder="1" applyAlignment="1" applyProtection="1">
      <alignment horizontal="left"/>
    </xf>
    <xf numFmtId="0" fontId="2" fillId="3" borderId="32" xfId="0" applyFont="1" applyFill="1" applyBorder="1" applyAlignment="1" applyProtection="1">
      <alignment horizontal="left"/>
    </xf>
    <xf numFmtId="0" fontId="2" fillId="3" borderId="31" xfId="0" applyFont="1" applyFill="1" applyBorder="1" applyAlignment="1" applyProtection="1">
      <alignment horizontal="left"/>
    </xf>
    <xf numFmtId="1" fontId="12" fillId="2" borderId="13" xfId="0" applyNumberFormat="1" applyFont="1" applyFill="1" applyBorder="1" applyAlignment="1" applyProtection="1">
      <alignment horizontal="center" vertical="center"/>
      <protection locked="0"/>
    </xf>
    <xf numFmtId="0" fontId="1" fillId="2" borderId="47" xfId="0" applyFont="1" applyFill="1" applyBorder="1" applyAlignment="1" applyProtection="1">
      <alignment horizontal="center" vertical="center"/>
    </xf>
    <xf numFmtId="0" fontId="1" fillId="2" borderId="18" xfId="0" applyFont="1" applyFill="1" applyBorder="1" applyAlignment="1" applyProtection="1">
      <alignment horizontal="center" vertical="center"/>
    </xf>
    <xf numFmtId="0" fontId="1" fillId="2" borderId="46" xfId="0" applyFont="1" applyFill="1" applyBorder="1" applyAlignment="1" applyProtection="1">
      <alignment horizontal="center" vertical="center"/>
    </xf>
    <xf numFmtId="0" fontId="1" fillId="2" borderId="44" xfId="0" applyFont="1" applyFill="1" applyBorder="1" applyAlignment="1" applyProtection="1">
      <alignment horizontal="center" vertical="center"/>
    </xf>
    <xf numFmtId="0" fontId="1" fillId="2" borderId="43" xfId="0" applyFont="1" applyFill="1" applyBorder="1" applyAlignment="1" applyProtection="1">
      <alignment horizontal="center" vertical="center"/>
    </xf>
    <xf numFmtId="0" fontId="1" fillId="2" borderId="42" xfId="0" applyFont="1" applyFill="1" applyBorder="1" applyAlignment="1" applyProtection="1">
      <alignment horizontal="center" vertical="center"/>
    </xf>
    <xf numFmtId="1" fontId="12" fillId="2" borderId="13" xfId="0" applyNumberFormat="1" applyFont="1" applyFill="1" applyBorder="1" applyAlignment="1" applyProtection="1">
      <alignment horizontal="center"/>
      <protection locked="0"/>
    </xf>
    <xf numFmtId="0" fontId="12" fillId="2" borderId="27" xfId="0" applyFont="1" applyFill="1" applyBorder="1" applyAlignment="1" applyProtection="1">
      <alignment horizontal="center" vertical="center" shrinkToFit="1"/>
      <protection locked="0"/>
    </xf>
    <xf numFmtId="0" fontId="12" fillId="2" borderId="1" xfId="0" applyFont="1" applyFill="1" applyBorder="1" applyAlignment="1" applyProtection="1">
      <alignment horizontal="center" vertical="center" shrinkToFit="1"/>
      <protection locked="0"/>
    </xf>
    <xf numFmtId="0" fontId="13" fillId="2" borderId="23" xfId="0" applyFont="1" applyFill="1" applyBorder="1" applyAlignment="1" applyProtection="1">
      <alignment horizontal="right" vertical="center"/>
    </xf>
    <xf numFmtId="0" fontId="13" fillId="2" borderId="22" xfId="0" applyFont="1" applyFill="1" applyBorder="1" applyAlignment="1" applyProtection="1">
      <alignment horizontal="right" vertical="center"/>
    </xf>
    <xf numFmtId="0" fontId="1" fillId="2" borderId="49" xfId="0" applyFont="1" applyFill="1" applyBorder="1" applyAlignment="1" applyProtection="1">
      <alignment horizontal="center" vertical="center" wrapText="1"/>
    </xf>
    <xf numFmtId="0" fontId="1" fillId="2" borderId="48" xfId="0" applyFont="1" applyFill="1" applyBorder="1" applyAlignment="1" applyProtection="1">
      <alignment horizontal="center" vertical="center" wrapText="1"/>
    </xf>
    <xf numFmtId="0" fontId="1" fillId="2" borderId="45" xfId="0" applyFont="1" applyFill="1" applyBorder="1" applyAlignment="1" applyProtection="1">
      <alignment horizontal="center" vertical="center" wrapText="1"/>
    </xf>
    <xf numFmtId="0" fontId="1" fillId="2" borderId="14" xfId="0" applyFont="1" applyFill="1" applyBorder="1" applyAlignment="1" applyProtection="1">
      <alignment horizontal="center" vertical="center" wrapText="1"/>
    </xf>
    <xf numFmtId="0" fontId="12" fillId="2" borderId="30" xfId="0" applyFont="1" applyFill="1" applyBorder="1" applyAlignment="1" applyProtection="1">
      <alignment horizontal="center" shrinkToFit="1"/>
      <protection locked="0"/>
    </xf>
    <xf numFmtId="0" fontId="12" fillId="2" borderId="13" xfId="0" applyFont="1" applyFill="1" applyBorder="1" applyAlignment="1" applyProtection="1">
      <alignment horizontal="center" shrinkToFit="1"/>
      <protection locked="0"/>
    </xf>
    <xf numFmtId="0" fontId="12" fillId="2" borderId="13" xfId="0" applyFont="1" applyFill="1" applyBorder="1" applyAlignment="1" applyProtection="1">
      <alignment horizontal="center"/>
      <protection locked="0"/>
    </xf>
    <xf numFmtId="0" fontId="2" fillId="3" borderId="0" xfId="0" applyFont="1" applyFill="1" applyAlignment="1" applyProtection="1">
      <alignment horizontal="center"/>
    </xf>
    <xf numFmtId="0" fontId="1" fillId="2" borderId="48" xfId="0" applyFont="1" applyFill="1" applyBorder="1" applyAlignment="1" applyProtection="1">
      <alignment horizontal="center" vertical="center"/>
    </xf>
    <xf numFmtId="0" fontId="1" fillId="2" borderId="21" xfId="0" applyFont="1" applyFill="1" applyBorder="1" applyAlignment="1" applyProtection="1">
      <alignment horizontal="center" vertical="center"/>
      <protection locked="0"/>
    </xf>
    <xf numFmtId="0" fontId="1" fillId="2" borderId="24" xfId="0" applyFont="1" applyFill="1" applyBorder="1" applyAlignment="1" applyProtection="1">
      <alignment horizontal="center" vertical="center"/>
      <protection locked="0"/>
    </xf>
    <xf numFmtId="0" fontId="2" fillId="3" borderId="27" xfId="0" applyFont="1" applyFill="1" applyBorder="1" applyAlignment="1" applyProtection="1">
      <alignment horizontal="center" vertical="center"/>
    </xf>
    <xf numFmtId="169" fontId="12" fillId="3" borderId="21" xfId="0" applyNumberFormat="1" applyFont="1" applyFill="1" applyBorder="1" applyAlignment="1" applyProtection="1">
      <alignment horizontal="center" vertical="center" shrinkToFit="1"/>
    </xf>
    <xf numFmtId="169" fontId="12" fillId="3" borderId="24" xfId="0" applyNumberFormat="1" applyFont="1" applyFill="1" applyBorder="1" applyAlignment="1" applyProtection="1">
      <alignment horizontal="center" vertical="center" shrinkToFit="1"/>
    </xf>
    <xf numFmtId="1" fontId="12" fillId="2" borderId="20" xfId="0" applyNumberFormat="1" applyFont="1" applyFill="1" applyBorder="1" applyAlignment="1" applyProtection="1">
      <alignment horizontal="right" vertical="center"/>
    </xf>
    <xf numFmtId="1" fontId="12" fillId="2" borderId="26" xfId="0" applyNumberFormat="1" applyFont="1" applyFill="1" applyBorder="1" applyAlignment="1" applyProtection="1">
      <alignment horizontal="right" vertical="center"/>
    </xf>
    <xf numFmtId="0" fontId="1" fillId="2" borderId="49" xfId="0" applyFont="1" applyFill="1" applyBorder="1" applyAlignment="1" applyProtection="1">
      <alignment horizontal="left" vertical="center"/>
    </xf>
    <xf numFmtId="0" fontId="1" fillId="2" borderId="48" xfId="0" applyFont="1" applyFill="1" applyBorder="1" applyAlignment="1" applyProtection="1">
      <alignment horizontal="left" vertical="center"/>
    </xf>
    <xf numFmtId="1" fontId="12" fillId="2" borderId="10" xfId="0" applyNumberFormat="1" applyFont="1" applyFill="1" applyBorder="1" applyAlignment="1" applyProtection="1">
      <alignment horizontal="center" vertical="center"/>
    </xf>
    <xf numFmtId="1" fontId="12" fillId="2" borderId="11" xfId="0" applyNumberFormat="1" applyFont="1" applyFill="1" applyBorder="1" applyAlignment="1" applyProtection="1">
      <alignment horizontal="center" vertical="center"/>
    </xf>
    <xf numFmtId="1" fontId="12" fillId="2" borderId="38" xfId="0" applyNumberFormat="1" applyFont="1" applyFill="1" applyBorder="1" applyAlignment="1" applyProtection="1">
      <alignment horizontal="center" vertical="center"/>
    </xf>
    <xf numFmtId="0" fontId="1" fillId="2" borderId="38" xfId="0" applyFont="1" applyFill="1" applyBorder="1" applyAlignment="1" applyProtection="1">
      <alignment horizontal="left" vertical="center"/>
    </xf>
    <xf numFmtId="0" fontId="1" fillId="2" borderId="60" xfId="0" applyFont="1" applyFill="1" applyBorder="1" applyAlignment="1" applyProtection="1">
      <alignment horizontal="left" vertical="center"/>
    </xf>
    <xf numFmtId="2" fontId="12" fillId="2" borderId="10" xfId="0" applyNumberFormat="1" applyFont="1" applyFill="1" applyBorder="1" applyAlignment="1" applyProtection="1">
      <alignment horizontal="right" vertical="center"/>
    </xf>
    <xf numFmtId="2" fontId="12" fillId="2" borderId="11" xfId="0" applyNumberFormat="1" applyFont="1" applyFill="1" applyBorder="1" applyAlignment="1" applyProtection="1">
      <alignment horizontal="right" vertical="center"/>
    </xf>
    <xf numFmtId="2" fontId="12" fillId="2" borderId="63" xfId="0" applyNumberFormat="1" applyFont="1" applyFill="1" applyBorder="1" applyAlignment="1" applyProtection="1">
      <alignment horizontal="right" vertical="center"/>
      <protection locked="0"/>
    </xf>
    <xf numFmtId="2" fontId="12" fillId="2" borderId="62" xfId="0" applyNumberFormat="1" applyFont="1" applyFill="1" applyBorder="1" applyAlignment="1" applyProtection="1">
      <alignment horizontal="right" vertical="center"/>
      <protection locked="0"/>
    </xf>
    <xf numFmtId="1" fontId="12" fillId="2" borderId="10" xfId="0" applyNumberFormat="1" applyFont="1" applyFill="1" applyBorder="1" applyAlignment="1" applyProtection="1">
      <alignment horizontal="right" vertical="center"/>
    </xf>
    <xf numFmtId="1" fontId="12" fillId="2" borderId="11" xfId="0" applyNumberFormat="1" applyFont="1" applyFill="1" applyBorder="1" applyAlignment="1" applyProtection="1">
      <alignment horizontal="right" vertical="center"/>
    </xf>
    <xf numFmtId="2" fontId="12" fillId="2" borderId="38" xfId="0" applyNumberFormat="1" applyFont="1" applyFill="1" applyBorder="1" applyAlignment="1" applyProtection="1">
      <alignment horizontal="center" vertical="center"/>
      <protection locked="0"/>
    </xf>
    <xf numFmtId="0" fontId="1" fillId="2" borderId="62" xfId="0" applyFont="1" applyFill="1" applyBorder="1" applyAlignment="1" applyProtection="1">
      <alignment horizontal="left" vertical="center"/>
    </xf>
    <xf numFmtId="0" fontId="1" fillId="2" borderId="61" xfId="0" applyFont="1" applyFill="1" applyBorder="1" applyAlignment="1" applyProtection="1">
      <alignment horizontal="left" vertical="center"/>
    </xf>
    <xf numFmtId="1" fontId="12" fillId="2" borderId="53" xfId="0" applyNumberFormat="1" applyFont="1" applyFill="1" applyBorder="1" applyAlignment="1" applyProtection="1">
      <alignment horizontal="center" vertical="center"/>
    </xf>
    <xf numFmtId="1" fontId="12" fillId="2" borderId="52" xfId="0" applyNumberFormat="1" applyFont="1" applyFill="1" applyBorder="1" applyAlignment="1" applyProtection="1">
      <alignment horizontal="center" vertical="center"/>
    </xf>
    <xf numFmtId="1" fontId="12" fillId="2" borderId="64" xfId="0" applyNumberFormat="1" applyFont="1" applyFill="1" applyBorder="1" applyAlignment="1" applyProtection="1">
      <alignment horizontal="center" vertical="center"/>
    </xf>
    <xf numFmtId="1" fontId="12" fillId="2" borderId="14" xfId="0" applyNumberFormat="1" applyFont="1" applyFill="1" applyBorder="1" applyAlignment="1" applyProtection="1">
      <alignment horizontal="center" vertical="center"/>
      <protection locked="0"/>
    </xf>
    <xf numFmtId="0" fontId="2" fillId="3" borderId="59" xfId="0" applyFont="1" applyFill="1" applyBorder="1" applyAlignment="1" applyProtection="1">
      <alignment horizontal="center" vertical="center"/>
    </xf>
    <xf numFmtId="0" fontId="2" fillId="3" borderId="58" xfId="0" applyFont="1" applyFill="1" applyBorder="1" applyAlignment="1" applyProtection="1">
      <alignment horizontal="center" vertical="center"/>
    </xf>
    <xf numFmtId="0" fontId="2" fillId="3" borderId="57" xfId="0" applyFont="1" applyFill="1" applyBorder="1" applyAlignment="1" applyProtection="1">
      <alignment horizontal="center" vertical="center"/>
    </xf>
    <xf numFmtId="1" fontId="12" fillId="2" borderId="26" xfId="0" applyNumberFormat="1" applyFont="1" applyFill="1" applyBorder="1" applyAlignment="1" applyProtection="1">
      <alignment horizontal="center" vertical="center"/>
    </xf>
    <xf numFmtId="1" fontId="12" fillId="2" borderId="60" xfId="0" applyNumberFormat="1" applyFont="1" applyFill="1" applyBorder="1" applyAlignment="1" applyProtection="1">
      <alignment horizontal="center" vertical="center"/>
    </xf>
    <xf numFmtId="1" fontId="12" fillId="2" borderId="67" xfId="0" applyNumberFormat="1" applyFont="1" applyFill="1" applyBorder="1" applyAlignment="1" applyProtection="1">
      <alignment horizontal="center" vertical="center"/>
      <protection locked="0"/>
    </xf>
    <xf numFmtId="1" fontId="12" fillId="2" borderId="51" xfId="0" applyNumberFormat="1" applyFont="1" applyFill="1" applyBorder="1" applyAlignment="1" applyProtection="1">
      <alignment horizontal="center" vertical="center"/>
    </xf>
    <xf numFmtId="0" fontId="1" fillId="2" borderId="0" xfId="0" applyFont="1" applyFill="1" applyAlignment="1" applyProtection="1">
      <alignment horizontal="left" vertical="center"/>
    </xf>
    <xf numFmtId="0" fontId="1" fillId="2" borderId="27" xfId="0" applyFont="1" applyFill="1" applyBorder="1" applyAlignment="1" applyProtection="1">
      <alignment horizontal="center" vertical="center"/>
    </xf>
    <xf numFmtId="0" fontId="1" fillId="2" borderId="1" xfId="0" applyFont="1" applyFill="1" applyBorder="1" applyAlignment="1" applyProtection="1">
      <alignment horizontal="center" vertical="center"/>
    </xf>
    <xf numFmtId="0" fontId="1" fillId="2" borderId="45" xfId="0" applyFont="1" applyFill="1" applyBorder="1" applyAlignment="1" applyProtection="1">
      <alignment horizontal="center" vertical="center"/>
    </xf>
    <xf numFmtId="1" fontId="12" fillId="2" borderId="68" xfId="0" applyNumberFormat="1" applyFont="1" applyFill="1" applyBorder="1" applyAlignment="1" applyProtection="1">
      <alignment horizontal="center" vertical="center"/>
      <protection locked="0"/>
    </xf>
    <xf numFmtId="1" fontId="12" fillId="2" borderId="65" xfId="0" applyNumberFormat="1" applyFont="1" applyFill="1" applyBorder="1" applyAlignment="1" applyProtection="1">
      <alignment horizontal="center" vertical="center"/>
    </xf>
    <xf numFmtId="0" fontId="12" fillId="2" borderId="50" xfId="0" applyFont="1" applyFill="1" applyBorder="1" applyAlignment="1" applyProtection="1">
      <alignment horizontal="center" vertical="center"/>
    </xf>
    <xf numFmtId="2" fontId="12" fillId="2" borderId="1" xfId="0" applyNumberFormat="1" applyFont="1" applyFill="1" applyBorder="1" applyAlignment="1" applyProtection="1">
      <alignment horizontal="center" vertical="center"/>
    </xf>
    <xf numFmtId="2" fontId="12" fillId="2" borderId="70" xfId="0" applyNumberFormat="1" applyFont="1" applyFill="1" applyBorder="1" applyAlignment="1" applyProtection="1">
      <alignment horizontal="center" vertical="center"/>
    </xf>
    <xf numFmtId="1" fontId="1" fillId="2" borderId="10" xfId="0" applyNumberFormat="1" applyFont="1" applyFill="1" applyBorder="1" applyAlignment="1" applyProtection="1">
      <alignment horizontal="center" vertical="center"/>
    </xf>
    <xf numFmtId="1" fontId="1" fillId="2" borderId="11" xfId="0" applyNumberFormat="1" applyFont="1" applyFill="1" applyBorder="1" applyAlignment="1" applyProtection="1">
      <alignment horizontal="center" vertical="center"/>
    </xf>
    <xf numFmtId="1" fontId="12" fillId="2" borderId="25" xfId="0" applyNumberFormat="1" applyFont="1" applyFill="1" applyBorder="1" applyAlignment="1" applyProtection="1">
      <alignment horizontal="center" vertical="center"/>
    </xf>
    <xf numFmtId="0" fontId="12" fillId="2" borderId="54" xfId="0" applyFont="1" applyFill="1" applyBorder="1" applyAlignment="1" applyProtection="1">
      <alignment horizontal="center" vertical="center"/>
    </xf>
    <xf numFmtId="0" fontId="12" fillId="2" borderId="78" xfId="0" applyFont="1" applyFill="1" applyBorder="1" applyAlignment="1" applyProtection="1">
      <alignment horizontal="center" vertical="center"/>
    </xf>
    <xf numFmtId="0" fontId="1" fillId="2" borderId="55" xfId="0" applyFont="1" applyFill="1" applyBorder="1" applyAlignment="1" applyProtection="1">
      <alignment horizontal="center" vertical="center"/>
    </xf>
    <xf numFmtId="0" fontId="1" fillId="2" borderId="54" xfId="0" applyFont="1" applyFill="1" applyBorder="1" applyAlignment="1" applyProtection="1">
      <alignment horizontal="center" vertical="center"/>
    </xf>
    <xf numFmtId="0" fontId="2" fillId="2" borderId="49" xfId="0" applyFont="1" applyFill="1" applyBorder="1" applyAlignment="1" applyProtection="1">
      <alignment horizontal="left" vertical="center"/>
    </xf>
    <xf numFmtId="0" fontId="2" fillId="2" borderId="48" xfId="0" applyFont="1" applyFill="1" applyBorder="1" applyAlignment="1" applyProtection="1">
      <alignment horizontal="left" vertical="center"/>
    </xf>
    <xf numFmtId="0" fontId="2" fillId="2" borderId="73" xfId="0" applyFont="1" applyFill="1" applyBorder="1" applyAlignment="1" applyProtection="1">
      <alignment horizontal="left" vertical="center"/>
    </xf>
    <xf numFmtId="2" fontId="12" fillId="2" borderId="16" xfId="0" applyNumberFormat="1" applyFont="1" applyFill="1" applyBorder="1" applyAlignment="1" applyProtection="1">
      <alignment horizontal="center" vertical="center"/>
    </xf>
    <xf numFmtId="2" fontId="12" fillId="2" borderId="15" xfId="0" applyNumberFormat="1" applyFont="1" applyFill="1" applyBorder="1" applyAlignment="1" applyProtection="1">
      <alignment horizontal="center" vertical="center"/>
    </xf>
    <xf numFmtId="0" fontId="1" fillId="2" borderId="70" xfId="0" applyFont="1" applyFill="1" applyBorder="1" applyAlignment="1" applyProtection="1">
      <alignment horizontal="center" vertical="center"/>
    </xf>
    <xf numFmtId="1" fontId="1" fillId="2" borderId="38" xfId="0" applyNumberFormat="1" applyFont="1" applyFill="1" applyBorder="1" applyAlignment="1" applyProtection="1">
      <alignment horizontal="center" vertical="center"/>
    </xf>
    <xf numFmtId="0" fontId="1" fillId="2" borderId="20" xfId="0" applyFont="1" applyFill="1" applyBorder="1" applyAlignment="1" applyProtection="1">
      <alignment horizontal="left" vertical="center"/>
    </xf>
    <xf numFmtId="0" fontId="1" fillId="2" borderId="30" xfId="0" applyFont="1" applyFill="1" applyBorder="1" applyAlignment="1" applyProtection="1">
      <alignment horizontal="center" vertical="center"/>
    </xf>
    <xf numFmtId="0" fontId="1" fillId="2" borderId="13" xfId="0" applyFont="1" applyFill="1" applyBorder="1" applyAlignment="1" applyProtection="1">
      <alignment horizontal="center" vertical="center"/>
    </xf>
    <xf numFmtId="0" fontId="1" fillId="2" borderId="29" xfId="0" applyFont="1" applyFill="1" applyBorder="1" applyAlignment="1" applyProtection="1">
      <alignment horizontal="center" vertical="center"/>
    </xf>
    <xf numFmtId="0" fontId="1" fillId="2" borderId="69" xfId="0" applyFont="1" applyFill="1" applyBorder="1" applyAlignment="1" applyProtection="1">
      <alignment horizontal="center" vertical="center"/>
    </xf>
    <xf numFmtId="2" fontId="12" fillId="2" borderId="26"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xf>
    <xf numFmtId="2" fontId="12" fillId="3" borderId="21" xfId="0" applyNumberFormat="1" applyFont="1" applyFill="1" applyBorder="1" applyAlignment="1" applyProtection="1">
      <alignment horizontal="center" vertical="center"/>
    </xf>
    <xf numFmtId="2" fontId="12" fillId="3" borderId="2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protection locked="0"/>
    </xf>
    <xf numFmtId="0" fontId="2" fillId="3" borderId="48" xfId="0" applyFont="1" applyFill="1" applyBorder="1" applyAlignment="1" applyProtection="1">
      <alignment horizontal="left" vertical="center" wrapText="1"/>
    </xf>
    <xf numFmtId="0" fontId="2" fillId="3" borderId="73" xfId="0" applyFont="1" applyFill="1" applyBorder="1" applyAlignment="1" applyProtection="1">
      <alignment horizontal="left" vertical="center" wrapText="1"/>
    </xf>
    <xf numFmtId="0" fontId="2" fillId="3" borderId="45" xfId="0" applyFont="1" applyFill="1" applyBorder="1" applyAlignment="1" applyProtection="1">
      <alignment horizontal="left" vertical="center" wrapText="1"/>
    </xf>
    <xf numFmtId="0" fontId="2" fillId="3" borderId="14" xfId="0" applyFont="1" applyFill="1" applyBorder="1" applyAlignment="1" applyProtection="1">
      <alignment horizontal="left" vertical="center" wrapText="1"/>
    </xf>
    <xf numFmtId="0" fontId="2" fillId="3" borderId="67" xfId="0" applyFont="1" applyFill="1" applyBorder="1" applyAlignment="1" applyProtection="1">
      <alignment horizontal="left" vertical="center" wrapText="1"/>
    </xf>
    <xf numFmtId="0" fontId="1" fillId="3" borderId="72" xfId="0" applyFont="1" applyFill="1" applyBorder="1" applyAlignment="1" applyProtection="1">
      <alignment horizontal="left" vertical="center"/>
    </xf>
    <xf numFmtId="0" fontId="1" fillId="3" borderId="8" xfId="0" applyFont="1" applyFill="1" applyBorder="1" applyAlignment="1" applyProtection="1">
      <alignment horizontal="left" vertical="center"/>
    </xf>
    <xf numFmtId="0" fontId="1" fillId="3" borderId="9" xfId="0" applyFont="1" applyFill="1" applyBorder="1" applyAlignment="1" applyProtection="1">
      <alignment horizontal="left" vertical="center"/>
    </xf>
    <xf numFmtId="0" fontId="12" fillId="3" borderId="13" xfId="0" applyFont="1" applyFill="1" applyBorder="1" applyAlignment="1" applyProtection="1">
      <alignment horizontal="center" vertical="center"/>
    </xf>
    <xf numFmtId="0" fontId="12" fillId="3" borderId="29" xfId="0" applyFont="1" applyFill="1" applyBorder="1" applyAlignment="1" applyProtection="1">
      <alignment horizontal="center" vertical="center"/>
    </xf>
    <xf numFmtId="2" fontId="12" fillId="2" borderId="14" xfId="0" applyNumberFormat="1" applyFont="1" applyFill="1" applyBorder="1" applyAlignment="1" applyProtection="1">
      <alignment horizontal="center" vertical="center"/>
    </xf>
    <xf numFmtId="2" fontId="12" fillId="2" borderId="69" xfId="0" applyNumberFormat="1" applyFont="1" applyFill="1" applyBorder="1" applyAlignment="1" applyProtection="1">
      <alignment horizontal="center" vertical="center"/>
    </xf>
    <xf numFmtId="0" fontId="1" fillId="2" borderId="66" xfId="0" applyFont="1" applyFill="1" applyBorder="1" applyAlignment="1" applyProtection="1">
      <alignment horizontal="center"/>
    </xf>
    <xf numFmtId="0" fontId="1" fillId="2" borderId="52" xfId="0" applyFont="1" applyFill="1" applyBorder="1" applyAlignment="1" applyProtection="1">
      <alignment horizontal="center"/>
    </xf>
    <xf numFmtId="2" fontId="12" fillId="2" borderId="13" xfId="0" applyNumberFormat="1" applyFont="1" applyFill="1" applyBorder="1" applyAlignment="1" applyProtection="1">
      <alignment horizontal="center" vertical="center"/>
    </xf>
    <xf numFmtId="2" fontId="12" fillId="2" borderId="74" xfId="0" applyNumberFormat="1" applyFont="1" applyFill="1" applyBorder="1" applyAlignment="1" applyProtection="1">
      <alignment horizontal="center" vertical="center"/>
    </xf>
    <xf numFmtId="0" fontId="1" fillId="3" borderId="71" xfId="0" applyFont="1" applyFill="1" applyBorder="1" applyAlignment="1" applyProtection="1">
      <alignment horizontal="left" vertical="center"/>
    </xf>
    <xf numFmtId="0" fontId="1" fillId="3" borderId="26" xfId="0" applyFont="1" applyFill="1" applyBorder="1" applyAlignment="1" applyProtection="1">
      <alignment horizontal="left" vertical="center"/>
    </xf>
    <xf numFmtId="0" fontId="1" fillId="3" borderId="25" xfId="0" applyFont="1" applyFill="1" applyBorder="1" applyAlignment="1" applyProtection="1">
      <alignment horizontal="left" vertical="center"/>
    </xf>
    <xf numFmtId="2" fontId="12" fillId="2" borderId="77" xfId="0" applyNumberFormat="1" applyFont="1" applyFill="1" applyBorder="1" applyAlignment="1" applyProtection="1">
      <alignment horizontal="center" vertical="center"/>
    </xf>
    <xf numFmtId="2" fontId="12" fillId="2" borderId="25" xfId="0" applyNumberFormat="1" applyFont="1" applyFill="1" applyBorder="1" applyAlignment="1" applyProtection="1">
      <alignment horizontal="center" vertical="center"/>
      <protection locked="0"/>
    </xf>
    <xf numFmtId="0" fontId="1" fillId="3" borderId="76" xfId="0" applyFont="1" applyFill="1" applyBorder="1" applyAlignment="1" applyProtection="1">
      <alignment horizontal="left" vertical="center"/>
    </xf>
    <xf numFmtId="0" fontId="1" fillId="3" borderId="40" xfId="0" applyFont="1" applyFill="1" applyBorder="1" applyAlignment="1" applyProtection="1">
      <alignment horizontal="left" vertical="center"/>
    </xf>
    <xf numFmtId="0" fontId="1" fillId="3" borderId="75" xfId="0" applyFont="1" applyFill="1" applyBorder="1" applyAlignment="1" applyProtection="1">
      <alignment horizontal="left" vertical="center"/>
    </xf>
    <xf numFmtId="2" fontId="12" fillId="2" borderId="55" xfId="0" applyNumberFormat="1" applyFont="1" applyFill="1" applyBorder="1" applyAlignment="1" applyProtection="1">
      <alignment horizontal="left" vertical="center"/>
      <protection locked="0"/>
    </xf>
    <xf numFmtId="2" fontId="12" fillId="2" borderId="54" xfId="0" applyNumberFormat="1" applyFont="1" applyFill="1" applyBorder="1" applyAlignment="1" applyProtection="1">
      <alignment horizontal="left" vertical="center"/>
      <protection locked="0"/>
    </xf>
    <xf numFmtId="0" fontId="2" fillId="3" borderId="28" xfId="0" applyFont="1" applyFill="1" applyBorder="1" applyAlignment="1" applyProtection="1">
      <alignment horizontal="center" vertical="center"/>
    </xf>
    <xf numFmtId="0" fontId="2" fillId="3" borderId="35"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169" fontId="12" fillId="3" borderId="1" xfId="0" applyNumberFormat="1" applyFont="1" applyFill="1" applyBorder="1" applyAlignment="1" applyProtection="1">
      <alignment horizontal="center" vertical="center" shrinkToFit="1"/>
    </xf>
    <xf numFmtId="169" fontId="12" fillId="3" borderId="28" xfId="0" applyNumberFormat="1" applyFont="1" applyFill="1" applyBorder="1" applyAlignment="1" applyProtection="1">
      <alignment horizontal="center" vertical="center" shrinkToFit="1"/>
    </xf>
    <xf numFmtId="2" fontId="12" fillId="2" borderId="13" xfId="0" applyNumberFormat="1" applyFont="1" applyFill="1" applyBorder="1" applyAlignment="1" applyProtection="1">
      <alignment horizontal="center" vertical="center"/>
      <protection locked="0"/>
    </xf>
    <xf numFmtId="1" fontId="12" fillId="2" borderId="13" xfId="0" applyNumberFormat="1" applyFont="1" applyFill="1" applyBorder="1" applyAlignment="1" applyProtection="1">
      <alignment horizontal="center" vertical="center"/>
    </xf>
    <xf numFmtId="165" fontId="1" fillId="3" borderId="23" xfId="0" applyNumberFormat="1" applyFont="1" applyFill="1" applyBorder="1" applyAlignment="1" applyProtection="1">
      <alignment horizontal="left" vertical="top"/>
    </xf>
    <xf numFmtId="165" fontId="1" fillId="3" borderId="22" xfId="0" applyNumberFormat="1" applyFont="1" applyFill="1" applyBorder="1" applyAlignment="1" applyProtection="1">
      <alignment horizontal="left" vertical="top"/>
    </xf>
    <xf numFmtId="165" fontId="1" fillId="3" borderId="34" xfId="0" applyNumberFormat="1" applyFont="1" applyFill="1" applyBorder="1" applyAlignment="1" applyProtection="1">
      <alignment horizontal="left" vertical="top"/>
    </xf>
    <xf numFmtId="2" fontId="13" fillId="2" borderId="14" xfId="0" applyNumberFormat="1" applyFont="1" applyFill="1" applyBorder="1" applyAlignment="1" applyProtection="1">
      <alignment horizontal="center" vertical="center"/>
    </xf>
    <xf numFmtId="1" fontId="12" fillId="2" borderId="29" xfId="0" applyNumberFormat="1" applyFont="1" applyFill="1" applyBorder="1" applyAlignment="1" applyProtection="1">
      <alignment horizontal="center" vertical="center"/>
    </xf>
    <xf numFmtId="2" fontId="13" fillId="2" borderId="26" xfId="0" applyNumberFormat="1" applyFont="1" applyFill="1" applyBorder="1" applyAlignment="1" applyProtection="1">
      <alignment horizontal="center" vertical="center"/>
    </xf>
    <xf numFmtId="0" fontId="12" fillId="2" borderId="131" xfId="0" applyFont="1" applyFill="1" applyBorder="1" applyAlignment="1" applyProtection="1">
      <alignment horizontal="center" vertical="center"/>
    </xf>
    <xf numFmtId="0" fontId="12" fillId="2" borderId="132" xfId="0" applyFont="1" applyFill="1" applyBorder="1" applyAlignment="1" applyProtection="1">
      <alignment horizontal="center" vertical="center"/>
    </xf>
    <xf numFmtId="2" fontId="13" fillId="2" borderId="17" xfId="0" applyNumberFormat="1" applyFont="1" applyFill="1" applyBorder="1" applyAlignment="1" applyProtection="1">
      <alignment horizontal="center" vertical="center"/>
    </xf>
    <xf numFmtId="2" fontId="13" fillId="2" borderId="67" xfId="0" applyNumberFormat="1" applyFont="1" applyFill="1" applyBorder="1" applyAlignment="1" applyProtection="1">
      <alignment horizontal="center" vertical="center"/>
    </xf>
    <xf numFmtId="2" fontId="1" fillId="2" borderId="63" xfId="0" applyNumberFormat="1" applyFont="1" applyFill="1" applyBorder="1" applyAlignment="1">
      <alignment horizontal="center" vertical="center"/>
    </xf>
    <xf numFmtId="2" fontId="1" fillId="2" borderId="62" xfId="0" applyNumberFormat="1" applyFont="1" applyFill="1" applyBorder="1" applyAlignment="1">
      <alignment horizontal="center" vertical="center"/>
    </xf>
    <xf numFmtId="2" fontId="1" fillId="2" borderId="61" xfId="0" applyNumberFormat="1" applyFont="1" applyFill="1" applyBorder="1" applyAlignment="1">
      <alignment horizontal="center" vertical="center"/>
    </xf>
    <xf numFmtId="169" fontId="12" fillId="3" borderId="21" xfId="0" applyNumberFormat="1" applyFont="1" applyFill="1" applyBorder="1" applyAlignment="1">
      <alignment horizontal="center" vertical="center" shrinkToFit="1"/>
    </xf>
    <xf numFmtId="169" fontId="12" fillId="3" borderId="24" xfId="0" applyNumberFormat="1" applyFont="1" applyFill="1" applyBorder="1" applyAlignment="1">
      <alignment horizontal="center" vertical="center" shrinkToFit="1"/>
    </xf>
    <xf numFmtId="0" fontId="1" fillId="2" borderId="128" xfId="0" applyFont="1" applyFill="1" applyBorder="1" applyAlignment="1" applyProtection="1">
      <alignment horizontal="center" vertical="center"/>
    </xf>
    <xf numFmtId="0" fontId="1" fillId="2" borderId="83" xfId="0" applyFont="1" applyFill="1" applyBorder="1" applyAlignment="1" applyProtection="1">
      <alignment horizontal="center" vertical="center"/>
    </xf>
    <xf numFmtId="0" fontId="22" fillId="3" borderId="27" xfId="0" applyFont="1" applyFill="1" applyBorder="1" applyAlignment="1" applyProtection="1">
      <alignment horizontal="center" vertical="center"/>
    </xf>
    <xf numFmtId="0" fontId="22" fillId="3" borderId="1" xfId="0" applyFont="1" applyFill="1" applyBorder="1" applyAlignment="1" applyProtection="1">
      <alignment horizontal="center" vertical="center"/>
    </xf>
    <xf numFmtId="0" fontId="2" fillId="3" borderId="0" xfId="0" applyFont="1" applyFill="1" applyAlignment="1" applyProtection="1">
      <alignment horizontal="left" vertical="center"/>
    </xf>
    <xf numFmtId="0" fontId="2" fillId="3" borderId="29" xfId="0" applyFont="1" applyFill="1" applyBorder="1" applyAlignment="1" applyProtection="1">
      <alignment horizontal="center" vertical="center"/>
    </xf>
    <xf numFmtId="0" fontId="2" fillId="3" borderId="13" xfId="0" applyFont="1" applyFill="1" applyBorder="1" applyAlignment="1" applyProtection="1">
      <alignment horizontal="center" vertical="center"/>
    </xf>
    <xf numFmtId="0" fontId="41" fillId="2" borderId="56" xfId="0" applyFont="1" applyFill="1" applyBorder="1" applyAlignment="1" applyProtection="1">
      <alignment horizontal="center" vertical="center"/>
    </xf>
    <xf numFmtId="0" fontId="41" fillId="2" borderId="11" xfId="0" applyFont="1" applyFill="1" applyBorder="1" applyAlignment="1" applyProtection="1">
      <alignment horizontal="center" vertical="center"/>
    </xf>
    <xf numFmtId="0" fontId="41" fillId="2" borderId="12" xfId="0" applyFont="1" applyFill="1" applyBorder="1" applyAlignment="1" applyProtection="1">
      <alignment horizontal="center" vertical="center"/>
    </xf>
    <xf numFmtId="2" fontId="1" fillId="2" borderId="10" xfId="0" applyNumberFormat="1" applyFont="1" applyFill="1" applyBorder="1" applyAlignment="1">
      <alignment horizontal="center" vertical="center"/>
    </xf>
    <xf numFmtId="2" fontId="1" fillId="2" borderId="11" xfId="0" applyNumberFormat="1" applyFont="1" applyFill="1" applyBorder="1" applyAlignment="1">
      <alignment horizontal="center" vertical="center"/>
    </xf>
    <xf numFmtId="2" fontId="1" fillId="2" borderId="12" xfId="0" applyNumberFormat="1" applyFont="1" applyFill="1" applyBorder="1" applyAlignment="1">
      <alignment horizontal="center" vertical="center"/>
    </xf>
    <xf numFmtId="2" fontId="1" fillId="2" borderId="7" xfId="0" applyNumberFormat="1" applyFont="1" applyFill="1" applyBorder="1" applyAlignment="1">
      <alignment horizontal="center" vertical="center"/>
    </xf>
    <xf numFmtId="2" fontId="1" fillId="2" borderId="8" xfId="0" applyNumberFormat="1" applyFont="1" applyFill="1" applyBorder="1" applyAlignment="1">
      <alignment horizontal="center" vertical="center"/>
    </xf>
    <xf numFmtId="2" fontId="1" fillId="2" borderId="9" xfId="0" applyNumberFormat="1" applyFont="1" applyFill="1" applyBorder="1" applyAlignment="1">
      <alignment horizontal="center" vertical="center"/>
    </xf>
    <xf numFmtId="2" fontId="13" fillId="2" borderId="11" xfId="0" applyNumberFormat="1" applyFont="1" applyFill="1" applyBorder="1" applyAlignment="1" applyProtection="1">
      <alignment horizontal="center" vertical="center"/>
    </xf>
    <xf numFmtId="2" fontId="12" fillId="2" borderId="9" xfId="0" applyNumberFormat="1" applyFont="1" applyFill="1" applyBorder="1" applyAlignment="1" applyProtection="1">
      <alignment horizontal="center" vertical="center"/>
      <protection locked="0"/>
    </xf>
    <xf numFmtId="0" fontId="12" fillId="2" borderId="129" xfId="0" applyFont="1" applyFill="1" applyBorder="1" applyAlignment="1" applyProtection="1">
      <alignment horizontal="center" vertical="center"/>
    </xf>
    <xf numFmtId="0" fontId="12" fillId="2" borderId="52" xfId="0" applyFont="1" applyFill="1" applyBorder="1" applyAlignment="1" applyProtection="1">
      <alignment horizontal="center" vertical="center"/>
    </xf>
    <xf numFmtId="0" fontId="12" fillId="2" borderId="53" xfId="0" applyFont="1" applyFill="1" applyBorder="1" applyAlignment="1" applyProtection="1">
      <alignment horizontal="center" vertical="center"/>
    </xf>
    <xf numFmtId="0" fontId="12" fillId="2" borderId="51" xfId="0" applyFont="1" applyFill="1" applyBorder="1" applyAlignment="1" applyProtection="1">
      <alignment horizontal="center" vertical="center"/>
    </xf>
    <xf numFmtId="1" fontId="12" fillId="2" borderId="83" xfId="0" applyNumberFormat="1" applyFont="1" applyFill="1" applyBorder="1" applyAlignment="1" applyProtection="1">
      <alignment horizontal="center" vertical="center"/>
    </xf>
    <xf numFmtId="2" fontId="12" fillId="2" borderId="83" xfId="0" applyNumberFormat="1" applyFont="1" applyFill="1" applyBorder="1" applyAlignment="1" applyProtection="1">
      <alignment horizontal="center" vertical="center"/>
      <protection locked="0"/>
    </xf>
    <xf numFmtId="2" fontId="12" fillId="2" borderId="62" xfId="0" applyNumberFormat="1" applyFont="1" applyFill="1" applyBorder="1" applyAlignment="1" applyProtection="1">
      <alignment horizontal="left" vertical="center"/>
      <protection locked="0"/>
    </xf>
    <xf numFmtId="2" fontId="12" fillId="2" borderId="61" xfId="0" applyNumberFormat="1" applyFont="1" applyFill="1" applyBorder="1" applyAlignment="1" applyProtection="1">
      <alignment horizontal="left" vertical="center"/>
      <protection locked="0"/>
    </xf>
    <xf numFmtId="0" fontId="82" fillId="30" borderId="0" xfId="0" applyFont="1" applyFill="1" applyAlignment="1" applyProtection="1">
      <alignment horizontal="left" vertical="center"/>
      <protection locked="0"/>
    </xf>
    <xf numFmtId="0" fontId="1" fillId="2" borderId="66" xfId="0" applyFont="1" applyFill="1" applyBorder="1" applyAlignment="1" applyProtection="1">
      <alignment horizontal="center" vertical="top"/>
    </xf>
    <xf numFmtId="0" fontId="1" fillId="2" borderId="52" xfId="0" applyFont="1" applyFill="1" applyBorder="1" applyAlignment="1" applyProtection="1">
      <alignment horizontal="center" vertical="top"/>
    </xf>
    <xf numFmtId="0" fontId="1" fillId="2" borderId="56" xfId="0" applyFont="1" applyFill="1" applyBorder="1" applyAlignment="1" applyProtection="1">
      <alignment horizontal="center" vertical="center"/>
    </xf>
    <xf numFmtId="0" fontId="1" fillId="2" borderId="12" xfId="0" applyFont="1" applyFill="1" applyBorder="1" applyAlignment="1" applyProtection="1">
      <alignment horizontal="center" vertical="center"/>
    </xf>
    <xf numFmtId="0" fontId="1" fillId="2" borderId="16" xfId="0" applyFont="1" applyFill="1" applyBorder="1" applyAlignment="1" applyProtection="1">
      <alignment horizontal="center" vertical="center"/>
    </xf>
    <xf numFmtId="0" fontId="1" fillId="2" borderId="17" xfId="0" applyFont="1" applyFill="1" applyBorder="1" applyAlignment="1" applyProtection="1">
      <alignment horizontal="center" vertical="center"/>
    </xf>
    <xf numFmtId="2" fontId="1" fillId="2" borderId="41" xfId="0" applyNumberFormat="1" applyFont="1" applyFill="1" applyBorder="1" applyAlignment="1" applyProtection="1">
      <alignment horizontal="center" vertical="center"/>
    </xf>
    <xf numFmtId="2" fontId="1" fillId="2" borderId="75" xfId="0" applyNumberFormat="1" applyFont="1" applyFill="1" applyBorder="1" applyAlignment="1" applyProtection="1">
      <alignment horizontal="center" vertical="center"/>
    </xf>
    <xf numFmtId="2" fontId="1" fillId="2" borderId="10" xfId="0" applyNumberFormat="1" applyFont="1" applyFill="1" applyBorder="1" applyAlignment="1" applyProtection="1">
      <alignment horizontal="center" vertical="center"/>
    </xf>
    <xf numFmtId="2" fontId="1" fillId="2" borderId="12" xfId="0" applyNumberFormat="1" applyFont="1" applyFill="1" applyBorder="1" applyAlignment="1" applyProtection="1">
      <alignment horizontal="center" vertical="center"/>
    </xf>
    <xf numFmtId="0" fontId="1" fillId="2" borderId="119" xfId="0" applyFont="1" applyFill="1" applyBorder="1" applyAlignment="1" applyProtection="1">
      <alignment horizontal="center" vertical="center"/>
    </xf>
    <xf numFmtId="0" fontId="1" fillId="2" borderId="76" xfId="0" applyFont="1" applyFill="1" applyBorder="1" applyAlignment="1" applyProtection="1">
      <alignment horizontal="center" vertical="center"/>
    </xf>
    <xf numFmtId="0" fontId="1" fillId="2" borderId="75" xfId="0" applyFont="1" applyFill="1" applyBorder="1" applyAlignment="1" applyProtection="1">
      <alignment horizontal="center" vertical="center"/>
    </xf>
    <xf numFmtId="0" fontId="1" fillId="30" borderId="0" xfId="0" applyFont="1" applyFill="1" applyAlignment="1" applyProtection="1">
      <alignment horizontal="left" vertical="center"/>
      <protection locked="0"/>
    </xf>
    <xf numFmtId="0" fontId="2" fillId="3" borderId="80" xfId="0" applyFont="1" applyFill="1" applyBorder="1" applyAlignment="1">
      <alignment horizontal="left"/>
    </xf>
    <xf numFmtId="0" fontId="2" fillId="3" borderId="58" xfId="0" applyFont="1" applyFill="1" applyBorder="1" applyAlignment="1">
      <alignment horizontal="left"/>
    </xf>
    <xf numFmtId="0" fontId="2" fillId="3" borderId="79" xfId="0" applyFont="1" applyFill="1" applyBorder="1" applyAlignment="1">
      <alignment horizontal="left"/>
    </xf>
    <xf numFmtId="0" fontId="1" fillId="3" borderId="13" xfId="0" applyFont="1" applyFill="1" applyBorder="1" applyAlignment="1">
      <alignment horizontal="left"/>
    </xf>
    <xf numFmtId="0" fontId="2" fillId="3" borderId="0" xfId="0" applyFont="1" applyFill="1" applyAlignment="1">
      <alignment horizontal="left" vertical="center"/>
    </xf>
    <xf numFmtId="0" fontId="14" fillId="2" borderId="0" xfId="0" applyFont="1" applyFill="1" applyAlignment="1" applyProtection="1">
      <alignment horizontal="right" vertical="center"/>
      <protection locked="0"/>
    </xf>
    <xf numFmtId="0" fontId="2" fillId="3" borderId="29" xfId="0" applyFont="1" applyFill="1" applyBorder="1" applyAlignment="1">
      <alignment horizontal="center" vertical="center"/>
    </xf>
    <xf numFmtId="0" fontId="2" fillId="3" borderId="13" xfId="0" applyFont="1" applyFill="1" applyBorder="1" applyAlignment="1">
      <alignment horizontal="center" vertical="center"/>
    </xf>
    <xf numFmtId="0" fontId="22" fillId="3" borderId="27" xfId="0" applyFont="1" applyFill="1" applyBorder="1" applyAlignment="1">
      <alignment horizontal="center" vertical="center"/>
    </xf>
    <xf numFmtId="0" fontId="22" fillId="3" borderId="1" xfId="0" applyFont="1" applyFill="1" applyBorder="1" applyAlignment="1">
      <alignment horizontal="center" vertical="center"/>
    </xf>
    <xf numFmtId="0" fontId="1" fillId="2" borderId="128" xfId="0" applyFont="1" applyFill="1" applyBorder="1" applyAlignment="1">
      <alignment horizontal="center" vertical="center"/>
    </xf>
    <xf numFmtId="0" fontId="1" fillId="2" borderId="83"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27" xfId="0" applyFont="1" applyFill="1" applyBorder="1" applyAlignment="1">
      <alignment horizontal="center" vertical="center"/>
    </xf>
    <xf numFmtId="169" fontId="12" fillId="3" borderId="1" xfId="0" applyNumberFormat="1" applyFont="1" applyFill="1" applyBorder="1" applyAlignment="1">
      <alignment horizontal="center" vertical="center" shrinkToFit="1"/>
    </xf>
    <xf numFmtId="169" fontId="12" fillId="3" borderId="28" xfId="0" applyNumberFormat="1" applyFont="1" applyFill="1" applyBorder="1" applyAlignment="1">
      <alignment horizontal="center" vertical="center" shrinkToFit="1"/>
    </xf>
    <xf numFmtId="0" fontId="1" fillId="3" borderId="1" xfId="0" applyFont="1" applyFill="1" applyBorder="1" applyAlignment="1">
      <alignment horizontal="left"/>
    </xf>
    <xf numFmtId="165" fontId="1" fillId="3" borderId="23" xfId="0" applyNumberFormat="1" applyFont="1" applyFill="1" applyBorder="1" applyAlignment="1">
      <alignment horizontal="left" vertical="top"/>
    </xf>
    <xf numFmtId="165" fontId="1" fillId="3" borderId="22" xfId="0" applyNumberFormat="1" applyFont="1" applyFill="1" applyBorder="1" applyAlignment="1">
      <alignment horizontal="left" vertical="top"/>
    </xf>
    <xf numFmtId="165" fontId="1" fillId="3" borderId="34" xfId="0" applyNumberFormat="1" applyFont="1" applyFill="1" applyBorder="1" applyAlignment="1">
      <alignment horizontal="left" vertical="top"/>
    </xf>
    <xf numFmtId="2" fontId="13" fillId="2" borderId="26" xfId="0" applyNumberFormat="1" applyFont="1" applyFill="1" applyBorder="1" applyAlignment="1">
      <alignment horizontal="center" vertical="center"/>
    </xf>
    <xf numFmtId="1" fontId="12" fillId="2" borderId="25" xfId="0" applyNumberFormat="1" applyFont="1" applyFill="1" applyBorder="1" applyAlignment="1">
      <alignment horizontal="center" vertical="center"/>
    </xf>
    <xf numFmtId="0" fontId="1" fillId="2" borderId="20" xfId="0" applyFont="1" applyFill="1" applyBorder="1" applyAlignment="1">
      <alignment horizontal="left" vertical="center"/>
    </xf>
    <xf numFmtId="2" fontId="13" fillId="2" borderId="11" xfId="0" applyNumberFormat="1" applyFont="1" applyFill="1" applyBorder="1" applyAlignment="1">
      <alignment horizontal="center" vertical="center"/>
    </xf>
    <xf numFmtId="1" fontId="12" fillId="2" borderId="11" xfId="0" applyNumberFormat="1" applyFont="1" applyFill="1" applyBorder="1" applyAlignment="1">
      <alignment horizontal="center" vertical="center"/>
    </xf>
    <xf numFmtId="2" fontId="12" fillId="2" borderId="26" xfId="0" applyNumberFormat="1" applyFont="1" applyFill="1" applyBorder="1" applyAlignment="1">
      <alignment horizontal="center" vertical="center"/>
    </xf>
    <xf numFmtId="2" fontId="12" fillId="2" borderId="25" xfId="0" applyNumberFormat="1" applyFont="1" applyFill="1" applyBorder="1" applyAlignment="1">
      <alignment horizontal="center" vertical="center"/>
    </xf>
    <xf numFmtId="0" fontId="2" fillId="2" borderId="125" xfId="0" applyFont="1" applyFill="1" applyBorder="1" applyAlignment="1">
      <alignment horizontal="center" vertical="center"/>
    </xf>
    <xf numFmtId="0" fontId="2" fillId="2" borderId="120" xfId="0" applyFont="1" applyFill="1" applyBorder="1" applyAlignment="1">
      <alignment horizontal="center" vertical="center"/>
    </xf>
    <xf numFmtId="0" fontId="12" fillId="2" borderId="131" xfId="0" applyFont="1" applyFill="1" applyBorder="1" applyAlignment="1">
      <alignment horizontal="center" vertical="center"/>
    </xf>
    <xf numFmtId="0" fontId="12" fillId="2" borderId="132" xfId="0" applyFont="1" applyFill="1" applyBorder="1" applyAlignment="1">
      <alignment horizontal="center" vertical="center"/>
    </xf>
    <xf numFmtId="0" fontId="2" fillId="3" borderId="48" xfId="0" applyFont="1" applyFill="1" applyBorder="1" applyAlignment="1">
      <alignment horizontal="left" vertical="center" wrapText="1"/>
    </xf>
    <xf numFmtId="0" fontId="2" fillId="3" borderId="73" xfId="0" applyFont="1" applyFill="1" applyBorder="1" applyAlignment="1">
      <alignment horizontal="left" vertical="center" wrapText="1"/>
    </xf>
    <xf numFmtId="0" fontId="2" fillId="3" borderId="45" xfId="0" applyFont="1" applyFill="1" applyBorder="1" applyAlignment="1">
      <alignment horizontal="left" vertical="center" wrapText="1"/>
    </xf>
    <xf numFmtId="0" fontId="2" fillId="3" borderId="14" xfId="0" applyFont="1" applyFill="1" applyBorder="1" applyAlignment="1">
      <alignment horizontal="left" vertical="center" wrapText="1"/>
    </xf>
    <xf numFmtId="0" fontId="2" fillId="3" borderId="67" xfId="0" applyFont="1" applyFill="1" applyBorder="1" applyAlignment="1">
      <alignment horizontal="left" vertical="center" wrapText="1"/>
    </xf>
    <xf numFmtId="0" fontId="1" fillId="3" borderId="76" xfId="0" applyFont="1" applyFill="1" applyBorder="1" applyAlignment="1">
      <alignment horizontal="left" vertical="center"/>
    </xf>
    <xf numFmtId="0" fontId="1" fillId="3" borderId="40" xfId="0" applyFont="1" applyFill="1" applyBorder="1" applyAlignment="1">
      <alignment horizontal="left" vertical="center"/>
    </xf>
    <xf numFmtId="0" fontId="1" fillId="3" borderId="75" xfId="0" applyFont="1" applyFill="1" applyBorder="1" applyAlignment="1">
      <alignment horizontal="left" vertical="center"/>
    </xf>
    <xf numFmtId="0" fontId="12" fillId="3" borderId="13" xfId="0" applyFont="1" applyFill="1" applyBorder="1" applyAlignment="1">
      <alignment horizontal="center" vertical="center"/>
    </xf>
    <xf numFmtId="0" fontId="12" fillId="3" borderId="29" xfId="0" applyFont="1" applyFill="1" applyBorder="1" applyAlignment="1">
      <alignment horizontal="center" vertical="center"/>
    </xf>
    <xf numFmtId="0" fontId="41" fillId="2" borderId="56" xfId="0" applyFont="1" applyFill="1" applyBorder="1" applyAlignment="1">
      <alignment horizontal="center" vertical="center"/>
    </xf>
    <xf numFmtId="0" fontId="41" fillId="2" borderId="11" xfId="0" applyFont="1" applyFill="1" applyBorder="1" applyAlignment="1">
      <alignment horizontal="center" vertical="center"/>
    </xf>
    <xf numFmtId="0" fontId="41" fillId="2" borderId="12" xfId="0" applyFont="1" applyFill="1" applyBorder="1" applyAlignment="1">
      <alignment horizontal="center" vertical="center"/>
    </xf>
    <xf numFmtId="0" fontId="1" fillId="2" borderId="119"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16" xfId="0" applyFont="1" applyFill="1" applyBorder="1" applyAlignment="1">
      <alignment horizontal="center" vertical="center"/>
    </xf>
    <xf numFmtId="2" fontId="13" fillId="2" borderId="16" xfId="0" quotePrefix="1" applyNumberFormat="1" applyFont="1" applyFill="1" applyBorder="1" applyAlignment="1">
      <alignment horizontal="center" vertical="center"/>
    </xf>
    <xf numFmtId="2" fontId="13" fillId="2" borderId="17" xfId="0" applyNumberFormat="1" applyFont="1" applyFill="1" applyBorder="1" applyAlignment="1">
      <alignment horizontal="center" vertical="center"/>
    </xf>
    <xf numFmtId="2" fontId="13" fillId="2" borderId="16" xfId="0" applyNumberFormat="1" applyFont="1" applyFill="1" applyBorder="1" applyAlignment="1">
      <alignment horizontal="center" vertical="center"/>
    </xf>
    <xf numFmtId="2" fontId="13" fillId="2" borderId="14" xfId="0" applyNumberFormat="1" applyFont="1" applyFill="1" applyBorder="1" applyAlignment="1">
      <alignment horizontal="center" vertical="center"/>
    </xf>
    <xf numFmtId="2" fontId="13" fillId="2" borderId="67" xfId="0" applyNumberFormat="1" applyFont="1" applyFill="1" applyBorder="1" applyAlignment="1">
      <alignment horizontal="center" vertical="center"/>
    </xf>
    <xf numFmtId="0" fontId="1" fillId="3" borderId="25" xfId="0" applyFont="1" applyFill="1" applyBorder="1" applyAlignment="1">
      <alignment horizontal="left" vertical="center"/>
    </xf>
    <xf numFmtId="2" fontId="12" fillId="3" borderId="21" xfId="0" applyNumberFormat="1" applyFont="1" applyFill="1" applyBorder="1" applyAlignment="1">
      <alignment horizontal="center" vertical="center"/>
    </xf>
    <xf numFmtId="2" fontId="12" fillId="3" borderId="24" xfId="0" applyNumberFormat="1" applyFont="1" applyFill="1" applyBorder="1" applyAlignment="1">
      <alignment horizontal="center" vertical="center"/>
    </xf>
    <xf numFmtId="0" fontId="1" fillId="2" borderId="76" xfId="0" applyFont="1" applyFill="1" applyBorder="1" applyAlignment="1">
      <alignment horizontal="center" vertical="center"/>
    </xf>
    <xf numFmtId="0" fontId="1" fillId="2" borderId="75" xfId="0" applyFont="1" applyFill="1" applyBorder="1" applyAlignment="1">
      <alignment horizontal="center" vertical="center"/>
    </xf>
    <xf numFmtId="2" fontId="1" fillId="2" borderId="41" xfId="0" applyNumberFormat="1" applyFont="1" applyFill="1" applyBorder="1" applyAlignment="1">
      <alignment horizontal="center" vertical="center"/>
    </xf>
    <xf numFmtId="2" fontId="1" fillId="2" borderId="75" xfId="0" applyNumberFormat="1" applyFont="1" applyFill="1" applyBorder="1" applyAlignment="1">
      <alignment horizontal="center" vertical="center"/>
    </xf>
    <xf numFmtId="165" fontId="12" fillId="2" borderId="41" xfId="0" applyNumberFormat="1" applyFont="1" applyFill="1" applyBorder="1" applyAlignment="1">
      <alignment horizontal="center" vertical="center"/>
    </xf>
    <xf numFmtId="165" fontId="12" fillId="2" borderId="75" xfId="0" applyNumberFormat="1" applyFont="1" applyFill="1" applyBorder="1" applyAlignment="1">
      <alignment horizontal="center" vertical="center"/>
    </xf>
    <xf numFmtId="1" fontId="12" fillId="2" borderId="13" xfId="0" applyNumberFormat="1" applyFont="1" applyFill="1" applyBorder="1" applyAlignment="1">
      <alignment horizontal="center" vertical="center"/>
    </xf>
    <xf numFmtId="165" fontId="12" fillId="2" borderId="13" xfId="0" applyNumberFormat="1" applyFont="1" applyFill="1" applyBorder="1" applyAlignment="1">
      <alignment horizontal="center" vertical="center"/>
    </xf>
    <xf numFmtId="0" fontId="1" fillId="2" borderId="56" xfId="0" applyFont="1" applyFill="1" applyBorder="1" applyAlignment="1">
      <alignment horizontal="center" vertical="center"/>
    </xf>
    <xf numFmtId="1" fontId="12" fillId="2" borderId="29" xfId="0" applyNumberFormat="1" applyFont="1" applyFill="1" applyBorder="1" applyAlignment="1">
      <alignment horizontal="center" vertical="center"/>
    </xf>
    <xf numFmtId="0" fontId="2" fillId="3" borderId="35" xfId="0" applyFont="1" applyFill="1" applyBorder="1" applyAlignment="1">
      <alignment horizontal="center" vertical="center"/>
    </xf>
    <xf numFmtId="0" fontId="2" fillId="3" borderId="21" xfId="0" applyFont="1" applyFill="1" applyBorder="1" applyAlignment="1">
      <alignment horizontal="center" vertical="center"/>
    </xf>
    <xf numFmtId="165" fontId="12" fillId="2" borderId="9" xfId="0" applyNumberFormat="1" applyFont="1" applyFill="1" applyBorder="1" applyAlignment="1">
      <alignment horizontal="center" vertical="center"/>
    </xf>
    <xf numFmtId="0" fontId="1" fillId="3" borderId="72" xfId="0" applyFont="1" applyFill="1" applyBorder="1" applyAlignment="1">
      <alignment horizontal="left" vertical="center"/>
    </xf>
    <xf numFmtId="0" fontId="1" fillId="3" borderId="8" xfId="0" applyFont="1" applyFill="1" applyBorder="1" applyAlignment="1">
      <alignment horizontal="left" vertical="center"/>
    </xf>
    <xf numFmtId="0" fontId="1" fillId="3" borderId="9" xfId="0" applyFont="1" applyFill="1" applyBorder="1" applyAlignment="1">
      <alignment horizontal="left" vertical="center"/>
    </xf>
    <xf numFmtId="1" fontId="12" fillId="2" borderId="83" xfId="0" applyNumberFormat="1" applyFont="1" applyFill="1" applyBorder="1" applyAlignment="1">
      <alignment horizontal="center" vertical="center"/>
    </xf>
    <xf numFmtId="165" fontId="12" fillId="2" borderId="83" xfId="0" applyNumberFormat="1" applyFont="1" applyFill="1" applyBorder="1" applyAlignment="1">
      <alignment horizontal="center" vertical="center"/>
    </xf>
    <xf numFmtId="0" fontId="1" fillId="2" borderId="66" xfId="0" applyFont="1" applyFill="1" applyBorder="1" applyAlignment="1">
      <alignment horizontal="center" vertical="top"/>
    </xf>
    <xf numFmtId="0" fontId="1" fillId="2" borderId="52" xfId="0" applyFont="1" applyFill="1" applyBorder="1" applyAlignment="1">
      <alignment horizontal="center" vertical="top"/>
    </xf>
    <xf numFmtId="0" fontId="12" fillId="2" borderId="129" xfId="0" applyFont="1" applyFill="1" applyBorder="1" applyAlignment="1">
      <alignment horizontal="center" vertical="center"/>
    </xf>
    <xf numFmtId="0" fontId="12" fillId="2" borderId="52" xfId="0" applyFont="1" applyFill="1" applyBorder="1" applyAlignment="1">
      <alignment horizontal="center" vertical="center"/>
    </xf>
    <xf numFmtId="1" fontId="12" fillId="2" borderId="53" xfId="0" applyNumberFormat="1" applyFont="1" applyFill="1" applyBorder="1" applyAlignment="1">
      <alignment horizontal="center" vertical="center"/>
    </xf>
    <xf numFmtId="1" fontId="12" fillId="2" borderId="52" xfId="0" applyNumberFormat="1" applyFont="1" applyFill="1" applyBorder="1" applyAlignment="1">
      <alignment horizontal="center" vertical="center"/>
    </xf>
    <xf numFmtId="0" fontId="12" fillId="2" borderId="53" xfId="0" applyFont="1" applyFill="1" applyBorder="1" applyAlignment="1">
      <alignment horizontal="center" vertical="center"/>
    </xf>
    <xf numFmtId="1" fontId="12" fillId="2" borderId="51" xfId="0" applyNumberFormat="1" applyFont="1" applyFill="1" applyBorder="1" applyAlignment="1">
      <alignment horizontal="center" vertical="center"/>
    </xf>
    <xf numFmtId="0" fontId="12" fillId="2" borderId="51" xfId="0" applyFont="1" applyFill="1" applyBorder="1" applyAlignment="1">
      <alignment horizontal="center" vertical="center"/>
    </xf>
    <xf numFmtId="1" fontId="12" fillId="2" borderId="64" xfId="0" applyNumberFormat="1" applyFont="1" applyFill="1" applyBorder="1" applyAlignment="1">
      <alignment horizontal="center" vertical="center"/>
    </xf>
    <xf numFmtId="0" fontId="1" fillId="2" borderId="38" xfId="0" applyFont="1" applyFill="1" applyBorder="1" applyAlignment="1">
      <alignment horizontal="left" vertical="center"/>
    </xf>
    <xf numFmtId="1" fontId="12" fillId="2" borderId="10" xfId="0" applyNumberFormat="1" applyFont="1" applyFill="1" applyBorder="1" applyAlignment="1">
      <alignment horizontal="right" vertical="center"/>
    </xf>
    <xf numFmtId="1" fontId="12" fillId="2" borderId="11" xfId="0" applyNumberFormat="1" applyFont="1" applyFill="1" applyBorder="1" applyAlignment="1">
      <alignment horizontal="right" vertical="center"/>
    </xf>
    <xf numFmtId="0" fontId="1" fillId="2" borderId="49" xfId="0" applyFont="1" applyFill="1" applyBorder="1" applyAlignment="1">
      <alignment horizontal="left" vertical="center"/>
    </xf>
    <xf numFmtId="0" fontId="1" fillId="2" borderId="48" xfId="0" applyFont="1" applyFill="1" applyBorder="1" applyAlignment="1">
      <alignment horizontal="left" vertical="center"/>
    </xf>
    <xf numFmtId="2" fontId="12" fillId="2" borderId="10" xfId="0" applyNumberFormat="1" applyFont="1" applyFill="1" applyBorder="1" applyAlignment="1">
      <alignment horizontal="right" vertical="center"/>
    </xf>
    <xf numFmtId="2" fontId="12" fillId="2" borderId="11" xfId="0" applyNumberFormat="1" applyFont="1" applyFill="1" applyBorder="1" applyAlignment="1">
      <alignment horizontal="right" vertical="center"/>
    </xf>
    <xf numFmtId="1" fontId="12" fillId="2" borderId="10" xfId="0" applyNumberFormat="1" applyFont="1" applyFill="1" applyBorder="1" applyAlignment="1">
      <alignment horizontal="center" vertical="center"/>
    </xf>
    <xf numFmtId="1" fontId="12" fillId="2" borderId="38" xfId="0" applyNumberFormat="1" applyFont="1" applyFill="1" applyBorder="1" applyAlignment="1">
      <alignment horizontal="center" vertical="center"/>
    </xf>
    <xf numFmtId="1" fontId="12" fillId="2" borderId="20" xfId="0" applyNumberFormat="1" applyFont="1" applyFill="1" applyBorder="1" applyAlignment="1">
      <alignment horizontal="right" vertical="center"/>
    </xf>
    <xf numFmtId="1" fontId="12" fillId="2" borderId="26" xfId="0" applyNumberFormat="1" applyFont="1" applyFill="1" applyBorder="1" applyAlignment="1">
      <alignment horizontal="right" vertical="center"/>
    </xf>
    <xf numFmtId="0" fontId="1" fillId="2" borderId="60" xfId="0" applyFont="1" applyFill="1" applyBorder="1" applyAlignment="1">
      <alignment horizontal="left" vertical="center"/>
    </xf>
    <xf numFmtId="0" fontId="1" fillId="2" borderId="0" xfId="0" applyFont="1" applyFill="1" applyAlignment="1" applyProtection="1">
      <alignment horizontal="left"/>
      <protection locked="0"/>
    </xf>
    <xf numFmtId="0" fontId="1" fillId="2" borderId="62" xfId="0" applyFont="1" applyFill="1" applyBorder="1" applyAlignment="1">
      <alignment horizontal="left" vertical="center"/>
    </xf>
    <xf numFmtId="0" fontId="1" fillId="2" borderId="61" xfId="0" applyFont="1" applyFill="1" applyBorder="1" applyAlignment="1">
      <alignment horizontal="left" vertical="center"/>
    </xf>
    <xf numFmtId="2" fontId="12" fillId="2" borderId="4" xfId="0" applyNumberFormat="1" applyFont="1" applyFill="1" applyBorder="1" applyAlignment="1" applyProtection="1">
      <alignment horizontal="center" vertical="center"/>
      <protection locked="0"/>
    </xf>
    <xf numFmtId="2" fontId="12" fillId="2" borderId="92" xfId="0" applyNumberFormat="1" applyFont="1" applyFill="1" applyBorder="1" applyAlignment="1" applyProtection="1">
      <alignment horizontal="center" vertical="center"/>
      <protection locked="0"/>
    </xf>
    <xf numFmtId="1" fontId="12" fillId="2" borderId="4" xfId="0" applyNumberFormat="1" applyFont="1" applyFill="1" applyBorder="1" applyAlignment="1">
      <alignment horizontal="center" vertical="center"/>
    </xf>
    <xf numFmtId="1" fontId="12" fillId="2" borderId="92" xfId="0" applyNumberFormat="1" applyFont="1" applyFill="1" applyBorder="1" applyAlignment="1">
      <alignment horizontal="center" vertical="center"/>
    </xf>
    <xf numFmtId="1" fontId="12" fillId="2" borderId="9" xfId="0" applyNumberFormat="1" applyFont="1" applyFill="1" applyBorder="1" applyAlignment="1">
      <alignment horizontal="center" vertical="center"/>
    </xf>
    <xf numFmtId="1" fontId="12" fillId="2" borderId="6" xfId="0" applyNumberFormat="1" applyFont="1" applyFill="1" applyBorder="1" applyAlignment="1">
      <alignment horizontal="center" vertical="center"/>
    </xf>
    <xf numFmtId="1" fontId="12" fillId="2" borderId="130" xfId="0" applyNumberFormat="1" applyFont="1" applyFill="1" applyBorder="1" applyAlignment="1">
      <alignment horizontal="center" vertical="center"/>
    </xf>
    <xf numFmtId="2" fontId="1" fillId="2" borderId="13" xfId="0" applyNumberFormat="1" applyFont="1" applyFill="1" applyBorder="1" applyAlignment="1">
      <alignment horizontal="center" vertical="center"/>
    </xf>
    <xf numFmtId="2" fontId="1" fillId="2" borderId="1" xfId="0" applyNumberFormat="1" applyFont="1" applyFill="1" applyBorder="1" applyAlignment="1">
      <alignment horizontal="center" vertical="center"/>
    </xf>
    <xf numFmtId="2" fontId="1" fillId="2" borderId="118" xfId="0" applyNumberFormat="1" applyFont="1" applyFill="1" applyBorder="1" applyAlignment="1">
      <alignment horizontal="center" vertical="center"/>
    </xf>
    <xf numFmtId="2" fontId="1" fillId="2" borderId="14" xfId="0" applyNumberFormat="1" applyFont="1" applyFill="1" applyBorder="1" applyAlignment="1">
      <alignment horizontal="center" vertical="center"/>
    </xf>
    <xf numFmtId="0" fontId="1" fillId="2" borderId="66" xfId="0" applyFont="1" applyFill="1" applyBorder="1" applyAlignment="1">
      <alignment horizontal="center" vertical="center"/>
    </xf>
    <xf numFmtId="0" fontId="1" fillId="2" borderId="52" xfId="0" applyFont="1" applyFill="1" applyBorder="1" applyAlignment="1">
      <alignment horizontal="center" vertical="center"/>
    </xf>
    <xf numFmtId="2" fontId="12" fillId="2" borderId="6" xfId="0" applyNumberFormat="1" applyFont="1" applyFill="1" applyBorder="1" applyAlignment="1" applyProtection="1">
      <alignment horizontal="center" vertical="center"/>
      <protection locked="0"/>
    </xf>
    <xf numFmtId="0" fontId="1" fillId="2" borderId="45" xfId="0" applyFont="1" applyFill="1" applyBorder="1" applyAlignment="1">
      <alignment horizontal="center" vertical="center"/>
    </xf>
    <xf numFmtId="0" fontId="2" fillId="3" borderId="0" xfId="0" applyFont="1" applyFill="1" applyAlignment="1">
      <alignment horizontal="center"/>
    </xf>
    <xf numFmtId="169" fontId="13" fillId="2" borderId="16" xfId="0" applyNumberFormat="1" applyFont="1" applyFill="1" applyBorder="1" applyAlignment="1">
      <alignment horizontal="center" vertical="center"/>
    </xf>
    <xf numFmtId="169" fontId="13" fillId="2" borderId="15" xfId="0" applyNumberFormat="1" applyFont="1" applyFill="1" applyBorder="1" applyAlignment="1">
      <alignment horizontal="center" vertical="center"/>
    </xf>
    <xf numFmtId="169" fontId="13" fillId="2" borderId="77" xfId="0" applyNumberFormat="1" applyFont="1" applyFill="1" applyBorder="1" applyAlignment="1">
      <alignment horizontal="center" vertical="center"/>
    </xf>
    <xf numFmtId="0" fontId="2" fillId="2" borderId="95" xfId="0" applyFont="1" applyFill="1" applyBorder="1" applyAlignment="1">
      <alignment horizontal="left" vertical="center"/>
    </xf>
    <xf numFmtId="0" fontId="2" fillId="2" borderId="62" xfId="0" applyFont="1" applyFill="1" applyBorder="1" applyAlignment="1">
      <alignment horizontal="left" vertical="center"/>
    </xf>
    <xf numFmtId="0" fontId="2" fillId="2" borderId="61" xfId="0" applyFont="1" applyFill="1" applyBorder="1" applyAlignment="1">
      <alignment horizontal="left" vertical="center"/>
    </xf>
    <xf numFmtId="0" fontId="1" fillId="2" borderId="30" xfId="0" applyFont="1" applyFill="1" applyBorder="1" applyAlignment="1">
      <alignment horizontal="center" vertical="center"/>
    </xf>
    <xf numFmtId="0" fontId="1" fillId="2" borderId="71" xfId="0" applyFont="1" applyFill="1" applyBorder="1" applyAlignment="1">
      <alignment horizontal="center" vertical="center"/>
    </xf>
    <xf numFmtId="0" fontId="1" fillId="2" borderId="26" xfId="0" applyFont="1" applyFill="1" applyBorder="1" applyAlignment="1">
      <alignment horizontal="center" vertical="center"/>
    </xf>
    <xf numFmtId="0" fontId="13" fillId="2" borderId="26" xfId="0" applyFont="1" applyFill="1" applyBorder="1" applyAlignment="1">
      <alignment horizontal="left" vertical="center"/>
    </xf>
    <xf numFmtId="0" fontId="13" fillId="2" borderId="25" xfId="0" applyFont="1" applyFill="1" applyBorder="1" applyAlignment="1">
      <alignment horizontal="left" vertical="center"/>
    </xf>
    <xf numFmtId="0" fontId="1" fillId="2" borderId="124" xfId="0" applyFont="1" applyFill="1" applyBorder="1" applyAlignment="1">
      <alignment horizontal="center" vertical="center"/>
    </xf>
    <xf numFmtId="0" fontId="1" fillId="2" borderId="118" xfId="0" applyFont="1" applyFill="1" applyBorder="1" applyAlignment="1">
      <alignment horizontal="center" vertical="center"/>
    </xf>
    <xf numFmtId="1" fontId="1" fillId="2" borderId="11" xfId="0" applyNumberFormat="1" applyFont="1" applyFill="1" applyBorder="1" applyAlignment="1">
      <alignment horizontal="center" vertical="center"/>
    </xf>
    <xf numFmtId="1" fontId="1" fillId="2" borderId="12" xfId="0" applyNumberFormat="1" applyFont="1" applyFill="1" applyBorder="1" applyAlignment="1">
      <alignment horizontal="center" vertical="center"/>
    </xf>
    <xf numFmtId="1" fontId="1" fillId="2" borderId="10" xfId="0" applyNumberFormat="1" applyFont="1" applyFill="1" applyBorder="1" applyAlignment="1">
      <alignment horizontal="center" vertical="center"/>
    </xf>
    <xf numFmtId="1" fontId="1" fillId="2" borderId="38" xfId="0" applyNumberFormat="1" applyFont="1" applyFill="1" applyBorder="1" applyAlignment="1">
      <alignment horizontal="center" vertical="center"/>
    </xf>
    <xf numFmtId="0" fontId="1" fillId="2" borderId="55" xfId="0" applyFont="1" applyFill="1" applyBorder="1" applyAlignment="1">
      <alignment horizontal="center" vertical="center"/>
    </xf>
    <xf numFmtId="0" fontId="1" fillId="2" borderId="54" xfId="0" applyFont="1" applyFill="1" applyBorder="1" applyAlignment="1">
      <alignment horizontal="center" vertical="center"/>
    </xf>
    <xf numFmtId="165" fontId="12" fillId="2" borderId="65" xfId="0" quotePrefix="1" applyNumberFormat="1" applyFont="1" applyFill="1" applyBorder="1" applyAlignment="1">
      <alignment horizontal="center" vertical="center"/>
    </xf>
    <xf numFmtId="165" fontId="12" fillId="2" borderId="50" xfId="0" applyNumberFormat="1" applyFont="1" applyFill="1" applyBorder="1" applyAlignment="1">
      <alignment horizontal="center" vertical="center"/>
    </xf>
    <xf numFmtId="1" fontId="12" fillId="2" borderId="50" xfId="0" applyNumberFormat="1" applyFont="1" applyFill="1" applyBorder="1" applyAlignment="1">
      <alignment horizontal="center" vertical="center"/>
    </xf>
    <xf numFmtId="0" fontId="12" fillId="2" borderId="50" xfId="0" applyFont="1" applyFill="1" applyBorder="1" applyAlignment="1">
      <alignment horizontal="center" vertical="center"/>
    </xf>
    <xf numFmtId="165" fontId="12" fillId="2" borderId="50" xfId="0" quotePrefix="1" applyNumberFormat="1" applyFont="1" applyFill="1" applyBorder="1" applyAlignment="1">
      <alignment horizontal="center" vertical="center"/>
    </xf>
    <xf numFmtId="0" fontId="12" fillId="2" borderId="97" xfId="0" applyFont="1" applyFill="1" applyBorder="1" applyAlignment="1">
      <alignment horizontal="center" vertical="center"/>
    </xf>
    <xf numFmtId="165" fontId="1" fillId="3" borderId="23" xfId="0" applyNumberFormat="1" applyFont="1" applyFill="1" applyBorder="1" applyAlignment="1">
      <alignment horizontal="left"/>
    </xf>
    <xf numFmtId="165" fontId="1" fillId="3" borderId="22" xfId="0" applyNumberFormat="1" applyFont="1" applyFill="1" applyBorder="1" applyAlignment="1">
      <alignment horizontal="left"/>
    </xf>
    <xf numFmtId="165" fontId="1" fillId="3" borderId="34" xfId="0" applyNumberFormat="1" applyFont="1" applyFill="1" applyBorder="1" applyAlignment="1">
      <alignment horizontal="left"/>
    </xf>
    <xf numFmtId="0" fontId="12" fillId="2" borderId="54" xfId="0" applyFont="1" applyFill="1" applyBorder="1" applyAlignment="1" applyProtection="1">
      <alignment horizontal="center" vertical="center"/>
      <protection locked="0"/>
    </xf>
    <xf numFmtId="0" fontId="12" fillId="2" borderId="78" xfId="0" applyFont="1" applyFill="1" applyBorder="1" applyAlignment="1" applyProtection="1">
      <alignment horizontal="center" vertical="center"/>
      <protection locked="0"/>
    </xf>
    <xf numFmtId="169" fontId="13" fillId="2" borderId="15" xfId="0" quotePrefix="1" applyNumberFormat="1" applyFont="1" applyFill="1" applyBorder="1" applyAlignment="1">
      <alignment horizontal="center" vertical="center"/>
    </xf>
    <xf numFmtId="165" fontId="12" fillId="2" borderId="9" xfId="0" applyNumberFormat="1" applyFont="1" applyFill="1" applyBorder="1" applyAlignment="1" applyProtection="1">
      <alignment horizontal="center" vertical="center"/>
      <protection locked="0"/>
    </xf>
    <xf numFmtId="165" fontId="12" fillId="2" borderId="13" xfId="0" applyNumberFormat="1" applyFont="1" applyFill="1" applyBorder="1" applyAlignment="1" applyProtection="1">
      <alignment horizontal="center" vertical="center"/>
      <protection locked="0"/>
    </xf>
    <xf numFmtId="165" fontId="12" fillId="2" borderId="12" xfId="0" applyNumberFormat="1" applyFont="1" applyFill="1" applyBorder="1" applyAlignment="1" applyProtection="1">
      <alignment horizontal="center" vertical="center"/>
      <protection locked="0"/>
    </xf>
    <xf numFmtId="165" fontId="12" fillId="2" borderId="1" xfId="0" applyNumberFormat="1" applyFont="1" applyFill="1" applyBorder="1" applyAlignment="1" applyProtection="1">
      <alignment horizontal="center" vertical="center"/>
      <protection locked="0"/>
    </xf>
    <xf numFmtId="165" fontId="12" fillId="2" borderId="4" xfId="0" applyNumberFormat="1" applyFont="1" applyFill="1" applyBorder="1" applyAlignment="1" applyProtection="1">
      <alignment horizontal="center" vertical="center"/>
      <protection locked="0"/>
    </xf>
    <xf numFmtId="165" fontId="12" fillId="2" borderId="92" xfId="0" applyNumberFormat="1" applyFont="1" applyFill="1" applyBorder="1" applyAlignment="1" applyProtection="1">
      <alignment horizontal="center" vertical="center"/>
      <protection locked="0"/>
    </xf>
    <xf numFmtId="165" fontId="12" fillId="2" borderId="6" xfId="0" applyNumberFormat="1" applyFont="1" applyFill="1" applyBorder="1" applyAlignment="1" applyProtection="1">
      <alignment horizontal="center" vertical="center"/>
      <protection locked="0"/>
    </xf>
    <xf numFmtId="165" fontId="12" fillId="2" borderId="83" xfId="0" applyNumberFormat="1" applyFont="1" applyFill="1" applyBorder="1" applyAlignment="1" applyProtection="1">
      <alignment horizontal="center" vertical="center"/>
      <protection locked="0"/>
    </xf>
    <xf numFmtId="0" fontId="12" fillId="2" borderId="0" xfId="0" applyFont="1" applyFill="1" applyBorder="1" applyAlignment="1" applyProtection="1">
      <alignment horizontal="left" vertical="center"/>
      <protection locked="0"/>
    </xf>
    <xf numFmtId="1" fontId="13" fillId="2" borderId="22" xfId="0" quotePrefix="1" applyNumberFormat="1" applyFont="1" applyFill="1" applyBorder="1" applyAlignment="1" applyProtection="1">
      <alignment horizontal="center" vertical="center"/>
    </xf>
    <xf numFmtId="1" fontId="13" fillId="2" borderId="34" xfId="0" quotePrefix="1" applyNumberFormat="1" applyFont="1" applyFill="1" applyBorder="1" applyAlignment="1" applyProtection="1">
      <alignment horizontal="center" vertical="center"/>
    </xf>
    <xf numFmtId="0" fontId="13" fillId="2" borderId="71" xfId="0" applyFont="1" applyFill="1" applyBorder="1" applyAlignment="1" applyProtection="1">
      <alignment horizontal="right" vertical="center"/>
    </xf>
    <xf numFmtId="0" fontId="13" fillId="2" borderId="26" xfId="0" applyFont="1" applyFill="1" applyBorder="1" applyAlignment="1" applyProtection="1">
      <alignment horizontal="right" vertical="center"/>
    </xf>
    <xf numFmtId="0" fontId="13" fillId="2" borderId="25" xfId="0" applyFont="1" applyFill="1" applyBorder="1" applyAlignment="1" applyProtection="1">
      <alignment horizontal="right" vertical="center"/>
    </xf>
    <xf numFmtId="1" fontId="12" fillId="2" borderId="20" xfId="0" applyNumberFormat="1" applyFont="1" applyFill="1" applyBorder="1" applyAlignment="1" applyProtection="1">
      <alignment horizontal="center" vertical="center"/>
    </xf>
    <xf numFmtId="1"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xf>
    <xf numFmtId="0" fontId="12" fillId="2" borderId="1" xfId="0" applyNumberFormat="1" applyFont="1" applyFill="1" applyBorder="1" applyAlignment="1" applyProtection="1">
      <alignment horizontal="center" vertical="center"/>
      <protection locked="0"/>
    </xf>
    <xf numFmtId="0" fontId="12" fillId="2" borderId="28" xfId="0" applyNumberFormat="1" applyFont="1" applyFill="1" applyBorder="1" applyAlignment="1" applyProtection="1">
      <alignment horizontal="center" vertical="center"/>
      <protection locked="0"/>
    </xf>
    <xf numFmtId="0" fontId="12" fillId="2" borderId="27" xfId="0" applyNumberFormat="1" applyFont="1" applyFill="1" applyBorder="1" applyAlignment="1" applyProtection="1">
      <alignment horizontal="center" vertical="center"/>
    </xf>
    <xf numFmtId="1" fontId="12" fillId="2" borderId="1" xfId="0" quotePrefix="1" applyNumberFormat="1" applyFont="1" applyFill="1" applyBorder="1" applyAlignment="1" applyProtection="1">
      <alignment horizontal="center" vertical="center"/>
    </xf>
    <xf numFmtId="0" fontId="1" fillId="2" borderId="30" xfId="0" applyFont="1" applyFill="1" applyBorder="1" applyAlignment="1" applyProtection="1">
      <alignment horizontal="center" vertical="center" wrapText="1"/>
    </xf>
    <xf numFmtId="0" fontId="1" fillId="2" borderId="13" xfId="0" applyFont="1" applyFill="1" applyBorder="1" applyAlignment="1" applyProtection="1">
      <alignment horizontal="center" vertical="center" wrapText="1"/>
    </xf>
    <xf numFmtId="0" fontId="1" fillId="2" borderId="27" xfId="0" applyFont="1" applyFill="1" applyBorder="1" applyAlignment="1" applyProtection="1">
      <alignment horizontal="center" vertical="center" wrapText="1"/>
    </xf>
    <xf numFmtId="0" fontId="1" fillId="2" borderId="1" xfId="0" applyFont="1" applyFill="1" applyBorder="1" applyAlignment="1" applyProtection="1">
      <alignment horizontal="center" vertical="center" wrapText="1"/>
    </xf>
    <xf numFmtId="0" fontId="1" fillId="0" borderId="41" xfId="0" applyFont="1" applyBorder="1" applyAlignment="1" applyProtection="1">
      <alignment horizontal="center" vertical="center"/>
    </xf>
    <xf numFmtId="0" fontId="1" fillId="0" borderId="40" xfId="0" applyFont="1" applyBorder="1" applyAlignment="1" applyProtection="1">
      <alignment horizontal="center" vertical="center"/>
    </xf>
    <xf numFmtId="0" fontId="1" fillId="0" borderId="75" xfId="0" applyFont="1" applyBorder="1" applyAlignment="1" applyProtection="1">
      <alignment horizontal="center" vertical="center"/>
    </xf>
    <xf numFmtId="0" fontId="1" fillId="0" borderId="13" xfId="0" applyFont="1" applyBorder="1" applyAlignment="1" applyProtection="1">
      <alignment horizontal="center" vertical="center"/>
    </xf>
    <xf numFmtId="0" fontId="1" fillId="2" borderId="29" xfId="0" applyFont="1" applyFill="1" applyBorder="1" applyAlignment="1" applyProtection="1">
      <alignment horizontal="center" vertical="center" wrapText="1"/>
    </xf>
    <xf numFmtId="0" fontId="1" fillId="2" borderId="28" xfId="0" applyFont="1" applyFill="1" applyBorder="1" applyAlignment="1" applyProtection="1">
      <alignment horizontal="center" vertical="center" wrapText="1"/>
    </xf>
    <xf numFmtId="0" fontId="41" fillId="2" borderId="1" xfId="0" applyFont="1" applyFill="1" applyBorder="1" applyAlignment="1" applyProtection="1">
      <alignment horizontal="center" vertical="center" wrapText="1"/>
    </xf>
    <xf numFmtId="165" fontId="1" fillId="3" borderId="37" xfId="0" applyNumberFormat="1" applyFont="1" applyFill="1" applyBorder="1" applyAlignment="1" applyProtection="1">
      <alignment horizontal="left" vertical="center"/>
    </xf>
    <xf numFmtId="165" fontId="1" fillId="3" borderId="0" xfId="0" applyNumberFormat="1" applyFont="1" applyFill="1" applyBorder="1" applyAlignment="1" applyProtection="1">
      <alignment horizontal="left" vertical="center"/>
    </xf>
    <xf numFmtId="165" fontId="1" fillId="3" borderId="36" xfId="0" applyNumberFormat="1" applyFont="1" applyFill="1" applyBorder="1" applyAlignment="1" applyProtection="1">
      <alignment horizontal="left" vertical="center"/>
    </xf>
    <xf numFmtId="0" fontId="1" fillId="3" borderId="30" xfId="0" applyFont="1" applyFill="1" applyBorder="1" applyAlignment="1" applyProtection="1">
      <alignment horizontal="center"/>
      <protection locked="0"/>
    </xf>
    <xf numFmtId="0" fontId="1" fillId="3" borderId="13" xfId="0" applyFont="1" applyFill="1" applyBorder="1" applyAlignment="1" applyProtection="1">
      <alignment horizontal="center"/>
      <protection locked="0"/>
    </xf>
    <xf numFmtId="0" fontId="1" fillId="3" borderId="29" xfId="0" applyFont="1" applyFill="1" applyBorder="1" applyAlignment="1" applyProtection="1">
      <alignment horizontal="center"/>
      <protection locked="0"/>
    </xf>
    <xf numFmtId="0" fontId="1" fillId="3" borderId="21" xfId="0" applyFont="1" applyFill="1" applyBorder="1" applyAlignment="1" applyProtection="1">
      <alignment horizontal="center"/>
      <protection locked="0"/>
    </xf>
    <xf numFmtId="0" fontId="1" fillId="3" borderId="24" xfId="0" applyFont="1" applyFill="1" applyBorder="1" applyAlignment="1" applyProtection="1">
      <alignment horizontal="center"/>
      <protection locked="0"/>
    </xf>
    <xf numFmtId="0" fontId="1" fillId="3" borderId="71" xfId="0" applyFont="1" applyFill="1" applyBorder="1" applyAlignment="1" applyProtection="1">
      <alignment horizontal="center"/>
      <protection locked="0"/>
    </xf>
    <xf numFmtId="0" fontId="1" fillId="3" borderId="26" xfId="0" applyFont="1" applyFill="1" applyBorder="1" applyAlignment="1" applyProtection="1">
      <alignment horizontal="center"/>
      <protection locked="0"/>
    </xf>
    <xf numFmtId="0" fontId="1" fillId="3" borderId="25" xfId="0" applyFont="1" applyFill="1" applyBorder="1" applyAlignment="1" applyProtection="1">
      <alignment horizontal="center"/>
      <protection locked="0"/>
    </xf>
    <xf numFmtId="0" fontId="12" fillId="2" borderId="30" xfId="0" applyFont="1" applyFill="1" applyBorder="1" applyAlignment="1" applyProtection="1">
      <alignment horizontal="center" vertical="center" shrinkToFit="1"/>
      <protection locked="0"/>
    </xf>
    <xf numFmtId="0" fontId="12" fillId="2" borderId="13" xfId="0" applyFont="1" applyFill="1" applyBorder="1" applyAlignment="1" applyProtection="1">
      <alignment horizontal="center" vertical="center" shrinkToFit="1"/>
      <protection locked="0"/>
    </xf>
    <xf numFmtId="0" fontId="1" fillId="3" borderId="10" xfId="0" applyFont="1" applyFill="1" applyBorder="1" applyAlignment="1" applyProtection="1">
      <alignment horizontal="center"/>
    </xf>
    <xf numFmtId="0" fontId="1" fillId="3" borderId="12" xfId="0" applyFont="1" applyFill="1" applyBorder="1" applyAlignment="1" applyProtection="1">
      <alignment horizontal="center"/>
    </xf>
    <xf numFmtId="0" fontId="12" fillId="2" borderId="29" xfId="0" applyFont="1" applyFill="1" applyBorder="1" applyAlignment="1" applyProtection="1">
      <alignment horizontal="center"/>
      <protection locked="0"/>
    </xf>
    <xf numFmtId="0" fontId="1" fillId="3" borderId="35" xfId="0" applyFont="1" applyFill="1" applyBorder="1" applyAlignment="1" applyProtection="1">
      <alignment horizontal="center" vertical="center"/>
      <protection locked="0"/>
    </xf>
    <xf numFmtId="2" fontId="12" fillId="2" borderId="24" xfId="0" applyNumberFormat="1" applyFont="1" applyFill="1" applyBorder="1" applyAlignment="1" applyProtection="1">
      <alignment horizontal="center" vertical="center"/>
      <protection locked="0"/>
    </xf>
    <xf numFmtId="0" fontId="1" fillId="3" borderId="11" xfId="0" applyFont="1" applyFill="1" applyBorder="1" applyAlignment="1" applyProtection="1">
      <alignment horizontal="center"/>
    </xf>
    <xf numFmtId="1" fontId="12" fillId="2" borderId="24" xfId="0" applyNumberFormat="1" applyFont="1" applyFill="1" applyBorder="1" applyAlignment="1" applyProtection="1">
      <alignment horizontal="center" vertical="center"/>
      <protection locked="0"/>
    </xf>
    <xf numFmtId="1" fontId="12" fillId="2" borderId="11" xfId="0" applyNumberFormat="1" applyFont="1" applyFill="1" applyBorder="1" applyAlignment="1" applyProtection="1">
      <alignment horizontal="right" vertical="center"/>
      <protection locked="0"/>
    </xf>
    <xf numFmtId="1" fontId="12" fillId="2" borderId="28" xfId="0" applyNumberFormat="1" applyFont="1" applyFill="1" applyBorder="1" applyAlignment="1" applyProtection="1">
      <alignment horizontal="center" vertical="center"/>
    </xf>
    <xf numFmtId="0" fontId="2" fillId="3" borderId="0" xfId="0" applyFont="1" applyFill="1" applyAlignment="1" applyProtection="1">
      <alignment horizontal="center"/>
      <protection locked="0"/>
    </xf>
    <xf numFmtId="0" fontId="2" fillId="3" borderId="19" xfId="0" applyFont="1" applyFill="1" applyBorder="1" applyAlignment="1" applyProtection="1">
      <alignment horizontal="left" vertical="center"/>
    </xf>
    <xf numFmtId="0" fontId="2" fillId="3" borderId="18" xfId="0" applyFont="1" applyFill="1" applyBorder="1" applyAlignment="1" applyProtection="1">
      <alignment horizontal="left" vertical="center"/>
    </xf>
    <xf numFmtId="0" fontId="2" fillId="3" borderId="109" xfId="0" applyFont="1" applyFill="1" applyBorder="1" applyAlignment="1" applyProtection="1">
      <alignment horizontal="left" vertical="center"/>
    </xf>
    <xf numFmtId="0" fontId="2" fillId="3" borderId="96" xfId="0" applyFont="1" applyFill="1" applyBorder="1" applyAlignment="1" applyProtection="1">
      <alignment horizontal="left" vertical="center"/>
    </xf>
    <xf numFmtId="0" fontId="2" fillId="3" borderId="43" xfId="0" applyFont="1" applyFill="1" applyBorder="1" applyAlignment="1" applyProtection="1">
      <alignment horizontal="left" vertical="center"/>
    </xf>
    <xf numFmtId="0" fontId="2" fillId="3" borderId="108" xfId="0" applyFont="1" applyFill="1" applyBorder="1" applyAlignment="1" applyProtection="1">
      <alignment horizontal="left" vertical="center"/>
    </xf>
    <xf numFmtId="0" fontId="2" fillId="3" borderId="63" xfId="0" applyFont="1" applyFill="1" applyBorder="1" applyAlignment="1" applyProtection="1">
      <alignment horizontal="left"/>
    </xf>
    <xf numFmtId="0" fontId="2" fillId="3" borderId="62" xfId="0" applyFont="1" applyFill="1" applyBorder="1" applyAlignment="1" applyProtection="1">
      <alignment horizontal="left"/>
    </xf>
    <xf numFmtId="0" fontId="2" fillId="3" borderId="61" xfId="0" applyFont="1" applyFill="1" applyBorder="1" applyAlignment="1" applyProtection="1">
      <alignment horizontal="left"/>
    </xf>
    <xf numFmtId="0" fontId="1" fillId="2" borderId="30" xfId="0" applyFont="1" applyFill="1" applyBorder="1" applyAlignment="1" applyProtection="1">
      <alignment horizontal="left" vertical="center" shrinkToFit="1"/>
    </xf>
    <xf numFmtId="0" fontId="1" fillId="2" borderId="13" xfId="0" applyFont="1" applyFill="1" applyBorder="1" applyAlignment="1" applyProtection="1">
      <alignment horizontal="left" vertical="center" shrinkToFit="1"/>
    </xf>
    <xf numFmtId="0" fontId="2" fillId="3" borderId="19" xfId="0" applyFont="1" applyFill="1" applyBorder="1" applyAlignment="1" applyProtection="1">
      <alignment horizontal="center" wrapText="1"/>
    </xf>
    <xf numFmtId="0" fontId="2" fillId="3" borderId="18" xfId="0" applyFont="1" applyFill="1" applyBorder="1" applyAlignment="1" applyProtection="1">
      <alignment horizontal="center" wrapText="1"/>
    </xf>
    <xf numFmtId="0" fontId="2" fillId="3" borderId="46" xfId="0" applyFont="1" applyFill="1" applyBorder="1" applyAlignment="1" applyProtection="1">
      <alignment horizontal="center" wrapText="1"/>
    </xf>
    <xf numFmtId="0" fontId="2" fillId="3" borderId="37" xfId="0" applyFont="1" applyFill="1" applyBorder="1" applyAlignment="1" applyProtection="1">
      <alignment horizontal="center" wrapText="1"/>
    </xf>
    <xf numFmtId="0" fontId="2" fillId="3" borderId="0" xfId="0" applyFont="1" applyFill="1" applyBorder="1" applyAlignment="1" applyProtection="1">
      <alignment horizontal="center" wrapText="1"/>
    </xf>
    <xf numFmtId="0" fontId="2" fillId="3" borderId="36" xfId="0" applyFont="1" applyFill="1" applyBorder="1" applyAlignment="1" applyProtection="1">
      <alignment horizontal="center" wrapText="1"/>
    </xf>
    <xf numFmtId="0" fontId="2" fillId="3" borderId="96" xfId="0" applyFont="1" applyFill="1" applyBorder="1" applyAlignment="1" applyProtection="1">
      <alignment horizontal="center" wrapText="1"/>
    </xf>
    <xf numFmtId="0" fontId="2" fillId="3" borderId="43" xfId="0" applyFont="1" applyFill="1" applyBorder="1" applyAlignment="1" applyProtection="1">
      <alignment horizontal="center" wrapText="1"/>
    </xf>
    <xf numFmtId="0" fontId="2" fillId="3" borderId="42" xfId="0" applyFont="1" applyFill="1" applyBorder="1" applyAlignment="1" applyProtection="1">
      <alignment horizontal="center" wrapText="1"/>
    </xf>
    <xf numFmtId="0" fontId="2" fillId="3" borderId="80" xfId="0" applyFont="1" applyFill="1" applyBorder="1" applyAlignment="1" applyProtection="1">
      <alignment horizontal="left" vertical="center"/>
    </xf>
    <xf numFmtId="0" fontId="2" fillId="3" borderId="79" xfId="0" applyFont="1" applyFill="1" applyBorder="1" applyAlignment="1" applyProtection="1">
      <alignment horizontal="left" vertical="center"/>
    </xf>
    <xf numFmtId="0" fontId="1" fillId="3" borderId="41" xfId="0" applyFont="1" applyFill="1" applyBorder="1" applyAlignment="1" applyProtection="1">
      <alignment horizontal="left" vertical="center"/>
    </xf>
    <xf numFmtId="9" fontId="1" fillId="3" borderId="41" xfId="14" applyFont="1" applyFill="1" applyBorder="1" applyAlignment="1" applyProtection="1">
      <alignment horizontal="center" vertical="center"/>
      <protection locked="0"/>
    </xf>
    <xf numFmtId="9" fontId="1" fillId="3" borderId="75" xfId="14" applyFont="1" applyFill="1" applyBorder="1" applyAlignment="1" applyProtection="1">
      <alignment horizontal="center" vertical="center"/>
      <protection locked="0"/>
    </xf>
    <xf numFmtId="0" fontId="1" fillId="3" borderId="10" xfId="0" applyFont="1" applyFill="1" applyBorder="1" applyAlignment="1" applyProtection="1">
      <alignment horizontal="left" vertical="center"/>
    </xf>
    <xf numFmtId="9" fontId="1" fillId="3" borderId="10" xfId="14" applyFont="1" applyFill="1" applyBorder="1" applyAlignment="1" applyProtection="1">
      <alignment horizontal="center" vertical="center"/>
      <protection locked="0"/>
    </xf>
    <xf numFmtId="9" fontId="1" fillId="3" borderId="12" xfId="14" applyFont="1" applyFill="1" applyBorder="1" applyAlignment="1" applyProtection="1">
      <alignment horizontal="center" vertical="center"/>
      <protection locked="0"/>
    </xf>
    <xf numFmtId="165" fontId="1" fillId="3" borderId="23" xfId="0" applyNumberFormat="1" applyFont="1" applyFill="1" applyBorder="1" applyAlignment="1" applyProtection="1">
      <alignment horizontal="left" vertical="center"/>
    </xf>
    <xf numFmtId="165" fontId="1" fillId="3" borderId="22" xfId="0" applyNumberFormat="1" applyFont="1" applyFill="1" applyBorder="1" applyAlignment="1" applyProtection="1">
      <alignment horizontal="left" vertical="center"/>
    </xf>
    <xf numFmtId="165" fontId="1" fillId="3" borderId="34" xfId="0" applyNumberFormat="1" applyFont="1" applyFill="1" applyBorder="1" applyAlignment="1" applyProtection="1">
      <alignment horizontal="left" vertical="center"/>
    </xf>
    <xf numFmtId="0" fontId="41" fillId="2" borderId="35" xfId="0" applyFont="1" applyFill="1" applyBorder="1" applyAlignment="1" applyProtection="1">
      <alignment horizontal="left" vertical="center"/>
    </xf>
    <xf numFmtId="0" fontId="41" fillId="2" borderId="21" xfId="0" applyFont="1" applyFill="1" applyBorder="1" applyAlignment="1" applyProtection="1">
      <alignment horizontal="left" vertical="center"/>
    </xf>
    <xf numFmtId="1" fontId="12" fillId="2" borderId="1" xfId="0" quotePrefix="1" applyNumberFormat="1" applyFont="1" applyFill="1" applyBorder="1" applyAlignment="1" applyProtection="1">
      <alignment horizontal="center" vertical="center"/>
      <protection locked="0"/>
    </xf>
    <xf numFmtId="0" fontId="1" fillId="13" borderId="2" xfId="0" applyFont="1" applyFill="1" applyBorder="1" applyAlignment="1">
      <alignment horizontal="center" vertical="center"/>
    </xf>
    <xf numFmtId="0" fontId="1" fillId="13" borderId="3" xfId="0" applyFont="1" applyFill="1" applyBorder="1" applyAlignment="1">
      <alignment horizontal="center" vertical="center"/>
    </xf>
    <xf numFmtId="0" fontId="1" fillId="13" borderId="4" xfId="0" applyFont="1" applyFill="1" applyBorder="1" applyAlignment="1">
      <alignment horizontal="center" vertical="center"/>
    </xf>
    <xf numFmtId="1" fontId="12" fillId="13" borderId="121" xfId="0" applyNumberFormat="1" applyFont="1" applyFill="1" applyBorder="1" applyAlignment="1">
      <alignment horizontal="right" vertical="center"/>
    </xf>
    <xf numFmtId="1" fontId="12" fillId="13" borderId="122" xfId="0" applyNumberFormat="1" applyFont="1" applyFill="1" applyBorder="1" applyAlignment="1">
      <alignment horizontal="right" vertical="center"/>
    </xf>
    <xf numFmtId="0" fontId="1" fillId="13" borderId="122" xfId="0" applyFont="1" applyFill="1" applyBorder="1" applyAlignment="1">
      <alignment horizontal="left" vertical="center"/>
    </xf>
    <xf numFmtId="0" fontId="1" fillId="13" borderId="123" xfId="0" applyFont="1" applyFill="1" applyBorder="1" applyAlignment="1">
      <alignment horizontal="left" vertical="center"/>
    </xf>
    <xf numFmtId="0" fontId="1" fillId="14" borderId="5" xfId="0" applyFont="1" applyFill="1" applyBorder="1" applyAlignment="1">
      <alignment horizontal="center" vertical="center"/>
    </xf>
    <xf numFmtId="0" fontId="1" fillId="14" borderId="0" xfId="0" applyFont="1" applyFill="1" applyBorder="1" applyAlignment="1">
      <alignment horizontal="center" vertical="center"/>
    </xf>
    <xf numFmtId="0" fontId="1" fillId="14" borderId="6" xfId="0" applyFont="1" applyFill="1" applyBorder="1" applyAlignment="1">
      <alignment horizontal="center" vertical="center"/>
    </xf>
    <xf numFmtId="0" fontId="41" fillId="2" borderId="22" xfId="0" applyFont="1" applyFill="1" applyBorder="1" applyAlignment="1">
      <alignment horizontal="center" vertical="center"/>
    </xf>
    <xf numFmtId="1" fontId="12" fillId="14" borderId="7" xfId="0" applyNumberFormat="1" applyFont="1" applyFill="1" applyBorder="1" applyAlignment="1">
      <alignment horizontal="right" vertical="center"/>
    </xf>
    <xf numFmtId="1" fontId="12" fillId="14" borderId="8" xfId="0" applyNumberFormat="1" applyFont="1" applyFill="1" applyBorder="1" applyAlignment="1">
      <alignment horizontal="right" vertical="center"/>
    </xf>
    <xf numFmtId="0" fontId="1" fillId="14" borderId="8" xfId="0" applyFont="1" applyFill="1" applyBorder="1" applyAlignment="1">
      <alignment horizontal="left" vertical="center"/>
    </xf>
    <xf numFmtId="0" fontId="1" fillId="14" borderId="9" xfId="0" applyFont="1" applyFill="1" applyBorder="1" applyAlignment="1">
      <alignment horizontal="left" vertical="center"/>
    </xf>
    <xf numFmtId="0" fontId="2" fillId="3" borderId="59" xfId="0" applyFont="1" applyFill="1" applyBorder="1" applyAlignment="1">
      <alignment horizontal="left"/>
    </xf>
    <xf numFmtId="0" fontId="2" fillId="3" borderId="57" xfId="0" applyFont="1" applyFill="1" applyBorder="1" applyAlignment="1">
      <alignment horizontal="left"/>
    </xf>
    <xf numFmtId="0" fontId="12" fillId="3" borderId="7" xfId="0" applyFont="1" applyFill="1" applyBorder="1" applyAlignment="1" applyProtection="1">
      <alignment horizontal="center" vertical="center"/>
      <protection locked="0"/>
    </xf>
    <xf numFmtId="0" fontId="12" fillId="3" borderId="8" xfId="0" applyFont="1" applyFill="1" applyBorder="1" applyAlignment="1" applyProtection="1">
      <alignment horizontal="center" vertical="center"/>
      <protection locked="0"/>
    </xf>
    <xf numFmtId="0" fontId="12" fillId="3" borderId="9" xfId="0" applyFont="1" applyFill="1" applyBorder="1" applyAlignment="1" applyProtection="1">
      <alignment horizontal="center" vertical="center"/>
      <protection locked="0"/>
    </xf>
    <xf numFmtId="0" fontId="12" fillId="3" borderId="12" xfId="0" applyFont="1" applyFill="1" applyBorder="1" applyAlignment="1" applyProtection="1">
      <alignment horizontal="center" vertical="center"/>
    </xf>
    <xf numFmtId="0" fontId="1" fillId="3" borderId="83" xfId="0" applyFont="1" applyFill="1" applyBorder="1" applyAlignment="1" applyProtection="1">
      <alignment horizontal="center" vertical="center"/>
    </xf>
    <xf numFmtId="0" fontId="1" fillId="3" borderId="5" xfId="0" applyFont="1" applyFill="1" applyBorder="1" applyAlignment="1" applyProtection="1">
      <alignment horizontal="center" vertical="center"/>
    </xf>
    <xf numFmtId="0" fontId="1" fillId="3" borderId="7" xfId="0" applyFont="1" applyFill="1" applyBorder="1" applyAlignment="1" applyProtection="1">
      <alignment horizontal="center" vertical="center"/>
    </xf>
    <xf numFmtId="0" fontId="1" fillId="3" borderId="8" xfId="0" applyFont="1" applyFill="1" applyBorder="1" applyAlignment="1" applyProtection="1">
      <alignment horizontal="center" vertical="center"/>
    </xf>
    <xf numFmtId="0" fontId="1" fillId="3" borderId="89" xfId="0" applyFont="1" applyFill="1" applyBorder="1" applyAlignment="1" applyProtection="1">
      <alignment horizontal="center" vertical="center"/>
    </xf>
    <xf numFmtId="0" fontId="2" fillId="3" borderId="2"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2" fillId="3" borderId="4" xfId="0" applyFont="1" applyFill="1" applyBorder="1" applyAlignment="1" applyProtection="1">
      <alignment horizontal="center" vertical="center"/>
    </xf>
    <xf numFmtId="0" fontId="12" fillId="3" borderId="5" xfId="0" applyFont="1" applyFill="1" applyBorder="1" applyAlignment="1" applyProtection="1">
      <alignment horizontal="center" vertical="center"/>
      <protection locked="0"/>
    </xf>
    <xf numFmtId="0" fontId="12" fillId="3" borderId="0" xfId="0" applyFont="1" applyFill="1" applyBorder="1" applyAlignment="1" applyProtection="1">
      <alignment horizontal="center" vertical="center"/>
      <protection locked="0"/>
    </xf>
    <xf numFmtId="0" fontId="12" fillId="3" borderId="6" xfId="0" applyFont="1" applyFill="1" applyBorder="1" applyAlignment="1" applyProtection="1">
      <alignment horizontal="center" vertical="center"/>
      <protection locked="0"/>
    </xf>
    <xf numFmtId="0" fontId="2" fillId="3" borderId="5" xfId="0" applyFont="1" applyFill="1" applyBorder="1" applyAlignment="1" applyProtection="1">
      <alignment horizontal="center" vertical="center"/>
    </xf>
    <xf numFmtId="0" fontId="2" fillId="3" borderId="0" xfId="0" applyFont="1" applyFill="1" applyBorder="1" applyAlignment="1" applyProtection="1">
      <alignment horizontal="center" vertical="center"/>
    </xf>
    <xf numFmtId="0" fontId="2" fillId="3" borderId="6" xfId="0" applyFont="1" applyFill="1" applyBorder="1" applyAlignment="1" applyProtection="1">
      <alignment horizontal="center" vertical="center"/>
    </xf>
    <xf numFmtId="166" fontId="12" fillId="2" borderId="1" xfId="0" quotePrefix="1" applyNumberFormat="1" applyFont="1" applyFill="1" applyBorder="1" applyAlignment="1" applyProtection="1">
      <alignment horizontal="center" vertical="center"/>
      <protection locked="0"/>
    </xf>
    <xf numFmtId="2" fontId="12" fillId="2" borderId="13" xfId="0" quotePrefix="1" applyNumberFormat="1" applyFont="1" applyFill="1" applyBorder="1" applyAlignment="1" applyProtection="1">
      <alignment horizontal="center" vertical="center"/>
      <protection locked="0"/>
    </xf>
    <xf numFmtId="2" fontId="12" fillId="2" borderId="29" xfId="0" applyNumberFormat="1" applyFont="1" applyFill="1" applyBorder="1" applyAlignment="1" applyProtection="1">
      <alignment horizontal="center" vertical="center"/>
      <protection locked="0"/>
    </xf>
    <xf numFmtId="0" fontId="1" fillId="2" borderId="124" xfId="0" applyFont="1" applyFill="1" applyBorder="1" applyAlignment="1">
      <alignment horizontal="left" vertical="center"/>
    </xf>
    <xf numFmtId="0" fontId="1" fillId="2" borderId="118" xfId="0" applyFont="1" applyFill="1" applyBorder="1" applyAlignment="1">
      <alignment horizontal="left" vertical="center"/>
    </xf>
    <xf numFmtId="0" fontId="1" fillId="2" borderId="117" xfId="0" applyFont="1" applyFill="1" applyBorder="1" applyAlignment="1">
      <alignment horizontal="center" vertical="center"/>
    </xf>
    <xf numFmtId="1" fontId="22" fillId="3" borderId="94" xfId="0" applyNumberFormat="1" applyFont="1" applyFill="1" applyBorder="1" applyAlignment="1" applyProtection="1">
      <alignment horizontal="left" vertical="center" wrapText="1"/>
    </xf>
    <xf numFmtId="1" fontId="22" fillId="3" borderId="3" xfId="0" applyNumberFormat="1" applyFont="1" applyFill="1" applyBorder="1" applyAlignment="1" applyProtection="1">
      <alignment horizontal="left" vertical="center" wrapText="1"/>
    </xf>
    <xf numFmtId="1" fontId="22" fillId="3" borderId="4" xfId="0" applyNumberFormat="1" applyFont="1" applyFill="1" applyBorder="1" applyAlignment="1" applyProtection="1">
      <alignment horizontal="left" vertical="center" wrapText="1"/>
    </xf>
    <xf numFmtId="1" fontId="22" fillId="3" borderId="23" xfId="0" applyNumberFormat="1" applyFont="1" applyFill="1" applyBorder="1" applyAlignment="1" applyProtection="1">
      <alignment horizontal="left" vertical="center" wrapText="1"/>
    </xf>
    <xf numFmtId="1" fontId="22" fillId="3" borderId="22" xfId="0" applyNumberFormat="1" applyFont="1" applyFill="1" applyBorder="1" applyAlignment="1" applyProtection="1">
      <alignment horizontal="left" vertical="center" wrapText="1"/>
    </xf>
    <xf numFmtId="1" fontId="22" fillId="3" borderId="82" xfId="0" applyNumberFormat="1" applyFont="1" applyFill="1" applyBorder="1" applyAlignment="1" applyProtection="1">
      <alignment horizontal="left" vertical="center" wrapText="1"/>
    </xf>
    <xf numFmtId="0" fontId="2" fillId="3" borderId="7" xfId="0" applyFont="1" applyFill="1" applyBorder="1" applyAlignment="1" applyProtection="1">
      <alignment horizontal="center" vertical="center"/>
    </xf>
    <xf numFmtId="1" fontId="12" fillId="2" borderId="24" xfId="0" applyNumberFormat="1" applyFont="1" applyFill="1" applyBorder="1" applyAlignment="1" applyProtection="1">
      <alignment horizontal="center" vertical="center"/>
    </xf>
    <xf numFmtId="0" fontId="1" fillId="2" borderId="55" xfId="0" applyFont="1" applyFill="1" applyBorder="1" applyAlignment="1" applyProtection="1">
      <alignment horizontal="left" vertical="center"/>
    </xf>
    <xf numFmtId="0" fontId="1" fillId="2" borderId="54" xfId="0" applyFont="1" applyFill="1" applyBorder="1" applyAlignment="1" applyProtection="1">
      <alignment horizontal="left" vertical="center"/>
    </xf>
    <xf numFmtId="0" fontId="12" fillId="2" borderId="52" xfId="0" applyFont="1" applyFill="1" applyBorder="1" applyAlignment="1" applyProtection="1">
      <alignment horizontal="left" vertical="center"/>
    </xf>
    <xf numFmtId="0" fontId="12" fillId="2" borderId="64" xfId="0" applyFont="1" applyFill="1" applyBorder="1" applyAlignment="1" applyProtection="1">
      <alignment horizontal="left" vertical="center"/>
    </xf>
    <xf numFmtId="0" fontId="12" fillId="2" borderId="53" xfId="0" quotePrefix="1" applyFont="1" applyFill="1" applyBorder="1" applyAlignment="1" applyProtection="1">
      <alignment horizontal="right" vertical="center"/>
      <protection locked="0"/>
    </xf>
    <xf numFmtId="0" fontId="12" fillId="2" borderId="52" xfId="0" quotePrefix="1" applyFont="1" applyFill="1" applyBorder="1" applyAlignment="1" applyProtection="1">
      <alignment horizontal="right" vertical="center"/>
      <protection locked="0"/>
    </xf>
    <xf numFmtId="0" fontId="1" fillId="3" borderId="76" xfId="0" applyFont="1" applyFill="1" applyBorder="1" applyAlignment="1" applyProtection="1">
      <alignment horizontal="center"/>
    </xf>
    <xf numFmtId="0" fontId="1" fillId="3" borderId="40" xfId="0" applyFont="1" applyFill="1" applyBorder="1" applyAlignment="1" applyProtection="1">
      <alignment horizontal="center"/>
    </xf>
    <xf numFmtId="0" fontId="1" fillId="3" borderId="75" xfId="0" applyFont="1" applyFill="1" applyBorder="1" applyAlignment="1" applyProtection="1">
      <alignment horizontal="center"/>
    </xf>
    <xf numFmtId="0" fontId="1" fillId="3" borderId="41" xfId="0" applyFont="1" applyFill="1" applyBorder="1" applyAlignment="1" applyProtection="1">
      <alignment horizontal="center"/>
    </xf>
    <xf numFmtId="0" fontId="1" fillId="3" borderId="39" xfId="0" applyFont="1" applyFill="1" applyBorder="1" applyAlignment="1" applyProtection="1">
      <alignment horizontal="center"/>
    </xf>
    <xf numFmtId="0" fontId="1" fillId="3" borderId="56" xfId="0" applyFont="1" applyFill="1" applyBorder="1" applyAlignment="1" applyProtection="1">
      <alignment horizontal="center"/>
    </xf>
    <xf numFmtId="0" fontId="1" fillId="3" borderId="38" xfId="0" applyFont="1" applyFill="1" applyBorder="1" applyAlignment="1" applyProtection="1">
      <alignment horizontal="center"/>
    </xf>
    <xf numFmtId="0" fontId="1" fillId="3" borderId="71" xfId="0" applyFont="1" applyFill="1" applyBorder="1" applyAlignment="1" applyProtection="1">
      <alignment horizontal="center"/>
    </xf>
    <xf numFmtId="0" fontId="1" fillId="3" borderId="26" xfId="0" applyFont="1" applyFill="1" applyBorder="1" applyAlignment="1" applyProtection="1">
      <alignment horizontal="center"/>
    </xf>
    <xf numFmtId="0" fontId="1" fillId="3" borderId="25" xfId="0" applyFont="1" applyFill="1" applyBorder="1" applyAlignment="1" applyProtection="1">
      <alignment horizontal="center"/>
    </xf>
    <xf numFmtId="0" fontId="1" fillId="3" borderId="20" xfId="0" applyFont="1" applyFill="1" applyBorder="1" applyAlignment="1" applyProtection="1">
      <alignment horizontal="center"/>
    </xf>
    <xf numFmtId="0" fontId="1" fillId="3" borderId="60" xfId="0" applyFont="1" applyFill="1" applyBorder="1" applyAlignment="1" applyProtection="1">
      <alignment horizontal="center"/>
    </xf>
    <xf numFmtId="0" fontId="1" fillId="2" borderId="1" xfId="0" applyFont="1" applyFill="1" applyBorder="1" applyAlignment="1" applyProtection="1">
      <alignment horizontal="center"/>
    </xf>
    <xf numFmtId="0" fontId="1" fillId="2" borderId="28" xfId="0" applyFont="1" applyFill="1" applyBorder="1" applyAlignment="1" applyProtection="1">
      <alignment horizontal="center"/>
    </xf>
    <xf numFmtId="0" fontId="1" fillId="2" borderId="27" xfId="0" applyFont="1" applyFill="1" applyBorder="1" applyAlignment="1" applyProtection="1">
      <alignment horizontal="left" vertical="top"/>
    </xf>
    <xf numFmtId="0" fontId="1" fillId="2" borderId="1" xfId="0" applyFont="1" applyFill="1" applyBorder="1" applyAlignment="1" applyProtection="1">
      <alignment horizontal="left" vertical="top"/>
    </xf>
    <xf numFmtId="165" fontId="1" fillId="3" borderId="23" xfId="0" applyNumberFormat="1" applyFont="1" applyFill="1" applyBorder="1" applyAlignment="1">
      <alignment horizontal="left" vertical="center"/>
    </xf>
    <xf numFmtId="165" fontId="1" fillId="3" borderId="22" xfId="0" applyNumberFormat="1" applyFont="1" applyFill="1" applyBorder="1" applyAlignment="1">
      <alignment horizontal="left" vertical="center"/>
    </xf>
    <xf numFmtId="165" fontId="1" fillId="3" borderId="34" xfId="0" applyNumberFormat="1" applyFont="1" applyFill="1" applyBorder="1" applyAlignment="1">
      <alignment horizontal="left" vertical="center"/>
    </xf>
    <xf numFmtId="0" fontId="13" fillId="2" borderId="23" xfId="0" applyFont="1" applyFill="1" applyBorder="1" applyAlignment="1">
      <alignment horizontal="right" vertical="center"/>
    </xf>
    <xf numFmtId="0" fontId="13" fillId="2" borderId="22" xfId="0" applyFont="1" applyFill="1" applyBorder="1" applyAlignment="1">
      <alignment horizontal="right" vertical="center"/>
    </xf>
    <xf numFmtId="165" fontId="1" fillId="3" borderId="37" xfId="0" applyNumberFormat="1" applyFont="1" applyFill="1" applyBorder="1" applyAlignment="1">
      <alignment horizontal="left" vertical="center"/>
    </xf>
    <xf numFmtId="165" fontId="1" fillId="3" borderId="0" xfId="0" applyNumberFormat="1" applyFont="1" applyFill="1" applyAlignment="1">
      <alignment horizontal="left" vertical="center"/>
    </xf>
    <xf numFmtId="165" fontId="1" fillId="3" borderId="36" xfId="0" applyNumberFormat="1" applyFont="1" applyFill="1" applyBorder="1" applyAlignment="1">
      <alignment horizontal="left" vertical="center"/>
    </xf>
    <xf numFmtId="0" fontId="12" fillId="2" borderId="13" xfId="0" quotePrefix="1" applyFont="1" applyFill="1" applyBorder="1" applyAlignment="1" applyProtection="1">
      <alignment horizontal="center" vertical="center"/>
      <protection locked="0"/>
    </xf>
    <xf numFmtId="0" fontId="12" fillId="2" borderId="13" xfId="0" quotePrefix="1" applyFont="1" applyFill="1" applyBorder="1" applyAlignment="1" applyProtection="1">
      <alignment horizontal="center"/>
      <protection locked="0"/>
    </xf>
    <xf numFmtId="0" fontId="1" fillId="2" borderId="49" xfId="0" applyFont="1" applyFill="1" applyBorder="1" applyAlignment="1">
      <alignment horizontal="center" vertical="center" wrapText="1"/>
    </xf>
    <xf numFmtId="0" fontId="1" fillId="2" borderId="48"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1" fillId="2" borderId="14" xfId="0" applyFont="1" applyFill="1" applyBorder="1" applyAlignment="1">
      <alignment horizontal="center" vertical="center" wrapText="1"/>
    </xf>
    <xf numFmtId="0" fontId="1" fillId="2" borderId="48" xfId="0" applyFont="1" applyFill="1" applyBorder="1" applyAlignment="1">
      <alignment horizontal="center" vertical="center"/>
    </xf>
    <xf numFmtId="0" fontId="1" fillId="2" borderId="47" xfId="0" applyFont="1" applyFill="1" applyBorder="1" applyAlignment="1">
      <alignment horizontal="center" vertical="center"/>
    </xf>
    <xf numFmtId="0" fontId="1" fillId="2" borderId="46" xfId="0" applyFont="1" applyFill="1" applyBorder="1" applyAlignment="1">
      <alignment horizontal="center" vertical="center"/>
    </xf>
    <xf numFmtId="0" fontId="1" fillId="2" borderId="44" xfId="0" applyFont="1" applyFill="1" applyBorder="1" applyAlignment="1">
      <alignment horizontal="center" vertical="center"/>
    </xf>
    <xf numFmtId="0" fontId="1" fillId="2" borderId="43" xfId="0" applyFont="1" applyFill="1" applyBorder="1" applyAlignment="1">
      <alignment horizontal="center" vertical="center"/>
    </xf>
    <xf numFmtId="0" fontId="1" fillId="2" borderId="42" xfId="0" applyFont="1" applyFill="1" applyBorder="1" applyAlignment="1">
      <alignment horizontal="center" vertical="center"/>
    </xf>
    <xf numFmtId="0" fontId="1" fillId="3" borderId="41" xfId="0" applyFont="1" applyFill="1" applyBorder="1" applyAlignment="1">
      <alignment horizontal="left" vertical="center"/>
    </xf>
    <xf numFmtId="0" fontId="2" fillId="3" borderId="19" xfId="0" applyFont="1" applyFill="1" applyBorder="1" applyAlignment="1">
      <alignment horizontal="center" wrapText="1"/>
    </xf>
    <xf numFmtId="0" fontId="2" fillId="3" borderId="18" xfId="0" applyFont="1" applyFill="1" applyBorder="1" applyAlignment="1">
      <alignment horizontal="center" wrapText="1"/>
    </xf>
    <xf numFmtId="0" fontId="2" fillId="3" borderId="46" xfId="0" applyFont="1" applyFill="1" applyBorder="1" applyAlignment="1">
      <alignment horizontal="center" wrapText="1"/>
    </xf>
    <xf numFmtId="0" fontId="2" fillId="3" borderId="37" xfId="0" applyFont="1" applyFill="1" applyBorder="1" applyAlignment="1">
      <alignment horizontal="center" wrapText="1"/>
    </xf>
    <xf numFmtId="0" fontId="2" fillId="3" borderId="0" xfId="0" applyFont="1" applyFill="1" applyAlignment="1">
      <alignment horizontal="center" wrapText="1"/>
    </xf>
    <xf numFmtId="0" fontId="2" fillId="3" borderId="36" xfId="0" applyFont="1" applyFill="1" applyBorder="1" applyAlignment="1">
      <alignment horizontal="center" wrapText="1"/>
    </xf>
    <xf numFmtId="0" fontId="2" fillId="3" borderId="96" xfId="0" applyFont="1" applyFill="1" applyBorder="1" applyAlignment="1">
      <alignment horizontal="center" wrapText="1"/>
    </xf>
    <xf numFmtId="0" fontId="2" fillId="3" borderId="43" xfId="0" applyFont="1" applyFill="1" applyBorder="1" applyAlignment="1">
      <alignment horizontal="center" wrapText="1"/>
    </xf>
    <xf numFmtId="0" fontId="2" fillId="3" borderId="42" xfId="0" applyFont="1" applyFill="1" applyBorder="1" applyAlignment="1">
      <alignment horizontal="center" wrapText="1"/>
    </xf>
    <xf numFmtId="0" fontId="1" fillId="3" borderId="10" xfId="0" applyFont="1" applyFill="1" applyBorder="1" applyAlignment="1">
      <alignment horizontal="left" vertical="center"/>
    </xf>
    <xf numFmtId="0" fontId="1" fillId="3" borderId="10" xfId="0" applyFont="1" applyFill="1" applyBorder="1" applyAlignment="1">
      <alignment horizontal="center"/>
    </xf>
    <xf numFmtId="0" fontId="1" fillId="3" borderId="11" xfId="0" applyFont="1" applyFill="1" applyBorder="1" applyAlignment="1">
      <alignment horizontal="center"/>
    </xf>
    <xf numFmtId="0" fontId="1" fillId="3" borderId="12" xfId="0" applyFont="1" applyFill="1" applyBorder="1" applyAlignment="1">
      <alignment horizontal="center"/>
    </xf>
    <xf numFmtId="0" fontId="2" fillId="3" borderId="80" xfId="0" applyFont="1" applyFill="1" applyBorder="1" applyAlignment="1">
      <alignment horizontal="left" vertical="center"/>
    </xf>
    <xf numFmtId="0" fontId="2" fillId="3" borderId="79" xfId="0" applyFont="1" applyFill="1" applyBorder="1" applyAlignment="1">
      <alignment horizontal="left" vertical="center"/>
    </xf>
    <xf numFmtId="1" fontId="12" fillId="2" borderId="21" xfId="0" quotePrefix="1" applyNumberFormat="1" applyFont="1" applyFill="1" applyBorder="1" applyAlignment="1" applyProtection="1">
      <alignment horizontal="center" vertical="center"/>
      <protection locked="0"/>
    </xf>
    <xf numFmtId="1" fontId="12" fillId="2" borderId="1" xfId="0" applyNumberFormat="1" applyFont="1" applyFill="1" applyBorder="1" applyAlignment="1">
      <alignment horizontal="center" vertical="center"/>
    </xf>
    <xf numFmtId="1" fontId="12" fillId="2" borderId="28" xfId="0" applyNumberFormat="1" applyFont="1" applyFill="1" applyBorder="1" applyAlignment="1">
      <alignment horizontal="center" vertical="center"/>
    </xf>
    <xf numFmtId="0" fontId="2" fillId="3" borderId="19" xfId="0" applyFont="1" applyFill="1" applyBorder="1" applyAlignment="1">
      <alignment horizontal="left" vertical="center"/>
    </xf>
    <xf numFmtId="0" fontId="2" fillId="3" borderId="18" xfId="0" applyFont="1" applyFill="1" applyBorder="1" applyAlignment="1">
      <alignment horizontal="left" vertical="center"/>
    </xf>
    <xf numFmtId="0" fontId="2" fillId="3" borderId="109" xfId="0" applyFont="1" applyFill="1" applyBorder="1" applyAlignment="1">
      <alignment horizontal="left" vertical="center"/>
    </xf>
    <xf numFmtId="0" fontId="2" fillId="3" borderId="96" xfId="0" applyFont="1" applyFill="1" applyBorder="1" applyAlignment="1">
      <alignment horizontal="left" vertical="center"/>
    </xf>
    <xf numFmtId="0" fontId="2" fillId="3" borderId="43" xfId="0" applyFont="1" applyFill="1" applyBorder="1" applyAlignment="1">
      <alignment horizontal="left" vertical="center"/>
    </xf>
    <xf numFmtId="0" fontId="2" fillId="3" borderId="108" xfId="0" applyFont="1" applyFill="1" applyBorder="1" applyAlignment="1">
      <alignment horizontal="left" vertical="center"/>
    </xf>
    <xf numFmtId="0" fontId="2" fillId="3" borderId="63" xfId="0" applyFont="1" applyFill="1" applyBorder="1" applyAlignment="1">
      <alignment horizontal="left"/>
    </xf>
    <xf numFmtId="0" fontId="2" fillId="3" borderId="62" xfId="0" applyFont="1" applyFill="1" applyBorder="1" applyAlignment="1">
      <alignment horizontal="left"/>
    </xf>
    <xf numFmtId="0" fontId="2" fillId="3" borderId="61" xfId="0" applyFont="1" applyFill="1" applyBorder="1" applyAlignment="1">
      <alignment horizontal="left"/>
    </xf>
    <xf numFmtId="0" fontId="1" fillId="3" borderId="38" xfId="0" applyFont="1" applyFill="1" applyBorder="1" applyAlignment="1">
      <alignment horizontal="left" vertical="center"/>
    </xf>
    <xf numFmtId="0" fontId="1" fillId="3" borderId="39" xfId="0" applyFont="1" applyFill="1" applyBorder="1" applyAlignment="1">
      <alignment horizontal="left" vertical="center"/>
    </xf>
    <xf numFmtId="0" fontId="1" fillId="3" borderId="27" xfId="0" applyFont="1" applyFill="1" applyBorder="1" applyAlignment="1" applyProtection="1">
      <alignment horizontal="center"/>
    </xf>
    <xf numFmtId="0" fontId="1" fillId="3" borderId="1" xfId="0" applyFont="1" applyFill="1" applyBorder="1" applyAlignment="1" applyProtection="1">
      <alignment horizontal="center"/>
    </xf>
    <xf numFmtId="0" fontId="1" fillId="3" borderId="28" xfId="0" applyFont="1" applyFill="1" applyBorder="1" applyAlignment="1" applyProtection="1">
      <alignment horizontal="center"/>
    </xf>
    <xf numFmtId="0" fontId="12" fillId="2" borderId="2" xfId="0" applyFont="1" applyFill="1" applyBorder="1" applyAlignment="1" applyProtection="1">
      <alignment horizontal="center" vertical="center"/>
      <protection locked="0"/>
    </xf>
    <xf numFmtId="0" fontId="12" fillId="2" borderId="93" xfId="0" applyFont="1" applyFill="1" applyBorder="1" applyAlignment="1" applyProtection="1">
      <alignment horizontal="center" vertical="center"/>
      <protection locked="0"/>
    </xf>
    <xf numFmtId="168" fontId="12" fillId="3" borderId="41" xfId="14" applyNumberFormat="1" applyFont="1" applyFill="1" applyBorder="1" applyAlignment="1" applyProtection="1">
      <alignment horizontal="center" vertical="center"/>
    </xf>
    <xf numFmtId="168" fontId="12" fillId="3" borderId="40" xfId="14" applyNumberFormat="1" applyFont="1" applyFill="1" applyBorder="1" applyAlignment="1" applyProtection="1">
      <alignment horizontal="center" vertical="center"/>
    </xf>
    <xf numFmtId="168" fontId="12" fillId="3" borderId="39" xfId="14" applyNumberFormat="1" applyFont="1" applyFill="1" applyBorder="1" applyAlignment="1" applyProtection="1">
      <alignment horizontal="center" vertical="center"/>
    </xf>
    <xf numFmtId="0" fontId="19" fillId="3" borderId="94" xfId="0" applyFont="1" applyFill="1" applyBorder="1" applyAlignment="1" applyProtection="1">
      <alignment horizontal="left" vertical="center" wrapText="1"/>
    </xf>
    <xf numFmtId="0" fontId="19" fillId="3" borderId="23" xfId="0" applyFont="1" applyFill="1" applyBorder="1" applyAlignment="1" applyProtection="1">
      <alignment horizontal="left" vertical="center" wrapText="1"/>
    </xf>
    <xf numFmtId="9" fontId="1" fillId="3" borderId="7" xfId="14" applyFont="1" applyFill="1" applyBorder="1" applyAlignment="1" applyProtection="1">
      <alignment horizontal="center" vertical="center"/>
      <protection locked="0"/>
    </xf>
    <xf numFmtId="9" fontId="1" fillId="3" borderId="9" xfId="14" applyFont="1" applyFill="1" applyBorder="1" applyAlignment="1" applyProtection="1">
      <alignment horizontal="center" vertical="center"/>
      <protection locked="0"/>
    </xf>
    <xf numFmtId="0" fontId="12" fillId="2" borderId="41" xfId="0" applyFont="1" applyFill="1" applyBorder="1" applyAlignment="1" applyProtection="1">
      <alignment horizontal="center" vertical="center"/>
      <protection locked="0"/>
    </xf>
    <xf numFmtId="0" fontId="12" fillId="2" borderId="40" xfId="0" applyFont="1" applyFill="1" applyBorder="1" applyAlignment="1" applyProtection="1">
      <alignment horizontal="center" vertical="center"/>
      <protection locked="0"/>
    </xf>
    <xf numFmtId="0" fontId="12" fillId="2" borderId="39" xfId="0" applyFont="1" applyFill="1" applyBorder="1" applyAlignment="1" applyProtection="1">
      <alignment horizontal="center" vertical="center"/>
      <protection locked="0"/>
    </xf>
    <xf numFmtId="2" fontId="12" fillId="2" borderId="92" xfId="0" quotePrefix="1" applyNumberFormat="1" applyFont="1" applyFill="1" applyBorder="1" applyAlignment="1" applyProtection="1">
      <alignment horizontal="center" vertical="center"/>
      <protection locked="0"/>
    </xf>
    <xf numFmtId="2" fontId="12" fillId="2" borderId="91" xfId="0" applyNumberFormat="1" applyFont="1" applyFill="1" applyBorder="1" applyAlignment="1" applyProtection="1">
      <alignment horizontal="center" vertical="center"/>
      <protection locked="0"/>
    </xf>
    <xf numFmtId="166" fontId="12" fillId="2" borderId="10" xfId="0" applyNumberFormat="1" applyFont="1" applyFill="1" applyBorder="1" applyAlignment="1" applyProtection="1">
      <alignment horizontal="center" vertical="center"/>
    </xf>
    <xf numFmtId="166" fontId="12" fillId="2" borderId="11" xfId="0" applyNumberFormat="1" applyFont="1" applyFill="1" applyBorder="1" applyAlignment="1" applyProtection="1">
      <alignment horizontal="center" vertical="center"/>
    </xf>
    <xf numFmtId="166" fontId="12" fillId="2" borderId="38" xfId="0" applyNumberFormat="1" applyFont="1" applyFill="1" applyBorder="1" applyAlignment="1" applyProtection="1">
      <alignment horizontal="center" vertical="center"/>
    </xf>
    <xf numFmtId="2" fontId="1" fillId="2" borderId="30" xfId="0" applyNumberFormat="1" applyFont="1" applyFill="1" applyBorder="1" applyAlignment="1" applyProtection="1">
      <alignment horizontal="left" vertical="center"/>
      <protection locked="0"/>
    </xf>
    <xf numFmtId="2" fontId="1" fillId="2" borderId="13" xfId="0" applyNumberFormat="1" applyFont="1" applyFill="1" applyBorder="1" applyAlignment="1" applyProtection="1">
      <alignment horizontal="left" vertical="center"/>
      <protection locked="0"/>
    </xf>
    <xf numFmtId="0" fontId="12" fillId="2" borderId="118" xfId="0" quotePrefix="1" applyFont="1" applyFill="1" applyBorder="1" applyAlignment="1" applyProtection="1">
      <alignment horizontal="right" vertical="center"/>
      <protection locked="0"/>
    </xf>
    <xf numFmtId="0" fontId="12" fillId="2" borderId="41" xfId="0" quotePrefix="1" applyFont="1" applyFill="1" applyBorder="1" applyAlignment="1" applyProtection="1">
      <alignment horizontal="right" vertical="center"/>
      <protection locked="0"/>
    </xf>
    <xf numFmtId="0" fontId="12" fillId="2" borderId="9" xfId="0" applyFont="1" applyFill="1" applyBorder="1" applyAlignment="1" applyProtection="1">
      <alignment horizontal="left" vertical="center"/>
      <protection locked="0"/>
    </xf>
    <xf numFmtId="0" fontId="12" fillId="2" borderId="29" xfId="0" applyFont="1" applyFill="1" applyBorder="1" applyAlignment="1" applyProtection="1">
      <alignment horizontal="left" vertical="center"/>
      <protection locked="0"/>
    </xf>
    <xf numFmtId="0" fontId="12" fillId="2" borderId="12" xfId="0" quotePrefix="1" applyFont="1" applyFill="1" applyBorder="1" applyAlignment="1" applyProtection="1">
      <alignment horizontal="left" vertical="center"/>
    </xf>
    <xf numFmtId="0" fontId="12" fillId="2" borderId="28" xfId="0" applyFont="1" applyFill="1" applyBorder="1" applyAlignment="1" applyProtection="1">
      <alignment horizontal="left" vertical="center"/>
    </xf>
    <xf numFmtId="0" fontId="1" fillId="2" borderId="21" xfId="0" applyFont="1" applyFill="1" applyBorder="1" applyAlignment="1" applyProtection="1">
      <alignment horizontal="center" vertical="center"/>
    </xf>
    <xf numFmtId="0" fontId="1" fillId="2" borderId="24" xfId="0" applyFont="1" applyFill="1" applyBorder="1" applyAlignment="1" applyProtection="1">
      <alignment horizontal="center" vertical="center"/>
    </xf>
    <xf numFmtId="0" fontId="1" fillId="2" borderId="7" xfId="0" applyFont="1" applyFill="1" applyBorder="1" applyAlignment="1" applyProtection="1">
      <alignment horizontal="center" vertical="center"/>
    </xf>
    <xf numFmtId="0" fontId="12" fillId="2" borderId="25" xfId="0" quotePrefix="1" applyFont="1" applyFill="1" applyBorder="1" applyAlignment="1" applyProtection="1">
      <alignment horizontal="left" vertical="center"/>
    </xf>
    <xf numFmtId="0" fontId="12" fillId="2" borderId="24" xfId="0" applyFont="1" applyFill="1" applyBorder="1" applyAlignment="1" applyProtection="1">
      <alignment horizontal="left" vertical="center"/>
    </xf>
    <xf numFmtId="0" fontId="12" fillId="2" borderId="21" xfId="0" quotePrefix="1" applyFont="1" applyFill="1" applyBorder="1" applyAlignment="1" applyProtection="1">
      <alignment horizontal="center" vertical="center"/>
      <protection locked="0"/>
    </xf>
    <xf numFmtId="2" fontId="12" fillId="2" borderId="1" xfId="0" applyNumberFormat="1" applyFont="1" applyFill="1" applyBorder="1" applyAlignment="1" applyProtection="1">
      <alignment horizontal="right" vertical="center"/>
      <protection locked="0"/>
    </xf>
    <xf numFmtId="2" fontId="12" fillId="3" borderId="11" xfId="0" applyNumberFormat="1" applyFont="1" applyFill="1" applyBorder="1" applyAlignment="1" applyProtection="1">
      <alignment horizontal="right" vertical="center"/>
    </xf>
    <xf numFmtId="0" fontId="1" fillId="2" borderId="72" xfId="0" applyFont="1" applyFill="1" applyBorder="1" applyAlignment="1" applyProtection="1">
      <alignment horizontal="center" vertical="center"/>
    </xf>
    <xf numFmtId="0" fontId="1" fillId="2" borderId="8" xfId="0" applyFont="1" applyFill="1" applyBorder="1" applyAlignment="1" applyProtection="1">
      <alignment horizontal="center" vertical="center"/>
    </xf>
    <xf numFmtId="0" fontId="1" fillId="2" borderId="9" xfId="0" applyFont="1" applyFill="1" applyBorder="1" applyAlignment="1" applyProtection="1">
      <alignment horizontal="center" vertical="center"/>
    </xf>
    <xf numFmtId="0" fontId="2" fillId="3" borderId="0" xfId="0" applyFont="1" applyFill="1" applyAlignment="1" applyProtection="1">
      <alignment horizontal="center" vertical="center"/>
      <protection locked="0"/>
    </xf>
    <xf numFmtId="166" fontId="12" fillId="3" borderId="10" xfId="0" applyNumberFormat="1" applyFont="1" applyFill="1" applyBorder="1" applyAlignment="1" applyProtection="1">
      <alignment horizontal="right" vertical="center"/>
      <protection locked="0"/>
    </xf>
    <xf numFmtId="166" fontId="12" fillId="3" borderId="11" xfId="0" applyNumberFormat="1" applyFont="1" applyFill="1" applyBorder="1" applyAlignment="1" applyProtection="1">
      <alignment horizontal="right" vertical="center"/>
      <protection locked="0"/>
    </xf>
    <xf numFmtId="0" fontId="12" fillId="3" borderId="11" xfId="0" applyFont="1" applyFill="1" applyBorder="1" applyAlignment="1" applyProtection="1">
      <alignment horizontal="left" vertical="center"/>
    </xf>
    <xf numFmtId="0" fontId="12" fillId="3" borderId="38" xfId="0" applyFont="1" applyFill="1" applyBorder="1" applyAlignment="1" applyProtection="1">
      <alignment horizontal="left" vertical="center"/>
    </xf>
    <xf numFmtId="1" fontId="12" fillId="3" borderId="21" xfId="0" applyNumberFormat="1" applyFont="1" applyFill="1" applyBorder="1" applyAlignment="1" applyProtection="1">
      <alignment horizontal="center" vertical="center"/>
    </xf>
    <xf numFmtId="0" fontId="1" fillId="3" borderId="29" xfId="0" applyFont="1" applyFill="1" applyBorder="1" applyAlignment="1" applyProtection="1">
      <alignment horizontal="center" vertical="center"/>
    </xf>
    <xf numFmtId="1" fontId="12" fillId="3" borderId="24" xfId="0" applyNumberFormat="1" applyFont="1" applyFill="1" applyBorder="1" applyAlignment="1" applyProtection="1">
      <alignment horizontal="center" vertical="center"/>
    </xf>
    <xf numFmtId="0" fontId="1" fillId="3" borderId="35" xfId="0" applyFont="1" applyFill="1" applyBorder="1" applyAlignment="1" applyProtection="1">
      <alignment horizontal="left" vertical="center"/>
    </xf>
    <xf numFmtId="0" fontId="1" fillId="3" borderId="21" xfId="0" applyFont="1" applyFill="1" applyBorder="1" applyAlignment="1" applyProtection="1">
      <alignment horizontal="left" vertical="center"/>
    </xf>
    <xf numFmtId="166" fontId="12" fillId="2" borderId="28" xfId="0" applyNumberFormat="1" applyFont="1" applyFill="1" applyBorder="1" applyAlignment="1" applyProtection="1">
      <alignment horizontal="center" vertical="center"/>
      <protection locked="0"/>
    </xf>
    <xf numFmtId="166" fontId="12" fillId="2" borderId="120" xfId="0" applyNumberFormat="1" applyFont="1" applyFill="1" applyBorder="1" applyAlignment="1" applyProtection="1">
      <alignment horizontal="center" vertical="center"/>
      <protection locked="0"/>
    </xf>
    <xf numFmtId="166" fontId="12" fillId="3" borderId="21" xfId="0" applyNumberFormat="1" applyFont="1" applyFill="1" applyBorder="1" applyAlignment="1" applyProtection="1">
      <alignment horizontal="right" vertical="center"/>
    </xf>
    <xf numFmtId="166" fontId="12" fillId="3" borderId="20" xfId="0" applyNumberFormat="1" applyFont="1" applyFill="1" applyBorder="1" applyAlignment="1" applyProtection="1">
      <alignment horizontal="right" vertical="center"/>
    </xf>
    <xf numFmtId="0" fontId="12" fillId="3" borderId="25" xfId="0" applyFont="1" applyFill="1" applyBorder="1" applyAlignment="1" applyProtection="1">
      <alignment horizontal="left" vertical="center"/>
    </xf>
    <xf numFmtId="0" fontId="12" fillId="3" borderId="24" xfId="0" applyFont="1" applyFill="1" applyBorder="1" applyAlignment="1" applyProtection="1">
      <alignment horizontal="left" vertical="center"/>
    </xf>
    <xf numFmtId="166" fontId="12" fillId="3" borderId="10" xfId="0" applyNumberFormat="1" applyFont="1" applyFill="1" applyBorder="1" applyAlignment="1" applyProtection="1">
      <alignment horizontal="right" vertical="center"/>
    </xf>
    <xf numFmtId="166" fontId="12" fillId="3" borderId="11" xfId="0" applyNumberFormat="1" applyFont="1" applyFill="1" applyBorder="1" applyAlignment="1" applyProtection="1">
      <alignment horizontal="right" vertical="center"/>
    </xf>
    <xf numFmtId="0" fontId="1" fillId="2" borderId="116" xfId="0" applyFont="1" applyFill="1" applyBorder="1" applyAlignment="1" applyProtection="1">
      <alignment horizontal="left" vertical="center"/>
    </xf>
    <xf numFmtId="0" fontId="1" fillId="2" borderId="92" xfId="0" applyFont="1" applyFill="1" applyBorder="1" applyAlignment="1" applyProtection="1">
      <alignment horizontal="left" vertical="center"/>
    </xf>
    <xf numFmtId="166" fontId="12" fillId="2" borderId="60" xfId="0" applyNumberFormat="1" applyFont="1" applyFill="1" applyBorder="1" applyAlignment="1" applyProtection="1">
      <alignment horizontal="center" vertical="center"/>
      <protection locked="0"/>
    </xf>
    <xf numFmtId="0" fontId="1" fillId="2" borderId="120" xfId="0" applyFont="1" applyFill="1" applyBorder="1" applyAlignment="1" applyProtection="1">
      <alignment horizontal="left" vertical="center"/>
    </xf>
    <xf numFmtId="0" fontId="1" fillId="2" borderId="41" xfId="0" applyFont="1" applyFill="1" applyBorder="1" applyAlignment="1" applyProtection="1">
      <alignment horizontal="center" vertical="center"/>
    </xf>
    <xf numFmtId="0" fontId="1" fillId="2" borderId="40" xfId="0" applyFont="1" applyFill="1" applyBorder="1" applyAlignment="1" applyProtection="1">
      <alignment horizontal="center" vertical="center"/>
    </xf>
    <xf numFmtId="0" fontId="1" fillId="2" borderId="39" xfId="0" applyFont="1" applyFill="1" applyBorder="1" applyAlignment="1" applyProtection="1">
      <alignment horizontal="center" vertical="center"/>
    </xf>
    <xf numFmtId="0" fontId="12" fillId="2" borderId="11" xfId="0" applyFont="1" applyFill="1" applyBorder="1" applyAlignment="1" applyProtection="1">
      <alignment horizontal="left" vertical="center"/>
    </xf>
    <xf numFmtId="166"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pplyProtection="1">
      <alignment horizontal="left" vertical="center"/>
    </xf>
    <xf numFmtId="0" fontId="12" fillId="2" borderId="29" xfId="0" applyFont="1" applyFill="1" applyBorder="1" applyAlignment="1" applyProtection="1">
      <alignment horizontal="left" vertical="center"/>
    </xf>
    <xf numFmtId="0" fontId="12" fillId="2" borderId="1" xfId="0" applyFont="1" applyFill="1" applyBorder="1" applyAlignment="1" applyProtection="1">
      <alignment horizontal="left" vertical="center"/>
    </xf>
    <xf numFmtId="1" fontId="12" fillId="2" borderId="21" xfId="0" applyNumberFormat="1" applyFont="1" applyFill="1" applyBorder="1" applyAlignment="1" applyProtection="1">
      <alignment horizontal="right" vertical="center"/>
      <protection locked="0"/>
    </xf>
    <xf numFmtId="0" fontId="12" fillId="2" borderId="21" xfId="0" applyFont="1" applyFill="1" applyBorder="1" applyAlignment="1" applyProtection="1">
      <alignment horizontal="left" vertical="center"/>
    </xf>
    <xf numFmtId="0" fontId="1" fillId="2" borderId="18" xfId="0" applyFont="1" applyFill="1" applyBorder="1" applyAlignment="1" applyProtection="1">
      <alignment horizontal="left" vertical="center"/>
    </xf>
    <xf numFmtId="1" fontId="12" fillId="2" borderId="18" xfId="0" applyNumberFormat="1" applyFont="1" applyFill="1" applyBorder="1" applyAlignment="1" applyProtection="1">
      <alignment horizontal="right" vertical="center"/>
      <protection locked="0"/>
    </xf>
    <xf numFmtId="0" fontId="12" fillId="2" borderId="18" xfId="0" applyFont="1" applyFill="1" applyBorder="1" applyAlignment="1" applyProtection="1">
      <alignment horizontal="left" vertical="center"/>
    </xf>
    <xf numFmtId="0" fontId="12" fillId="3" borderId="1" xfId="0" applyFont="1" applyFill="1" applyBorder="1" applyAlignment="1" applyProtection="1">
      <alignment horizontal="right" vertical="center"/>
      <protection locked="0"/>
    </xf>
    <xf numFmtId="0" fontId="12" fillId="3" borderId="10" xfId="0" applyFont="1" applyFill="1" applyBorder="1" applyAlignment="1" applyProtection="1">
      <alignment horizontal="right" vertical="center"/>
      <protection locked="0"/>
    </xf>
    <xf numFmtId="0" fontId="12" fillId="3" borderId="12" xfId="0" applyFont="1" applyFill="1" applyBorder="1" applyAlignment="1" applyProtection="1">
      <alignment horizontal="left" vertical="center"/>
    </xf>
    <xf numFmtId="0" fontId="12" fillId="3" borderId="28" xfId="0" applyFont="1" applyFill="1" applyBorder="1" applyAlignment="1" applyProtection="1">
      <alignment horizontal="left" vertical="center"/>
    </xf>
    <xf numFmtId="166" fontId="12" fillId="2" borderId="38" xfId="0" applyNumberFormat="1" applyFont="1" applyFill="1" applyBorder="1" applyAlignment="1" applyProtection="1">
      <alignment horizontal="center" vertical="center"/>
      <protection locked="0"/>
    </xf>
    <xf numFmtId="0" fontId="12" fillId="3" borderId="21" xfId="0" applyFont="1" applyFill="1" applyBorder="1" applyAlignment="1" applyProtection="1">
      <alignment horizontal="right" vertical="center"/>
    </xf>
    <xf numFmtId="0" fontId="12" fillId="3" borderId="20" xfId="0" applyFont="1" applyFill="1" applyBorder="1" applyAlignment="1" applyProtection="1">
      <alignment horizontal="right" vertical="center"/>
    </xf>
    <xf numFmtId="0" fontId="12" fillId="3" borderId="1" xfId="0" applyFont="1" applyFill="1" applyBorder="1" applyAlignment="1" applyProtection="1">
      <alignment horizontal="right" vertical="center"/>
    </xf>
    <xf numFmtId="0" fontId="12" fillId="3" borderId="10" xfId="0" applyFont="1" applyFill="1" applyBorder="1" applyAlignment="1" applyProtection="1">
      <alignment horizontal="right" vertical="center"/>
    </xf>
    <xf numFmtId="1" fontId="12" fillId="3" borderId="20" xfId="0" applyNumberFormat="1" applyFont="1" applyFill="1" applyBorder="1" applyAlignment="1" applyProtection="1">
      <alignment horizontal="center" vertical="center"/>
    </xf>
    <xf numFmtId="1" fontId="12" fillId="3" borderId="26" xfId="0" applyNumberFormat="1" applyFont="1" applyFill="1" applyBorder="1" applyAlignment="1" applyProtection="1">
      <alignment horizontal="center" vertical="center"/>
    </xf>
    <xf numFmtId="1" fontId="12" fillId="3" borderId="25" xfId="0" applyNumberFormat="1" applyFont="1" applyFill="1" applyBorder="1" applyAlignment="1" applyProtection="1">
      <alignment horizontal="center" vertical="center"/>
    </xf>
    <xf numFmtId="1" fontId="12" fillId="3" borderId="92" xfId="0" applyNumberFormat="1" applyFont="1" applyFill="1" applyBorder="1" applyAlignment="1" applyProtection="1">
      <alignment horizontal="center" vertical="center"/>
    </xf>
    <xf numFmtId="1" fontId="12" fillId="3" borderId="91" xfId="0" applyNumberFormat="1" applyFont="1" applyFill="1" applyBorder="1" applyAlignment="1" applyProtection="1">
      <alignment horizontal="center" vertical="center"/>
    </xf>
    <xf numFmtId="0" fontId="12" fillId="2" borderId="18" xfId="0" applyFont="1" applyFill="1" applyBorder="1" applyAlignment="1">
      <alignment horizontal="left" vertical="center"/>
    </xf>
    <xf numFmtId="0" fontId="1" fillId="2" borderId="116" xfId="0" applyFont="1" applyFill="1" applyBorder="1" applyAlignment="1">
      <alignment horizontal="left" vertical="center"/>
    </xf>
    <xf numFmtId="0" fontId="1" fillId="2" borderId="92" xfId="0" applyFont="1" applyFill="1" applyBorder="1" applyAlignment="1">
      <alignment horizontal="left" vertical="center"/>
    </xf>
    <xf numFmtId="166" fontId="12" fillId="2" borderId="92" xfId="0" applyNumberFormat="1" applyFont="1" applyFill="1" applyBorder="1" applyAlignment="1" applyProtection="1">
      <alignment horizontal="right" vertical="center"/>
      <protection locked="0"/>
    </xf>
    <xf numFmtId="0" fontId="12" fillId="2" borderId="92" xfId="0" applyFont="1" applyFill="1" applyBorder="1" applyAlignment="1">
      <alignment horizontal="left" vertical="center"/>
    </xf>
    <xf numFmtId="0" fontId="12" fillId="2" borderId="91" xfId="0" applyFont="1" applyFill="1" applyBorder="1" applyAlignment="1">
      <alignment horizontal="left" vertical="center"/>
    </xf>
    <xf numFmtId="0" fontId="12" fillId="2" borderId="1" xfId="0" applyFont="1" applyFill="1" applyBorder="1" applyAlignment="1">
      <alignment horizontal="left" vertical="center"/>
    </xf>
    <xf numFmtId="0" fontId="12" fillId="2" borderId="28" xfId="0" applyFont="1" applyFill="1" applyBorder="1" applyAlignment="1">
      <alignment horizontal="left" vertical="center"/>
    </xf>
    <xf numFmtId="1" fontId="12" fillId="2" borderId="13" xfId="0" applyNumberFormat="1" applyFont="1" applyFill="1" applyBorder="1" applyAlignment="1" applyProtection="1">
      <alignment horizontal="right" vertical="center"/>
      <protection locked="0"/>
    </xf>
    <xf numFmtId="0" fontId="12" fillId="2" borderId="13" xfId="0" applyFont="1" applyFill="1" applyBorder="1" applyAlignment="1">
      <alignment horizontal="left" vertical="center"/>
    </xf>
    <xf numFmtId="0" fontId="12" fillId="2" borderId="29" xfId="0" applyFont="1" applyFill="1" applyBorder="1" applyAlignment="1">
      <alignment horizontal="left" vertical="center"/>
    </xf>
    <xf numFmtId="1" fontId="12" fillId="3" borderId="21" xfId="0" applyNumberFormat="1" applyFont="1" applyFill="1" applyBorder="1" applyAlignment="1">
      <alignment horizontal="center" vertical="center"/>
    </xf>
    <xf numFmtId="1" fontId="12" fillId="3" borderId="24" xfId="0" applyNumberFormat="1" applyFont="1" applyFill="1" applyBorder="1" applyAlignment="1">
      <alignment horizontal="center" vertical="center"/>
    </xf>
    <xf numFmtId="0" fontId="1" fillId="3" borderId="35" xfId="0" applyFont="1" applyFill="1" applyBorder="1" applyAlignment="1">
      <alignment horizontal="left" vertical="center"/>
    </xf>
    <xf numFmtId="0" fontId="1" fillId="3" borderId="21" xfId="0" applyFont="1" applyFill="1" applyBorder="1" applyAlignment="1">
      <alignment horizontal="left" vertical="center"/>
    </xf>
    <xf numFmtId="0" fontId="12" fillId="3" borderId="21" xfId="0" applyFont="1" applyFill="1" applyBorder="1" applyAlignment="1">
      <alignment horizontal="right" vertical="center"/>
    </xf>
    <xf numFmtId="0" fontId="12" fillId="3" borderId="20" xfId="0" applyFont="1" applyFill="1" applyBorder="1" applyAlignment="1">
      <alignment horizontal="right" vertical="center"/>
    </xf>
    <xf numFmtId="0" fontId="12" fillId="3" borderId="25" xfId="0" applyFont="1" applyFill="1" applyBorder="1" applyAlignment="1">
      <alignment horizontal="left" vertical="center"/>
    </xf>
    <xf numFmtId="0" fontId="12" fillId="3" borderId="24" xfId="0" applyFont="1" applyFill="1" applyBorder="1" applyAlignment="1">
      <alignment horizontal="left" vertical="center"/>
    </xf>
    <xf numFmtId="0" fontId="12" fillId="3" borderId="1" xfId="0" applyFont="1" applyFill="1" applyBorder="1" applyAlignment="1">
      <alignment horizontal="right" vertical="center"/>
    </xf>
    <xf numFmtId="0" fontId="12" fillId="3" borderId="10" xfId="0" applyFont="1" applyFill="1" applyBorder="1" applyAlignment="1">
      <alignment horizontal="right" vertical="center"/>
    </xf>
    <xf numFmtId="0" fontId="12" fillId="3" borderId="12" xfId="0" applyFont="1" applyFill="1" applyBorder="1" applyAlignment="1">
      <alignment horizontal="left" vertical="center"/>
    </xf>
    <xf numFmtId="0" fontId="12" fillId="3" borderId="28" xfId="0" applyFont="1" applyFill="1" applyBorder="1" applyAlignment="1">
      <alignment horizontal="left" vertical="center"/>
    </xf>
    <xf numFmtId="0" fontId="1" fillId="3" borderId="29" xfId="0" applyFont="1" applyFill="1" applyBorder="1" applyAlignment="1">
      <alignment horizontal="center" vertical="center"/>
    </xf>
    <xf numFmtId="166" fontId="12" fillId="3" borderId="1" xfId="0" applyNumberFormat="1" applyFont="1" applyFill="1" applyBorder="1" applyAlignment="1" applyProtection="1">
      <alignment horizontal="right" vertical="center"/>
      <protection locked="0"/>
    </xf>
    <xf numFmtId="1" fontId="12" fillId="3" borderId="92" xfId="0" applyNumberFormat="1" applyFont="1" applyFill="1" applyBorder="1" applyAlignment="1">
      <alignment horizontal="center" vertical="center"/>
    </xf>
    <xf numFmtId="1" fontId="12" fillId="3" borderId="91" xfId="0" applyNumberFormat="1" applyFont="1" applyFill="1" applyBorder="1" applyAlignment="1">
      <alignment horizontal="center" vertical="center"/>
    </xf>
    <xf numFmtId="0" fontId="2" fillId="3" borderId="33" xfId="0" applyFont="1" applyFill="1" applyBorder="1" applyAlignment="1">
      <alignment horizontal="left" vertical="center"/>
    </xf>
    <xf numFmtId="0" fontId="2" fillId="3" borderId="32" xfId="0" applyFont="1" applyFill="1" applyBorder="1" applyAlignment="1">
      <alignment horizontal="left" vertical="center"/>
    </xf>
    <xf numFmtId="0" fontId="2" fillId="3" borderId="31" xfId="0" applyFont="1" applyFill="1" applyBorder="1" applyAlignment="1">
      <alignment horizontal="left" vertical="center"/>
    </xf>
    <xf numFmtId="1" fontId="12" fillId="3" borderId="20" xfId="0" applyNumberFormat="1" applyFont="1" applyFill="1" applyBorder="1" applyAlignment="1">
      <alignment horizontal="center" vertical="center"/>
    </xf>
    <xf numFmtId="1" fontId="12" fillId="3" borderId="26" xfId="0" applyNumberFormat="1" applyFont="1" applyFill="1" applyBorder="1" applyAlignment="1">
      <alignment horizontal="center" vertical="center"/>
    </xf>
    <xf numFmtId="1" fontId="12" fillId="3" borderId="25" xfId="0" applyNumberFormat="1" applyFont="1" applyFill="1" applyBorder="1" applyAlignment="1">
      <alignment horizontal="center" vertical="center"/>
    </xf>
    <xf numFmtId="0" fontId="1" fillId="2" borderId="41" xfId="0" applyFont="1" applyFill="1" applyBorder="1" applyAlignment="1">
      <alignment horizontal="center" vertical="center"/>
    </xf>
    <xf numFmtId="0" fontId="1" fillId="2" borderId="40" xfId="0" applyFont="1" applyFill="1" applyBorder="1" applyAlignment="1">
      <alignment horizontal="center" vertical="center"/>
    </xf>
    <xf numFmtId="0" fontId="1" fillId="2" borderId="39" xfId="0" applyFont="1" applyFill="1" applyBorder="1" applyAlignment="1">
      <alignment horizontal="center" vertical="center"/>
    </xf>
    <xf numFmtId="166" fontId="12" fillId="2" borderId="20" xfId="0" applyNumberFormat="1" applyFont="1" applyFill="1" applyBorder="1" applyAlignment="1">
      <alignment horizontal="center" vertical="center"/>
    </xf>
    <xf numFmtId="166" fontId="12" fillId="2" borderId="26" xfId="0" applyNumberFormat="1" applyFont="1" applyFill="1" applyBorder="1" applyAlignment="1">
      <alignment horizontal="center" vertical="center"/>
    </xf>
    <xf numFmtId="166" fontId="12" fillId="2" borderId="60" xfId="0" applyNumberFormat="1" applyFont="1" applyFill="1" applyBorder="1" applyAlignment="1">
      <alignment horizontal="center" vertical="center"/>
    </xf>
    <xf numFmtId="1" fontId="12" fillId="2" borderId="20" xfId="0" applyNumberFormat="1" applyFont="1" applyFill="1" applyBorder="1" applyAlignment="1" applyProtection="1">
      <alignment horizontal="right" vertical="center"/>
      <protection locked="0"/>
    </xf>
    <xf numFmtId="1" fontId="12" fillId="2" borderId="26" xfId="0" applyNumberFormat="1" applyFont="1" applyFill="1" applyBorder="1" applyAlignment="1" applyProtection="1">
      <alignment horizontal="right" vertical="center"/>
      <protection locked="0"/>
    </xf>
    <xf numFmtId="166" fontId="12" fillId="2" borderId="7" xfId="0" quotePrefix="1" applyNumberFormat="1" applyFont="1" applyFill="1" applyBorder="1" applyAlignment="1" applyProtection="1">
      <alignment horizontal="right" vertical="center"/>
      <protection locked="0"/>
    </xf>
    <xf numFmtId="166" fontId="12" fillId="2" borderId="8" xfId="0" applyNumberFormat="1" applyFont="1" applyFill="1" applyBorder="1" applyAlignment="1" applyProtection="1">
      <alignment horizontal="right" vertical="center"/>
      <protection locked="0"/>
    </xf>
    <xf numFmtId="0" fontId="12" fillId="2" borderId="8" xfId="0" applyFont="1" applyFill="1" applyBorder="1" applyAlignment="1">
      <alignment horizontal="left" vertical="center"/>
    </xf>
    <xf numFmtId="0" fontId="12" fillId="2" borderId="89" xfId="0" applyFont="1" applyFill="1" applyBorder="1" applyAlignment="1">
      <alignment horizontal="left" vertical="center"/>
    </xf>
    <xf numFmtId="166" fontId="12" fillId="2" borderId="92" xfId="0" applyNumberFormat="1" applyFont="1" applyFill="1" applyBorder="1" applyAlignment="1" applyProtection="1">
      <alignment horizontal="center" vertical="center"/>
      <protection locked="0"/>
    </xf>
    <xf numFmtId="166" fontId="12" fillId="0" borderId="10" xfId="0" applyNumberFormat="1" applyFont="1" applyFill="1" applyBorder="1" applyAlignment="1" applyProtection="1">
      <alignment horizontal="center" vertical="center"/>
    </xf>
    <xf numFmtId="166" fontId="12" fillId="0" borderId="11" xfId="0" applyNumberFormat="1" applyFont="1" applyFill="1" applyBorder="1" applyAlignment="1" applyProtection="1">
      <alignment horizontal="center" vertical="center"/>
    </xf>
    <xf numFmtId="166" fontId="12" fillId="0" borderId="38" xfId="0" applyNumberFormat="1" applyFont="1" applyFill="1" applyBorder="1" applyAlignment="1" applyProtection="1">
      <alignment horizontal="center" vertical="center"/>
    </xf>
    <xf numFmtId="0" fontId="12" fillId="2" borderId="92" xfId="0" quotePrefix="1" applyFont="1" applyFill="1" applyBorder="1" applyAlignment="1" applyProtection="1">
      <alignment horizontal="center" vertical="center"/>
    </xf>
    <xf numFmtId="0" fontId="12" fillId="2" borderId="92" xfId="0" applyFont="1" applyFill="1" applyBorder="1" applyAlignment="1" applyProtection="1">
      <alignment horizontal="center" vertical="center"/>
    </xf>
    <xf numFmtId="0" fontId="12" fillId="2" borderId="91" xfId="0" applyFont="1" applyFill="1" applyBorder="1" applyAlignment="1" applyProtection="1">
      <alignment horizontal="center" vertical="center"/>
    </xf>
    <xf numFmtId="166" fontId="12" fillId="3" borderId="21" xfId="0" applyNumberFormat="1" applyFont="1" applyFill="1" applyBorder="1" applyAlignment="1">
      <alignment horizontal="right" vertical="center"/>
    </xf>
    <xf numFmtId="166" fontId="12" fillId="3" borderId="20" xfId="0" applyNumberFormat="1" applyFont="1" applyFill="1" applyBorder="1" applyAlignment="1">
      <alignment horizontal="right" vertical="center"/>
    </xf>
    <xf numFmtId="166" fontId="12" fillId="3" borderId="1" xfId="0" applyNumberFormat="1" applyFont="1" applyFill="1" applyBorder="1" applyAlignment="1">
      <alignment horizontal="right" vertical="center"/>
    </xf>
    <xf numFmtId="166" fontId="12" fillId="3" borderId="10" xfId="0" applyNumberFormat="1" applyFont="1" applyFill="1" applyBorder="1" applyAlignment="1">
      <alignment horizontal="right" vertical="center"/>
    </xf>
    <xf numFmtId="166" fontId="12" fillId="2" borderId="24" xfId="0" applyNumberFormat="1" applyFont="1" applyFill="1" applyBorder="1" applyAlignment="1" applyProtection="1">
      <alignment horizontal="center" vertical="center"/>
      <protection locked="0"/>
    </xf>
    <xf numFmtId="1" fontId="12" fillId="3" borderId="1" xfId="0" applyNumberFormat="1" applyFont="1" applyFill="1" applyBorder="1" applyAlignment="1" applyProtection="1">
      <alignment horizontal="center"/>
    </xf>
    <xf numFmtId="1" fontId="12" fillId="3" borderId="21" xfId="0" applyNumberFormat="1" applyFont="1" applyFill="1" applyBorder="1" applyAlignment="1" applyProtection="1">
      <alignment horizontal="center"/>
    </xf>
    <xf numFmtId="1" fontId="12" fillId="3" borderId="28" xfId="0" applyNumberFormat="1" applyFont="1" applyFill="1" applyBorder="1" applyAlignment="1" applyProtection="1">
      <alignment horizontal="center"/>
    </xf>
    <xf numFmtId="2" fontId="12" fillId="3" borderId="21" xfId="0" applyNumberFormat="1" applyFont="1" applyFill="1" applyBorder="1" applyAlignment="1" applyProtection="1">
      <alignment horizontal="center"/>
    </xf>
    <xf numFmtId="2" fontId="12" fillId="3" borderId="24" xfId="0" applyNumberFormat="1" applyFont="1" applyFill="1" applyBorder="1" applyAlignment="1" applyProtection="1">
      <alignment horizontal="center"/>
    </xf>
    <xf numFmtId="0" fontId="1" fillId="3" borderId="72" xfId="0" applyFont="1" applyFill="1" applyBorder="1" applyAlignment="1" applyProtection="1">
      <alignment horizontal="center"/>
    </xf>
    <xf numFmtId="0" fontId="1" fillId="3" borderId="8" xfId="0" applyFont="1" applyFill="1" applyBorder="1" applyAlignment="1" applyProtection="1">
      <alignment horizontal="center"/>
    </xf>
    <xf numFmtId="0" fontId="1" fillId="3" borderId="9" xfId="0" applyFont="1" applyFill="1" applyBorder="1" applyAlignment="1" applyProtection="1">
      <alignment horizontal="center"/>
    </xf>
    <xf numFmtId="0" fontId="1" fillId="3" borderId="56" xfId="0" applyFont="1" applyFill="1" applyBorder="1" applyAlignment="1" applyProtection="1">
      <alignment horizontal="left"/>
    </xf>
    <xf numFmtId="0" fontId="1" fillId="3" borderId="11" xfId="0" applyFont="1" applyFill="1" applyBorder="1" applyAlignment="1" applyProtection="1">
      <alignment horizontal="left"/>
    </xf>
    <xf numFmtId="0" fontId="1" fillId="3" borderId="12" xfId="0" applyFont="1" applyFill="1" applyBorder="1" applyAlignment="1" applyProtection="1">
      <alignment horizontal="left"/>
    </xf>
    <xf numFmtId="0" fontId="1" fillId="3" borderId="71" xfId="0" applyFont="1" applyFill="1" applyBorder="1" applyAlignment="1" applyProtection="1">
      <alignment horizontal="left"/>
    </xf>
    <xf numFmtId="0" fontId="1" fillId="3" borderId="26" xfId="0" applyFont="1" applyFill="1" applyBorder="1" applyAlignment="1" applyProtection="1">
      <alignment horizontal="left"/>
    </xf>
    <xf numFmtId="0" fontId="1" fillId="3" borderId="25" xfId="0" applyFont="1" applyFill="1" applyBorder="1" applyAlignment="1" applyProtection="1">
      <alignment horizontal="left"/>
    </xf>
    <xf numFmtId="0" fontId="12" fillId="2" borderId="75" xfId="0" applyFont="1" applyFill="1" applyBorder="1" applyAlignment="1" applyProtection="1">
      <alignment horizontal="left" vertical="center"/>
    </xf>
    <xf numFmtId="0" fontId="12" fillId="2" borderId="118" xfId="0" applyFont="1" applyFill="1" applyBorder="1" applyAlignment="1" applyProtection="1">
      <alignment horizontal="left" vertical="center"/>
    </xf>
    <xf numFmtId="0" fontId="12" fillId="2" borderId="117" xfId="0" applyFont="1" applyFill="1" applyBorder="1" applyAlignment="1" applyProtection="1">
      <alignment horizontal="left" vertical="center"/>
    </xf>
    <xf numFmtId="1" fontId="12" fillId="2" borderId="41" xfId="0" applyNumberFormat="1" applyFont="1" applyFill="1" applyBorder="1" applyAlignment="1" applyProtection="1">
      <alignment horizontal="right" vertical="center"/>
      <protection locked="0"/>
    </xf>
    <xf numFmtId="1" fontId="12" fillId="2" borderId="40" xfId="0" applyNumberFormat="1" applyFont="1" applyFill="1" applyBorder="1" applyAlignment="1" applyProtection="1">
      <alignment horizontal="right" vertical="center"/>
      <protection locked="0"/>
    </xf>
    <xf numFmtId="166" fontId="12" fillId="2" borderId="12" xfId="0" applyNumberFormat="1" applyFont="1" applyFill="1" applyBorder="1" applyAlignment="1" applyProtection="1">
      <alignment horizontal="center" vertical="center"/>
    </xf>
    <xf numFmtId="166" fontId="12" fillId="2" borderId="21" xfId="0" applyNumberFormat="1" applyFont="1" applyFill="1" applyBorder="1" applyAlignment="1" applyProtection="1">
      <alignment horizontal="center" vertical="center"/>
    </xf>
    <xf numFmtId="166" fontId="12" fillId="2" borderId="24" xfId="0" applyNumberFormat="1" applyFont="1" applyFill="1" applyBorder="1" applyAlignment="1" applyProtection="1">
      <alignment horizontal="center" vertical="center"/>
    </xf>
    <xf numFmtId="166" fontId="12" fillId="18" borderId="10" xfId="0" applyNumberFormat="1" applyFont="1" applyFill="1" applyBorder="1" applyAlignment="1" applyProtection="1">
      <alignment horizontal="center" vertical="center"/>
      <protection locked="0"/>
    </xf>
    <xf numFmtId="166" fontId="12" fillId="18" borderId="11" xfId="0" applyNumberFormat="1" applyFont="1" applyFill="1" applyBorder="1" applyAlignment="1" applyProtection="1">
      <alignment horizontal="center" vertical="center"/>
      <protection locked="0"/>
    </xf>
    <xf numFmtId="166" fontId="12" fillId="18" borderId="12" xfId="0" applyNumberFormat="1" applyFont="1" applyFill="1" applyBorder="1" applyAlignment="1" applyProtection="1">
      <alignment horizontal="center" vertical="center"/>
      <protection locked="0"/>
    </xf>
    <xf numFmtId="166" fontId="12" fillId="18" borderId="1"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xf>
    <xf numFmtId="0" fontId="13" fillId="2" borderId="26" xfId="0" applyNumberFormat="1" applyFont="1" applyFill="1" applyBorder="1" applyAlignment="1" applyProtection="1">
      <alignment horizontal="center" vertical="center"/>
    </xf>
    <xf numFmtId="0" fontId="13" fillId="2" borderId="25" xfId="0" applyNumberFormat="1" applyFont="1" applyFill="1" applyBorder="1" applyAlignment="1" applyProtection="1">
      <alignment horizontal="center" vertical="center"/>
    </xf>
    <xf numFmtId="166" fontId="12" fillId="18" borderId="13" xfId="0" applyNumberFormat="1" applyFont="1" applyFill="1" applyBorder="1" applyAlignment="1" applyProtection="1">
      <alignment horizontal="center" vertical="center"/>
    </xf>
    <xf numFmtId="0" fontId="13" fillId="2" borderId="10" xfId="0" applyNumberFormat="1" applyFont="1" applyFill="1" applyBorder="1" applyAlignment="1" applyProtection="1">
      <alignment horizontal="center" vertical="center"/>
    </xf>
    <xf numFmtId="0" fontId="13" fillId="2" borderId="11" xfId="0" applyNumberFormat="1" applyFont="1" applyFill="1" applyBorder="1" applyAlignment="1" applyProtection="1">
      <alignment horizontal="center" vertical="center"/>
    </xf>
    <xf numFmtId="0" fontId="13" fillId="2" borderId="12" xfId="0" applyNumberFormat="1" applyFont="1" applyFill="1" applyBorder="1" applyAlignment="1" applyProtection="1">
      <alignment horizontal="center" vertical="center"/>
    </xf>
    <xf numFmtId="0" fontId="13" fillId="18" borderId="10" xfId="0" applyNumberFormat="1" applyFont="1" applyFill="1" applyBorder="1" applyAlignment="1" applyProtection="1">
      <alignment horizontal="center" vertical="center"/>
    </xf>
    <xf numFmtId="0" fontId="13" fillId="18" borderId="11" xfId="0" applyNumberFormat="1" applyFont="1" applyFill="1" applyBorder="1" applyAlignment="1" applyProtection="1">
      <alignment horizontal="center" vertical="center"/>
    </xf>
    <xf numFmtId="0" fontId="13" fillId="18" borderId="12" xfId="0" applyNumberFormat="1" applyFont="1" applyFill="1" applyBorder="1" applyAlignment="1" applyProtection="1">
      <alignment horizontal="center" vertical="center"/>
    </xf>
    <xf numFmtId="1" fontId="12" fillId="18" borderId="1" xfId="0" applyNumberFormat="1" applyFont="1" applyFill="1" applyBorder="1" applyAlignment="1" applyProtection="1">
      <alignment horizontal="center" vertical="center"/>
      <protection locked="0"/>
    </xf>
    <xf numFmtId="0" fontId="1" fillId="2" borderId="5" xfId="0" applyFont="1" applyFill="1" applyBorder="1" applyAlignment="1" applyProtection="1">
      <alignment horizontal="center" vertical="center" wrapText="1"/>
    </xf>
    <xf numFmtId="0" fontId="1" fillId="2" borderId="0" xfId="0" applyFont="1" applyFill="1" applyBorder="1" applyAlignment="1" applyProtection="1">
      <alignment horizontal="center" vertical="center" wrapText="1"/>
    </xf>
    <xf numFmtId="0" fontId="1" fillId="2" borderId="6" xfId="0" applyFont="1" applyFill="1" applyBorder="1" applyAlignment="1" applyProtection="1">
      <alignment horizontal="center" vertical="center" wrapText="1"/>
    </xf>
    <xf numFmtId="1" fontId="12" fillId="0" borderId="1" xfId="0" applyNumberFormat="1" applyFont="1" applyFill="1" applyBorder="1" applyAlignment="1" applyProtection="1">
      <alignment horizontal="center" vertical="center"/>
      <protection locked="0"/>
    </xf>
    <xf numFmtId="0" fontId="1" fillId="2" borderId="37" xfId="0" applyFont="1" applyFill="1" applyBorder="1" applyAlignment="1" applyProtection="1">
      <alignment horizontal="center" vertical="center" wrapText="1"/>
    </xf>
    <xf numFmtId="0" fontId="1" fillId="2" borderId="2" xfId="0" applyFont="1" applyFill="1" applyBorder="1" applyAlignment="1" applyProtection="1">
      <alignment horizontal="center" vertical="center" wrapText="1"/>
    </xf>
    <xf numFmtId="0" fontId="1" fillId="2" borderId="3" xfId="0" applyFont="1" applyFill="1" applyBorder="1" applyAlignment="1" applyProtection="1">
      <alignment horizontal="center" vertical="center" wrapText="1"/>
    </xf>
    <xf numFmtId="0" fontId="1" fillId="2" borderId="4" xfId="0" applyFont="1" applyFill="1" applyBorder="1" applyAlignment="1" applyProtection="1">
      <alignment horizontal="center" vertical="center" wrapText="1"/>
    </xf>
    <xf numFmtId="0" fontId="27" fillId="2" borderId="5" xfId="0" applyFont="1" applyFill="1" applyBorder="1" applyAlignment="1" applyProtection="1">
      <alignment horizontal="center" vertical="center" wrapText="1"/>
    </xf>
    <xf numFmtId="0" fontId="27" fillId="2" borderId="0" xfId="0" applyFont="1" applyFill="1" applyBorder="1" applyAlignment="1" applyProtection="1">
      <alignment horizontal="center" vertical="center" wrapText="1"/>
    </xf>
    <xf numFmtId="0" fontId="27" fillId="2" borderId="6" xfId="0" applyFont="1" applyFill="1" applyBorder="1" applyAlignment="1" applyProtection="1">
      <alignment horizontal="center" vertical="center" wrapText="1"/>
    </xf>
    <xf numFmtId="0" fontId="12" fillId="2" borderId="94" xfId="0" applyNumberFormat="1" applyFont="1" applyFill="1" applyBorder="1" applyAlignment="1" applyProtection="1">
      <alignment horizontal="center" vertical="center"/>
      <protection locked="0"/>
    </xf>
    <xf numFmtId="0" fontId="12" fillId="2" borderId="3" xfId="0" applyNumberFormat="1" applyFont="1" applyFill="1" applyBorder="1" applyAlignment="1" applyProtection="1">
      <alignment horizontal="center" vertical="center"/>
      <protection locked="0"/>
    </xf>
    <xf numFmtId="0" fontId="12" fillId="2" borderId="4" xfId="0" applyNumberFormat="1" applyFont="1" applyFill="1" applyBorder="1" applyAlignment="1" applyProtection="1">
      <alignment horizontal="center" vertical="center"/>
      <protection locked="0"/>
    </xf>
    <xf numFmtId="0" fontId="12" fillId="2" borderId="72" xfId="0" applyNumberFormat="1" applyFont="1" applyFill="1" applyBorder="1" applyAlignment="1" applyProtection="1">
      <alignment horizontal="center" vertical="center"/>
      <protection locked="0"/>
    </xf>
    <xf numFmtId="0" fontId="12" fillId="2" borderId="8" xfId="0" applyNumberFormat="1" applyFont="1" applyFill="1" applyBorder="1" applyAlignment="1" applyProtection="1">
      <alignment horizontal="center" vertical="center"/>
      <protection locked="0"/>
    </xf>
    <xf numFmtId="0" fontId="12" fillId="2" borderId="9" xfId="0" applyNumberFormat="1" applyFont="1" applyFill="1" applyBorder="1" applyAlignment="1" applyProtection="1">
      <alignment horizontal="center" vertical="center"/>
      <protection locked="0"/>
    </xf>
    <xf numFmtId="9" fontId="12" fillId="18" borderId="10" xfId="0" quotePrefix="1" applyNumberFormat="1" applyFont="1" applyFill="1" applyBorder="1" applyAlignment="1" applyProtection="1">
      <alignment horizontal="center" vertical="center"/>
    </xf>
    <xf numFmtId="9" fontId="12" fillId="18" borderId="11" xfId="0" applyNumberFormat="1" applyFont="1" applyFill="1" applyBorder="1" applyAlignment="1" applyProtection="1">
      <alignment horizontal="center" vertical="center"/>
    </xf>
    <xf numFmtId="9" fontId="12" fillId="18" borderId="38" xfId="0" applyNumberFormat="1" applyFont="1" applyFill="1" applyBorder="1" applyAlignment="1" applyProtection="1">
      <alignment horizontal="center" vertical="center"/>
    </xf>
    <xf numFmtId="9" fontId="12" fillId="2" borderId="10" xfId="0" applyNumberFormat="1" applyFont="1" applyFill="1" applyBorder="1" applyAlignment="1" applyProtection="1">
      <alignment horizontal="right" vertical="center"/>
      <protection locked="0"/>
    </xf>
    <xf numFmtId="9" fontId="12" fillId="2" borderId="11" xfId="0" applyNumberFormat="1" applyFont="1" applyFill="1" applyBorder="1" applyAlignment="1" applyProtection="1">
      <alignment horizontal="right" vertical="center"/>
      <protection locked="0"/>
    </xf>
    <xf numFmtId="0" fontId="12" fillId="2" borderId="11" xfId="0" applyNumberFormat="1" applyFont="1" applyFill="1" applyBorder="1" applyAlignment="1" applyProtection="1">
      <alignment horizontal="left" vertical="center"/>
    </xf>
    <xf numFmtId="0" fontId="12" fillId="2" borderId="38" xfId="0" applyNumberFormat="1" applyFont="1" applyFill="1" applyBorder="1" applyAlignment="1" applyProtection="1">
      <alignment horizontal="left" vertical="center"/>
    </xf>
    <xf numFmtId="0" fontId="1" fillId="2" borderId="36" xfId="0" applyFont="1" applyFill="1" applyBorder="1" applyAlignment="1" applyProtection="1">
      <alignment horizontal="center" vertical="center" wrapText="1"/>
    </xf>
    <xf numFmtId="0" fontId="1" fillId="2" borderId="7" xfId="0" applyFont="1" applyFill="1" applyBorder="1" applyAlignment="1" applyProtection="1">
      <alignment horizontal="center" vertical="center" wrapText="1"/>
    </xf>
    <xf numFmtId="0" fontId="1" fillId="2" borderId="8" xfId="0" applyFont="1" applyFill="1" applyBorder="1" applyAlignment="1" applyProtection="1">
      <alignment horizontal="center" vertical="center" wrapText="1"/>
    </xf>
    <xf numFmtId="0" fontId="1" fillId="2" borderId="89" xfId="0" applyFont="1" applyFill="1" applyBorder="1" applyAlignment="1" applyProtection="1">
      <alignment horizontal="center" vertical="center" wrapText="1"/>
    </xf>
    <xf numFmtId="0" fontId="12" fillId="2" borderId="23" xfId="0" applyNumberFormat="1" applyFont="1" applyFill="1" applyBorder="1" applyAlignment="1" applyProtection="1">
      <alignment horizontal="center" vertical="center"/>
      <protection locked="0"/>
    </xf>
    <xf numFmtId="0" fontId="12" fillId="2" borderId="22" xfId="0" applyNumberFormat="1" applyFont="1" applyFill="1" applyBorder="1" applyAlignment="1" applyProtection="1">
      <alignment horizontal="center" vertical="center"/>
      <protection locked="0"/>
    </xf>
    <xf numFmtId="0" fontId="12" fillId="2" borderId="82" xfId="0" applyNumberFormat="1" applyFont="1" applyFill="1" applyBorder="1" applyAlignment="1" applyProtection="1">
      <alignment horizontal="center" vertical="center"/>
      <protection locked="0"/>
    </xf>
    <xf numFmtId="166" fontId="12" fillId="2" borderId="54" xfId="0" applyNumberFormat="1" applyFont="1" applyFill="1" applyBorder="1" applyAlignment="1" applyProtection="1">
      <alignment horizontal="center" vertical="center"/>
    </xf>
    <xf numFmtId="0" fontId="12" fillId="2" borderId="26" xfId="0" applyNumberFormat="1" applyFont="1" applyFill="1" applyBorder="1" applyAlignment="1" applyProtection="1">
      <alignment horizontal="left" vertical="center"/>
    </xf>
    <xf numFmtId="0" fontId="12" fillId="2" borderId="60" xfId="0" applyNumberFormat="1" applyFont="1" applyFill="1" applyBorder="1" applyAlignment="1" applyProtection="1">
      <alignment horizontal="left" vertical="center"/>
    </xf>
    <xf numFmtId="166" fontId="12" fillId="2" borderId="10" xfId="0" quotePrefix="1" applyNumberFormat="1" applyFont="1" applyFill="1" applyBorder="1" applyAlignment="1" applyProtection="1">
      <alignment horizontal="center" vertical="center"/>
      <protection locked="0"/>
    </xf>
    <xf numFmtId="166" fontId="12" fillId="2" borderId="11" xfId="0" quotePrefix="1" applyNumberFormat="1" applyFont="1" applyFill="1" applyBorder="1" applyAlignment="1" applyProtection="1">
      <alignment horizontal="center" vertical="center"/>
      <protection locked="0"/>
    </xf>
    <xf numFmtId="166" fontId="12" fillId="2" borderId="12" xfId="0" quotePrefix="1" applyNumberFormat="1" applyFont="1" applyFill="1" applyBorder="1" applyAlignment="1" applyProtection="1">
      <alignment horizontal="center" vertical="center"/>
      <protection locked="0"/>
    </xf>
    <xf numFmtId="166" fontId="12" fillId="18" borderId="30" xfId="0" applyNumberFormat="1" applyFont="1" applyFill="1" applyBorder="1" applyAlignment="1" applyProtection="1">
      <alignment horizontal="center" vertical="center"/>
      <protection locked="0"/>
    </xf>
    <xf numFmtId="166" fontId="12" fillId="18" borderId="13" xfId="0" applyNumberFormat="1" applyFont="1" applyFill="1" applyBorder="1" applyAlignment="1" applyProtection="1">
      <alignment horizontal="center" vertical="center"/>
      <protection locked="0"/>
    </xf>
    <xf numFmtId="166" fontId="12" fillId="2" borderId="27" xfId="0" applyNumberFormat="1" applyFont="1" applyFill="1" applyBorder="1" applyAlignment="1" applyProtection="1">
      <alignment horizontal="center" vertical="center"/>
      <protection locked="0"/>
    </xf>
    <xf numFmtId="166" fontId="12" fillId="2" borderId="13" xfId="0" applyNumberFormat="1" applyFont="1" applyFill="1" applyBorder="1" applyAlignment="1" applyProtection="1">
      <alignment horizontal="center" vertical="center"/>
    </xf>
    <xf numFmtId="0" fontId="1" fillId="18" borderId="19" xfId="0" applyFont="1" applyFill="1" applyBorder="1" applyAlignment="1" applyProtection="1">
      <alignment horizontal="right" vertical="center"/>
    </xf>
    <xf numFmtId="0" fontId="1" fillId="18" borderId="18" xfId="0" applyFont="1" applyFill="1" applyBorder="1" applyAlignment="1" applyProtection="1">
      <alignment horizontal="right" vertical="center"/>
    </xf>
    <xf numFmtId="0" fontId="1" fillId="18" borderId="109" xfId="0" applyFont="1" applyFill="1" applyBorder="1" applyAlignment="1" applyProtection="1">
      <alignment horizontal="right" vertical="center"/>
    </xf>
    <xf numFmtId="0" fontId="1" fillId="2" borderId="71" xfId="0" applyFont="1" applyFill="1" applyBorder="1" applyAlignment="1" applyProtection="1">
      <alignment horizontal="right" vertical="center"/>
    </xf>
    <xf numFmtId="0" fontId="1" fillId="2" borderId="26" xfId="0" applyFont="1" applyFill="1" applyBorder="1" applyAlignment="1" applyProtection="1">
      <alignment horizontal="right" vertical="center"/>
    </xf>
    <xf numFmtId="0" fontId="1" fillId="2" borderId="25" xfId="0" applyFont="1" applyFill="1" applyBorder="1" applyAlignment="1" applyProtection="1">
      <alignment horizontal="right" vertical="center"/>
    </xf>
    <xf numFmtId="166" fontId="12" fillId="2" borderId="35" xfId="0" applyNumberFormat="1" applyFont="1" applyFill="1" applyBorder="1" applyAlignment="1" applyProtection="1">
      <alignment horizontal="center" vertical="center"/>
      <protection locked="0"/>
    </xf>
    <xf numFmtId="9" fontId="12" fillId="2" borderId="20" xfId="0" applyNumberFormat="1" applyFont="1" applyFill="1" applyBorder="1" applyAlignment="1" applyProtection="1">
      <alignment horizontal="right" vertical="center"/>
      <protection locked="0"/>
    </xf>
    <xf numFmtId="9" fontId="12" fillId="2" borderId="26" xfId="0" applyNumberFormat="1" applyFont="1" applyFill="1" applyBorder="1" applyAlignment="1" applyProtection="1">
      <alignment horizontal="right" vertical="center"/>
      <protection locked="0"/>
    </xf>
    <xf numFmtId="0" fontId="1" fillId="3" borderId="49" xfId="0" applyFont="1" applyFill="1" applyBorder="1" applyAlignment="1" applyProtection="1">
      <alignment horizontal="center" vertical="center" wrapText="1"/>
    </xf>
    <xf numFmtId="0" fontId="1" fillId="3" borderId="48" xfId="0" applyFont="1" applyFill="1" applyBorder="1" applyAlignment="1" applyProtection="1">
      <alignment horizontal="center" vertical="center" wrapText="1"/>
    </xf>
    <xf numFmtId="0" fontId="1" fillId="3" borderId="27" xfId="0" applyFont="1" applyFill="1" applyBorder="1" applyAlignment="1" applyProtection="1">
      <alignment horizontal="center" vertical="center" wrapText="1"/>
    </xf>
    <xf numFmtId="0" fontId="1" fillId="3" borderId="1" xfId="0" applyFont="1" applyFill="1" applyBorder="1" applyAlignment="1" applyProtection="1">
      <alignment horizontal="center" vertical="center" wrapText="1"/>
    </xf>
    <xf numFmtId="0" fontId="1" fillId="3" borderId="45" xfId="0" applyFont="1" applyFill="1" applyBorder="1" applyAlignment="1" applyProtection="1">
      <alignment horizontal="center" vertical="center" wrapText="1"/>
    </xf>
    <xf numFmtId="0" fontId="1" fillId="3" borderId="14" xfId="0" applyFont="1" applyFill="1" applyBorder="1" applyAlignment="1" applyProtection="1">
      <alignment horizontal="center" vertical="center" wrapText="1"/>
    </xf>
    <xf numFmtId="0" fontId="1" fillId="3" borderId="63" xfId="0" applyFont="1" applyFill="1" applyBorder="1" applyAlignment="1" applyProtection="1">
      <alignment horizontal="center" vertical="center" wrapText="1"/>
    </xf>
    <xf numFmtId="0" fontId="1" fillId="3" borderId="10" xfId="0" applyFont="1" applyFill="1" applyBorder="1" applyAlignment="1" applyProtection="1">
      <alignment horizontal="center" vertical="center" wrapText="1"/>
    </xf>
    <xf numFmtId="0" fontId="1" fillId="3" borderId="16" xfId="0" applyFont="1" applyFill="1" applyBorder="1" applyAlignment="1" applyProtection="1">
      <alignment horizontal="center" vertical="center" wrapText="1"/>
    </xf>
    <xf numFmtId="2" fontId="12" fillId="2" borderId="10" xfId="0" applyNumberFormat="1" applyFont="1" applyFill="1" applyBorder="1" applyAlignment="1" applyProtection="1">
      <alignment horizontal="center" vertical="center"/>
    </xf>
    <xf numFmtId="2" fontId="1" fillId="18" borderId="13" xfId="0" quotePrefix="1" applyNumberFormat="1" applyFont="1" applyFill="1" applyBorder="1" applyAlignment="1" applyProtection="1">
      <alignment horizontal="center" vertical="center"/>
    </xf>
    <xf numFmtId="2" fontId="1" fillId="18" borderId="13" xfId="0" applyNumberFormat="1" applyFont="1" applyFill="1" applyBorder="1" applyAlignment="1" applyProtection="1">
      <alignment horizontal="center" vertical="center"/>
    </xf>
    <xf numFmtId="2" fontId="1" fillId="18" borderId="7" xfId="0" applyNumberFormat="1" applyFont="1" applyFill="1" applyBorder="1" applyAlignment="1" applyProtection="1">
      <alignment horizontal="center" vertical="center"/>
    </xf>
    <xf numFmtId="0" fontId="1" fillId="3" borderId="73" xfId="0" applyFont="1" applyFill="1" applyBorder="1" applyAlignment="1" applyProtection="1">
      <alignment horizontal="center" vertical="center" wrapText="1"/>
    </xf>
    <xf numFmtId="0" fontId="1" fillId="3" borderId="28" xfId="0" applyFont="1" applyFill="1" applyBorder="1" applyAlignment="1" applyProtection="1">
      <alignment horizontal="center" vertical="center" wrapText="1"/>
    </xf>
    <xf numFmtId="0" fontId="1" fillId="3" borderId="67" xfId="0" applyFont="1" applyFill="1" applyBorder="1" applyAlignment="1" applyProtection="1">
      <alignment horizontal="center" vertical="center" wrapText="1"/>
    </xf>
    <xf numFmtId="2" fontId="1" fillId="18" borderId="29" xfId="0" applyNumberFormat="1" applyFont="1" applyFill="1" applyBorder="1" applyAlignment="1" applyProtection="1">
      <alignment horizontal="center" vertical="center"/>
    </xf>
    <xf numFmtId="2" fontId="12" fillId="2" borderId="28" xfId="0" applyNumberFormat="1" applyFont="1" applyFill="1" applyBorder="1" applyAlignment="1" applyProtection="1">
      <alignment horizontal="center" vertical="center"/>
    </xf>
    <xf numFmtId="2" fontId="12" fillId="2" borderId="24" xfId="0" applyNumberFormat="1" applyFont="1" applyFill="1" applyBorder="1" applyAlignment="1" applyProtection="1">
      <alignment horizontal="center" vertical="center"/>
    </xf>
    <xf numFmtId="0" fontId="1" fillId="2" borderId="86" xfId="0" applyFont="1" applyFill="1" applyBorder="1" applyAlignment="1" applyProtection="1">
      <alignment horizontal="center" vertical="center" wrapText="1"/>
    </xf>
    <xf numFmtId="0" fontId="1" fillId="2" borderId="87" xfId="0" applyFont="1" applyFill="1" applyBorder="1" applyAlignment="1" applyProtection="1">
      <alignment horizontal="center" vertical="center" wrapText="1"/>
    </xf>
    <xf numFmtId="0" fontId="1" fillId="2" borderId="85" xfId="0" applyFont="1" applyFill="1" applyBorder="1" applyAlignment="1" applyProtection="1">
      <alignment horizontal="center" vertical="center" wrapText="1"/>
    </xf>
    <xf numFmtId="2" fontId="12" fillId="18" borderId="1" xfId="0" applyNumberFormat="1" applyFont="1" applyFill="1" applyBorder="1" applyAlignment="1" applyProtection="1">
      <alignment horizontal="center" vertical="center"/>
      <protection locked="0"/>
    </xf>
    <xf numFmtId="2" fontId="12" fillId="18" borderId="10" xfId="0" applyNumberFormat="1" applyFont="1" applyFill="1" applyBorder="1" applyAlignment="1" applyProtection="1">
      <alignment horizontal="center" vertical="center"/>
      <protection locked="0"/>
    </xf>
    <xf numFmtId="2" fontId="12" fillId="18" borderId="11" xfId="0" applyNumberFormat="1" applyFont="1" applyFill="1" applyBorder="1" applyAlignment="1" applyProtection="1">
      <alignment horizontal="center" vertical="center"/>
      <protection locked="0"/>
    </xf>
    <xf numFmtId="2" fontId="12" fillId="18" borderId="12" xfId="0" applyNumberFormat="1" applyFont="1" applyFill="1" applyBorder="1" applyAlignment="1" applyProtection="1">
      <alignment horizontal="center" vertical="center"/>
      <protection locked="0"/>
    </xf>
    <xf numFmtId="1" fontId="12" fillId="18" borderId="10" xfId="0" applyNumberFormat="1" applyFont="1" applyFill="1" applyBorder="1" applyAlignment="1" applyProtection="1">
      <alignment horizontal="center" vertical="center"/>
      <protection locked="0"/>
    </xf>
    <xf numFmtId="1" fontId="12" fillId="18" borderId="11" xfId="0" applyNumberFormat="1" applyFont="1" applyFill="1" applyBorder="1" applyAlignment="1" applyProtection="1">
      <alignment horizontal="center" vertical="center"/>
      <protection locked="0"/>
    </xf>
    <xf numFmtId="1" fontId="12" fillId="18" borderId="12" xfId="0" applyNumberFormat="1" applyFont="1" applyFill="1" applyBorder="1" applyAlignment="1" applyProtection="1">
      <alignment horizontal="center" vertical="center"/>
      <protection locked="0"/>
    </xf>
    <xf numFmtId="166" fontId="12" fillId="18" borderId="29" xfId="0" applyNumberFormat="1" applyFont="1" applyFill="1" applyBorder="1" applyAlignment="1" applyProtection="1">
      <alignment horizontal="center" vertical="center"/>
    </xf>
    <xf numFmtId="166" fontId="12" fillId="2" borderId="29" xfId="0" applyNumberFormat="1" applyFont="1" applyFill="1" applyBorder="1" applyAlignment="1" applyProtection="1">
      <alignment horizontal="center" vertical="center"/>
    </xf>
    <xf numFmtId="166" fontId="12" fillId="2" borderId="78" xfId="0" applyNumberFormat="1" applyFont="1" applyFill="1" applyBorder="1" applyAlignment="1" applyProtection="1">
      <alignment horizontal="center" vertical="center"/>
    </xf>
    <xf numFmtId="166" fontId="12" fillId="12" borderId="54" xfId="0" applyNumberFormat="1" applyFont="1" applyFill="1" applyBorder="1" applyAlignment="1" applyProtection="1">
      <alignment horizontal="center" vertical="center"/>
    </xf>
    <xf numFmtId="166" fontId="12" fillId="15" borderId="13" xfId="0" applyNumberFormat="1" applyFont="1" applyFill="1" applyBorder="1" applyAlignment="1" applyProtection="1">
      <alignment horizontal="center" vertical="center"/>
    </xf>
    <xf numFmtId="166" fontId="12" fillId="12" borderId="71" xfId="0" applyNumberFormat="1" applyFont="1" applyFill="1" applyBorder="1" applyAlignment="1" applyProtection="1">
      <alignment horizontal="center" vertical="center"/>
      <protection locked="0"/>
    </xf>
    <xf numFmtId="166" fontId="12" fillId="12" borderId="26" xfId="0" applyNumberFormat="1" applyFont="1" applyFill="1" applyBorder="1" applyAlignment="1" applyProtection="1">
      <alignment horizontal="center" vertical="center"/>
      <protection locked="0"/>
    </xf>
    <xf numFmtId="166" fontId="12" fillId="12" borderId="25" xfId="0" applyNumberFormat="1" applyFont="1" applyFill="1" applyBorder="1" applyAlignment="1" applyProtection="1">
      <alignment horizontal="center" vertical="center"/>
      <protection locked="0"/>
    </xf>
    <xf numFmtId="0" fontId="1" fillId="15" borderId="37" xfId="0" applyFont="1" applyFill="1" applyBorder="1" applyAlignment="1" applyProtection="1">
      <alignment horizontal="right" vertical="center"/>
    </xf>
    <xf numFmtId="0" fontId="1" fillId="15" borderId="0" xfId="0" applyFont="1" applyFill="1" applyBorder="1" applyAlignment="1" applyProtection="1">
      <alignment horizontal="right" vertical="center"/>
    </xf>
    <xf numFmtId="0" fontId="1" fillId="15" borderId="6" xfId="0" applyFont="1" applyFill="1" applyBorder="1" applyAlignment="1" applyProtection="1">
      <alignment horizontal="right" vertical="center"/>
    </xf>
    <xf numFmtId="166" fontId="12" fillId="12" borderId="30"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protection locked="0"/>
    </xf>
    <xf numFmtId="166" fontId="12" fillId="12" borderId="13" xfId="0" applyNumberFormat="1" applyFont="1" applyFill="1" applyBorder="1" applyAlignment="1" applyProtection="1">
      <alignment horizontal="center" vertical="center"/>
    </xf>
    <xf numFmtId="166" fontId="12" fillId="15" borderId="1" xfId="0" quotePrefix="1"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xf>
    <xf numFmtId="166" fontId="12" fillId="15" borderId="1" xfId="0" applyNumberFormat="1" applyFont="1" applyFill="1" applyBorder="1" applyAlignment="1" applyProtection="1">
      <alignment horizontal="center" vertical="center"/>
      <protection locked="0"/>
    </xf>
    <xf numFmtId="0" fontId="13" fillId="15" borderId="10" xfId="0" applyNumberFormat="1" applyFont="1" applyFill="1" applyBorder="1" applyAlignment="1" applyProtection="1">
      <alignment horizontal="center" vertical="center"/>
    </xf>
    <xf numFmtId="0" fontId="13" fillId="15" borderId="11" xfId="0" applyNumberFormat="1" applyFont="1" applyFill="1" applyBorder="1" applyAlignment="1" applyProtection="1">
      <alignment horizontal="center" vertical="center"/>
    </xf>
    <xf numFmtId="0" fontId="13" fillId="15" borderId="12" xfId="0" applyNumberFormat="1" applyFont="1" applyFill="1" applyBorder="1" applyAlignment="1" applyProtection="1">
      <alignment horizontal="center" vertical="center"/>
    </xf>
    <xf numFmtId="1" fontId="12" fillId="15" borderId="1" xfId="0" applyNumberFormat="1" applyFont="1" applyFill="1" applyBorder="1" applyAlignment="1" applyProtection="1">
      <alignment horizontal="center" vertical="center"/>
      <protection locked="0"/>
    </xf>
    <xf numFmtId="166" fontId="12" fillId="12" borderId="27" xfId="0" applyNumberFormat="1" applyFont="1" applyFill="1" applyBorder="1" applyAlignment="1" applyProtection="1">
      <alignment horizontal="center" vertical="center"/>
      <protection locked="0"/>
    </xf>
    <xf numFmtId="166" fontId="12" fillId="12" borderId="1" xfId="0" applyNumberFormat="1" applyFont="1" applyFill="1" applyBorder="1" applyAlignment="1" applyProtection="1">
      <alignment horizontal="center" vertical="center"/>
      <protection locked="0"/>
    </xf>
    <xf numFmtId="2" fontId="1" fillId="15" borderId="13" xfId="0" quotePrefix="1" applyNumberFormat="1" applyFont="1" applyFill="1" applyBorder="1" applyAlignment="1" applyProtection="1">
      <alignment horizontal="center" vertical="center"/>
    </xf>
    <xf numFmtId="2" fontId="1" fillId="15" borderId="13" xfId="0" applyNumberFormat="1" applyFont="1" applyFill="1" applyBorder="1" applyAlignment="1" applyProtection="1">
      <alignment horizontal="center" vertical="center"/>
    </xf>
    <xf numFmtId="2" fontId="1" fillId="15" borderId="7" xfId="0" applyNumberFormat="1" applyFont="1" applyFill="1" applyBorder="1" applyAlignment="1" applyProtection="1">
      <alignment horizontal="center" vertical="center"/>
    </xf>
    <xf numFmtId="166" fontId="12" fillId="2" borderId="21" xfId="0" quotePrefix="1" applyNumberFormat="1" applyFont="1" applyFill="1" applyBorder="1" applyAlignment="1" applyProtection="1">
      <alignment horizontal="center" vertical="center"/>
    </xf>
    <xf numFmtId="9" fontId="12" fillId="15" borderId="10" xfId="0" quotePrefix="1" applyNumberFormat="1" applyFont="1" applyFill="1" applyBorder="1" applyAlignment="1" applyProtection="1">
      <alignment horizontal="center" vertical="center"/>
    </xf>
    <xf numFmtId="9" fontId="12" fillId="15" borderId="11" xfId="0" applyNumberFormat="1" applyFont="1" applyFill="1" applyBorder="1" applyAlignment="1" applyProtection="1">
      <alignment horizontal="center" vertical="center"/>
    </xf>
    <xf numFmtId="9" fontId="12" fillId="15" borderId="38" xfId="0" applyNumberFormat="1" applyFont="1" applyFill="1" applyBorder="1" applyAlignment="1" applyProtection="1">
      <alignment horizontal="center" vertical="center"/>
    </xf>
    <xf numFmtId="166" fontId="12" fillId="15" borderId="10" xfId="0" applyNumberFormat="1" applyFont="1" applyFill="1" applyBorder="1" applyAlignment="1" applyProtection="1">
      <alignment horizontal="center" vertical="center"/>
    </xf>
    <xf numFmtId="166" fontId="12" fillId="15" borderId="11" xfId="0" applyNumberFormat="1" applyFont="1" applyFill="1" applyBorder="1" applyAlignment="1" applyProtection="1">
      <alignment horizontal="center" vertical="center"/>
    </xf>
    <xf numFmtId="166" fontId="12" fillId="15" borderId="12" xfId="0" applyNumberFormat="1" applyFont="1" applyFill="1" applyBorder="1" applyAlignment="1" applyProtection="1">
      <alignment horizontal="center" vertical="center"/>
    </xf>
    <xf numFmtId="166" fontId="12" fillId="12" borderId="27" xfId="0" quotePrefix="1" applyNumberFormat="1" applyFont="1" applyFill="1" applyBorder="1" applyAlignment="1" applyProtection="1">
      <alignment horizontal="center" vertical="center"/>
      <protection locked="0"/>
    </xf>
    <xf numFmtId="0" fontId="2" fillId="2" borderId="0" xfId="0" applyFont="1" applyFill="1" applyBorder="1" applyAlignment="1" applyProtection="1">
      <alignment horizontal="left" vertical="center"/>
    </xf>
    <xf numFmtId="0" fontId="12" fillId="2" borderId="0" xfId="0" applyFont="1" applyFill="1" applyBorder="1" applyAlignment="1" applyProtection="1">
      <alignment horizontal="center" vertical="center"/>
    </xf>
    <xf numFmtId="0" fontId="1" fillId="12" borderId="49" xfId="0" applyFont="1" applyFill="1" applyBorder="1" applyAlignment="1" applyProtection="1">
      <alignment horizontal="center" vertical="center" wrapText="1"/>
    </xf>
    <xf numFmtId="0" fontId="1" fillId="12" borderId="48" xfId="0" applyFont="1" applyFill="1" applyBorder="1" applyAlignment="1" applyProtection="1">
      <alignment horizontal="center" vertical="center" wrapText="1"/>
    </xf>
    <xf numFmtId="0" fontId="1" fillId="12" borderId="27" xfId="0" applyFont="1" applyFill="1" applyBorder="1" applyAlignment="1" applyProtection="1">
      <alignment horizontal="center" vertical="center" wrapText="1"/>
    </xf>
    <xf numFmtId="0" fontId="1" fillId="12" borderId="45" xfId="0" applyFont="1" applyFill="1" applyBorder="1" applyAlignment="1" applyProtection="1">
      <alignment horizontal="center" vertical="center" wrapText="1"/>
    </xf>
    <xf numFmtId="0" fontId="1" fillId="12" borderId="14" xfId="0" applyFont="1" applyFill="1" applyBorder="1" applyAlignment="1" applyProtection="1">
      <alignment horizontal="center" vertical="center" wrapText="1"/>
    </xf>
    <xf numFmtId="2" fontId="1" fillId="15" borderId="29" xfId="0" applyNumberFormat="1" applyFont="1" applyFill="1" applyBorder="1" applyAlignment="1" applyProtection="1">
      <alignment horizontal="center" vertical="center"/>
    </xf>
    <xf numFmtId="0" fontId="1" fillId="0" borderId="0" xfId="0" applyFont="1" applyFill="1" applyAlignment="1">
      <alignment horizontal="center"/>
    </xf>
    <xf numFmtId="0" fontId="1" fillId="3" borderId="48" xfId="0" applyFont="1" applyFill="1" applyBorder="1" applyAlignment="1">
      <alignment horizontal="center" vertical="center" wrapText="1"/>
    </xf>
    <xf numFmtId="0" fontId="1" fillId="3" borderId="73"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3" borderId="28"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67" xfId="0" applyFont="1" applyFill="1" applyBorder="1" applyAlignment="1">
      <alignment horizontal="center" vertical="center" wrapText="1"/>
    </xf>
    <xf numFmtId="0" fontId="1" fillId="3" borderId="49" xfId="0" applyFont="1" applyFill="1" applyBorder="1" applyAlignment="1">
      <alignment horizontal="center" vertical="center" wrapText="1"/>
    </xf>
    <xf numFmtId="0" fontId="1" fillId="3" borderId="27" xfId="0" applyFont="1" applyFill="1" applyBorder="1" applyAlignment="1">
      <alignment horizontal="center" vertical="center" wrapText="1"/>
    </xf>
    <xf numFmtId="0" fontId="1" fillId="3" borderId="45" xfId="0" applyFont="1" applyFill="1" applyBorder="1" applyAlignment="1">
      <alignment horizontal="center" vertical="center" wrapText="1"/>
    </xf>
    <xf numFmtId="0" fontId="12" fillId="2" borderId="37" xfId="0" applyFont="1" applyFill="1" applyBorder="1" applyAlignment="1" applyProtection="1">
      <alignment horizontal="center" vertical="center"/>
      <protection locked="0"/>
    </xf>
    <xf numFmtId="0" fontId="12" fillId="2" borderId="6" xfId="0" applyFont="1" applyFill="1" applyBorder="1" applyAlignment="1" applyProtection="1">
      <alignment horizontal="center" vertical="center"/>
      <protection locked="0"/>
    </xf>
    <xf numFmtId="0" fontId="13" fillId="18" borderId="2" xfId="0" applyFont="1" applyFill="1" applyBorder="1" applyAlignment="1">
      <alignment horizontal="center" vertical="center"/>
    </xf>
    <xf numFmtId="0" fontId="13" fillId="18" borderId="3" xfId="0" applyFont="1" applyFill="1" applyBorder="1" applyAlignment="1">
      <alignment horizontal="center" vertical="center"/>
    </xf>
    <xf numFmtId="0" fontId="13" fillId="18" borderId="4" xfId="0" applyFont="1" applyFill="1" applyBorder="1" applyAlignment="1">
      <alignment horizontal="center" vertical="center"/>
    </xf>
    <xf numFmtId="0" fontId="13" fillId="18" borderId="7" xfId="0" applyFont="1" applyFill="1" applyBorder="1" applyAlignment="1">
      <alignment horizontal="center" vertical="center"/>
    </xf>
    <xf numFmtId="0" fontId="13" fillId="18" borderId="8" xfId="0" applyFont="1" applyFill="1" applyBorder="1" applyAlignment="1">
      <alignment horizontal="center" vertical="center"/>
    </xf>
    <xf numFmtId="0" fontId="13" fillId="18" borderId="9" xfId="0" applyFont="1" applyFill="1" applyBorder="1" applyAlignment="1">
      <alignment horizontal="center" vertical="center"/>
    </xf>
    <xf numFmtId="0" fontId="13" fillId="18" borderId="10" xfId="0" applyFont="1" applyFill="1" applyBorder="1" applyAlignment="1">
      <alignment horizontal="center" vertical="center"/>
    </xf>
    <xf numFmtId="0" fontId="13" fillId="18" borderId="11" xfId="0" applyFont="1" applyFill="1" applyBorder="1" applyAlignment="1">
      <alignment horizontal="center" vertical="center"/>
    </xf>
    <xf numFmtId="0" fontId="13" fillId="18" borderId="12" xfId="0" applyFont="1" applyFill="1" applyBorder="1" applyAlignment="1">
      <alignment horizontal="center" vertical="center"/>
    </xf>
    <xf numFmtId="2" fontId="1" fillId="18" borderId="13" xfId="0" quotePrefix="1" applyNumberFormat="1" applyFont="1" applyFill="1" applyBorder="1" applyAlignment="1">
      <alignment horizontal="center" vertical="center"/>
    </xf>
    <xf numFmtId="2" fontId="1" fillId="18" borderId="13" xfId="0" applyNumberFormat="1" applyFont="1" applyFill="1" applyBorder="1" applyAlignment="1">
      <alignment horizontal="center" vertical="center"/>
    </xf>
    <xf numFmtId="2" fontId="1" fillId="18" borderId="29" xfId="0" applyNumberFormat="1" applyFont="1" applyFill="1" applyBorder="1" applyAlignment="1">
      <alignment horizontal="center" vertical="center"/>
    </xf>
    <xf numFmtId="9" fontId="12" fillId="18" borderId="10" xfId="0" quotePrefix="1" applyNumberFormat="1" applyFont="1" applyFill="1" applyBorder="1" applyAlignment="1">
      <alignment horizontal="center" vertical="center"/>
    </xf>
    <xf numFmtId="9" fontId="12" fillId="18" borderId="11" xfId="0" applyNumberFormat="1" applyFont="1" applyFill="1" applyBorder="1" applyAlignment="1">
      <alignment horizontal="center" vertical="center"/>
    </xf>
    <xf numFmtId="9" fontId="12" fillId="18" borderId="38" xfId="0" applyNumberFormat="1" applyFont="1" applyFill="1" applyBorder="1" applyAlignment="1">
      <alignment horizontal="center" vertical="center"/>
    </xf>
    <xf numFmtId="166" fontId="12" fillId="18" borderId="13" xfId="0" applyNumberFormat="1" applyFont="1" applyFill="1" applyBorder="1" applyAlignment="1">
      <alignment horizontal="center" vertical="center"/>
    </xf>
    <xf numFmtId="166" fontId="12" fillId="2" borderId="13" xfId="0" applyNumberFormat="1" applyFont="1" applyFill="1" applyBorder="1" applyAlignment="1">
      <alignment horizontal="center" vertical="center"/>
    </xf>
    <xf numFmtId="0" fontId="13" fillId="27" borderId="2" xfId="0" applyFont="1" applyFill="1" applyBorder="1" applyAlignment="1">
      <alignment horizontal="center" vertical="center"/>
    </xf>
    <xf numFmtId="0" fontId="13" fillId="27" borderId="3" xfId="0" applyFont="1" applyFill="1" applyBorder="1" applyAlignment="1">
      <alignment horizontal="center" vertical="center"/>
    </xf>
    <xf numFmtId="0" fontId="13" fillId="27" borderId="4" xfId="0" applyFont="1" applyFill="1" applyBorder="1" applyAlignment="1">
      <alignment horizontal="center" vertical="center"/>
    </xf>
    <xf numFmtId="0" fontId="13" fillId="27" borderId="7" xfId="0" applyFont="1" applyFill="1" applyBorder="1" applyAlignment="1">
      <alignment horizontal="center" vertical="center"/>
    </xf>
    <xf numFmtId="0" fontId="13" fillId="27" borderId="8" xfId="0" applyFont="1" applyFill="1" applyBorder="1" applyAlignment="1">
      <alignment horizontal="center" vertical="center"/>
    </xf>
    <xf numFmtId="0" fontId="13" fillId="27" borderId="9" xfId="0" applyFont="1" applyFill="1" applyBorder="1" applyAlignment="1">
      <alignment horizontal="center" vertical="center"/>
    </xf>
    <xf numFmtId="0" fontId="13" fillId="27" borderId="10" xfId="0" applyFont="1" applyFill="1" applyBorder="1" applyAlignment="1">
      <alignment horizontal="center" vertical="center"/>
    </xf>
    <xf numFmtId="0" fontId="13" fillId="27" borderId="11" xfId="0" applyFont="1" applyFill="1" applyBorder="1" applyAlignment="1">
      <alignment horizontal="center" vertical="center"/>
    </xf>
    <xf numFmtId="0" fontId="13" fillId="27" borderId="12" xfId="0" applyFont="1" applyFill="1" applyBorder="1" applyAlignment="1">
      <alignment horizontal="center" vertical="center"/>
    </xf>
    <xf numFmtId="1" fontId="12" fillId="27" borderId="1" xfId="0" applyNumberFormat="1" applyFont="1" applyFill="1" applyBorder="1" applyAlignment="1" applyProtection="1">
      <alignment horizontal="center" vertical="center"/>
      <protection locked="0"/>
    </xf>
    <xf numFmtId="166" fontId="12" fillId="27" borderId="1" xfId="0" applyNumberFormat="1" applyFont="1" applyFill="1" applyBorder="1" applyAlignment="1" applyProtection="1">
      <alignment horizontal="center" vertical="center"/>
      <protection locked="0"/>
    </xf>
    <xf numFmtId="2" fontId="1" fillId="27" borderId="13" xfId="0" quotePrefix="1" applyNumberFormat="1" applyFont="1" applyFill="1" applyBorder="1" applyAlignment="1">
      <alignment horizontal="center" vertical="center"/>
    </xf>
    <xf numFmtId="2" fontId="1" fillId="27" borderId="13" xfId="0" applyNumberFormat="1" applyFont="1" applyFill="1" applyBorder="1" applyAlignment="1">
      <alignment horizontal="center" vertical="center"/>
    </xf>
    <xf numFmtId="2" fontId="1" fillId="27" borderId="29" xfId="0" applyNumberFormat="1" applyFont="1" applyFill="1" applyBorder="1" applyAlignment="1">
      <alignment horizontal="center" vertical="center"/>
    </xf>
    <xf numFmtId="166" fontId="12" fillId="27" borderId="30" xfId="0" applyNumberFormat="1" applyFont="1" applyFill="1" applyBorder="1" applyAlignment="1" applyProtection="1">
      <alignment horizontal="center" vertical="center"/>
      <protection locked="0"/>
    </xf>
    <xf numFmtId="166" fontId="12" fillId="27" borderId="13" xfId="0" applyNumberFormat="1" applyFont="1" applyFill="1" applyBorder="1" applyAlignment="1" applyProtection="1">
      <alignment horizontal="center" vertical="center"/>
      <protection locked="0"/>
    </xf>
    <xf numFmtId="166" fontId="12" fillId="27" borderId="13" xfId="0" applyNumberFormat="1" applyFont="1" applyFill="1" applyBorder="1" applyAlignment="1">
      <alignment horizontal="center" vertical="center"/>
    </xf>
    <xf numFmtId="9" fontId="12" fillId="27" borderId="10" xfId="0" quotePrefix="1" applyNumberFormat="1" applyFont="1" applyFill="1" applyBorder="1" applyAlignment="1">
      <alignment horizontal="center" vertical="center"/>
    </xf>
    <xf numFmtId="9" fontId="12" fillId="27" borderId="11" xfId="0" applyNumberFormat="1" applyFont="1" applyFill="1" applyBorder="1" applyAlignment="1">
      <alignment horizontal="center" vertical="center"/>
    </xf>
    <xf numFmtId="9" fontId="12" fillId="27" borderId="38" xfId="0" applyNumberFormat="1" applyFont="1" applyFill="1" applyBorder="1" applyAlignment="1">
      <alignment horizontal="center" vertical="center"/>
    </xf>
    <xf numFmtId="1" fontId="12" fillId="0" borderId="10" xfId="0" applyNumberFormat="1" applyFont="1" applyBorder="1" applyAlignment="1" applyProtection="1">
      <alignment horizontal="center" vertical="center"/>
      <protection locked="0"/>
    </xf>
    <xf numFmtId="1" fontId="12" fillId="0" borderId="11" xfId="0" applyNumberFormat="1" applyFont="1" applyBorder="1" applyAlignment="1" applyProtection="1">
      <alignment horizontal="center" vertical="center"/>
      <protection locked="0"/>
    </xf>
    <xf numFmtId="1" fontId="12" fillId="0" borderId="12" xfId="0" applyNumberFormat="1" applyFont="1" applyBorder="1" applyAlignment="1" applyProtection="1">
      <alignment horizontal="center" vertical="center"/>
      <protection locked="0"/>
    </xf>
    <xf numFmtId="2" fontId="12" fillId="2" borderId="21" xfId="0" applyNumberFormat="1" applyFont="1" applyFill="1" applyBorder="1" applyAlignment="1">
      <alignment horizontal="center" vertical="center"/>
    </xf>
    <xf numFmtId="2" fontId="12" fillId="2" borderId="24" xfId="0" applyNumberFormat="1" applyFont="1" applyFill="1" applyBorder="1" applyAlignment="1">
      <alignment horizontal="center" vertical="center"/>
    </xf>
    <xf numFmtId="0" fontId="13" fillId="27" borderId="81" xfId="0" applyFont="1" applyFill="1" applyBorder="1" applyAlignment="1">
      <alignment horizontal="center" vertical="center"/>
    </xf>
    <xf numFmtId="0" fontId="13" fillId="27" borderId="22" xfId="0" applyFont="1" applyFill="1" applyBorder="1" applyAlignment="1">
      <alignment horizontal="center" vertical="center"/>
    </xf>
    <xf numFmtId="0" fontId="13" fillId="27" borderId="82" xfId="0" applyFont="1" applyFill="1" applyBorder="1" applyAlignment="1">
      <alignment horizontal="center" vertical="center"/>
    </xf>
    <xf numFmtId="1" fontId="12" fillId="0" borderId="21" xfId="0" applyNumberFormat="1" applyFont="1" applyBorder="1" applyAlignment="1" applyProtection="1">
      <alignment horizontal="center" vertical="center"/>
      <protection locked="0"/>
    </xf>
    <xf numFmtId="166" fontId="12" fillId="2" borderId="54" xfId="0" applyNumberFormat="1" applyFont="1" applyFill="1" applyBorder="1" applyAlignment="1">
      <alignment horizontal="center" vertical="center"/>
    </xf>
    <xf numFmtId="0" fontId="1" fillId="2" borderId="90" xfId="0" applyFont="1" applyFill="1" applyBorder="1" applyAlignment="1">
      <alignment horizontal="center" vertical="center" wrapText="1"/>
    </xf>
    <xf numFmtId="1" fontId="12" fillId="18" borderId="1" xfId="0" quotePrefix="1" applyNumberFormat="1" applyFont="1" applyFill="1" applyBorder="1" applyAlignment="1" applyProtection="1">
      <alignment horizontal="center" vertical="center"/>
      <protection locked="0"/>
    </xf>
    <xf numFmtId="0" fontId="12" fillId="18" borderId="10" xfId="0" quotePrefix="1" applyFont="1" applyFill="1" applyBorder="1" applyAlignment="1">
      <alignment horizontal="center" vertical="center"/>
    </xf>
    <xf numFmtId="0" fontId="12" fillId="18" borderId="11" xfId="0" quotePrefix="1" applyFont="1" applyFill="1" applyBorder="1" applyAlignment="1">
      <alignment horizontal="center" vertical="center"/>
    </xf>
    <xf numFmtId="0" fontId="12" fillId="18" borderId="38" xfId="0" quotePrefix="1" applyFont="1" applyFill="1" applyBorder="1" applyAlignment="1">
      <alignment horizontal="center" vertical="center"/>
    </xf>
    <xf numFmtId="0" fontId="12" fillId="2" borderId="10" xfId="0" quotePrefix="1" applyFont="1" applyFill="1" applyBorder="1" applyAlignment="1">
      <alignment horizontal="center" vertical="center"/>
    </xf>
    <xf numFmtId="0" fontId="12" fillId="2" borderId="11" xfId="0" quotePrefix="1" applyFont="1" applyFill="1" applyBorder="1" applyAlignment="1">
      <alignment horizontal="center" vertical="center"/>
    </xf>
    <xf numFmtId="0" fontId="12" fillId="2" borderId="38" xfId="0" quotePrefix="1" applyFont="1" applyFill="1" applyBorder="1" applyAlignment="1">
      <alignment horizontal="center" vertical="center"/>
    </xf>
    <xf numFmtId="1" fontId="12" fillId="27" borderId="1" xfId="0" quotePrefix="1" applyNumberFormat="1" applyFont="1" applyFill="1" applyBorder="1" applyAlignment="1" applyProtection="1">
      <alignment horizontal="center" vertical="center"/>
      <protection locked="0"/>
    </xf>
    <xf numFmtId="0" fontId="12" fillId="27" borderId="10" xfId="0" quotePrefix="1" applyFont="1" applyFill="1" applyBorder="1" applyAlignment="1">
      <alignment horizontal="center" vertical="center"/>
    </xf>
    <xf numFmtId="0" fontId="12" fillId="27" borderId="11" xfId="0" quotePrefix="1" applyFont="1" applyFill="1" applyBorder="1" applyAlignment="1">
      <alignment horizontal="center" vertical="center"/>
    </xf>
    <xf numFmtId="0" fontId="12" fillId="27" borderId="38" xfId="0" quotePrefix="1" applyFont="1" applyFill="1" applyBorder="1" applyAlignment="1">
      <alignment horizontal="center" vertical="center"/>
    </xf>
    <xf numFmtId="2" fontId="12" fillId="2" borderId="10" xfId="0" applyNumberFormat="1" applyFont="1" applyFill="1" applyBorder="1" applyAlignment="1">
      <alignment horizontal="center" vertical="center"/>
    </xf>
    <xf numFmtId="2" fontId="12" fillId="2" borderId="11" xfId="0" applyNumberFormat="1" applyFont="1" applyFill="1" applyBorder="1" applyAlignment="1">
      <alignment horizontal="center" vertical="center"/>
    </xf>
    <xf numFmtId="2" fontId="12" fillId="2" borderId="12" xfId="0" applyNumberFormat="1" applyFont="1" applyFill="1" applyBorder="1" applyAlignment="1">
      <alignment horizontal="center" vertical="center"/>
    </xf>
    <xf numFmtId="2" fontId="12" fillId="2" borderId="20" xfId="0" applyNumberFormat="1" applyFont="1" applyFill="1" applyBorder="1" applyAlignment="1">
      <alignment horizontal="center" vertical="center"/>
    </xf>
    <xf numFmtId="0" fontId="12" fillId="2" borderId="20" xfId="0" quotePrefix="1" applyFont="1" applyFill="1" applyBorder="1" applyAlignment="1">
      <alignment horizontal="center" vertical="center"/>
    </xf>
    <xf numFmtId="0" fontId="12" fillId="2" borderId="26" xfId="0" quotePrefix="1" applyFont="1" applyFill="1" applyBorder="1" applyAlignment="1">
      <alignment horizontal="center" vertical="center"/>
    </xf>
    <xf numFmtId="0" fontId="12" fillId="2" borderId="60" xfId="0" quotePrefix="1" applyFont="1" applyFill="1" applyBorder="1" applyAlignment="1">
      <alignment horizontal="center" vertical="center"/>
    </xf>
    <xf numFmtId="0" fontId="12" fillId="2" borderId="0" xfId="0" applyFont="1" applyFill="1" applyBorder="1" applyAlignment="1" applyProtection="1">
      <alignment horizontal="center" vertical="center"/>
      <protection locked="0"/>
    </xf>
    <xf numFmtId="0" fontId="13" fillId="13" borderId="10" xfId="0" applyNumberFormat="1" applyFont="1" applyFill="1" applyBorder="1" applyAlignment="1" applyProtection="1">
      <alignment horizontal="center" vertical="center"/>
    </xf>
    <xf numFmtId="0" fontId="13" fillId="13" borderId="11" xfId="0" applyNumberFormat="1" applyFont="1" applyFill="1" applyBorder="1" applyAlignment="1" applyProtection="1">
      <alignment horizontal="center" vertical="center"/>
    </xf>
    <xf numFmtId="0" fontId="13" fillId="13" borderId="12" xfId="0" applyNumberFormat="1" applyFont="1" applyFill="1" applyBorder="1" applyAlignment="1" applyProtection="1">
      <alignment horizontal="center" vertical="center"/>
    </xf>
    <xf numFmtId="1" fontId="12" fillId="13" borderId="1" xfId="0" applyNumberFormat="1" applyFont="1" applyFill="1" applyBorder="1" applyAlignment="1" applyProtection="1">
      <alignment horizontal="center" vertical="center"/>
      <protection locked="0"/>
    </xf>
    <xf numFmtId="166" fontId="12" fillId="13" borderId="1" xfId="0" applyNumberFormat="1" applyFont="1" applyFill="1" applyBorder="1" applyAlignment="1" applyProtection="1">
      <alignment horizontal="center" vertical="center"/>
      <protection locked="0"/>
    </xf>
    <xf numFmtId="166" fontId="12" fillId="13" borderId="1" xfId="0" quotePrefix="1" applyNumberFormat="1" applyFont="1" applyFill="1" applyBorder="1" applyAlignment="1" applyProtection="1">
      <alignment horizontal="center" vertical="center"/>
    </xf>
    <xf numFmtId="166" fontId="12" fillId="13" borderId="1" xfId="0" applyNumberFormat="1" applyFont="1" applyFill="1" applyBorder="1" applyAlignment="1" applyProtection="1">
      <alignment horizontal="center" vertical="center"/>
    </xf>
    <xf numFmtId="9" fontId="12" fillId="13" borderId="10" xfId="0" quotePrefix="1" applyNumberFormat="1" applyFont="1" applyFill="1" applyBorder="1" applyAlignment="1" applyProtection="1">
      <alignment horizontal="center" vertical="center"/>
    </xf>
    <xf numFmtId="9" fontId="12" fillId="13" borderId="11" xfId="0" applyNumberFormat="1" applyFont="1" applyFill="1" applyBorder="1" applyAlignment="1" applyProtection="1">
      <alignment horizontal="center" vertical="center"/>
    </xf>
    <xf numFmtId="9" fontId="12" fillId="13" borderId="38" xfId="0" applyNumberFormat="1" applyFont="1" applyFill="1" applyBorder="1" applyAlignment="1" applyProtection="1">
      <alignment horizontal="center" vertical="center"/>
    </xf>
    <xf numFmtId="2" fontId="12" fillId="13" borderId="1" xfId="0" applyNumberFormat="1" applyFont="1" applyFill="1" applyBorder="1" applyAlignment="1" applyProtection="1">
      <alignment horizontal="center" vertical="center"/>
      <protection locked="0"/>
    </xf>
    <xf numFmtId="166" fontId="12" fillId="13" borderId="10" xfId="0" applyNumberFormat="1" applyFont="1" applyFill="1" applyBorder="1" applyAlignment="1" applyProtection="1">
      <alignment horizontal="center" vertical="center"/>
      <protection locked="0"/>
    </xf>
    <xf numFmtId="166" fontId="12" fillId="13" borderId="11" xfId="0" applyNumberFormat="1" applyFont="1" applyFill="1" applyBorder="1" applyAlignment="1" applyProtection="1">
      <alignment horizontal="center" vertical="center"/>
      <protection locked="0"/>
    </xf>
    <xf numFmtId="166" fontId="12" fillId="13" borderId="12" xfId="0" applyNumberFormat="1" applyFont="1" applyFill="1" applyBorder="1" applyAlignment="1" applyProtection="1">
      <alignment horizontal="center" vertical="center"/>
      <protection locked="0"/>
    </xf>
    <xf numFmtId="2" fontId="12" fillId="13" borderId="10" xfId="0" applyNumberFormat="1" applyFont="1" applyFill="1" applyBorder="1" applyAlignment="1" applyProtection="1">
      <alignment horizontal="center" vertical="center"/>
      <protection locked="0"/>
    </xf>
    <xf numFmtId="2" fontId="12" fillId="13" borderId="11" xfId="0" applyNumberFormat="1" applyFont="1" applyFill="1" applyBorder="1" applyAlignment="1" applyProtection="1">
      <alignment horizontal="center" vertical="center"/>
      <protection locked="0"/>
    </xf>
    <xf numFmtId="2" fontId="12" fillId="13" borderId="12" xfId="0" applyNumberFormat="1" applyFont="1" applyFill="1" applyBorder="1" applyAlignment="1" applyProtection="1">
      <alignment horizontal="center" vertical="center"/>
      <protection locked="0"/>
    </xf>
    <xf numFmtId="1" fontId="12" fillId="13" borderId="10" xfId="0" applyNumberFormat="1" applyFont="1" applyFill="1" applyBorder="1" applyAlignment="1" applyProtection="1">
      <alignment horizontal="center" vertical="center"/>
      <protection locked="0"/>
    </xf>
    <xf numFmtId="1" fontId="12" fillId="13" borderId="11" xfId="0" applyNumberFormat="1" applyFont="1" applyFill="1" applyBorder="1" applyAlignment="1" applyProtection="1">
      <alignment horizontal="center" vertical="center"/>
      <protection locked="0"/>
    </xf>
    <xf numFmtId="1" fontId="12" fillId="13" borderId="12" xfId="0"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center" vertical="center"/>
    </xf>
    <xf numFmtId="166" fontId="12" fillId="2" borderId="26" xfId="0" applyNumberFormat="1" applyFont="1" applyFill="1" applyBorder="1" applyAlignment="1" applyProtection="1">
      <alignment horizontal="center" vertical="center"/>
    </xf>
    <xf numFmtId="166" fontId="12" fillId="2" borderId="25" xfId="0" applyNumberFormat="1" applyFont="1" applyFill="1" applyBorder="1" applyAlignment="1" applyProtection="1">
      <alignment horizontal="center" vertical="center"/>
    </xf>
    <xf numFmtId="9" fontId="12" fillId="26" borderId="10" xfId="0" quotePrefix="1" applyNumberFormat="1" applyFont="1" applyFill="1" applyBorder="1" applyAlignment="1" applyProtection="1">
      <alignment horizontal="center" vertical="center"/>
      <protection locked="0"/>
    </xf>
    <xf numFmtId="9" fontId="12" fillId="26" borderId="11" xfId="0" applyNumberFormat="1" applyFont="1" applyFill="1" applyBorder="1" applyAlignment="1" applyProtection="1">
      <alignment horizontal="center" vertical="center"/>
      <protection locked="0"/>
    </xf>
    <xf numFmtId="9" fontId="12" fillId="26" borderId="38" xfId="0" applyNumberFormat="1" applyFont="1" applyFill="1" applyBorder="1" applyAlignment="1" applyProtection="1">
      <alignment horizontal="center" vertical="center"/>
      <protection locked="0"/>
    </xf>
    <xf numFmtId="166" fontId="12" fillId="26" borderId="1" xfId="0" applyNumberFormat="1" applyFont="1" applyFill="1" applyBorder="1" applyAlignment="1" applyProtection="1">
      <alignment horizontal="center" vertical="center"/>
      <protection locked="0"/>
    </xf>
    <xf numFmtId="9" fontId="12" fillId="26" borderId="10" xfId="0" quotePrefix="1" applyNumberFormat="1" applyFont="1" applyFill="1" applyBorder="1" applyAlignment="1" applyProtection="1">
      <alignment horizontal="center" vertical="center"/>
    </xf>
    <xf numFmtId="9" fontId="12" fillId="26" borderId="11" xfId="0" applyNumberFormat="1" applyFont="1" applyFill="1" applyBorder="1" applyAlignment="1" applyProtection="1">
      <alignment horizontal="center" vertical="center"/>
    </xf>
    <xf numFmtId="0" fontId="13" fillId="26" borderId="10" xfId="0" applyFont="1" applyFill="1" applyBorder="1" applyAlignment="1" applyProtection="1">
      <alignment horizontal="center" vertical="center"/>
      <protection locked="0"/>
    </xf>
    <xf numFmtId="0" fontId="13" fillId="26" borderId="11" xfId="0" applyFont="1" applyFill="1" applyBorder="1" applyAlignment="1" applyProtection="1">
      <alignment horizontal="center" vertical="center"/>
      <protection locked="0"/>
    </xf>
    <xf numFmtId="0" fontId="13" fillId="26" borderId="12" xfId="0" applyFont="1" applyFill="1" applyBorder="1" applyAlignment="1" applyProtection="1">
      <alignment horizontal="center" vertical="center"/>
      <protection locked="0"/>
    </xf>
    <xf numFmtId="0" fontId="13" fillId="2" borderId="10" xfId="0" applyFont="1" applyFill="1" applyBorder="1" applyAlignment="1" applyProtection="1">
      <alignment horizontal="center" vertical="center"/>
      <protection locked="0"/>
    </xf>
    <xf numFmtId="0" fontId="13" fillId="2" borderId="11" xfId="0" applyFont="1" applyFill="1" applyBorder="1" applyAlignment="1" applyProtection="1">
      <alignment horizontal="center" vertical="center"/>
      <protection locked="0"/>
    </xf>
    <xf numFmtId="0" fontId="13" fillId="2" borderId="12" xfId="0" applyFont="1" applyFill="1" applyBorder="1" applyAlignment="1" applyProtection="1">
      <alignment horizontal="center" vertical="center"/>
      <protection locked="0"/>
    </xf>
    <xf numFmtId="166" fontId="44" fillId="2" borderId="47" xfId="0" applyNumberFormat="1" applyFont="1" applyFill="1" applyBorder="1" applyAlignment="1">
      <alignment horizontal="center" vertical="center"/>
    </xf>
    <xf numFmtId="166" fontId="44" fillId="2" borderId="18" xfId="0" applyNumberFormat="1" applyFont="1" applyFill="1" applyBorder="1" applyAlignment="1">
      <alignment horizontal="center" vertical="center"/>
    </xf>
    <xf numFmtId="166" fontId="44" fillId="2" borderId="46" xfId="0" applyNumberFormat="1" applyFont="1" applyFill="1" applyBorder="1" applyAlignment="1">
      <alignment horizontal="center" vertical="center"/>
    </xf>
    <xf numFmtId="166" fontId="44" fillId="2" borderId="81" xfId="0" applyNumberFormat="1" applyFont="1" applyFill="1" applyBorder="1" applyAlignment="1">
      <alignment horizontal="center" vertical="center"/>
    </xf>
    <xf numFmtId="166" fontId="44" fillId="2" borderId="22" xfId="0" applyNumberFormat="1" applyFont="1" applyFill="1" applyBorder="1" applyAlignment="1">
      <alignment horizontal="center" vertical="center"/>
    </xf>
    <xf numFmtId="166" fontId="44" fillId="2" borderId="34" xfId="0" applyNumberFormat="1" applyFont="1" applyFill="1" applyBorder="1" applyAlignment="1">
      <alignment horizontal="center" vertical="center"/>
    </xf>
    <xf numFmtId="0" fontId="1" fillId="26" borderId="19" xfId="0" applyFont="1" applyFill="1" applyBorder="1" applyAlignment="1">
      <alignment horizontal="right" vertical="center"/>
    </xf>
    <xf numFmtId="0" fontId="1" fillId="26" borderId="18" xfId="0" applyFont="1" applyFill="1" applyBorder="1" applyAlignment="1">
      <alignment horizontal="right" vertical="center"/>
    </xf>
    <xf numFmtId="0" fontId="1" fillId="26" borderId="109" xfId="0" applyFont="1" applyFill="1" applyBorder="1" applyAlignment="1">
      <alignment horizontal="right" vertical="center"/>
    </xf>
    <xf numFmtId="166" fontId="12" fillId="26" borderId="48" xfId="0" applyNumberFormat="1" applyFont="1" applyFill="1" applyBorder="1" applyAlignment="1">
      <alignment horizontal="center" vertical="center"/>
    </xf>
    <xf numFmtId="0" fontId="1" fillId="2" borderId="71" xfId="0" applyFont="1" applyFill="1" applyBorder="1" applyAlignment="1">
      <alignment horizontal="right" vertical="center"/>
    </xf>
    <xf numFmtId="0" fontId="1" fillId="2" borderId="26" xfId="0" applyFont="1" applyFill="1" applyBorder="1" applyAlignment="1">
      <alignment horizontal="right" vertical="center"/>
    </xf>
    <xf numFmtId="0" fontId="1" fillId="2" borderId="25" xfId="0" applyFont="1" applyFill="1" applyBorder="1" applyAlignment="1">
      <alignment horizontal="right" vertical="center"/>
    </xf>
    <xf numFmtId="0" fontId="13" fillId="2" borderId="20" xfId="0" applyFont="1" applyFill="1" applyBorder="1" applyAlignment="1" applyProtection="1">
      <alignment horizontal="center" vertical="center"/>
      <protection locked="0"/>
    </xf>
    <xf numFmtId="0" fontId="13" fillId="2" borderId="26" xfId="0" applyFont="1" applyFill="1" applyBorder="1" applyAlignment="1" applyProtection="1">
      <alignment horizontal="center" vertical="center"/>
      <protection locked="0"/>
    </xf>
    <xf numFmtId="0" fontId="13" fillId="2" borderId="25" xfId="0" applyFont="1" applyFill="1" applyBorder="1" applyAlignment="1" applyProtection="1">
      <alignment horizontal="center" vertical="center"/>
      <protection locked="0"/>
    </xf>
    <xf numFmtId="166" fontId="12" fillId="2" borderId="21" xfId="0" quotePrefix="1" applyNumberFormat="1" applyFont="1" applyFill="1" applyBorder="1" applyAlignment="1" applyProtection="1">
      <alignment horizontal="center" vertical="center"/>
      <protection locked="0"/>
    </xf>
    <xf numFmtId="166" fontId="12" fillId="2" borderId="20" xfId="0" applyNumberFormat="1" applyFont="1" applyFill="1" applyBorder="1" applyAlignment="1" applyProtection="1">
      <alignment horizontal="right" vertical="center"/>
      <protection locked="0"/>
    </xf>
    <xf numFmtId="166" fontId="12" fillId="2" borderId="26" xfId="0" applyNumberFormat="1" applyFont="1" applyFill="1" applyBorder="1" applyAlignment="1" applyProtection="1">
      <alignment horizontal="right" vertical="center"/>
      <protection locked="0"/>
    </xf>
    <xf numFmtId="0" fontId="1" fillId="2" borderId="0" xfId="0" applyFont="1" applyFill="1" applyBorder="1" applyAlignment="1">
      <alignment horizontal="center" vertical="center" wrapText="1"/>
    </xf>
    <xf numFmtId="0" fontId="27" fillId="2" borderId="0" xfId="0" applyFont="1" applyFill="1" applyBorder="1" applyAlignment="1">
      <alignment horizontal="center" vertical="center" wrapText="1"/>
    </xf>
    <xf numFmtId="0" fontId="25" fillId="3" borderId="30" xfId="0" applyFont="1" applyFill="1" applyBorder="1" applyAlignment="1" applyProtection="1">
      <alignment horizontal="left" vertical="center" wrapText="1"/>
    </xf>
    <xf numFmtId="0" fontId="25" fillId="3" borderId="13" xfId="0" applyFont="1" applyFill="1" applyBorder="1" applyAlignment="1" applyProtection="1">
      <alignment horizontal="left" vertical="center" wrapText="1"/>
    </xf>
    <xf numFmtId="0" fontId="25" fillId="3" borderId="29" xfId="0" applyFont="1" applyFill="1" applyBorder="1" applyAlignment="1" applyProtection="1">
      <alignment horizontal="left" vertical="center" wrapText="1"/>
    </xf>
    <xf numFmtId="166" fontId="1" fillId="3" borderId="1" xfId="0" applyNumberFormat="1" applyFont="1" applyFill="1" applyBorder="1" applyAlignment="1" applyProtection="1">
      <alignment horizontal="center" vertical="center" wrapText="1"/>
    </xf>
    <xf numFmtId="2" fontId="1" fillId="3" borderId="1" xfId="0" applyNumberFormat="1" applyFont="1" applyFill="1" applyBorder="1" applyAlignment="1" applyProtection="1">
      <alignment horizontal="center" vertical="center" wrapText="1"/>
    </xf>
    <xf numFmtId="2" fontId="1" fillId="3" borderId="28" xfId="0" applyNumberFormat="1" applyFont="1" applyFill="1" applyBorder="1" applyAlignment="1" applyProtection="1">
      <alignment horizontal="center" vertical="center" wrapText="1"/>
    </xf>
    <xf numFmtId="166" fontId="1" fillId="3" borderId="27" xfId="0" applyNumberFormat="1" applyFont="1" applyFill="1" applyBorder="1" applyAlignment="1" applyProtection="1">
      <alignment horizontal="center" vertical="center"/>
    </xf>
    <xf numFmtId="166" fontId="1" fillId="3" borderId="1" xfId="0" applyNumberFormat="1" applyFont="1" applyFill="1" applyBorder="1" applyAlignment="1" applyProtection="1">
      <alignment horizontal="center" vertical="center"/>
    </xf>
    <xf numFmtId="0" fontId="25" fillId="3" borderId="27" xfId="0" applyFont="1" applyFill="1" applyBorder="1" applyAlignment="1" applyProtection="1">
      <alignment horizontal="left" vertical="center" wrapText="1"/>
    </xf>
    <xf numFmtId="0" fontId="25" fillId="3" borderId="1" xfId="0" applyFont="1" applyFill="1" applyBorder="1" applyAlignment="1" applyProtection="1">
      <alignment horizontal="left" vertical="center" wrapText="1"/>
    </xf>
    <xf numFmtId="0" fontId="25" fillId="3" borderId="28" xfId="0" applyFont="1" applyFill="1" applyBorder="1" applyAlignment="1" applyProtection="1">
      <alignment horizontal="left" vertical="center" wrapText="1"/>
    </xf>
    <xf numFmtId="1" fontId="1" fillId="3" borderId="1" xfId="0" applyNumberFormat="1" applyFont="1" applyFill="1" applyBorder="1" applyAlignment="1" applyProtection="1">
      <alignment horizontal="center" vertical="center"/>
    </xf>
    <xf numFmtId="0" fontId="27" fillId="3" borderId="13" xfId="0" applyFont="1" applyFill="1" applyBorder="1" applyAlignment="1" applyProtection="1">
      <alignment horizontal="center" vertical="center" wrapText="1"/>
    </xf>
    <xf numFmtId="0" fontId="27" fillId="3" borderId="1" xfId="0" applyFont="1" applyFill="1" applyBorder="1" applyAlignment="1" applyProtection="1">
      <alignment horizontal="center" vertical="center" wrapText="1"/>
    </xf>
    <xf numFmtId="0" fontId="41" fillId="3" borderId="13" xfId="0" applyFont="1" applyFill="1" applyBorder="1" applyAlignment="1" applyProtection="1">
      <alignment horizontal="center" vertical="center" wrapText="1"/>
    </xf>
    <xf numFmtId="0" fontId="41" fillId="3" borderId="29" xfId="0" applyFont="1" applyFill="1" applyBorder="1" applyAlignment="1" applyProtection="1">
      <alignment horizontal="center" vertical="center" wrapText="1"/>
    </xf>
    <xf numFmtId="0" fontId="41" fillId="3" borderId="1" xfId="0" applyFont="1" applyFill="1" applyBorder="1" applyAlignment="1" applyProtection="1">
      <alignment horizontal="center" vertical="center" wrapText="1"/>
    </xf>
    <xf numFmtId="0" fontId="41" fillId="3" borderId="28" xfId="0" applyFont="1" applyFill="1" applyBorder="1" applyAlignment="1" applyProtection="1">
      <alignment horizontal="center" vertical="center" wrapText="1"/>
    </xf>
    <xf numFmtId="0" fontId="2" fillId="3" borderId="33"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0" fontId="2" fillId="3" borderId="31" xfId="0" applyFont="1" applyFill="1" applyBorder="1" applyAlignment="1" applyProtection="1">
      <alignment horizontal="center" vertical="center" wrapText="1"/>
    </xf>
    <xf numFmtId="0" fontId="12" fillId="2" borderId="27"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protection locked="0"/>
    </xf>
    <xf numFmtId="166" fontId="13" fillId="19" borderId="11" xfId="0" applyNumberFormat="1" applyFont="1" applyFill="1" applyBorder="1" applyAlignment="1" applyProtection="1">
      <alignment horizontal="center" vertical="center"/>
      <protection locked="0"/>
    </xf>
    <xf numFmtId="166" fontId="13" fillId="19" borderId="12" xfId="0" applyNumberFormat="1" applyFont="1" applyFill="1" applyBorder="1" applyAlignment="1" applyProtection="1">
      <alignment horizontal="center" vertical="center"/>
      <protection locked="0"/>
    </xf>
    <xf numFmtId="166" fontId="13" fillId="2" borderId="10" xfId="0" applyNumberFormat="1" applyFont="1" applyFill="1" applyBorder="1" applyAlignment="1" applyProtection="1">
      <alignment horizontal="center" vertical="center"/>
    </xf>
    <xf numFmtId="166" fontId="13" fillId="2" borderId="11" xfId="0" applyNumberFormat="1" applyFont="1" applyFill="1" applyBorder="1" applyAlignment="1" applyProtection="1">
      <alignment horizontal="center" vertical="center"/>
    </xf>
    <xf numFmtId="166" fontId="13" fillId="2" borderId="12" xfId="0" applyNumberFormat="1" applyFont="1" applyFill="1" applyBorder="1" applyAlignment="1" applyProtection="1">
      <alignment horizontal="center" vertical="center"/>
    </xf>
    <xf numFmtId="1" fontId="13" fillId="19" borderId="10" xfId="0" applyNumberFormat="1" applyFont="1" applyFill="1" applyBorder="1" applyAlignment="1" applyProtection="1">
      <alignment horizontal="center" vertical="center"/>
      <protection locked="0"/>
    </xf>
    <xf numFmtId="1" fontId="13" fillId="19" borderId="11" xfId="0" applyNumberFormat="1" applyFont="1" applyFill="1" applyBorder="1" applyAlignment="1" applyProtection="1">
      <alignment horizontal="center" vertical="center"/>
      <protection locked="0"/>
    </xf>
    <xf numFmtId="1" fontId="13" fillId="19" borderId="12" xfId="0" applyNumberFormat="1" applyFont="1" applyFill="1" applyBorder="1" applyAlignment="1" applyProtection="1">
      <alignment horizontal="center" vertical="center"/>
      <protection locked="0"/>
    </xf>
    <xf numFmtId="0" fontId="13" fillId="19" borderId="10" xfId="0" applyNumberFormat="1" applyFont="1" applyFill="1" applyBorder="1" applyAlignment="1" applyProtection="1">
      <alignment horizontal="center" vertical="center"/>
      <protection locked="0"/>
    </xf>
    <xf numFmtId="0" fontId="13" fillId="19" borderId="11" xfId="0" applyNumberFormat="1" applyFont="1" applyFill="1" applyBorder="1" applyAlignment="1" applyProtection="1">
      <alignment horizontal="center" vertical="center"/>
      <protection locked="0"/>
    </xf>
    <xf numFmtId="0" fontId="13" fillId="19" borderId="12" xfId="0" applyNumberFormat="1" applyFont="1" applyFill="1" applyBorder="1" applyAlignment="1" applyProtection="1">
      <alignment horizontal="center" vertical="center"/>
      <protection locked="0"/>
    </xf>
    <xf numFmtId="1" fontId="13" fillId="2" borderId="10" xfId="0" applyNumberFormat="1" applyFont="1" applyFill="1" applyBorder="1" applyAlignment="1" applyProtection="1">
      <alignment horizontal="center" vertical="center"/>
      <protection locked="0"/>
    </xf>
    <xf numFmtId="1" fontId="13" fillId="2" borderId="11" xfId="0" applyNumberFormat="1" applyFont="1" applyFill="1" applyBorder="1" applyAlignment="1" applyProtection="1">
      <alignment horizontal="center" vertical="center"/>
      <protection locked="0"/>
    </xf>
    <xf numFmtId="1" fontId="13" fillId="2" borderId="12" xfId="0" applyNumberFormat="1" applyFont="1" applyFill="1" applyBorder="1" applyAlignment="1" applyProtection="1">
      <alignment horizontal="center" vertical="center"/>
      <protection locked="0"/>
    </xf>
    <xf numFmtId="0" fontId="13" fillId="2" borderId="10" xfId="0" applyNumberFormat="1" applyFont="1" applyFill="1" applyBorder="1" applyAlignment="1" applyProtection="1">
      <alignment horizontal="center" vertical="center"/>
      <protection locked="0"/>
    </xf>
    <xf numFmtId="0" fontId="13" fillId="2" borderId="11" xfId="0" applyNumberFormat="1" applyFont="1" applyFill="1" applyBorder="1" applyAlignment="1" applyProtection="1">
      <alignment horizontal="center" vertical="center"/>
      <protection locked="0"/>
    </xf>
    <xf numFmtId="0" fontId="13" fillId="2" borderId="12" xfId="0" applyNumberFormat="1" applyFont="1" applyFill="1" applyBorder="1" applyAlignment="1" applyProtection="1">
      <alignment horizontal="center" vertical="center"/>
      <protection locked="0"/>
    </xf>
    <xf numFmtId="166" fontId="12" fillId="19" borderId="10" xfId="0" applyNumberFormat="1" applyFont="1" applyFill="1" applyBorder="1" applyAlignment="1" applyProtection="1">
      <alignment horizontal="center" vertical="center"/>
      <protection locked="0"/>
    </xf>
    <xf numFmtId="166" fontId="12" fillId="19" borderId="11" xfId="0" applyNumberFormat="1" applyFont="1" applyFill="1" applyBorder="1" applyAlignment="1" applyProtection="1">
      <alignment horizontal="center" vertical="center"/>
      <protection locked="0"/>
    </xf>
    <xf numFmtId="166" fontId="12" fillId="19" borderId="12" xfId="0" applyNumberFormat="1" applyFont="1" applyFill="1" applyBorder="1" applyAlignment="1" applyProtection="1">
      <alignment horizontal="center" vertical="center"/>
      <protection locked="0"/>
    </xf>
    <xf numFmtId="166" fontId="13" fillId="19" borderId="10" xfId="0" applyNumberFormat="1" applyFont="1" applyFill="1" applyBorder="1" applyAlignment="1" applyProtection="1">
      <alignment horizontal="center" vertical="center"/>
    </xf>
    <xf numFmtId="166" fontId="13" fillId="19" borderId="11" xfId="0" applyNumberFormat="1" applyFont="1" applyFill="1" applyBorder="1" applyAlignment="1" applyProtection="1">
      <alignment horizontal="center" vertical="center"/>
    </xf>
    <xf numFmtId="166" fontId="13" fillId="19" borderId="38" xfId="0" applyNumberFormat="1" applyFont="1" applyFill="1" applyBorder="1" applyAlignment="1" applyProtection="1">
      <alignment horizontal="center" vertical="center"/>
    </xf>
    <xf numFmtId="166" fontId="12" fillId="19" borderId="1" xfId="0" applyNumberFormat="1" applyFont="1" applyFill="1" applyBorder="1" applyAlignment="1" applyProtection="1">
      <alignment horizontal="center" vertical="center"/>
      <protection locked="0"/>
    </xf>
    <xf numFmtId="166" fontId="12" fillId="19" borderId="1" xfId="0" quotePrefix="1" applyNumberFormat="1" applyFont="1" applyFill="1" applyBorder="1" applyAlignment="1" applyProtection="1">
      <alignment horizontal="center" vertical="center"/>
      <protection locked="0"/>
    </xf>
    <xf numFmtId="0" fontId="13" fillId="2" borderId="1" xfId="0" applyNumberFormat="1" applyFont="1" applyFill="1" applyBorder="1" applyAlignment="1" applyProtection="1">
      <alignment horizontal="center" vertical="center"/>
    </xf>
    <xf numFmtId="0" fontId="13" fillId="19" borderId="1" xfId="0" applyNumberFormat="1" applyFont="1" applyFill="1" applyBorder="1" applyAlignment="1" applyProtection="1">
      <alignment horizontal="center" vertical="center"/>
    </xf>
    <xf numFmtId="0" fontId="12" fillId="2" borderId="35" xfId="0" applyNumberFormat="1" applyFont="1" applyFill="1" applyBorder="1" applyAlignment="1" applyProtection="1">
      <alignment horizontal="center" vertical="center"/>
      <protection locked="0"/>
    </xf>
    <xf numFmtId="0" fontId="12" fillId="2" borderId="21" xfId="0" applyNumberFormat="1" applyFont="1" applyFill="1" applyBorder="1" applyAlignment="1" applyProtection="1">
      <alignment horizontal="center" vertical="center"/>
      <protection locked="0"/>
    </xf>
    <xf numFmtId="0" fontId="13" fillId="2" borderId="21" xfId="0" applyNumberFormat="1" applyFont="1" applyFill="1" applyBorder="1" applyAlignment="1" applyProtection="1">
      <alignment horizontal="center" vertical="center"/>
    </xf>
    <xf numFmtId="166" fontId="13" fillId="2" borderId="20" xfId="0" applyNumberFormat="1" applyFont="1" applyFill="1" applyBorder="1" applyAlignment="1" applyProtection="1">
      <alignment horizontal="center" vertical="center"/>
    </xf>
    <xf numFmtId="166" fontId="13" fillId="2" borderId="26" xfId="0" applyNumberFormat="1" applyFont="1" applyFill="1" applyBorder="1" applyAlignment="1" applyProtection="1">
      <alignment horizontal="center" vertical="center"/>
    </xf>
    <xf numFmtId="166" fontId="13" fillId="2" borderId="25" xfId="0" applyNumberFormat="1" applyFont="1" applyFill="1" applyBorder="1" applyAlignment="1" applyProtection="1">
      <alignment horizontal="center" vertical="center"/>
    </xf>
    <xf numFmtId="1" fontId="13" fillId="2" borderId="20" xfId="0" applyNumberFormat="1" applyFont="1" applyFill="1" applyBorder="1" applyAlignment="1" applyProtection="1">
      <alignment horizontal="center" vertical="center"/>
      <protection locked="0"/>
    </xf>
    <xf numFmtId="1" fontId="13" fillId="2" borderId="26" xfId="0" applyNumberFormat="1" applyFont="1" applyFill="1" applyBorder="1" applyAlignment="1" applyProtection="1">
      <alignment horizontal="center" vertical="center"/>
      <protection locked="0"/>
    </xf>
    <xf numFmtId="1" fontId="13" fillId="2" borderId="25" xfId="0" applyNumberFormat="1" applyFont="1" applyFill="1" applyBorder="1" applyAlignment="1" applyProtection="1">
      <alignment horizontal="center" vertical="center"/>
      <protection locked="0"/>
    </xf>
    <xf numFmtId="0" fontId="13" fillId="2" borderId="20" xfId="0" applyNumberFormat="1" applyFont="1" applyFill="1" applyBorder="1" applyAlignment="1" applyProtection="1">
      <alignment horizontal="center" vertical="center"/>
      <protection locked="0"/>
    </xf>
    <xf numFmtId="0" fontId="13" fillId="2" borderId="26" xfId="0" applyNumberFormat="1" applyFont="1" applyFill="1" applyBorder="1" applyAlignment="1" applyProtection="1">
      <alignment horizontal="center" vertical="center"/>
      <protection locked="0"/>
    </xf>
    <xf numFmtId="0" fontId="13" fillId="2" borderId="25" xfId="0" applyNumberFormat="1" applyFont="1" applyFill="1" applyBorder="1" applyAlignment="1" applyProtection="1">
      <alignment horizontal="center" vertical="center"/>
      <protection locked="0"/>
    </xf>
    <xf numFmtId="0" fontId="1" fillId="3" borderId="30" xfId="0" applyFont="1" applyFill="1" applyBorder="1" applyAlignment="1" applyProtection="1">
      <alignment horizontal="center" vertical="center" wrapText="1"/>
    </xf>
    <xf numFmtId="0" fontId="1" fillId="3" borderId="13" xfId="0" applyFont="1" applyFill="1" applyBorder="1" applyAlignment="1" applyProtection="1">
      <alignment horizontal="center" vertical="center" wrapText="1"/>
    </xf>
    <xf numFmtId="49" fontId="12" fillId="0" borderId="1" xfId="37" applyNumberFormat="1" applyFont="1" applyBorder="1" applyAlignment="1">
      <alignment horizontal="left" vertical="center"/>
    </xf>
    <xf numFmtId="49" fontId="12" fillId="0" borderId="28" xfId="37" applyNumberFormat="1" applyFont="1" applyBorder="1" applyAlignment="1">
      <alignment horizontal="left" vertical="center"/>
    </xf>
    <xf numFmtId="49" fontId="12" fillId="0" borderId="21" xfId="37" applyNumberFormat="1" applyFont="1" applyBorder="1" applyAlignment="1">
      <alignment horizontal="left" vertical="center"/>
    </xf>
    <xf numFmtId="49" fontId="12" fillId="0" borderId="24" xfId="37" applyNumberFormat="1" applyFont="1" applyBorder="1" applyAlignment="1">
      <alignment horizontal="left" vertical="center"/>
    </xf>
    <xf numFmtId="49" fontId="12" fillId="0" borderId="1" xfId="37" applyNumberFormat="1" applyFont="1" applyBorder="1" applyAlignment="1">
      <alignment horizontal="left" vertical="center" wrapText="1"/>
    </xf>
    <xf numFmtId="49" fontId="12" fillId="0" borderId="28" xfId="37" applyNumberFormat="1" applyFont="1" applyBorder="1" applyAlignment="1">
      <alignment horizontal="left" vertical="center" wrapText="1"/>
    </xf>
    <xf numFmtId="49" fontId="12" fillId="0" borderId="27" xfId="39" applyNumberFormat="1" applyFont="1" applyBorder="1" applyAlignment="1">
      <alignment horizontal="left" vertical="center"/>
    </xf>
    <xf numFmtId="49" fontId="12" fillId="0" borderId="1" xfId="39" applyNumberFormat="1" applyFont="1" applyBorder="1" applyAlignment="1">
      <alignment horizontal="left" vertical="center"/>
    </xf>
    <xf numFmtId="0" fontId="12" fillId="0" borderId="1" xfId="37" applyFont="1" applyBorder="1" applyAlignment="1">
      <alignment horizontal="left" vertical="center" wrapText="1"/>
    </xf>
    <xf numFmtId="0" fontId="12" fillId="0" borderId="28" xfId="37" applyFont="1" applyBorder="1" applyAlignment="1">
      <alignment horizontal="left" vertical="center" wrapText="1"/>
    </xf>
    <xf numFmtId="0" fontId="12" fillId="0" borderId="27" xfId="37" applyFont="1" applyBorder="1" applyAlignment="1">
      <alignment horizontal="left" vertical="center"/>
    </xf>
    <xf numFmtId="0" fontId="12" fillId="0" borderId="1" xfId="37" applyFont="1" applyBorder="1" applyAlignment="1">
      <alignment horizontal="left" vertical="center"/>
    </xf>
    <xf numFmtId="0" fontId="12" fillId="0" borderId="27" xfId="38" applyFont="1" applyBorder="1" applyAlignment="1">
      <alignment horizontal="left" vertical="center"/>
    </xf>
    <xf numFmtId="0" fontId="12" fillId="0" borderId="1" xfId="38" applyFont="1" applyBorder="1" applyAlignment="1">
      <alignment horizontal="left" vertical="center"/>
    </xf>
    <xf numFmtId="0" fontId="12" fillId="0" borderId="35" xfId="38" applyFont="1" applyBorder="1" applyAlignment="1">
      <alignment horizontal="left" vertical="center"/>
    </xf>
    <xf numFmtId="0" fontId="12" fillId="0" borderId="21" xfId="38" applyFont="1" applyBorder="1" applyAlignment="1">
      <alignment horizontal="left" vertical="center"/>
    </xf>
    <xf numFmtId="49" fontId="12" fillId="0" borderId="21" xfId="37" applyNumberFormat="1" applyFont="1" applyBorder="1" applyAlignment="1">
      <alignment horizontal="left" vertical="center" wrapText="1"/>
    </xf>
    <xf numFmtId="49" fontId="12" fillId="0" borderId="24" xfId="37" applyNumberFormat="1" applyFont="1" applyBorder="1" applyAlignment="1">
      <alignment horizontal="left" vertical="center" wrapText="1"/>
    </xf>
    <xf numFmtId="49" fontId="12" fillId="0" borderId="35" xfId="39" applyNumberFormat="1" applyFont="1" applyBorder="1" applyAlignment="1">
      <alignment horizontal="left" vertical="center"/>
    </xf>
    <xf numFmtId="49" fontId="12" fillId="0" borderId="21" xfId="39" applyNumberFormat="1" applyFont="1" applyBorder="1" applyAlignment="1">
      <alignment horizontal="left" vertical="center"/>
    </xf>
    <xf numFmtId="0" fontId="12" fillId="0" borderId="28" xfId="37" applyFont="1" applyBorder="1" applyAlignment="1">
      <alignment horizontal="left" vertical="center"/>
    </xf>
    <xf numFmtId="49" fontId="12" fillId="0" borderId="27" xfId="37" applyNumberFormat="1" applyFont="1" applyBorder="1" applyAlignment="1">
      <alignment horizontal="left" vertical="center"/>
    </xf>
    <xf numFmtId="0" fontId="2" fillId="2" borderId="80" xfId="0" applyNumberFormat="1" applyFont="1" applyFill="1" applyBorder="1" applyAlignment="1">
      <alignment horizontal="left"/>
    </xf>
    <xf numFmtId="0" fontId="2" fillId="2" borderId="58" xfId="0" applyNumberFormat="1" applyFont="1" applyFill="1" applyBorder="1" applyAlignment="1">
      <alignment horizontal="left"/>
    </xf>
    <xf numFmtId="0" fontId="2" fillId="2" borderId="57" xfId="0" applyNumberFormat="1" applyFont="1" applyFill="1" applyBorder="1" applyAlignment="1">
      <alignment horizontal="left"/>
    </xf>
    <xf numFmtId="0" fontId="2" fillId="2" borderId="33" xfId="0" applyNumberFormat="1" applyFont="1" applyFill="1" applyBorder="1" applyAlignment="1">
      <alignment horizontal="left"/>
    </xf>
    <xf numFmtId="0" fontId="2" fillId="2" borderId="32" xfId="0" applyNumberFormat="1" applyFont="1" applyFill="1" applyBorder="1" applyAlignment="1">
      <alignment horizontal="left"/>
    </xf>
    <xf numFmtId="0" fontId="2" fillId="2" borderId="31" xfId="0" applyNumberFormat="1" applyFont="1" applyFill="1" applyBorder="1" applyAlignment="1">
      <alignment horizontal="left"/>
    </xf>
    <xf numFmtId="0" fontId="2" fillId="2" borderId="59" xfId="0" applyNumberFormat="1" applyFont="1" applyFill="1" applyBorder="1" applyAlignment="1">
      <alignment horizontal="left"/>
    </xf>
    <xf numFmtId="49" fontId="12" fillId="0" borderId="30" xfId="37" applyNumberFormat="1" applyFont="1" applyBorder="1" applyAlignment="1">
      <alignment horizontal="left" vertical="center"/>
    </xf>
    <xf numFmtId="49" fontId="12" fillId="0" borderId="13" xfId="37" applyNumberFormat="1" applyFont="1" applyBorder="1" applyAlignment="1">
      <alignment horizontal="left" vertical="center"/>
    </xf>
    <xf numFmtId="49" fontId="12" fillId="0" borderId="29" xfId="37" applyNumberFormat="1" applyFont="1" applyBorder="1" applyAlignment="1">
      <alignment horizontal="left" vertical="center"/>
    </xf>
    <xf numFmtId="0" fontId="12" fillId="0" borderId="13" xfId="37" applyFont="1" applyBorder="1" applyAlignment="1">
      <alignment horizontal="left" vertical="center"/>
    </xf>
    <xf numFmtId="0" fontId="12" fillId="0" borderId="29" xfId="37" applyFont="1" applyBorder="1" applyAlignment="1">
      <alignment horizontal="left" vertical="center"/>
    </xf>
    <xf numFmtId="0" fontId="14" fillId="2" borderId="0" xfId="0" applyNumberFormat="1" applyFont="1" applyFill="1" applyAlignment="1">
      <alignment horizontal="right"/>
    </xf>
    <xf numFmtId="0" fontId="2" fillId="2" borderId="0" xfId="0" applyNumberFormat="1" applyFont="1" applyFill="1" applyAlignment="1">
      <alignment horizontal="left"/>
    </xf>
    <xf numFmtId="0" fontId="12" fillId="2" borderId="8" xfId="0" applyNumberFormat="1" applyFont="1" applyFill="1" applyBorder="1" applyAlignment="1">
      <alignment horizontal="center"/>
    </xf>
    <xf numFmtId="49" fontId="12" fillId="0" borderId="30" xfId="39" applyNumberFormat="1" applyFont="1" applyBorder="1" applyAlignment="1">
      <alignment horizontal="left" vertical="center"/>
    </xf>
    <xf numFmtId="49" fontId="12" fillId="0" borderId="13" xfId="39" applyNumberFormat="1" applyFont="1" applyBorder="1" applyAlignment="1">
      <alignment horizontal="left" vertical="center"/>
    </xf>
    <xf numFmtId="0" fontId="69" fillId="16" borderId="19" xfId="0" applyFont="1" applyFill="1" applyBorder="1" applyAlignment="1" applyProtection="1">
      <alignment horizontal="center" vertical="center" wrapText="1"/>
    </xf>
    <xf numFmtId="0" fontId="69" fillId="16" borderId="18" xfId="0" applyFont="1" applyFill="1" applyBorder="1" applyAlignment="1" applyProtection="1">
      <alignment horizontal="center" vertical="center" wrapText="1"/>
    </xf>
    <xf numFmtId="0" fontId="69" fillId="16" borderId="46" xfId="0" applyFont="1" applyFill="1" applyBorder="1" applyAlignment="1" applyProtection="1">
      <alignment horizontal="center" vertical="center" wrapText="1"/>
    </xf>
    <xf numFmtId="0" fontId="69" fillId="16" borderId="37" xfId="0" applyFont="1" applyFill="1" applyBorder="1" applyAlignment="1" applyProtection="1">
      <alignment horizontal="center" vertical="center" wrapText="1"/>
    </xf>
    <xf numFmtId="0" fontId="69" fillId="16" borderId="0" xfId="0" applyFont="1" applyFill="1" applyBorder="1" applyAlignment="1" applyProtection="1">
      <alignment horizontal="center" vertical="center" wrapText="1"/>
    </xf>
    <xf numFmtId="0" fontId="69" fillId="16" borderId="36" xfId="0" applyFont="1" applyFill="1" applyBorder="1" applyAlignment="1" applyProtection="1">
      <alignment horizontal="center" vertical="center" wrapText="1"/>
    </xf>
    <xf numFmtId="0" fontId="69" fillId="16" borderId="23" xfId="0" applyFont="1" applyFill="1" applyBorder="1" applyAlignment="1" applyProtection="1">
      <alignment horizontal="center" vertical="center" wrapText="1"/>
    </xf>
    <xf numFmtId="0" fontId="69" fillId="16" borderId="22" xfId="0" applyFont="1" applyFill="1" applyBorder="1" applyAlignment="1" applyProtection="1">
      <alignment horizontal="center" vertical="center" wrapText="1"/>
    </xf>
    <xf numFmtId="0" fontId="69" fillId="16" borderId="34" xfId="0" applyFont="1" applyFill="1" applyBorder="1" applyAlignment="1" applyProtection="1">
      <alignment horizontal="center" vertical="center" wrapText="1"/>
    </xf>
  </cellXfs>
  <cellStyles count="50">
    <cellStyle name="Date" xfId="31" xr:uid="{00000000-0005-0000-0000-000000000000}"/>
    <cellStyle name="F2" xfId="1" xr:uid="{00000000-0005-0000-0000-000001000000}"/>
    <cellStyle name="F2 2" xfId="15" xr:uid="{00000000-0005-0000-0000-000002000000}"/>
    <cellStyle name="F3" xfId="2" xr:uid="{00000000-0005-0000-0000-000003000000}"/>
    <cellStyle name="F3 2" xfId="16" xr:uid="{00000000-0005-0000-0000-000004000000}"/>
    <cellStyle name="F4" xfId="3" xr:uid="{00000000-0005-0000-0000-000005000000}"/>
    <cellStyle name="F4 2" xfId="4" xr:uid="{00000000-0005-0000-0000-000006000000}"/>
    <cellStyle name="F4 2 2" xfId="5" xr:uid="{00000000-0005-0000-0000-000007000000}"/>
    <cellStyle name="F4 2 2 2" xfId="25" xr:uid="{00000000-0005-0000-0000-000008000000}"/>
    <cellStyle name="F4 2 3" xfId="17" xr:uid="{00000000-0005-0000-0000-000009000000}"/>
    <cellStyle name="F4 2 4" xfId="18" xr:uid="{00000000-0005-0000-0000-00000A000000}"/>
    <cellStyle name="F4 2 5" xfId="28" xr:uid="{00000000-0005-0000-0000-00000B000000}"/>
    <cellStyle name="F4 3" xfId="6" xr:uid="{00000000-0005-0000-0000-00000C000000}"/>
    <cellStyle name="F4 3 2" xfId="7" xr:uid="{00000000-0005-0000-0000-00000D000000}"/>
    <cellStyle name="F4 3 2 2" xfId="26" xr:uid="{00000000-0005-0000-0000-00000E000000}"/>
    <cellStyle name="F4 3 3" xfId="19" xr:uid="{00000000-0005-0000-0000-00000F000000}"/>
    <cellStyle name="F4 3 4" xfId="20" xr:uid="{00000000-0005-0000-0000-000010000000}"/>
    <cellStyle name="F4 3 5" xfId="29" xr:uid="{00000000-0005-0000-0000-000011000000}"/>
    <cellStyle name="F4 4" xfId="40" xr:uid="{00000000-0005-0000-0000-000012000000}"/>
    <cellStyle name="F5" xfId="8" xr:uid="{00000000-0005-0000-0000-000013000000}"/>
    <cellStyle name="F5 2" xfId="41" xr:uid="{00000000-0005-0000-0000-000014000000}"/>
    <cellStyle name="F6" xfId="9" xr:uid="{00000000-0005-0000-0000-000015000000}"/>
    <cellStyle name="F6 2" xfId="42" xr:uid="{00000000-0005-0000-0000-000016000000}"/>
    <cellStyle name="F7" xfId="10" xr:uid="{00000000-0005-0000-0000-000017000000}"/>
    <cellStyle name="F7 2" xfId="43" xr:uid="{00000000-0005-0000-0000-000018000000}"/>
    <cellStyle name="F8" xfId="11" xr:uid="{00000000-0005-0000-0000-000019000000}"/>
    <cellStyle name="F8 2" xfId="12" xr:uid="{00000000-0005-0000-0000-00001A000000}"/>
    <cellStyle name="F8 2 2" xfId="27" xr:uid="{00000000-0005-0000-0000-00001B000000}"/>
    <cellStyle name="F8 3" xfId="21" xr:uid="{00000000-0005-0000-0000-00001C000000}"/>
    <cellStyle name="F8 4" xfId="22" xr:uid="{00000000-0005-0000-0000-00001D000000}"/>
    <cellStyle name="F8 5" xfId="30" xr:uid="{00000000-0005-0000-0000-00001E000000}"/>
    <cellStyle name="Fixed" xfId="32" xr:uid="{00000000-0005-0000-0000-00001F000000}"/>
    <cellStyle name="HEADING1" xfId="33" xr:uid="{00000000-0005-0000-0000-000020000000}"/>
    <cellStyle name="HEADING2" xfId="34" xr:uid="{00000000-0005-0000-0000-000021000000}"/>
    <cellStyle name="Hyperlink" xfId="24" builtinId="8"/>
    <cellStyle name="nolines" xfId="48" xr:uid="{EC50D283-2AD2-432D-9E2B-983E893B8AF8}"/>
    <cellStyle name="Normal" xfId="0" builtinId="0"/>
    <cellStyle name="Normal 10" xfId="37" xr:uid="{00000000-0005-0000-0000-000024000000}"/>
    <cellStyle name="Normal 2" xfId="13" xr:uid="{00000000-0005-0000-0000-000025000000}"/>
    <cellStyle name="Normal 2 2" xfId="23" xr:uid="{00000000-0005-0000-0000-000026000000}"/>
    <cellStyle name="Normal 3" xfId="35" xr:uid="{00000000-0005-0000-0000-000027000000}"/>
    <cellStyle name="Normal 4" xfId="38" xr:uid="{00000000-0005-0000-0000-000028000000}"/>
    <cellStyle name="Normal 5" xfId="44" xr:uid="{00000000-0005-0000-0000-000029000000}"/>
    <cellStyle name="Normal 6" xfId="45" xr:uid="{00000000-0005-0000-0000-00002A000000}"/>
    <cellStyle name="Normal 7" xfId="46" xr:uid="{00000000-0005-0000-0000-00002B000000}"/>
    <cellStyle name="Normal 8" xfId="47" xr:uid="{00000000-0005-0000-0000-00002C000000}"/>
    <cellStyle name="Normal 9" xfId="39" xr:uid="{00000000-0005-0000-0000-00002D000000}"/>
    <cellStyle name="Percent" xfId="14" builtinId="5"/>
    <cellStyle name="Style 1" xfId="49" xr:uid="{3D112FC3-B7D4-41F0-8F03-6C9BCBF9D0F9}"/>
    <cellStyle name="Total 2" xfId="36" xr:uid="{00000000-0005-0000-0000-00002F000000}"/>
  </cellStyles>
  <dxfs count="2161">
    <dxf>
      <fill>
        <patternFill>
          <bgColor rgb="FFFFFF00"/>
        </patternFill>
      </fill>
    </dxf>
    <dxf>
      <fill>
        <patternFill>
          <bgColor rgb="FFFFFF00"/>
        </patternFill>
      </fill>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ill>
        <patternFill>
          <bgColor theme="0"/>
        </patternFill>
      </fill>
      <border>
        <left/>
        <vertical/>
        <horizontal/>
      </border>
    </dxf>
    <dxf>
      <fill>
        <patternFill>
          <bgColor theme="0"/>
        </patternFill>
      </fill>
      <border>
        <right/>
        <vertical/>
        <horizontal/>
      </border>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font>
        <color rgb="FF002060"/>
      </font>
      <numFmt numFmtId="166" formatCode="0.0"/>
      <fill>
        <patternFill>
          <bgColor rgb="FFFF6565"/>
        </patternFill>
      </fill>
    </dxf>
    <dxf>
      <fill>
        <patternFill>
          <bgColor rgb="FFFFFF66"/>
        </patternFill>
      </fill>
    </dxf>
    <dxf>
      <border>
        <left style="thin">
          <color theme="0" tint="-0.24994659260841701"/>
        </left>
        <vertical/>
        <horizontal/>
      </border>
    </dxf>
    <dxf>
      <fill>
        <patternFill>
          <bgColor rgb="FFFF0000"/>
        </patternFill>
      </fill>
    </dxf>
    <dxf>
      <fill>
        <patternFill>
          <bgColor theme="0" tint="-0.24994659260841701"/>
        </patternFill>
      </fill>
    </dxf>
    <dxf>
      <fill>
        <patternFill>
          <bgColor rgb="FFFF0000"/>
        </patternFill>
      </fill>
    </dxf>
    <dxf>
      <border>
        <left style="thin">
          <color theme="0" tint="-0.24994659260841701"/>
        </left>
        <vertical/>
        <horizontal/>
      </border>
    </dxf>
    <dxf>
      <numFmt numFmtId="170" formatCode=";;;"/>
    </dxf>
    <dxf>
      <numFmt numFmtId="170" formatCode=";;;"/>
    </dxf>
    <dxf>
      <font>
        <color rgb="FF002060"/>
      </font>
      <numFmt numFmtId="1" formatCode="0"/>
      <fill>
        <patternFill patternType="solid">
          <bgColor rgb="FFFF6565"/>
        </patternFill>
      </fill>
    </dxf>
    <dxf>
      <font>
        <color rgb="FF002060"/>
      </font>
      <numFmt numFmtId="166" formatCode="0.0"/>
      <fill>
        <patternFill>
          <bgColor theme="0"/>
        </patternFill>
      </fill>
    </dxf>
    <dxf>
      <font>
        <color rgb="FF002060"/>
      </font>
      <numFmt numFmtId="1" formatCode="0"/>
      <fill>
        <patternFill>
          <bgColor theme="0"/>
        </patternFill>
      </fill>
    </dxf>
    <dxf>
      <font>
        <color rgb="FF002060"/>
      </font>
      <numFmt numFmtId="166" formatCode="0.0"/>
      <fill>
        <patternFill>
          <bgColor rgb="FFFF6565"/>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ill>
        <patternFill>
          <bgColor rgb="FFFFFF00"/>
        </patternFill>
      </fill>
    </dxf>
    <dxf>
      <numFmt numFmtId="170" formatCode=";;;"/>
    </dxf>
    <dxf>
      <fill>
        <patternFill patternType="solid">
          <fgColor auto="1"/>
          <bgColor rgb="FFFFFFCC"/>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9" tint="0.59996337778862885"/>
        </patternFill>
      </fill>
    </dxf>
    <dxf>
      <fill>
        <patternFill patternType="solid">
          <fgColor auto="1"/>
          <bgColor rgb="FFFFFF0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9" tint="0.59996337778862885"/>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theme="9" tint="0.59996337778862885"/>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fill>
        <patternFill>
          <bgColor rgb="FFFFF2CC"/>
        </patternFill>
      </fill>
    </dxf>
    <dxf>
      <fill>
        <patternFill>
          <bgColor rgb="FFFFFF00"/>
        </patternFill>
      </fill>
    </dxf>
    <dxf>
      <numFmt numFmtId="170" formatCode=";;;"/>
    </dxf>
    <dxf>
      <font>
        <color rgb="FF002060"/>
      </font>
      <numFmt numFmtId="166" formatCode="0.0"/>
      <fill>
        <patternFill>
          <bgColor theme="0"/>
        </patternFill>
      </fill>
    </dxf>
    <dxf>
      <fill>
        <patternFill>
          <bgColor rgb="FFFFFF66"/>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fill>
        <patternFill>
          <bgColor rgb="FFFFF2CC"/>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66" formatCode="0.0"/>
      <fill>
        <patternFill>
          <bgColor rgb="FFFFF2CC"/>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numFmt numFmtId="170" formatCode=";;;"/>
    </dxf>
    <dxf>
      <font>
        <color rgb="FF002060"/>
      </font>
      <numFmt numFmtId="166" formatCode="0.0"/>
      <fill>
        <patternFill>
          <bgColor rgb="FFFFF2CC"/>
        </patternFill>
      </fill>
    </dxf>
    <dxf>
      <font>
        <color rgb="FF002060"/>
      </font>
      <numFmt numFmtId="166" formatCode="0.0"/>
      <fill>
        <patternFill>
          <bgColor rgb="FFC6D9F1"/>
        </patternFill>
      </fill>
    </dxf>
    <dxf>
      <numFmt numFmtId="170" formatCode=";;;"/>
    </dxf>
    <dxf>
      <numFmt numFmtId="170" formatCode=";;;"/>
    </dxf>
    <dxf>
      <fill>
        <patternFill>
          <bgColor rgb="FFFFFF00"/>
        </patternFill>
      </fill>
    </dxf>
    <dxf>
      <font>
        <color rgb="FF002060"/>
      </font>
      <numFmt numFmtId="166" formatCode="0.0"/>
      <fill>
        <patternFill>
          <bgColor theme="0"/>
        </patternFill>
      </fill>
    </dxf>
    <dxf>
      <fill>
        <patternFill>
          <bgColor rgb="FFFFFF66"/>
        </patternFill>
      </fill>
    </dxf>
    <dxf>
      <numFmt numFmtId="170" formatCode=";;;"/>
    </dxf>
    <dxf>
      <numFmt numFmtId="170" formatCode=";;;"/>
      <fill>
        <patternFill>
          <bgColor rgb="FFFFF2CC"/>
        </patternFill>
      </fill>
    </dxf>
    <dxf>
      <fill>
        <patternFill>
          <bgColor rgb="FFFFFF00"/>
        </patternFill>
      </fill>
    </dxf>
    <dxf>
      <numFmt numFmtId="170" formatCode=";;;"/>
    </dxf>
    <dxf>
      <numFmt numFmtId="170" formatCode=";;;"/>
    </dxf>
    <dxf>
      <fill>
        <patternFill>
          <bgColor rgb="FFFFFF00"/>
        </patternFill>
      </fill>
    </dxf>
    <dxf>
      <fill>
        <patternFill>
          <bgColor rgb="FFFFFF00"/>
        </patternFill>
      </fill>
    </dxf>
    <dxf>
      <fill>
        <patternFill>
          <bgColor rgb="FFFFFF0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F2CC"/>
        </patternFill>
      </fill>
    </dxf>
    <dxf>
      <fill>
        <patternFill patternType="solid">
          <fgColor auto="1"/>
          <bgColor rgb="FFFFFF00"/>
        </patternFill>
      </fill>
    </dxf>
    <dxf>
      <font>
        <color rgb="FF002060"/>
      </font>
      <numFmt numFmtId="1" formatCode="0"/>
      <fill>
        <patternFill>
          <bgColor rgb="FFFFF2CC"/>
        </patternFill>
      </fill>
    </dxf>
    <dxf>
      <font>
        <color rgb="FF002060"/>
      </font>
      <numFmt numFmtId="1" formatCode="0"/>
      <fill>
        <patternFill>
          <bgColor rgb="FFFFF2CC"/>
        </patternFill>
      </fill>
    </dxf>
    <dxf>
      <fill>
        <patternFill>
          <bgColor rgb="FFFFFF66"/>
        </patternFill>
      </fill>
    </dxf>
    <dxf>
      <font>
        <color rgb="FF002060"/>
      </font>
      <fill>
        <patternFill>
          <bgColor theme="0"/>
        </patternFill>
      </fill>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C6D9F1"/>
        </patternFill>
      </fill>
    </dxf>
    <dxf>
      <fill>
        <patternFill patternType="solid">
          <fgColor auto="1"/>
          <bgColor rgb="FFFFFF00"/>
        </patternFill>
      </fill>
    </dxf>
    <dxf>
      <font>
        <color rgb="FF002060"/>
      </font>
      <numFmt numFmtId="1" formatCode="0"/>
      <fill>
        <patternFill>
          <bgColor rgb="FFC6D9F1"/>
        </patternFill>
      </fill>
    </dxf>
    <dxf>
      <font>
        <color rgb="FF002060"/>
      </font>
      <numFmt numFmtId="1" formatCode="0"/>
      <fill>
        <patternFill>
          <bgColor rgb="FFC6D9F1"/>
        </patternFill>
      </fill>
    </dxf>
    <dxf>
      <fill>
        <patternFill>
          <bgColor rgb="FFFFFF66"/>
        </patternFill>
      </fill>
    </dxf>
    <dxf>
      <font>
        <color rgb="FF002060"/>
      </font>
      <fill>
        <patternFill>
          <bgColor theme="0"/>
        </patternFill>
      </fill>
    </dxf>
    <dxf>
      <numFmt numFmtId="170" formatCode=";;;"/>
    </dxf>
    <dxf>
      <numFmt numFmtId="170" formatCode=";;;"/>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numFmt numFmtId="170" formatCode=";;;"/>
    </dxf>
    <dxf>
      <numFmt numFmtId="170" formatCode=";;;"/>
    </dxf>
    <dxf>
      <fill>
        <patternFill>
          <bgColor rgb="FFFFFF00"/>
        </patternFill>
      </fill>
    </dxf>
    <dxf>
      <fill>
        <patternFill>
          <bgColor rgb="FFFFFF00"/>
        </patternFill>
      </fill>
    </dxf>
    <dxf>
      <numFmt numFmtId="170" formatCode=";;;"/>
    </dxf>
    <dxf>
      <numFmt numFmtId="170" formatCode=";;;"/>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66" formatCode="0.0"/>
      <fill>
        <patternFill>
          <bgColor rgb="FFFF8080"/>
        </patternFill>
      </fill>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ill>
        <patternFill>
          <bgColor rgb="FFFFFF66"/>
        </patternFill>
      </fill>
    </dxf>
    <dxf>
      <font>
        <color rgb="FF002060"/>
      </font>
      <fill>
        <patternFill>
          <bgColor theme="0"/>
        </patternFill>
      </fill>
    </dxf>
    <dxf>
      <font>
        <color rgb="FF002060"/>
      </font>
      <numFmt numFmtId="1" formatCode="0"/>
      <fill>
        <patternFill>
          <bgColor rgb="FFFF8080"/>
        </patternFill>
      </fill>
    </dxf>
    <dxf>
      <font>
        <color rgb="FF002060"/>
      </font>
      <numFmt numFmtId="166" formatCode="0.0"/>
      <fill>
        <patternFill>
          <bgColor rgb="FFFF808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ill>
        <patternFill>
          <bgColor rgb="FFFFFF00"/>
        </patternFill>
      </fill>
    </dxf>
    <dxf>
      <font>
        <color rgb="FF002060"/>
      </font>
      <numFmt numFmtId="166" formatCode="0.0"/>
      <fill>
        <patternFill>
          <bgColor theme="3" tint="0.79998168889431442"/>
        </patternFill>
      </fill>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C5D9F1"/>
        </patternFill>
      </fill>
    </dxf>
    <dxf>
      <font>
        <color rgb="FF002060"/>
      </font>
      <numFmt numFmtId="166" formatCode="0.0"/>
      <fill>
        <patternFill>
          <bgColor theme="3" tint="0.79998168889431442"/>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fill>
        <patternFill>
          <bgColor theme="0"/>
        </patternFill>
      </fill>
    </dxf>
    <dxf>
      <font>
        <color rgb="FF002060"/>
      </font>
      <numFmt numFmtId="1" formatCode="0"/>
      <fill>
        <patternFill>
          <bgColor rgb="FFC5D9F1"/>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border>
        <bottom style="thin">
          <color theme="0" tint="-0.14996795556505021"/>
        </bottom>
        <vertical/>
        <horizontal/>
      </border>
    </dxf>
    <dxf>
      <numFmt numFmtId="170" formatCode=";;;"/>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000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ont>
        <strike val="0"/>
      </font>
      <fill>
        <patternFill>
          <bgColor rgb="FF92D05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00B0F0"/>
        </patternFill>
      </fill>
    </dxf>
    <dxf>
      <fill>
        <patternFill>
          <bgColor rgb="FFFFFF00"/>
        </patternFill>
      </fill>
    </dxf>
    <dxf>
      <fill>
        <patternFill>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00B0F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ill>
        <patternFill>
          <bgColor rgb="FFFFFF00"/>
        </patternFill>
      </fill>
    </dxf>
    <dxf>
      <fill>
        <patternFill>
          <bgColor rgb="FFFFFF0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patternType="none">
          <bgColor auto="1"/>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rgb="FFFFFF00"/>
        </patternFill>
      </fill>
    </dxf>
    <dxf>
      <fill>
        <patternFill patternType="solid">
          <bgColor theme="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patternType="solid">
          <bgColor theme="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00B0F0"/>
        </patternFill>
      </fill>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rgb="FFFFFF00"/>
        </patternFill>
      </fill>
    </dxf>
    <dxf>
      <fill>
        <patternFill patternType="solid">
          <bgColor theme="0"/>
        </patternFill>
      </fill>
    </dxf>
    <dxf>
      <font>
        <strike val="0"/>
      </font>
      <fill>
        <patternFill>
          <bgColor rgb="FF92D050"/>
        </patternFill>
      </fill>
    </dxf>
    <dxf>
      <fill>
        <patternFill>
          <bgColor rgb="FFFFFF00"/>
        </patternFill>
      </fill>
    </dxf>
    <dxf>
      <fill>
        <patternFill>
          <bgColor theme="0"/>
        </patternFill>
      </fill>
    </dxf>
    <dxf>
      <fill>
        <patternFill>
          <bgColor rgb="FF00B0F0"/>
        </patternFill>
      </fill>
    </dxf>
    <dxf>
      <fill>
        <patternFill>
          <bgColor rgb="FFFFFF00"/>
        </patternFill>
      </fill>
    </dxf>
    <dxf>
      <fill>
        <patternFill>
          <bgColor rgb="FF00B0F0"/>
        </patternFill>
      </fill>
    </dxf>
    <dxf>
      <font>
        <color theme="0"/>
      </font>
    </dxf>
    <dxf>
      <fill>
        <patternFill>
          <bgColor rgb="FFFFFF00"/>
        </patternFill>
      </fill>
    </dxf>
    <dxf>
      <fill>
        <patternFill>
          <bgColor theme="0"/>
        </patternFill>
      </fill>
    </dxf>
    <dxf>
      <fill>
        <patternFill>
          <bgColor rgb="FFFFFF00"/>
        </patternFill>
      </fill>
    </dxf>
    <dxf>
      <fill>
        <patternFill>
          <bgColor theme="0" tint="-0.24994659260841701"/>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numFmt numFmtId="170" formatCode=";;;"/>
      <fill>
        <patternFill>
          <bgColor theme="0" tint="-0.24994659260841701"/>
        </patternFill>
      </fill>
      <border>
        <top/>
      </border>
    </dxf>
    <dxf>
      <numFmt numFmtId="170" formatCode=";;;"/>
      <fill>
        <patternFill>
          <bgColor theme="0" tint="-0.24994659260841701"/>
        </patternFill>
      </fill>
      <border>
        <top/>
        <vertical/>
        <horizontal/>
      </border>
    </dxf>
    <dxf>
      <numFmt numFmtId="170" formatCode=";;;"/>
      <fill>
        <patternFill>
          <bgColor theme="0" tint="-0.24994659260841701"/>
        </patternFill>
      </fill>
      <border>
        <top/>
      </border>
    </dxf>
    <dxf>
      <fill>
        <patternFill>
          <bgColor rgb="FFFFFF00"/>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theme="0"/>
        </patternFill>
      </fill>
    </dxf>
    <dxf>
      <font>
        <color auto="1"/>
      </font>
      <fill>
        <patternFill>
          <bgColor rgb="FFFF0000"/>
        </patternFill>
      </fill>
    </dxf>
    <dxf>
      <fill>
        <patternFill>
          <bgColor rgb="FF00B0F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0000"/>
        </patternFill>
      </fill>
    </dxf>
    <dxf>
      <fill>
        <patternFill>
          <bgColor rgb="FF00B0F0"/>
        </patternFill>
      </fill>
    </dxf>
    <dxf>
      <fill>
        <patternFill>
          <bgColor rgb="FFFFFF00"/>
        </patternFill>
      </fill>
    </dxf>
    <dxf>
      <fill>
        <patternFill>
          <bgColor theme="0" tint="-0.14996795556505021"/>
        </patternFill>
      </fill>
    </dxf>
    <dxf>
      <fill>
        <patternFill>
          <bgColor theme="0" tint="-0.14996795556505021"/>
        </patternFill>
      </fill>
    </dxf>
    <dxf>
      <fill>
        <patternFill>
          <bgColor rgb="FFFFFF00"/>
        </patternFill>
      </fill>
    </dxf>
    <dxf>
      <fill>
        <patternFill>
          <bgColor rgb="FFFFFF0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00B0F0"/>
        </patternFill>
      </fill>
    </dxf>
    <dxf>
      <fill>
        <patternFill>
          <bgColor rgb="FFFFFF00"/>
        </patternFill>
      </fill>
    </dxf>
    <dxf>
      <fill>
        <patternFill>
          <bgColor rgb="FFFFFF00"/>
        </patternFill>
      </fill>
    </dxf>
    <dxf>
      <fill>
        <patternFill>
          <bgColor theme="0"/>
        </patternFill>
      </fill>
    </dxf>
    <dxf>
      <fill>
        <patternFill>
          <bgColor theme="0"/>
        </patternFill>
      </fill>
    </dxf>
    <dxf>
      <font>
        <color theme="0"/>
      </font>
      <fill>
        <patternFill>
          <bgColor theme="0"/>
        </patternFill>
      </fill>
    </dxf>
    <dxf>
      <fill>
        <patternFill>
          <bgColor rgb="FFFFFF00"/>
        </patternFill>
      </fill>
    </dxf>
    <dxf>
      <fill>
        <patternFill patternType="solid">
          <bgColor theme="0"/>
        </patternFill>
      </fill>
    </dxf>
    <dxf>
      <font>
        <color auto="1"/>
      </font>
      <fill>
        <patternFill>
          <bgColor rgb="FFFFFF00"/>
        </patternFill>
      </fill>
    </dxf>
    <dxf>
      <font>
        <b/>
        <i val="0"/>
        <color auto="1"/>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6" tint="0.79998168889431442"/>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fill>
        <patternFill>
          <bgColor theme="6" tint="0.79998168889431442"/>
        </patternFill>
      </fill>
    </dxf>
    <dxf>
      <fill>
        <patternFill>
          <bgColor theme="0" tint="-0.14996795556505021"/>
        </patternFill>
      </fill>
      <border>
        <left/>
      </border>
    </dxf>
    <dxf>
      <border>
        <right style="thin">
          <color theme="0" tint="-0.14996795556505021"/>
        </right>
        <vertical/>
        <horizontal/>
      </border>
    </dxf>
    <dxf>
      <fill>
        <patternFill>
          <bgColor theme="0" tint="-0.14996795556505021"/>
        </patternFill>
      </fill>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FF00"/>
        </patternFill>
      </fill>
    </dxf>
    <dxf>
      <numFmt numFmtId="170" formatCode=";;;"/>
      <fill>
        <patternFill>
          <bgColor theme="0" tint="-0.24994659260841701"/>
        </patternFill>
      </fill>
    </dxf>
    <dxf>
      <fill>
        <patternFill>
          <bgColor rgb="FFFFFF00"/>
        </patternFill>
      </fill>
    </dxf>
    <dxf>
      <numFmt numFmtId="170" formatCode=";;;"/>
      <fill>
        <patternFill>
          <bgColor theme="0" tint="-0.2499465926084170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fill>
        <patternFill>
          <bgColor rgb="FFFFFF00"/>
        </patternFill>
      </fill>
    </dxf>
    <dxf>
      <fill>
        <patternFill>
          <bgColor rgb="FF00B0F0"/>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border>
        <bottom style="thin">
          <color theme="0" tint="-0.14996795556505021"/>
        </bottom>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00B0F0"/>
        </patternFill>
      </fill>
    </dxf>
    <dxf>
      <fill>
        <patternFill>
          <bgColor rgb="FFFF0000"/>
        </patternFill>
      </fill>
    </dxf>
    <dxf>
      <fill>
        <patternFill>
          <bgColor rgb="FF00B0F0"/>
        </patternFill>
      </fill>
    </dxf>
    <dxf>
      <fill>
        <patternFill>
          <bgColor rgb="FFFF0000"/>
        </patternFill>
      </fill>
    </dxf>
    <dxf>
      <fill>
        <patternFill>
          <bgColor rgb="FFFFFF00"/>
        </patternFill>
      </fill>
    </dxf>
    <dxf>
      <fill>
        <patternFill>
          <bgColor rgb="FFFFFF00"/>
        </patternFill>
      </fill>
    </dxf>
    <dxf>
      <numFmt numFmtId="170" formatCode=";;;"/>
      <fill>
        <patternFill>
          <bgColor theme="0" tint="-0.14996795556505021"/>
        </patternFill>
      </fill>
    </dxf>
    <dxf>
      <border>
        <right style="thin">
          <color theme="0" tint="-0.14996795556505021"/>
        </right>
        <vertical/>
        <horizontal/>
      </border>
    </dxf>
    <dxf>
      <fill>
        <patternFill>
          <bgColor rgb="FFFFFF00"/>
        </patternFill>
      </fill>
    </dxf>
    <dxf>
      <border>
        <bottom style="thin">
          <color theme="0" tint="-0.14996795556505021"/>
        </bottom>
        <vertical/>
        <horizontal/>
      </border>
    </dxf>
    <dxf>
      <border>
        <right style="thin">
          <color theme="0" tint="-0.14996795556505021"/>
        </right>
        <bottom style="thin">
          <color theme="0" tint="-0.14996795556505021"/>
        </bottom>
        <vertical/>
        <horizontal/>
      </border>
    </dxf>
    <dxf>
      <fill>
        <patternFill>
          <bgColor rgb="FF00B0F0"/>
        </patternFill>
      </fill>
    </dxf>
    <dxf>
      <fill>
        <patternFill>
          <bgColor rgb="FFFFFF00"/>
        </patternFill>
      </fill>
    </dxf>
    <dxf>
      <fill>
        <patternFill>
          <bgColor rgb="FFFFFF00"/>
        </patternFill>
      </fill>
    </dxf>
    <dxf>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FF00"/>
        </patternFill>
      </fill>
    </dxf>
    <dxf>
      <fill>
        <patternFill>
          <bgColor theme="0" tint="-0.14996795556505021"/>
        </patternFill>
      </fill>
      <border>
        <left/>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ont>
        <strike val="0"/>
      </font>
      <fill>
        <patternFill>
          <bgColor rgb="FF92D05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tint="-0.14996795556505021"/>
        </patternFill>
      </fill>
    </dxf>
    <dxf>
      <font>
        <strike val="0"/>
      </font>
      <fill>
        <patternFill>
          <bgColor rgb="FF92D050"/>
        </patternFill>
      </fill>
    </dxf>
    <dxf>
      <numFmt numFmtId="170" formatCode=";;;"/>
      <fill>
        <patternFill>
          <bgColor theme="0" tint="-0.24994659260841701"/>
        </patternFill>
      </fill>
    </dxf>
    <dxf>
      <border>
        <right style="thin">
          <color theme="0" tint="-0.14996795556505021"/>
        </right>
        <vertical/>
        <horizontal/>
      </border>
    </dxf>
    <dxf>
      <fill>
        <patternFill>
          <bgColor theme="0" tint="-0.14996795556505021"/>
        </patternFill>
      </fill>
    </dxf>
    <dxf>
      <fill>
        <patternFill>
          <bgColor rgb="FFFFFF00"/>
        </patternFill>
      </fill>
    </dxf>
    <dxf>
      <fill>
        <patternFill>
          <bgColor rgb="FF00B0F0"/>
        </patternFill>
      </fill>
    </dxf>
    <dxf>
      <fill>
        <patternFill>
          <bgColor rgb="FFFF0000"/>
        </patternFill>
      </fill>
    </dxf>
    <dxf>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numFmt numFmtId="170" formatCode=";;;"/>
      <fill>
        <patternFill>
          <bgColor theme="0" tint="-0.14996795556505021"/>
        </patternFill>
      </fill>
      <border>
        <top style="thin">
          <color theme="0" tint="-0.14996795556505021"/>
        </top>
        <vertical/>
        <horizontal/>
      </border>
    </dxf>
    <dxf>
      <numFmt numFmtId="170" formatCode=";;;"/>
      <fill>
        <patternFill>
          <bgColor theme="0" tint="-0.14996795556505021"/>
        </patternFill>
      </fill>
      <border>
        <bottom style="thin">
          <color theme="0" tint="-0.14996795556505021"/>
        </bottom>
        <vertical/>
        <horizontal/>
      </border>
    </dxf>
    <dxf>
      <border>
        <right style="thin">
          <color theme="0" tint="-0.14996795556505021"/>
        </right>
        <vertical/>
        <horizontal/>
      </border>
    </dxf>
    <dxf>
      <border>
        <right style="thin">
          <color theme="0" tint="-0.14996795556505021"/>
        </right>
        <bottom style="thin">
          <color theme="0" tint="-0.14996795556505021"/>
        </bottom>
        <vertical/>
        <horizontal/>
      </border>
    </dxf>
    <dxf>
      <numFmt numFmtId="170" formatCode=";;;"/>
      <fill>
        <patternFill>
          <bgColor theme="0" tint="-0.1499679555650502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6" tint="0.79998168889431442"/>
        </patternFill>
      </fill>
    </dxf>
    <dxf>
      <fill>
        <patternFill>
          <bgColor theme="0"/>
        </patternFill>
      </fill>
    </dxf>
    <dxf>
      <fill>
        <patternFill>
          <bgColor rgb="FFFFFF00"/>
        </patternFill>
      </fill>
    </dxf>
    <dxf>
      <fill>
        <patternFill>
          <bgColor theme="0" tint="-0.14996795556505021"/>
        </patternFill>
      </fill>
      <border>
        <right/>
      </border>
    </dxf>
    <dxf>
      <fill>
        <patternFill>
          <bgColor theme="0" tint="-0.14996795556505021"/>
        </patternFill>
      </fill>
      <border>
        <left/>
        <right/>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tint="-0.24994659260841701"/>
      </font>
      <fill>
        <patternFill>
          <bgColor theme="0" tint="-0.24994659260841701"/>
        </patternFill>
      </fill>
      <border>
        <left/>
        <right style="thin">
          <color auto="1"/>
        </right>
        <top/>
        <bottom style="thin">
          <color auto="1"/>
        </bottom>
      </border>
    </dxf>
    <dxf>
      <font>
        <color theme="0" tint="-0.24994659260841701"/>
      </font>
      <fill>
        <patternFill>
          <bgColor theme="0" tint="-0.24994659260841701"/>
        </patternFill>
      </fill>
      <border>
        <left style="thin">
          <color auto="1"/>
        </left>
        <right/>
        <top/>
        <bottom style="thin">
          <color auto="1"/>
        </bottom>
      </border>
    </dxf>
    <dxf>
      <fill>
        <patternFill>
          <bgColor theme="0" tint="-0.24994659260841701"/>
        </patternFill>
      </fill>
      <border>
        <left style="thin">
          <color auto="1"/>
        </left>
        <right/>
        <top/>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border>
        <left/>
        <vertical/>
        <horizontal/>
      </border>
    </dxf>
    <dxf>
      <numFmt numFmtId="170" formatCode=";;;"/>
      <fill>
        <patternFill>
          <bgColor theme="0" tint="-0.24994659260841701"/>
        </patternFill>
      </fill>
    </dxf>
    <dxf>
      <border>
        <left style="thin">
          <color theme="0" tint="-0.24994659260841701"/>
        </left>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border>
        <bottom style="thin">
          <color theme="0" tint="-0.2499465926084170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style="thin">
          <color auto="1"/>
        </left>
        <right style="thin">
          <color auto="1"/>
        </right>
        <top style="thin">
          <color auto="1"/>
        </top>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right style="thin">
          <color auto="1"/>
        </right>
        <top/>
      </border>
    </dxf>
    <dxf>
      <numFmt numFmtId="170" formatCode=";;;"/>
      <fill>
        <patternFill>
          <bgColor theme="0" tint="-0.24994659260841701"/>
        </patternFill>
      </fill>
      <border>
        <left style="thin">
          <color auto="1"/>
        </left>
        <right/>
        <top/>
      </border>
    </dxf>
    <dxf>
      <numFmt numFmtId="170" formatCode=";;;"/>
      <fill>
        <patternFill>
          <bgColor theme="0" tint="-0.24994659260841701"/>
        </patternFill>
      </fill>
      <border>
        <left style="thin">
          <color auto="1"/>
        </left>
        <right style="thin">
          <color auto="1"/>
        </right>
        <top/>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font>
        <color theme="0" tint="-0.24994659260841701"/>
      </font>
      <fill>
        <patternFill>
          <bgColor theme="0" tint="-0.24994659260841701"/>
        </patternFill>
      </fill>
      <border>
        <left style="thin">
          <color auto="1"/>
        </left>
        <right/>
        <top/>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bottom style="thin">
          <color theme="0" tint="-0.24994659260841701"/>
        </bottom>
        <vertical/>
        <horizontal/>
      </border>
    </dxf>
    <dxf>
      <numFmt numFmtId="170" formatCode=";;;"/>
      <fill>
        <patternFill>
          <bgColor theme="0" tint="-0.24994659260841701"/>
        </patternFill>
      </fill>
      <border>
        <left/>
        <right/>
        <top/>
        <bottom/>
      </border>
    </dxf>
    <dxf>
      <font>
        <color theme="0" tint="-0.24994659260841701"/>
      </font>
      <fill>
        <patternFill>
          <bgColor theme="0" tint="-0.24994659260841701"/>
        </patternFill>
      </fill>
      <border>
        <left style="thin">
          <color theme="0" tint="-0.24994659260841701"/>
        </left>
        <right/>
        <top/>
        <bottom/>
        <vertical/>
        <horizontal/>
      </border>
    </dxf>
    <dxf>
      <numFmt numFmtId="170" formatCode=";;;"/>
      <fill>
        <patternFill>
          <bgColor theme="0" tint="-0.24994659260841701"/>
        </patternFill>
      </fill>
      <border>
        <left/>
        <right style="thin">
          <color auto="1"/>
        </right>
        <top/>
        <bottom/>
      </border>
    </dxf>
    <dxf>
      <numFmt numFmtId="170" formatCode=";;;"/>
      <fill>
        <patternFill>
          <bgColor theme="0" tint="-0.24994659260841701"/>
        </patternFill>
      </fill>
      <border>
        <left/>
        <right style="thin">
          <color auto="1"/>
        </right>
        <top/>
        <bottom style="thin">
          <color auto="1"/>
        </bottom>
      </border>
    </dxf>
    <dxf>
      <numFmt numFmtId="170" formatCode=";;;"/>
      <fill>
        <patternFill>
          <bgColor theme="0" tint="-0.24994659260841701"/>
        </patternFill>
      </fill>
      <border>
        <left style="thin">
          <color auto="1"/>
        </left>
        <right/>
        <top/>
        <bottom style="thin">
          <color auto="1"/>
        </bottom>
      </border>
    </dxf>
    <dxf>
      <numFmt numFmtId="170" formatCode=";;;"/>
      <fill>
        <patternFill>
          <bgColor theme="0" tint="-0.24994659260841701"/>
        </patternFill>
      </fill>
      <border>
        <left style="thin">
          <color auto="1"/>
        </left>
        <right/>
        <top/>
        <bottom/>
      </border>
    </dxf>
    <dxf>
      <numFmt numFmtId="170" formatCode=";;;"/>
      <fill>
        <patternFill>
          <bgColor theme="0" tint="-0.24994659260841701"/>
        </patternFill>
      </fill>
      <border>
        <left style="thin">
          <color auto="1"/>
        </left>
        <right style="thin">
          <color auto="1"/>
        </right>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dxf>
    <dxf>
      <fill>
        <patternFill>
          <bgColor rgb="FFFF0000"/>
        </patternFill>
      </fill>
    </dxf>
    <dxf>
      <fill>
        <patternFill>
          <bgColor rgb="FFFF0000"/>
        </patternFill>
      </fill>
    </dxf>
    <dxf>
      <fill>
        <patternFill>
          <bgColor rgb="FFFF00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rder>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border>
        <left style="thin">
          <color auto="1"/>
        </left>
        <right style="thin">
          <color auto="1"/>
        </right>
        <top style="thin">
          <color auto="1"/>
        </top>
        <bottom/>
      </border>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theme="0" tint="-0.24994659260841701"/>
        </patternFill>
      </fill>
      <border>
        <left/>
        <right style="thin">
          <color auto="1"/>
        </right>
        <top/>
        <bottom/>
        <vertical/>
        <horizontal/>
      </border>
    </dxf>
    <dxf>
      <numFmt numFmtId="170" formatCode=";;;"/>
      <fill>
        <patternFill>
          <bgColor theme="0" tint="-0.24994659260841701"/>
        </patternFill>
      </fill>
      <border>
        <left style="thin">
          <color auto="1"/>
        </left>
        <right style="thin">
          <color auto="1"/>
        </right>
        <top/>
        <bottom/>
      </border>
    </dxf>
    <dxf>
      <fill>
        <patternFill>
          <bgColor rgb="FFFFFF00"/>
        </patternFill>
      </fill>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00B0F0"/>
        </patternFill>
      </fill>
    </dxf>
    <dxf>
      <fill>
        <patternFill>
          <bgColor rgb="FFFFFF00"/>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border>
        <left style="thin">
          <color theme="0" tint="-0.24994659260841701"/>
        </left>
        <vertical/>
        <horizontal/>
      </border>
    </dxf>
    <dxf>
      <border>
        <bottom style="thin">
          <color theme="0" tint="-0.24994659260841701"/>
        </bottom>
        <vertical/>
        <horizontal/>
      </border>
    </dxf>
    <dxf>
      <numFmt numFmtId="170" formatCode=";;;"/>
      <fill>
        <patternFill>
          <bgColor theme="0" tint="-0.24994659260841701"/>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14996795556505021"/>
        </patternFill>
      </fill>
    </dxf>
    <dxf>
      <fill>
        <patternFill>
          <bgColor rgb="FFFFFF0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00B0F0"/>
        </patternFill>
      </fill>
    </dxf>
    <dxf>
      <fill>
        <patternFill>
          <bgColor rgb="FFFFFF00"/>
        </patternFill>
      </fill>
    </dxf>
    <dxf>
      <fill>
        <patternFill>
          <bgColor rgb="FF00B0F0"/>
        </patternFill>
      </fill>
    </dxf>
    <dxf>
      <numFmt numFmtId="170" formatCode=";;;"/>
      <fill>
        <patternFill>
          <bgColor theme="0" tint="-0.24994659260841701"/>
        </patternFill>
      </fill>
    </dxf>
    <dxf>
      <fill>
        <patternFill>
          <bgColor rgb="FF00B0F0"/>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FF00"/>
        </patternFill>
      </fill>
    </dxf>
    <dxf>
      <fill>
        <patternFill>
          <bgColor rgb="FF00B0F0"/>
        </patternFill>
      </fill>
    </dxf>
    <dxf>
      <fill>
        <patternFill>
          <bgColor rgb="FF00B0F0"/>
        </patternFill>
      </fill>
    </dxf>
    <dxf>
      <fill>
        <patternFill>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ill>
        <patternFill>
          <bgColor rgb="FFFFFF66"/>
        </patternFill>
      </fill>
    </dxf>
    <dxf>
      <font>
        <color rgb="FF002060"/>
      </font>
      <numFmt numFmtId="166" formatCode="0.0"/>
      <fill>
        <patternFill>
          <bgColor rgb="FFF5DCBE"/>
        </patternFill>
      </fill>
    </dxf>
    <dxf>
      <fill>
        <patternFill patternType="solid">
          <fgColor auto="1"/>
          <bgColor rgb="FFFFFF0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patternType="solid">
          <fgColor auto="1"/>
          <bgColor rgb="FFFFFF00"/>
        </patternFill>
      </fill>
    </dxf>
    <dxf>
      <fill>
        <patternFill>
          <bgColor rgb="FFFFFF66"/>
        </patternFill>
      </fill>
    </dxf>
    <dxf>
      <numFmt numFmtId="170" formatCode=";;;"/>
    </dxf>
    <dxf>
      <font>
        <color rgb="FF002060"/>
      </font>
      <numFmt numFmtId="1" formatCode="0"/>
      <fill>
        <patternFill>
          <bgColor theme="0"/>
        </patternFill>
      </fill>
    </dxf>
    <dxf>
      <font>
        <color rgb="FF002060"/>
      </font>
      <numFmt numFmtId="166" formatCode="0.0"/>
      <fill>
        <patternFill>
          <bgColor theme="0"/>
        </patternFill>
      </fill>
    </dxf>
    <dxf>
      <font>
        <color rgb="FF002060"/>
      </font>
      <numFmt numFmtId="166" formatCode="0.0"/>
      <fill>
        <patternFill>
          <bgColor rgb="FFF5DCBE"/>
        </patternFill>
      </fill>
    </dxf>
    <dxf>
      <fill>
        <patternFill>
          <bgColor rgb="FFFFFF00"/>
        </patternFill>
      </fill>
    </dxf>
    <dxf>
      <numFmt numFmtId="170" formatCode=";;;"/>
    </dxf>
    <dxf>
      <numFmt numFmtId="170" formatCode=";;;"/>
    </dxf>
    <dxf>
      <fill>
        <patternFill patternType="solid">
          <fgColor auto="1"/>
          <bgColor rgb="FFFFFF00"/>
        </patternFill>
      </fill>
    </dxf>
    <dxf>
      <fill>
        <patternFill>
          <bgColor rgb="FFFFFF66"/>
        </patternFill>
      </fill>
    </dxf>
    <dxf>
      <font>
        <color rgb="FF002060"/>
      </font>
      <numFmt numFmtId="1" formatCode="0"/>
      <fill>
        <patternFill>
          <bgColor rgb="FFF5DCBE"/>
        </patternFill>
      </fill>
    </dxf>
    <dxf>
      <font>
        <color rgb="FFFF0000"/>
      </font>
      <fill>
        <patternFill>
          <bgColor theme="1"/>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ill>
        <patternFill>
          <bgColor rgb="FFFF0000"/>
        </patternFill>
      </fill>
      <border>
        <right style="thin">
          <color auto="1"/>
        </right>
      </border>
    </dxf>
    <dxf>
      <font>
        <color theme="6"/>
      </font>
      <fill>
        <patternFill patternType="solid">
          <bgColor theme="0"/>
        </patternFill>
      </fill>
      <border>
        <right style="thin">
          <color auto="1"/>
        </right>
      </border>
    </dxf>
    <dxf>
      <fill>
        <patternFill>
          <bgColor rgb="FFFFC000"/>
        </patternFill>
      </fill>
      <border>
        <right style="thin">
          <color auto="1"/>
        </right>
        <vertical/>
        <horizontal/>
      </border>
    </dxf>
    <dxf>
      <fill>
        <patternFill>
          <bgColor rgb="FFFF0000"/>
        </patternFill>
      </fill>
    </dxf>
    <dxf>
      <font>
        <color theme="6"/>
      </font>
      <fill>
        <patternFill patternType="solid">
          <bgColor theme="0"/>
        </patternFill>
      </fill>
    </dxf>
    <dxf>
      <fill>
        <patternFill>
          <bgColor rgb="FFFFC000"/>
        </patternFill>
      </fill>
      <border>
        <vertical/>
        <horizontal/>
      </border>
    </dxf>
    <dxf>
      <font>
        <color rgb="FFFF0000"/>
      </font>
      <fill>
        <patternFill>
          <bgColor theme="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rgb="FFFFFF00"/>
        </patternFill>
      </fill>
    </dxf>
    <dxf>
      <font>
        <color rgb="FFFF0000"/>
      </font>
      <fill>
        <patternFill>
          <bgColor theme="1"/>
        </patternFill>
      </fill>
    </dxf>
    <dxf>
      <font>
        <color rgb="FFFF0000"/>
      </font>
      <fill>
        <patternFill>
          <bgColor theme="1"/>
        </patternFill>
      </fill>
    </dxf>
    <dxf>
      <font>
        <color rgb="FFFF0000"/>
      </font>
      <fill>
        <patternFill>
          <bgColor theme="1"/>
        </patternFill>
      </fill>
    </dxf>
    <dxf>
      <fill>
        <patternFill>
          <bgColor rgb="FFFFFF00"/>
        </patternFill>
      </fill>
    </dxf>
    <dxf>
      <fill>
        <patternFill>
          <bgColor rgb="FFFFFF00"/>
        </patternFill>
      </fill>
    </dxf>
    <dxf>
      <fill>
        <patternFill>
          <bgColor rgb="FFFFFF00"/>
        </patternFill>
      </fill>
    </dxf>
    <dxf>
      <font>
        <color rgb="FFFF0000"/>
      </font>
      <fill>
        <patternFill>
          <bgColor theme="1"/>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s>
  <tableStyles count="0" defaultTableStyle="TableStyleMedium2" defaultPivotStyle="PivotStyleLight16"/>
  <colors>
    <mruColors>
      <color rgb="FFF5DCBE"/>
      <color rgb="FF00304B"/>
      <color rgb="FF002060"/>
      <color rgb="FF4D4D4F"/>
      <color rgb="FFFF6565"/>
      <color rgb="FFDDDDDD"/>
      <color rgb="FF95B9F0"/>
      <color rgb="FFFF1D1D"/>
      <color rgb="FF99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externalLink" Target="externalLinks/externalLink5.xml"/><Relationship Id="rId68"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8.xml"/><Relationship Id="rId74"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externalLink" Target="externalLinks/externalLink3.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externalLink" Target="externalLinks/externalLink6.xml"/><Relationship Id="rId69" Type="http://schemas.openxmlformats.org/officeDocument/2006/relationships/externalLink" Target="externalLinks/externalLink1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1.xml"/><Relationship Id="rId67" Type="http://schemas.openxmlformats.org/officeDocument/2006/relationships/externalLink" Target="externalLinks/externalLink9.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externalLink" Target="externalLinks/externalLink4.xml"/><Relationship Id="rId70" Type="http://schemas.openxmlformats.org/officeDocument/2006/relationships/externalLink" Target="externalLinks/externalLink12.xml"/><Relationship Id="rId75"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2.xml"/><Relationship Id="rId65" Type="http://schemas.openxmlformats.org/officeDocument/2006/relationships/externalLink" Target="externalLinks/externalLink7.xml"/><Relationship Id="rId73"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3.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7.xml.rels><?xml version="1.0" encoding="UTF-8" standalone="yes"?>
<Relationships xmlns="http://schemas.openxmlformats.org/package/2006/relationships"><Relationship Id="rId3" Type="http://schemas.openxmlformats.org/officeDocument/2006/relationships/image" Target="../media/image57.png"/><Relationship Id="rId2" Type="http://schemas.openxmlformats.org/officeDocument/2006/relationships/image" Target="../media/image56.jpeg"/><Relationship Id="rId1" Type="http://schemas.openxmlformats.org/officeDocument/2006/relationships/image" Target="../media/image5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1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1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0.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2.xml.rels><?xml version="1.0" encoding="UTF-8" standalone="yes"?>
<Relationships xmlns="http://schemas.openxmlformats.org/package/2006/relationships"><Relationship Id="rId2" Type="http://schemas.openxmlformats.org/officeDocument/2006/relationships/image" Target="../media/image58.png"/><Relationship Id="rId1" Type="http://schemas.openxmlformats.org/officeDocument/2006/relationships/image" Target="../media/image54.png"/></Relationships>
</file>

<file path=xl/drawings/_rels/drawing2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27.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8.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29.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3.xml.rels><?xml version="1.0" encoding="UTF-8" standalone="yes"?>
<Relationships xmlns="http://schemas.openxmlformats.org/package/2006/relationships"><Relationship Id="rId2" Type="http://schemas.openxmlformats.org/officeDocument/2006/relationships/image" Target="../media/image54.png"/><Relationship Id="rId1" Type="http://schemas.openxmlformats.org/officeDocument/2006/relationships/image" Target="../media/image55.png"/></Relationships>
</file>

<file path=xl/drawings/_rels/drawing3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3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4.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5.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6.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7.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8.xml.rels><?xml version="1.0" encoding="UTF-8" standalone="yes"?>
<Relationships xmlns="http://schemas.openxmlformats.org/package/2006/relationships"><Relationship Id="rId1" Type="http://schemas.openxmlformats.org/officeDocument/2006/relationships/image" Target="../media/image54.png"/></Relationships>
</file>

<file path=xl/drawings/_rels/drawing49.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0.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1.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2.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3.xml.rels><?xml version="1.0" encoding="UTF-8" standalone="yes"?>
<Relationships xmlns="http://schemas.openxmlformats.org/package/2006/relationships"><Relationship Id="rId1" Type="http://schemas.openxmlformats.org/officeDocument/2006/relationships/image" Target="../media/image54.png"/></Relationships>
</file>

<file path=xl/drawings/_rels/drawing54.xml.rels><?xml version="1.0" encoding="UTF-8" standalone="yes"?>
<Relationships xmlns="http://schemas.openxmlformats.org/package/2006/relationships"><Relationship Id="rId1" Type="http://schemas.openxmlformats.org/officeDocument/2006/relationships/image" Target="../media/image54.png"/></Relationships>
</file>

<file path=xl/drawings/_rels/vmlDrawing1.vml.rels><?xml version="1.0" encoding="UTF-8" standalone="yes"?>
<Relationships xmlns="http://schemas.openxmlformats.org/package/2006/relationships"><Relationship Id="rId13" Type="http://schemas.openxmlformats.org/officeDocument/2006/relationships/image" Target="../media/image20.emf"/><Relationship Id="rId18" Type="http://schemas.openxmlformats.org/officeDocument/2006/relationships/image" Target="../media/image15.emf"/><Relationship Id="rId26" Type="http://schemas.openxmlformats.org/officeDocument/2006/relationships/image" Target="../media/image39.emf"/><Relationship Id="rId39" Type="http://schemas.openxmlformats.org/officeDocument/2006/relationships/image" Target="../media/image9.emf"/><Relationship Id="rId21" Type="http://schemas.openxmlformats.org/officeDocument/2006/relationships/image" Target="../media/image34.emf"/><Relationship Id="rId34" Type="http://schemas.openxmlformats.org/officeDocument/2006/relationships/image" Target="../media/image12.emf"/><Relationship Id="rId42" Type="http://schemas.openxmlformats.org/officeDocument/2006/relationships/image" Target="../media/image49.emf"/><Relationship Id="rId47" Type="http://schemas.openxmlformats.org/officeDocument/2006/relationships/image" Target="../media/image4.emf"/><Relationship Id="rId50" Type="http://schemas.openxmlformats.org/officeDocument/2006/relationships/image" Target="../media/image52.emf"/><Relationship Id="rId7" Type="http://schemas.openxmlformats.org/officeDocument/2006/relationships/image" Target="../media/image29.emf"/><Relationship Id="rId2" Type="http://schemas.openxmlformats.org/officeDocument/2006/relationships/image" Target="../media/image27.emf"/><Relationship Id="rId16" Type="http://schemas.openxmlformats.org/officeDocument/2006/relationships/image" Target="../media/image17.emf"/><Relationship Id="rId29" Type="http://schemas.openxmlformats.org/officeDocument/2006/relationships/image" Target="../media/image42.emf"/><Relationship Id="rId11" Type="http://schemas.openxmlformats.org/officeDocument/2006/relationships/image" Target="../media/image22.emf"/><Relationship Id="rId24" Type="http://schemas.openxmlformats.org/officeDocument/2006/relationships/image" Target="../media/image37.emf"/><Relationship Id="rId32" Type="http://schemas.openxmlformats.org/officeDocument/2006/relationships/image" Target="../media/image45.emf"/><Relationship Id="rId37" Type="http://schemas.openxmlformats.org/officeDocument/2006/relationships/image" Target="../media/image46.emf"/><Relationship Id="rId40" Type="http://schemas.openxmlformats.org/officeDocument/2006/relationships/image" Target="../media/image8.emf"/><Relationship Id="rId45" Type="http://schemas.openxmlformats.org/officeDocument/2006/relationships/image" Target="../media/image5.emf"/><Relationship Id="rId5" Type="http://schemas.openxmlformats.org/officeDocument/2006/relationships/image" Target="../media/image23.emf"/><Relationship Id="rId15" Type="http://schemas.openxmlformats.org/officeDocument/2006/relationships/image" Target="../media/image18.emf"/><Relationship Id="rId23" Type="http://schemas.openxmlformats.org/officeDocument/2006/relationships/image" Target="../media/image36.emf"/><Relationship Id="rId28" Type="http://schemas.openxmlformats.org/officeDocument/2006/relationships/image" Target="../media/image41.emf"/><Relationship Id="rId36" Type="http://schemas.openxmlformats.org/officeDocument/2006/relationships/image" Target="../media/image10.emf"/><Relationship Id="rId49" Type="http://schemas.openxmlformats.org/officeDocument/2006/relationships/image" Target="../media/image51.emf"/><Relationship Id="rId10" Type="http://schemas.openxmlformats.org/officeDocument/2006/relationships/image" Target="../media/image32.emf"/><Relationship Id="rId19" Type="http://schemas.openxmlformats.org/officeDocument/2006/relationships/image" Target="../media/image14.emf"/><Relationship Id="rId31" Type="http://schemas.openxmlformats.org/officeDocument/2006/relationships/image" Target="../media/image44.emf"/><Relationship Id="rId44" Type="http://schemas.openxmlformats.org/officeDocument/2006/relationships/image" Target="../media/image6.emf"/><Relationship Id="rId52" Type="http://schemas.openxmlformats.org/officeDocument/2006/relationships/image" Target="../media/image1.emf"/><Relationship Id="rId4" Type="http://schemas.openxmlformats.org/officeDocument/2006/relationships/image" Target="../media/image24.emf"/><Relationship Id="rId9" Type="http://schemas.openxmlformats.org/officeDocument/2006/relationships/image" Target="../media/image31.emf"/><Relationship Id="rId14" Type="http://schemas.openxmlformats.org/officeDocument/2006/relationships/image" Target="../media/image19.emf"/><Relationship Id="rId22" Type="http://schemas.openxmlformats.org/officeDocument/2006/relationships/image" Target="../media/image35.emf"/><Relationship Id="rId27" Type="http://schemas.openxmlformats.org/officeDocument/2006/relationships/image" Target="../media/image40.emf"/><Relationship Id="rId30" Type="http://schemas.openxmlformats.org/officeDocument/2006/relationships/image" Target="../media/image43.emf"/><Relationship Id="rId35" Type="http://schemas.openxmlformats.org/officeDocument/2006/relationships/image" Target="../media/image11.emf"/><Relationship Id="rId43" Type="http://schemas.openxmlformats.org/officeDocument/2006/relationships/image" Target="../media/image7.emf"/><Relationship Id="rId48" Type="http://schemas.openxmlformats.org/officeDocument/2006/relationships/image" Target="../media/image3.emf"/><Relationship Id="rId8" Type="http://schemas.openxmlformats.org/officeDocument/2006/relationships/image" Target="../media/image30.emf"/><Relationship Id="rId51" Type="http://schemas.openxmlformats.org/officeDocument/2006/relationships/image" Target="../media/image2.emf"/><Relationship Id="rId3" Type="http://schemas.openxmlformats.org/officeDocument/2006/relationships/image" Target="../media/image25.emf"/><Relationship Id="rId12" Type="http://schemas.openxmlformats.org/officeDocument/2006/relationships/image" Target="../media/image21.emf"/><Relationship Id="rId17" Type="http://schemas.openxmlformats.org/officeDocument/2006/relationships/image" Target="../media/image16.emf"/><Relationship Id="rId25" Type="http://schemas.openxmlformats.org/officeDocument/2006/relationships/image" Target="../media/image38.emf"/><Relationship Id="rId33" Type="http://schemas.openxmlformats.org/officeDocument/2006/relationships/image" Target="../media/image13.emf"/><Relationship Id="rId38" Type="http://schemas.openxmlformats.org/officeDocument/2006/relationships/image" Target="../media/image47.emf"/><Relationship Id="rId46" Type="http://schemas.openxmlformats.org/officeDocument/2006/relationships/image" Target="../media/image50.emf"/><Relationship Id="rId20" Type="http://schemas.openxmlformats.org/officeDocument/2006/relationships/image" Target="../media/image33.emf"/><Relationship Id="rId41" Type="http://schemas.openxmlformats.org/officeDocument/2006/relationships/image" Target="../media/image48.emf"/><Relationship Id="rId1" Type="http://schemas.openxmlformats.org/officeDocument/2006/relationships/image" Target="../media/image26.emf"/><Relationship Id="rId6"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302</xdr:row>
          <xdr:rowOff>28575</xdr:rowOff>
        </xdr:from>
        <xdr:to>
          <xdr:col>2</xdr:col>
          <xdr:colOff>3095625</xdr:colOff>
          <xdr:row>305</xdr:row>
          <xdr:rowOff>66675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cs typeface="Calibri"/>
                </a:rPr>
                <a:t>CLICK WHEN ALL REPORT DATA &amp; INFO IS COMPLETE.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42</xdr:row>
          <xdr:rowOff>25400</xdr:rowOff>
        </xdr:from>
        <xdr:to>
          <xdr:col>2</xdr:col>
          <xdr:colOff>2885343</xdr:colOff>
          <xdr:row>44</xdr:row>
          <xdr:rowOff>149225</xdr:rowOff>
        </xdr:to>
        <xdr:sp macro="" textlink="">
          <xdr:nvSpPr>
            <xdr:cNvPr id="1029" name="ATU_Row_Builder"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48</xdr:row>
          <xdr:rowOff>25400</xdr:rowOff>
        </xdr:from>
        <xdr:to>
          <xdr:col>2</xdr:col>
          <xdr:colOff>2885343</xdr:colOff>
          <xdr:row>50</xdr:row>
          <xdr:rowOff>149225</xdr:rowOff>
        </xdr:to>
        <xdr:sp macro="" textlink="">
          <xdr:nvSpPr>
            <xdr:cNvPr id="1030" name="Inlet_Row_Builder"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42</xdr:row>
          <xdr:rowOff>25400</xdr:rowOff>
        </xdr:from>
        <xdr:to>
          <xdr:col>1</xdr:col>
          <xdr:colOff>2209800</xdr:colOff>
          <xdr:row>44</xdr:row>
          <xdr:rowOff>149225</xdr:rowOff>
        </xdr:to>
        <xdr:sp macro="" textlink="">
          <xdr:nvSpPr>
            <xdr:cNvPr id="1031" name="Reset_AHU"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48</xdr:row>
          <xdr:rowOff>25400</xdr:rowOff>
        </xdr:from>
        <xdr:to>
          <xdr:col>1</xdr:col>
          <xdr:colOff>2209800</xdr:colOff>
          <xdr:row>50</xdr:row>
          <xdr:rowOff>149225</xdr:rowOff>
        </xdr:to>
        <xdr:sp macro="" textlink="">
          <xdr:nvSpPr>
            <xdr:cNvPr id="1032" name="Reset_ATU"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60</xdr:row>
          <xdr:rowOff>25400</xdr:rowOff>
        </xdr:from>
        <xdr:to>
          <xdr:col>1</xdr:col>
          <xdr:colOff>2209800</xdr:colOff>
          <xdr:row>62</xdr:row>
          <xdr:rowOff>149225</xdr:rowOff>
        </xdr:to>
        <xdr:sp macro="" textlink="">
          <xdr:nvSpPr>
            <xdr:cNvPr id="1035" name="Reset_Outlet"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73</xdr:row>
          <xdr:rowOff>25400</xdr:rowOff>
        </xdr:from>
        <xdr:to>
          <xdr:col>2</xdr:col>
          <xdr:colOff>2885343</xdr:colOff>
          <xdr:row>75</xdr:row>
          <xdr:rowOff>149225</xdr:rowOff>
        </xdr:to>
        <xdr:sp macro="" textlink="">
          <xdr:nvSpPr>
            <xdr:cNvPr id="1041" name="RTU_ATU_Row_Builder"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79</xdr:row>
          <xdr:rowOff>25400</xdr:rowOff>
        </xdr:from>
        <xdr:to>
          <xdr:col>2</xdr:col>
          <xdr:colOff>2885343</xdr:colOff>
          <xdr:row>81</xdr:row>
          <xdr:rowOff>149225</xdr:rowOff>
        </xdr:to>
        <xdr:sp macro="" textlink="">
          <xdr:nvSpPr>
            <xdr:cNvPr id="1042" name="RTU_ATU_Outlet_Row_Builder"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73</xdr:row>
          <xdr:rowOff>25400</xdr:rowOff>
        </xdr:from>
        <xdr:to>
          <xdr:col>1</xdr:col>
          <xdr:colOff>2209800</xdr:colOff>
          <xdr:row>75</xdr:row>
          <xdr:rowOff>149225</xdr:rowOff>
        </xdr:to>
        <xdr:sp macro="" textlink="">
          <xdr:nvSpPr>
            <xdr:cNvPr id="1043" name="Reset_RTU"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79</xdr:row>
          <xdr:rowOff>25400</xdr:rowOff>
        </xdr:from>
        <xdr:to>
          <xdr:col>1</xdr:col>
          <xdr:colOff>2209800</xdr:colOff>
          <xdr:row>81</xdr:row>
          <xdr:rowOff>149225</xdr:rowOff>
        </xdr:to>
        <xdr:sp macro="" textlink="">
          <xdr:nvSpPr>
            <xdr:cNvPr id="1044" name="Reset_RTU_ATU"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91</xdr:row>
          <xdr:rowOff>25400</xdr:rowOff>
        </xdr:from>
        <xdr:to>
          <xdr:col>1</xdr:col>
          <xdr:colOff>2209800</xdr:colOff>
          <xdr:row>93</xdr:row>
          <xdr:rowOff>149225</xdr:rowOff>
        </xdr:to>
        <xdr:sp macro="" textlink="">
          <xdr:nvSpPr>
            <xdr:cNvPr id="1045" name="Reset_RTU_Outlet"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104</xdr:row>
          <xdr:rowOff>25400</xdr:rowOff>
        </xdr:from>
        <xdr:to>
          <xdr:col>2</xdr:col>
          <xdr:colOff>2885343</xdr:colOff>
          <xdr:row>106</xdr:row>
          <xdr:rowOff>149225</xdr:rowOff>
        </xdr:to>
        <xdr:sp macro="" textlink="">
          <xdr:nvSpPr>
            <xdr:cNvPr id="1053" name="FCU_Outlet_Row_Builder"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104</xdr:row>
          <xdr:rowOff>25400</xdr:rowOff>
        </xdr:from>
        <xdr:to>
          <xdr:col>1</xdr:col>
          <xdr:colOff>2209800</xdr:colOff>
          <xdr:row>106</xdr:row>
          <xdr:rowOff>149225</xdr:rowOff>
        </xdr:to>
        <xdr:sp macro="" textlink="">
          <xdr:nvSpPr>
            <xdr:cNvPr id="1054" name="Reset_FCU"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110</xdr:row>
          <xdr:rowOff>25400</xdr:rowOff>
        </xdr:from>
        <xdr:to>
          <xdr:col>1</xdr:col>
          <xdr:colOff>2209800</xdr:colOff>
          <xdr:row>112</xdr:row>
          <xdr:rowOff>149225</xdr:rowOff>
        </xdr:to>
        <xdr:sp macro="" textlink="">
          <xdr:nvSpPr>
            <xdr:cNvPr id="1055" name="Reset_FCU_Outlet"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123</xdr:row>
          <xdr:rowOff>25400</xdr:rowOff>
        </xdr:from>
        <xdr:to>
          <xdr:col>2</xdr:col>
          <xdr:colOff>2885343</xdr:colOff>
          <xdr:row>125</xdr:row>
          <xdr:rowOff>149225</xdr:rowOff>
        </xdr:to>
        <xdr:sp macro="" textlink="">
          <xdr:nvSpPr>
            <xdr:cNvPr id="1056" name="AC_Outlet_Row_Build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123</xdr:row>
          <xdr:rowOff>25400</xdr:rowOff>
        </xdr:from>
        <xdr:to>
          <xdr:col>1</xdr:col>
          <xdr:colOff>2209800</xdr:colOff>
          <xdr:row>125</xdr:row>
          <xdr:rowOff>149225</xdr:rowOff>
        </xdr:to>
        <xdr:sp macro="" textlink="">
          <xdr:nvSpPr>
            <xdr:cNvPr id="1057" name="Reset_AC"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129</xdr:row>
          <xdr:rowOff>25400</xdr:rowOff>
        </xdr:from>
        <xdr:to>
          <xdr:col>1</xdr:col>
          <xdr:colOff>2209800</xdr:colOff>
          <xdr:row>131</xdr:row>
          <xdr:rowOff>149225</xdr:rowOff>
        </xdr:to>
        <xdr:sp macro="" textlink="">
          <xdr:nvSpPr>
            <xdr:cNvPr id="1058" name="Reset_AC_Outlet"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142</xdr:row>
          <xdr:rowOff>25400</xdr:rowOff>
        </xdr:from>
        <xdr:to>
          <xdr:col>2</xdr:col>
          <xdr:colOff>2885343</xdr:colOff>
          <xdr:row>144</xdr:row>
          <xdr:rowOff>149225</xdr:rowOff>
        </xdr:to>
        <xdr:sp macro="" textlink="">
          <xdr:nvSpPr>
            <xdr:cNvPr id="1059" name="CRAC_Outlet_Row_Builder"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142</xdr:row>
          <xdr:rowOff>25400</xdr:rowOff>
        </xdr:from>
        <xdr:to>
          <xdr:col>1</xdr:col>
          <xdr:colOff>2209800</xdr:colOff>
          <xdr:row>144</xdr:row>
          <xdr:rowOff>149225</xdr:rowOff>
        </xdr:to>
        <xdr:sp macro="" textlink="">
          <xdr:nvSpPr>
            <xdr:cNvPr id="1060" name="Reset_CRAC"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148</xdr:row>
          <xdr:rowOff>25400</xdr:rowOff>
        </xdr:from>
        <xdr:to>
          <xdr:col>1</xdr:col>
          <xdr:colOff>2209800</xdr:colOff>
          <xdr:row>150</xdr:row>
          <xdr:rowOff>149225</xdr:rowOff>
        </xdr:to>
        <xdr:sp macro="" textlink="">
          <xdr:nvSpPr>
            <xdr:cNvPr id="1061" name="Reset_CRAC_Outlet"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161</xdr:row>
          <xdr:rowOff>25400</xdr:rowOff>
        </xdr:from>
        <xdr:to>
          <xdr:col>2</xdr:col>
          <xdr:colOff>2885343</xdr:colOff>
          <xdr:row>163</xdr:row>
          <xdr:rowOff>149225</xdr:rowOff>
        </xdr:to>
        <xdr:sp macro="" textlink="">
          <xdr:nvSpPr>
            <xdr:cNvPr id="1062" name="ERV_Outlet_Row_Builder"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161</xdr:row>
          <xdr:rowOff>25400</xdr:rowOff>
        </xdr:from>
        <xdr:to>
          <xdr:col>1</xdr:col>
          <xdr:colOff>2209800</xdr:colOff>
          <xdr:row>163</xdr:row>
          <xdr:rowOff>149225</xdr:rowOff>
        </xdr:to>
        <xdr:sp macro="" textlink="">
          <xdr:nvSpPr>
            <xdr:cNvPr id="1063" name="Reset_ERV"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180</xdr:row>
          <xdr:rowOff>25400</xdr:rowOff>
        </xdr:from>
        <xdr:to>
          <xdr:col>1</xdr:col>
          <xdr:colOff>2209800</xdr:colOff>
          <xdr:row>182</xdr:row>
          <xdr:rowOff>149225</xdr:rowOff>
        </xdr:to>
        <xdr:sp macro="" textlink="">
          <xdr:nvSpPr>
            <xdr:cNvPr id="1064" name="Reset_ERV_Outlet"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193</xdr:row>
          <xdr:rowOff>25400</xdr:rowOff>
        </xdr:from>
        <xdr:to>
          <xdr:col>2</xdr:col>
          <xdr:colOff>2885343</xdr:colOff>
          <xdr:row>195</xdr:row>
          <xdr:rowOff>149225</xdr:rowOff>
        </xdr:to>
        <xdr:sp macro="" textlink="">
          <xdr:nvSpPr>
            <xdr:cNvPr id="1065" name="FAN_Outlet_Row_Builder"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193</xdr:row>
          <xdr:rowOff>25400</xdr:rowOff>
        </xdr:from>
        <xdr:to>
          <xdr:col>1</xdr:col>
          <xdr:colOff>2209800</xdr:colOff>
          <xdr:row>195</xdr:row>
          <xdr:rowOff>149225</xdr:rowOff>
        </xdr:to>
        <xdr:sp macro="" textlink="">
          <xdr:nvSpPr>
            <xdr:cNvPr id="1066" name="Reset_FAN"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199</xdr:row>
          <xdr:rowOff>25400</xdr:rowOff>
        </xdr:from>
        <xdr:to>
          <xdr:col>1</xdr:col>
          <xdr:colOff>2209800</xdr:colOff>
          <xdr:row>201</xdr:row>
          <xdr:rowOff>149225</xdr:rowOff>
        </xdr:to>
        <xdr:sp macro="" textlink="">
          <xdr:nvSpPr>
            <xdr:cNvPr id="1067" name="Reset_FAN_Outlet"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206</xdr:row>
          <xdr:rowOff>25400</xdr:rowOff>
        </xdr:from>
        <xdr:to>
          <xdr:col>1</xdr:col>
          <xdr:colOff>2209800</xdr:colOff>
          <xdr:row>208</xdr:row>
          <xdr:rowOff>149225</xdr:rowOff>
        </xdr:to>
        <xdr:sp macro="" textlink="">
          <xdr:nvSpPr>
            <xdr:cNvPr id="1069" name="Reset_UH"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213</xdr:row>
          <xdr:rowOff>25400</xdr:rowOff>
        </xdr:from>
        <xdr:to>
          <xdr:col>1</xdr:col>
          <xdr:colOff>2209800</xdr:colOff>
          <xdr:row>215</xdr:row>
          <xdr:rowOff>149225</xdr:rowOff>
        </xdr:to>
        <xdr:sp macro="" textlink="">
          <xdr:nvSpPr>
            <xdr:cNvPr id="1071" name="Reset_CHILLER"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220</xdr:row>
          <xdr:rowOff>25400</xdr:rowOff>
        </xdr:from>
        <xdr:to>
          <xdr:col>1</xdr:col>
          <xdr:colOff>2209800</xdr:colOff>
          <xdr:row>222</xdr:row>
          <xdr:rowOff>149225</xdr:rowOff>
        </xdr:to>
        <xdr:sp macro="" textlink="">
          <xdr:nvSpPr>
            <xdr:cNvPr id="1073" name="Reset_CHWP"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227</xdr:row>
          <xdr:rowOff>25400</xdr:rowOff>
        </xdr:from>
        <xdr:to>
          <xdr:col>1</xdr:col>
          <xdr:colOff>2209800</xdr:colOff>
          <xdr:row>229</xdr:row>
          <xdr:rowOff>149225</xdr:rowOff>
        </xdr:to>
        <xdr:sp macro="" textlink="">
          <xdr:nvSpPr>
            <xdr:cNvPr id="1075" name="Reset_CWP"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234</xdr:row>
          <xdr:rowOff>25400</xdr:rowOff>
        </xdr:from>
        <xdr:to>
          <xdr:col>1</xdr:col>
          <xdr:colOff>2209800</xdr:colOff>
          <xdr:row>236</xdr:row>
          <xdr:rowOff>149225</xdr:rowOff>
        </xdr:to>
        <xdr:sp macro="" textlink="">
          <xdr:nvSpPr>
            <xdr:cNvPr id="1077" name="Reset_HWP"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241</xdr:row>
          <xdr:rowOff>25400</xdr:rowOff>
        </xdr:from>
        <xdr:to>
          <xdr:col>1</xdr:col>
          <xdr:colOff>2209800</xdr:colOff>
          <xdr:row>243</xdr:row>
          <xdr:rowOff>149225</xdr:rowOff>
        </xdr:to>
        <xdr:sp macro="" textlink="">
          <xdr:nvSpPr>
            <xdr:cNvPr id="1079" name="Reset_CT"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249</xdr:row>
          <xdr:rowOff>25400</xdr:rowOff>
        </xdr:from>
        <xdr:to>
          <xdr:col>1</xdr:col>
          <xdr:colOff>2209800</xdr:colOff>
          <xdr:row>251</xdr:row>
          <xdr:rowOff>149225</xdr:rowOff>
        </xdr:to>
        <xdr:sp macro="" textlink="">
          <xdr:nvSpPr>
            <xdr:cNvPr id="1081" name="Reset_BOILER"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168</xdr:row>
          <xdr:rowOff>25400</xdr:rowOff>
        </xdr:from>
        <xdr:to>
          <xdr:col>2</xdr:col>
          <xdr:colOff>2885343</xdr:colOff>
          <xdr:row>170</xdr:row>
          <xdr:rowOff>149225</xdr:rowOff>
        </xdr:to>
        <xdr:sp macro="" textlink="">
          <xdr:nvSpPr>
            <xdr:cNvPr id="1084" name="ERV_ATU_Outlet_Row_Builder"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168</xdr:row>
          <xdr:rowOff>25400</xdr:rowOff>
        </xdr:from>
        <xdr:to>
          <xdr:col>1</xdr:col>
          <xdr:colOff>2209800</xdr:colOff>
          <xdr:row>170</xdr:row>
          <xdr:rowOff>149225</xdr:rowOff>
        </xdr:to>
        <xdr:sp macro="" textlink="">
          <xdr:nvSpPr>
            <xdr:cNvPr id="1085" name="Reset_ERV_ATU"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254</xdr:row>
          <xdr:rowOff>50800</xdr:rowOff>
        </xdr:from>
        <xdr:to>
          <xdr:col>2</xdr:col>
          <xdr:colOff>2885343</xdr:colOff>
          <xdr:row>256</xdr:row>
          <xdr:rowOff>12700</xdr:rowOff>
        </xdr:to>
        <xdr:sp macro="" textlink="">
          <xdr:nvSpPr>
            <xdr:cNvPr id="1086" name="CHW"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262</xdr:row>
          <xdr:rowOff>50800</xdr:rowOff>
        </xdr:from>
        <xdr:to>
          <xdr:col>2</xdr:col>
          <xdr:colOff>2885343</xdr:colOff>
          <xdr:row>264</xdr:row>
          <xdr:rowOff>12700</xdr:rowOff>
        </xdr:to>
        <xdr:sp macro="" textlink="">
          <xdr:nvSpPr>
            <xdr:cNvPr id="1090" name="HHW" hidden="1">
              <a:extLst>
                <a:ext uri="{63B3BB69-23CF-44E3-9099-C40C66FF867C}">
                  <a14:compatExt spid="_x0000_s1090"/>
                </a:ext>
                <a:ext uri="{FF2B5EF4-FFF2-40B4-BE49-F238E27FC236}">
                  <a16:creationId xmlns:a16="http://schemas.microsoft.com/office/drawing/2014/main" id="{00000000-0008-0000-0000-00004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256</xdr:row>
          <xdr:rowOff>25400</xdr:rowOff>
        </xdr:from>
        <xdr:to>
          <xdr:col>1</xdr:col>
          <xdr:colOff>2209800</xdr:colOff>
          <xdr:row>258</xdr:row>
          <xdr:rowOff>149225</xdr:rowOff>
        </xdr:to>
        <xdr:sp macro="" textlink="">
          <xdr:nvSpPr>
            <xdr:cNvPr id="1111" name="Reset_CHW" hidden="1">
              <a:extLst>
                <a:ext uri="{63B3BB69-23CF-44E3-9099-C40C66FF867C}">
                  <a14:compatExt spid="_x0000_s1111"/>
                </a:ext>
                <a:ext uri="{FF2B5EF4-FFF2-40B4-BE49-F238E27FC236}">
                  <a16:creationId xmlns:a16="http://schemas.microsoft.com/office/drawing/2014/main" id="{00000000-0008-0000-0000-00005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264</xdr:row>
          <xdr:rowOff>25400</xdr:rowOff>
        </xdr:from>
        <xdr:to>
          <xdr:col>1</xdr:col>
          <xdr:colOff>2209800</xdr:colOff>
          <xdr:row>266</xdr:row>
          <xdr:rowOff>149225</xdr:rowOff>
        </xdr:to>
        <xdr:sp macro="" textlink="">
          <xdr:nvSpPr>
            <xdr:cNvPr id="1114" name="Reset_HHW" hidden="1">
              <a:extLst>
                <a:ext uri="{63B3BB69-23CF-44E3-9099-C40C66FF867C}">
                  <a14:compatExt spid="_x0000_s1114"/>
                </a:ext>
                <a:ext uri="{FF2B5EF4-FFF2-40B4-BE49-F238E27FC236}">
                  <a16:creationId xmlns:a16="http://schemas.microsoft.com/office/drawing/2014/main" id="{00000000-0008-0000-0000-00005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272</xdr:row>
          <xdr:rowOff>25400</xdr:rowOff>
        </xdr:from>
        <xdr:to>
          <xdr:col>1</xdr:col>
          <xdr:colOff>2209800</xdr:colOff>
          <xdr:row>274</xdr:row>
          <xdr:rowOff>149225</xdr:rowOff>
        </xdr:to>
        <xdr:sp macro="" textlink="">
          <xdr:nvSpPr>
            <xdr:cNvPr id="1116" name="Reset_DX" hidden="1">
              <a:extLst>
                <a:ext uri="{63B3BB69-23CF-44E3-9099-C40C66FF867C}">
                  <a14:compatExt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270</xdr:row>
          <xdr:rowOff>50800</xdr:rowOff>
        </xdr:from>
        <xdr:to>
          <xdr:col>2</xdr:col>
          <xdr:colOff>2885343</xdr:colOff>
          <xdr:row>272</xdr:row>
          <xdr:rowOff>12700</xdr:rowOff>
        </xdr:to>
        <xdr:sp macro="" textlink="">
          <xdr:nvSpPr>
            <xdr:cNvPr id="1117" name="DX" hidden="1">
              <a:extLst>
                <a:ext uri="{63B3BB69-23CF-44E3-9099-C40C66FF867C}">
                  <a14:compatExt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288</xdr:row>
          <xdr:rowOff>25400</xdr:rowOff>
        </xdr:from>
        <xdr:to>
          <xdr:col>1</xdr:col>
          <xdr:colOff>2209800</xdr:colOff>
          <xdr:row>290</xdr:row>
          <xdr:rowOff>149225</xdr:rowOff>
        </xdr:to>
        <xdr:sp macro="" textlink="">
          <xdr:nvSpPr>
            <xdr:cNvPr id="1118" name="Reset_EH" hidden="1">
              <a:extLst>
                <a:ext uri="{63B3BB69-23CF-44E3-9099-C40C66FF867C}">
                  <a14:compatExt spid="_x0000_s1118"/>
                </a:ext>
                <a:ext uri="{FF2B5EF4-FFF2-40B4-BE49-F238E27FC236}">
                  <a16:creationId xmlns:a16="http://schemas.microsoft.com/office/drawing/2014/main" id="{00000000-0008-0000-0000-00005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286</xdr:row>
          <xdr:rowOff>50800</xdr:rowOff>
        </xdr:from>
        <xdr:to>
          <xdr:col>2</xdr:col>
          <xdr:colOff>2885343</xdr:colOff>
          <xdr:row>288</xdr:row>
          <xdr:rowOff>12700</xdr:rowOff>
        </xdr:to>
        <xdr:sp macro="" textlink="">
          <xdr:nvSpPr>
            <xdr:cNvPr id="1119" name="EH" hidden="1">
              <a:extLst>
                <a:ext uri="{63B3BB69-23CF-44E3-9099-C40C66FF867C}">
                  <a14:compatExt spid="_x0000_s1119"/>
                </a:ext>
                <a:ext uri="{FF2B5EF4-FFF2-40B4-BE49-F238E27FC236}">
                  <a16:creationId xmlns:a16="http://schemas.microsoft.com/office/drawing/2014/main" id="{00000000-0008-0000-0000-00005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296</xdr:row>
          <xdr:rowOff>25400</xdr:rowOff>
        </xdr:from>
        <xdr:to>
          <xdr:col>1</xdr:col>
          <xdr:colOff>2209800</xdr:colOff>
          <xdr:row>298</xdr:row>
          <xdr:rowOff>149225</xdr:rowOff>
        </xdr:to>
        <xdr:sp macro="" textlink="">
          <xdr:nvSpPr>
            <xdr:cNvPr id="1120" name="Reset_GAS" hidden="1">
              <a:extLst>
                <a:ext uri="{63B3BB69-23CF-44E3-9099-C40C66FF867C}">
                  <a14:compatExt spid="_x0000_s1120"/>
                </a:ext>
                <a:ext uri="{FF2B5EF4-FFF2-40B4-BE49-F238E27FC236}">
                  <a16:creationId xmlns:a16="http://schemas.microsoft.com/office/drawing/2014/main" id="{00000000-0008-0000-00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294</xdr:row>
          <xdr:rowOff>50800</xdr:rowOff>
        </xdr:from>
        <xdr:to>
          <xdr:col>2</xdr:col>
          <xdr:colOff>2885343</xdr:colOff>
          <xdr:row>296</xdr:row>
          <xdr:rowOff>12700</xdr:rowOff>
        </xdr:to>
        <xdr:sp macro="" textlink="">
          <xdr:nvSpPr>
            <xdr:cNvPr id="1121" name="GAS" hidden="1">
              <a:extLst>
                <a:ext uri="{63B3BB69-23CF-44E3-9099-C40C66FF867C}">
                  <a14:compatExt spid="_x0000_s1121"/>
                </a:ext>
                <a:ext uri="{FF2B5EF4-FFF2-40B4-BE49-F238E27FC236}">
                  <a16:creationId xmlns:a16="http://schemas.microsoft.com/office/drawing/2014/main" id="{00000000-0008-0000-0000-00006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66</xdr:row>
          <xdr:rowOff>9525</xdr:rowOff>
        </xdr:from>
        <xdr:to>
          <xdr:col>2</xdr:col>
          <xdr:colOff>161925</xdr:colOff>
          <xdr:row>68</xdr:row>
          <xdr:rowOff>104775</xdr:rowOff>
        </xdr:to>
        <xdr:sp macro="" textlink="">
          <xdr:nvSpPr>
            <xdr:cNvPr id="1123" name="Reset_Inlet" hidden="1">
              <a:extLst>
                <a:ext uri="{63B3BB69-23CF-44E3-9099-C40C66FF867C}">
                  <a14:compatExt spid="_x0000_s1123"/>
                </a:ext>
                <a:ext uri="{FF2B5EF4-FFF2-40B4-BE49-F238E27FC236}">
                  <a16:creationId xmlns:a16="http://schemas.microsoft.com/office/drawing/2014/main" id="{00000000-0008-0000-0000-00006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96</xdr:row>
          <xdr:rowOff>190500</xdr:rowOff>
        </xdr:from>
        <xdr:to>
          <xdr:col>2</xdr:col>
          <xdr:colOff>190500</xdr:colOff>
          <xdr:row>99</xdr:row>
          <xdr:rowOff>85725</xdr:rowOff>
        </xdr:to>
        <xdr:sp macro="" textlink="">
          <xdr:nvSpPr>
            <xdr:cNvPr id="1124" name="Reset_RTU_Inlet" hidden="1">
              <a:extLst>
                <a:ext uri="{63B3BB69-23CF-44E3-9099-C40C66FF867C}">
                  <a14:compatExt spid="_x0000_s1124"/>
                </a:ext>
                <a:ext uri="{FF2B5EF4-FFF2-40B4-BE49-F238E27FC236}">
                  <a16:creationId xmlns:a16="http://schemas.microsoft.com/office/drawing/2014/main" id="{00000000-0008-0000-0000-00006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115</xdr:row>
          <xdr:rowOff>180975</xdr:rowOff>
        </xdr:from>
        <xdr:to>
          <xdr:col>2</xdr:col>
          <xdr:colOff>200025</xdr:colOff>
          <xdr:row>118</xdr:row>
          <xdr:rowOff>76200</xdr:rowOff>
        </xdr:to>
        <xdr:sp macro="" textlink="">
          <xdr:nvSpPr>
            <xdr:cNvPr id="1128" name="Reset_FCU_Inlet" hidden="1">
              <a:extLst>
                <a:ext uri="{63B3BB69-23CF-44E3-9099-C40C66FF867C}">
                  <a14:compatExt spid="_x0000_s1128"/>
                </a:ext>
                <a:ext uri="{FF2B5EF4-FFF2-40B4-BE49-F238E27FC236}">
                  <a16:creationId xmlns:a16="http://schemas.microsoft.com/office/drawing/2014/main" id="{00000000-0008-0000-00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135</xdr:row>
          <xdr:rowOff>66675</xdr:rowOff>
        </xdr:from>
        <xdr:to>
          <xdr:col>2</xdr:col>
          <xdr:colOff>180975</xdr:colOff>
          <xdr:row>137</xdr:row>
          <xdr:rowOff>142875</xdr:rowOff>
        </xdr:to>
        <xdr:sp macro="" textlink="">
          <xdr:nvSpPr>
            <xdr:cNvPr id="1130" name="Reset_AC_Inlet" hidden="1">
              <a:extLst>
                <a:ext uri="{63B3BB69-23CF-44E3-9099-C40C66FF867C}">
                  <a14:compatExt spid="_x0000_s1130"/>
                </a:ext>
                <a:ext uri="{FF2B5EF4-FFF2-40B4-BE49-F238E27FC236}">
                  <a16:creationId xmlns:a16="http://schemas.microsoft.com/office/drawing/2014/main" id="{00000000-0008-0000-00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371475</xdr:colOff>
          <xdr:row>154</xdr:row>
          <xdr:rowOff>66675</xdr:rowOff>
        </xdr:from>
        <xdr:to>
          <xdr:col>2</xdr:col>
          <xdr:colOff>180975</xdr:colOff>
          <xdr:row>156</xdr:row>
          <xdr:rowOff>142875</xdr:rowOff>
        </xdr:to>
        <xdr:sp macro="" textlink="">
          <xdr:nvSpPr>
            <xdr:cNvPr id="1136" name="Reset_CRAC_Inlet"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409575</xdr:colOff>
          <xdr:row>185</xdr:row>
          <xdr:rowOff>190500</xdr:rowOff>
        </xdr:from>
        <xdr:to>
          <xdr:col>2</xdr:col>
          <xdr:colOff>190500</xdr:colOff>
          <xdr:row>188</xdr:row>
          <xdr:rowOff>85725</xdr:rowOff>
        </xdr:to>
        <xdr:sp macro="" textlink="">
          <xdr:nvSpPr>
            <xdr:cNvPr id="1144" name="Reset_ERV_Inlet" hidden="1">
              <a:extLst>
                <a:ext uri="{63B3BB69-23CF-44E3-9099-C40C66FF867C}">
                  <a14:compatExt spid="_x0000_s1144"/>
                </a:ext>
                <a:ext uri="{FF2B5EF4-FFF2-40B4-BE49-F238E27FC236}">
                  <a16:creationId xmlns:a16="http://schemas.microsoft.com/office/drawing/2014/main" id="{00000000-0008-0000-0000-00007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57150</xdr:colOff>
          <xdr:row>278</xdr:row>
          <xdr:rowOff>50800</xdr:rowOff>
        </xdr:from>
        <xdr:to>
          <xdr:col>2</xdr:col>
          <xdr:colOff>2885343</xdr:colOff>
          <xdr:row>280</xdr:row>
          <xdr:rowOff>12700</xdr:rowOff>
        </xdr:to>
        <xdr:sp macro="" textlink="">
          <xdr:nvSpPr>
            <xdr:cNvPr id="1145" name="HP" hidden="1">
              <a:extLst>
                <a:ext uri="{63B3BB69-23CF-44E3-9099-C40C66FF867C}">
                  <a14:compatExt spid="_x0000_s1145"/>
                </a:ext>
                <a:ext uri="{FF2B5EF4-FFF2-40B4-BE49-F238E27FC236}">
                  <a16:creationId xmlns:a16="http://schemas.microsoft.com/office/drawing/2014/main" id="{00000000-0008-0000-0000-00007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438150</xdr:colOff>
          <xdr:row>280</xdr:row>
          <xdr:rowOff>25400</xdr:rowOff>
        </xdr:from>
        <xdr:to>
          <xdr:col>1</xdr:col>
          <xdr:colOff>2209800</xdr:colOff>
          <xdr:row>282</xdr:row>
          <xdr:rowOff>149225</xdr:rowOff>
        </xdr:to>
        <xdr:sp macro="" textlink="">
          <xdr:nvSpPr>
            <xdr:cNvPr id="1146" name="Reset_HP" hidden="1">
              <a:extLst>
                <a:ext uri="{63B3BB69-23CF-44E3-9099-C40C66FF867C}">
                  <a14:compatExt spid="_x0000_s1146"/>
                </a:ext>
                <a:ext uri="{FF2B5EF4-FFF2-40B4-BE49-F238E27FC236}">
                  <a16:creationId xmlns:a16="http://schemas.microsoft.com/office/drawing/2014/main" id="{00000000-0008-0000-0000-00007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0</xdr:colOff>
      <xdr:row>0</xdr:row>
      <xdr:rowOff>107673</xdr:rowOff>
    </xdr:from>
    <xdr:to>
      <xdr:col>1</xdr:col>
      <xdr:colOff>1540429</xdr:colOff>
      <xdr:row>3</xdr:row>
      <xdr:rowOff>173935</xdr:rowOff>
    </xdr:to>
    <xdr:pic>
      <xdr:nvPicPr>
        <xdr:cNvPr id="3" name="logo">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107673"/>
          <a:ext cx="2749690" cy="10850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85725</xdr:colOff>
          <xdr:row>3</xdr:row>
          <xdr:rowOff>114300</xdr:rowOff>
        </xdr:from>
        <xdr:to>
          <xdr:col>2</xdr:col>
          <xdr:colOff>523875</xdr:colOff>
          <xdr:row>6</xdr:row>
          <xdr:rowOff>57150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200-000001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7</xdr:row>
          <xdr:rowOff>57150</xdr:rowOff>
        </xdr:from>
        <xdr:to>
          <xdr:col>2</xdr:col>
          <xdr:colOff>552450</xdr:colOff>
          <xdr:row>10</xdr:row>
          <xdr:rowOff>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200-000002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Unhide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209550</xdr:colOff>
          <xdr:row>3</xdr:row>
          <xdr:rowOff>114300</xdr:rowOff>
        </xdr:from>
        <xdr:to>
          <xdr:col>5</xdr:col>
          <xdr:colOff>647700</xdr:colOff>
          <xdr:row>6</xdr:row>
          <xdr:rowOff>57150</xdr:rowOff>
        </xdr:to>
        <xdr:sp macro="" textlink="">
          <xdr:nvSpPr>
            <xdr:cNvPr id="59395" name="Button 3" hidden="1">
              <a:extLst>
                <a:ext uri="{63B3BB69-23CF-44E3-9099-C40C66FF867C}">
                  <a14:compatExt spid="_x0000_s59395"/>
                </a:ext>
                <a:ext uri="{FF2B5EF4-FFF2-40B4-BE49-F238E27FC236}">
                  <a16:creationId xmlns:a16="http://schemas.microsoft.com/office/drawing/2014/main" id="{00000000-0008-0000-0200-000003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219075</xdr:colOff>
          <xdr:row>7</xdr:row>
          <xdr:rowOff>57150</xdr:rowOff>
        </xdr:from>
        <xdr:to>
          <xdr:col>5</xdr:col>
          <xdr:colOff>657225</xdr:colOff>
          <xdr:row>10</xdr:row>
          <xdr:rowOff>0</xdr:rowOff>
        </xdr:to>
        <xdr:sp macro="" textlink="">
          <xdr:nvSpPr>
            <xdr:cNvPr id="59396" name="Button 4" hidden="1">
              <a:extLst>
                <a:ext uri="{63B3BB69-23CF-44E3-9099-C40C66FF867C}">
                  <a14:compatExt spid="_x0000_s59396"/>
                </a:ext>
                <a:ext uri="{FF2B5EF4-FFF2-40B4-BE49-F238E27FC236}">
                  <a16:creationId xmlns:a16="http://schemas.microsoft.com/office/drawing/2014/main" id="{00000000-0008-0000-0200-000004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400050</xdr:colOff>
          <xdr:row>5</xdr:row>
          <xdr:rowOff>133350</xdr:rowOff>
        </xdr:from>
        <xdr:to>
          <xdr:col>9</xdr:col>
          <xdr:colOff>219075</xdr:colOff>
          <xdr:row>8</xdr:row>
          <xdr:rowOff>66675</xdr:rowOff>
        </xdr:to>
        <xdr:sp macro="" textlink="">
          <xdr:nvSpPr>
            <xdr:cNvPr id="59397" name="Button 5" hidden="1">
              <a:extLst>
                <a:ext uri="{63B3BB69-23CF-44E3-9099-C40C66FF867C}">
                  <a14:compatExt spid="_x0000_s59397"/>
                </a:ext>
                <a:ext uri="{FF2B5EF4-FFF2-40B4-BE49-F238E27FC236}">
                  <a16:creationId xmlns:a16="http://schemas.microsoft.com/office/drawing/2014/main" id="{00000000-0008-0000-0200-000005E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Jump to Selected Sheet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0</xdr:col>
      <xdr:colOff>0</xdr:colOff>
      <xdr:row>0</xdr:row>
      <xdr:rowOff>0</xdr:rowOff>
    </xdr:from>
    <xdr:ext cx="1233488" cy="517771"/>
    <xdr:pic>
      <xdr:nvPicPr>
        <xdr:cNvPr id="2" name="logo">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xdr:from>
      <xdr:col>64</xdr:col>
      <xdr:colOff>161925</xdr:colOff>
      <xdr:row>8</xdr:row>
      <xdr:rowOff>20210</xdr:rowOff>
    </xdr:from>
    <xdr:to>
      <xdr:col>79</xdr:col>
      <xdr:colOff>108506</xdr:colOff>
      <xdr:row>20</xdr:row>
      <xdr:rowOff>144837</xdr:rowOff>
    </xdr:to>
    <xdr:grpSp>
      <xdr:nvGrpSpPr>
        <xdr:cNvPr id="2" name="Group 1">
          <a:extLst>
            <a:ext uri="{FF2B5EF4-FFF2-40B4-BE49-F238E27FC236}">
              <a16:creationId xmlns:a16="http://schemas.microsoft.com/office/drawing/2014/main" id="{00000000-0008-0000-0500-000002000000}"/>
            </a:ext>
          </a:extLst>
        </xdr:cNvPr>
        <xdr:cNvGrpSpPr/>
      </xdr:nvGrpSpPr>
      <xdr:grpSpPr>
        <a:xfrm>
          <a:off x="11823838" y="1229471"/>
          <a:ext cx="2679842" cy="1963366"/>
          <a:chOff x="11189641" y="7141465"/>
          <a:chExt cx="3098446" cy="2541753"/>
        </a:xfrm>
      </xdr:grpSpPr>
      <xdr:grpSp>
        <xdr:nvGrpSpPr>
          <xdr:cNvPr id="3" name="Group 104">
            <a:extLst>
              <a:ext uri="{FF2B5EF4-FFF2-40B4-BE49-F238E27FC236}">
                <a16:creationId xmlns:a16="http://schemas.microsoft.com/office/drawing/2014/main" id="{00000000-0008-0000-0500-000003000000}"/>
              </a:ext>
            </a:extLst>
          </xdr:cNvPr>
          <xdr:cNvGrpSpPr>
            <a:grpSpLocks/>
          </xdr:cNvGrpSpPr>
        </xdr:nvGrpSpPr>
        <xdr:grpSpPr bwMode="auto">
          <a:xfrm>
            <a:off x="12291520" y="8111593"/>
            <a:ext cx="1045123" cy="1571625"/>
            <a:chOff x="6162675" y="8010525"/>
            <a:chExt cx="1047750" cy="1571625"/>
          </a:xfrm>
        </xdr:grpSpPr>
        <xdr:sp macro="" textlink="">
          <xdr:nvSpPr>
            <xdr:cNvPr id="28" name="Oval 94">
              <a:extLst>
                <a:ext uri="{FF2B5EF4-FFF2-40B4-BE49-F238E27FC236}">
                  <a16:creationId xmlns:a16="http://schemas.microsoft.com/office/drawing/2014/main" id="{00000000-0008-0000-0500-00001C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29" name="Oval 91">
              <a:extLst>
                <a:ext uri="{FF2B5EF4-FFF2-40B4-BE49-F238E27FC236}">
                  <a16:creationId xmlns:a16="http://schemas.microsoft.com/office/drawing/2014/main" id="{00000000-0008-0000-0500-00001D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0" name="Oval 92">
              <a:extLst>
                <a:ext uri="{FF2B5EF4-FFF2-40B4-BE49-F238E27FC236}">
                  <a16:creationId xmlns:a16="http://schemas.microsoft.com/office/drawing/2014/main" id="{00000000-0008-0000-0500-00001E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1" name="Oval 38">
              <a:extLst>
                <a:ext uri="{FF2B5EF4-FFF2-40B4-BE49-F238E27FC236}">
                  <a16:creationId xmlns:a16="http://schemas.microsoft.com/office/drawing/2014/main" id="{00000000-0008-0000-0500-00001F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2" name="Rectangle 39">
              <a:extLst>
                <a:ext uri="{FF2B5EF4-FFF2-40B4-BE49-F238E27FC236}">
                  <a16:creationId xmlns:a16="http://schemas.microsoft.com/office/drawing/2014/main" id="{00000000-0008-0000-0500-000020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3" name="Oval 41">
              <a:extLst>
                <a:ext uri="{FF2B5EF4-FFF2-40B4-BE49-F238E27FC236}">
                  <a16:creationId xmlns:a16="http://schemas.microsoft.com/office/drawing/2014/main" id="{00000000-0008-0000-0500-000021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4" name="Group 89">
              <a:extLst>
                <a:ext uri="{FF2B5EF4-FFF2-40B4-BE49-F238E27FC236}">
                  <a16:creationId xmlns:a16="http://schemas.microsoft.com/office/drawing/2014/main" id="{00000000-0008-0000-0500-000022000000}"/>
                </a:ext>
              </a:extLst>
            </xdr:cNvPr>
            <xdr:cNvGrpSpPr>
              <a:grpSpLocks/>
            </xdr:cNvGrpSpPr>
          </xdr:nvGrpSpPr>
          <xdr:grpSpPr bwMode="auto">
            <a:xfrm>
              <a:off x="6543675" y="8610600"/>
              <a:ext cx="266700" cy="266700"/>
              <a:chOff x="7553325" y="7058025"/>
              <a:chExt cx="266700" cy="266700"/>
            </a:xfrm>
          </xdr:grpSpPr>
          <xdr:sp macro="" textlink="">
            <xdr:nvSpPr>
              <xdr:cNvPr id="45" name="Oval 87">
                <a:extLst>
                  <a:ext uri="{FF2B5EF4-FFF2-40B4-BE49-F238E27FC236}">
                    <a16:creationId xmlns:a16="http://schemas.microsoft.com/office/drawing/2014/main" id="{00000000-0008-0000-0500-00002D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6" name="Oval 88">
                <a:extLst>
                  <a:ext uri="{FF2B5EF4-FFF2-40B4-BE49-F238E27FC236}">
                    <a16:creationId xmlns:a16="http://schemas.microsoft.com/office/drawing/2014/main" id="{00000000-0008-0000-0500-00002E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5" name="Straight Connector 100">
              <a:extLst>
                <a:ext uri="{FF2B5EF4-FFF2-40B4-BE49-F238E27FC236}">
                  <a16:creationId xmlns:a16="http://schemas.microsoft.com/office/drawing/2014/main" id="{00000000-0008-0000-0500-000023000000}"/>
                </a:ext>
              </a:extLst>
            </xdr:cNvPr>
            <xdr:cNvCxnSpPr>
              <a:cxnSpLocks noChangeShapeType="1"/>
              <a:stCxn id="45" idx="2"/>
              <a:endCxn id="29"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6" name="Straight Connector 103">
              <a:extLst>
                <a:ext uri="{FF2B5EF4-FFF2-40B4-BE49-F238E27FC236}">
                  <a16:creationId xmlns:a16="http://schemas.microsoft.com/office/drawing/2014/main" id="{00000000-0008-0000-0500-000024000000}"/>
                </a:ext>
              </a:extLst>
            </xdr:cNvPr>
            <xdr:cNvCxnSpPr>
              <a:cxnSpLocks noChangeShapeType="1"/>
              <a:stCxn id="45" idx="5"/>
              <a:endCxn id="29"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88">
              <a:extLst>
                <a:ext uri="{FF2B5EF4-FFF2-40B4-BE49-F238E27FC236}">
                  <a16:creationId xmlns:a16="http://schemas.microsoft.com/office/drawing/2014/main" id="{00000000-0008-0000-0500-000025000000}"/>
                </a:ext>
              </a:extLst>
            </xdr:cNvPr>
            <xdr:cNvCxnSpPr>
              <a:cxnSpLocks noChangeShapeType="1"/>
              <a:stCxn id="33" idx="6"/>
              <a:endCxn id="45"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95">
              <a:extLst>
                <a:ext uri="{FF2B5EF4-FFF2-40B4-BE49-F238E27FC236}">
                  <a16:creationId xmlns:a16="http://schemas.microsoft.com/office/drawing/2014/main" id="{00000000-0008-0000-0500-000026000000}"/>
                </a:ext>
              </a:extLst>
            </xdr:cNvPr>
            <xdr:cNvCxnSpPr>
              <a:cxnSpLocks noChangeShapeType="1"/>
              <a:stCxn id="33" idx="0"/>
              <a:endCxn id="45"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8">
              <a:extLst>
                <a:ext uri="{FF2B5EF4-FFF2-40B4-BE49-F238E27FC236}">
                  <a16:creationId xmlns:a16="http://schemas.microsoft.com/office/drawing/2014/main" id="{00000000-0008-0000-0500-000027000000}"/>
                </a:ext>
              </a:extLst>
            </xdr:cNvPr>
            <xdr:cNvCxnSpPr>
              <a:cxnSpLocks noChangeShapeType="1"/>
              <a:stCxn id="33" idx="2"/>
              <a:endCxn id="45"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101">
              <a:extLst>
                <a:ext uri="{FF2B5EF4-FFF2-40B4-BE49-F238E27FC236}">
                  <a16:creationId xmlns:a16="http://schemas.microsoft.com/office/drawing/2014/main" id="{00000000-0008-0000-0500-000028000000}"/>
                </a:ext>
              </a:extLst>
            </xdr:cNvPr>
            <xdr:cNvCxnSpPr>
              <a:cxnSpLocks noChangeShapeType="1"/>
              <a:stCxn id="33" idx="4"/>
              <a:endCxn id="45"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5">
              <a:extLst>
                <a:ext uri="{FF2B5EF4-FFF2-40B4-BE49-F238E27FC236}">
                  <a16:creationId xmlns:a16="http://schemas.microsoft.com/office/drawing/2014/main" id="{00000000-0008-0000-0500-000029000000}"/>
                </a:ext>
              </a:extLst>
            </xdr:cNvPr>
            <xdr:cNvCxnSpPr>
              <a:cxnSpLocks noChangeShapeType="1"/>
              <a:stCxn id="33" idx="7"/>
              <a:endCxn id="45"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8">
              <a:extLst>
                <a:ext uri="{FF2B5EF4-FFF2-40B4-BE49-F238E27FC236}">
                  <a16:creationId xmlns:a16="http://schemas.microsoft.com/office/drawing/2014/main" id="{00000000-0008-0000-0500-00002A000000}"/>
                </a:ext>
              </a:extLst>
            </xdr:cNvPr>
            <xdr:cNvCxnSpPr>
              <a:cxnSpLocks noChangeShapeType="1"/>
              <a:stCxn id="33" idx="1"/>
              <a:endCxn id="45"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11">
              <a:extLst>
                <a:ext uri="{FF2B5EF4-FFF2-40B4-BE49-F238E27FC236}">
                  <a16:creationId xmlns:a16="http://schemas.microsoft.com/office/drawing/2014/main" id="{00000000-0008-0000-0500-00002B000000}"/>
                </a:ext>
              </a:extLst>
            </xdr:cNvPr>
            <xdr:cNvCxnSpPr>
              <a:cxnSpLocks noChangeShapeType="1"/>
              <a:stCxn id="33" idx="3"/>
              <a:endCxn id="45"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4">
              <a:extLst>
                <a:ext uri="{FF2B5EF4-FFF2-40B4-BE49-F238E27FC236}">
                  <a16:creationId xmlns:a16="http://schemas.microsoft.com/office/drawing/2014/main" id="{00000000-0008-0000-0500-00002C000000}"/>
                </a:ext>
              </a:extLst>
            </xdr:cNvPr>
            <xdr:cNvCxnSpPr>
              <a:cxnSpLocks noChangeShapeType="1"/>
              <a:stCxn id="33" idx="5"/>
              <a:endCxn id="45"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4" name="Group 126">
            <a:extLst>
              <a:ext uri="{FF2B5EF4-FFF2-40B4-BE49-F238E27FC236}">
                <a16:creationId xmlns:a16="http://schemas.microsoft.com/office/drawing/2014/main" id="{00000000-0008-0000-0500-000004000000}"/>
              </a:ext>
            </a:extLst>
          </xdr:cNvPr>
          <xdr:cNvGrpSpPr>
            <a:grpSpLocks/>
          </xdr:cNvGrpSpPr>
        </xdr:nvGrpSpPr>
        <xdr:grpSpPr bwMode="auto">
          <a:xfrm rot="10800000" flipH="1">
            <a:off x="12457467" y="7141465"/>
            <a:ext cx="868089" cy="753167"/>
            <a:chOff x="5924550" y="8229600"/>
            <a:chExt cx="1200150" cy="1266825"/>
          </a:xfrm>
        </xdr:grpSpPr>
        <xdr:grpSp>
          <xdr:nvGrpSpPr>
            <xdr:cNvPr id="11" name="Group 48">
              <a:extLst>
                <a:ext uri="{FF2B5EF4-FFF2-40B4-BE49-F238E27FC236}">
                  <a16:creationId xmlns:a16="http://schemas.microsoft.com/office/drawing/2014/main" id="{00000000-0008-0000-0500-00000B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0" name="Group 49">
                <a:extLst>
                  <a:ext uri="{FF2B5EF4-FFF2-40B4-BE49-F238E27FC236}">
                    <a16:creationId xmlns:a16="http://schemas.microsoft.com/office/drawing/2014/main" id="{00000000-0008-0000-0500-000014000000}"/>
                  </a:ext>
                </a:extLst>
              </xdr:cNvPr>
              <xdr:cNvGrpSpPr>
                <a:grpSpLocks/>
              </xdr:cNvGrpSpPr>
            </xdr:nvGrpSpPr>
            <xdr:grpSpPr bwMode="auto">
              <a:xfrm>
                <a:off x="1012" y="923"/>
                <a:ext cx="61" cy="96"/>
                <a:chOff x="1073" y="936"/>
                <a:chExt cx="61" cy="96"/>
              </a:xfrm>
              <a:grpFill/>
            </xdr:grpSpPr>
            <xdr:sp macro="" textlink="">
              <xdr:nvSpPr>
                <xdr:cNvPr id="26" name="Rectangle 50">
                  <a:extLst>
                    <a:ext uri="{FF2B5EF4-FFF2-40B4-BE49-F238E27FC236}">
                      <a16:creationId xmlns:a16="http://schemas.microsoft.com/office/drawing/2014/main" id="{00000000-0008-0000-0500-00001A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7" name="AutoShape 51">
                  <a:extLst>
                    <a:ext uri="{FF2B5EF4-FFF2-40B4-BE49-F238E27FC236}">
                      <a16:creationId xmlns:a16="http://schemas.microsoft.com/office/drawing/2014/main" id="{00000000-0008-0000-0500-00001B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1" name="Line 52">
                <a:extLst>
                  <a:ext uri="{FF2B5EF4-FFF2-40B4-BE49-F238E27FC236}">
                    <a16:creationId xmlns:a16="http://schemas.microsoft.com/office/drawing/2014/main" id="{00000000-0008-0000-0500-000015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2" name="Line 53">
                <a:extLst>
                  <a:ext uri="{FF2B5EF4-FFF2-40B4-BE49-F238E27FC236}">
                    <a16:creationId xmlns:a16="http://schemas.microsoft.com/office/drawing/2014/main" id="{00000000-0008-0000-0500-000016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4">
                <a:extLst>
                  <a:ext uri="{FF2B5EF4-FFF2-40B4-BE49-F238E27FC236}">
                    <a16:creationId xmlns:a16="http://schemas.microsoft.com/office/drawing/2014/main" id="{00000000-0008-0000-0500-000017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5">
                <a:extLst>
                  <a:ext uri="{FF2B5EF4-FFF2-40B4-BE49-F238E27FC236}">
                    <a16:creationId xmlns:a16="http://schemas.microsoft.com/office/drawing/2014/main" id="{00000000-0008-0000-0500-000018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6">
                <a:extLst>
                  <a:ext uri="{FF2B5EF4-FFF2-40B4-BE49-F238E27FC236}">
                    <a16:creationId xmlns:a16="http://schemas.microsoft.com/office/drawing/2014/main" id="{00000000-0008-0000-0500-000019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2" name="Rounded Rectangle 128">
              <a:extLst>
                <a:ext uri="{FF2B5EF4-FFF2-40B4-BE49-F238E27FC236}">
                  <a16:creationId xmlns:a16="http://schemas.microsoft.com/office/drawing/2014/main" id="{00000000-0008-0000-0500-00000C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3" name="Group 89">
              <a:extLst>
                <a:ext uri="{FF2B5EF4-FFF2-40B4-BE49-F238E27FC236}">
                  <a16:creationId xmlns:a16="http://schemas.microsoft.com/office/drawing/2014/main" id="{00000000-0008-0000-0500-00000D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0500-000012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0500-000013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4" name="Group 90">
              <a:extLst>
                <a:ext uri="{FF2B5EF4-FFF2-40B4-BE49-F238E27FC236}">
                  <a16:creationId xmlns:a16="http://schemas.microsoft.com/office/drawing/2014/main" id="{00000000-0008-0000-0500-00000E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6" name="Rectangle 15">
                <a:extLst>
                  <a:ext uri="{FF2B5EF4-FFF2-40B4-BE49-F238E27FC236}">
                    <a16:creationId xmlns:a16="http://schemas.microsoft.com/office/drawing/2014/main" id="{00000000-0008-0000-0500-000010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7" name="Rectangle 16">
                <a:extLst>
                  <a:ext uri="{FF2B5EF4-FFF2-40B4-BE49-F238E27FC236}">
                    <a16:creationId xmlns:a16="http://schemas.microsoft.com/office/drawing/2014/main" id="{00000000-0008-0000-0500-000011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5" name="Straight Connector 131">
              <a:extLst>
                <a:ext uri="{FF2B5EF4-FFF2-40B4-BE49-F238E27FC236}">
                  <a16:creationId xmlns:a16="http://schemas.microsoft.com/office/drawing/2014/main" id="{00000000-0008-0000-0500-00000F000000}"/>
                </a:ext>
              </a:extLst>
            </xdr:cNvPr>
            <xdr:cNvCxnSpPr>
              <a:cxnSpLocks noChangeShapeType="1"/>
              <a:stCxn id="17" idx="0"/>
              <a:endCxn id="19"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5" name="Straight Connector 153">
            <a:extLst>
              <a:ext uri="{FF2B5EF4-FFF2-40B4-BE49-F238E27FC236}">
                <a16:creationId xmlns:a16="http://schemas.microsoft.com/office/drawing/2014/main" id="{00000000-0008-0000-0500-000005000000}"/>
              </a:ext>
            </a:extLst>
          </xdr:cNvPr>
          <xdr:cNvCxnSpPr>
            <a:cxnSpLocks noChangeShapeType="1"/>
            <a:stCxn id="19" idx="2"/>
            <a:endCxn id="46"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6" name="Curved Left Arrow 6">
            <a:extLst>
              <a:ext uri="{FF2B5EF4-FFF2-40B4-BE49-F238E27FC236}">
                <a16:creationId xmlns:a16="http://schemas.microsoft.com/office/drawing/2014/main" id="{00000000-0008-0000-0500-000006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7" name="Left Arrow 7">
            <a:extLst>
              <a:ext uri="{FF2B5EF4-FFF2-40B4-BE49-F238E27FC236}">
                <a16:creationId xmlns:a16="http://schemas.microsoft.com/office/drawing/2014/main" id="{00000000-0008-0000-0500-000007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8" name="Picture 7" descr="C:\Users\Joseph Campos\AppData\Local\Microsoft\Windows\Temporary Internet Files\Content.IE5\KOY32B7X\eye-side[1].png">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oneCellAnchor>
    <xdr:from>
      <xdr:col>0</xdr:col>
      <xdr:colOff>0</xdr:colOff>
      <xdr:row>0</xdr:row>
      <xdr:rowOff>0</xdr:rowOff>
    </xdr:from>
    <xdr:ext cx="1233488" cy="517771"/>
    <xdr:pic>
      <xdr:nvPicPr>
        <xdr:cNvPr id="47" name="logo">
          <a:extLst>
            <a:ext uri="{FF2B5EF4-FFF2-40B4-BE49-F238E27FC236}">
              <a16:creationId xmlns:a16="http://schemas.microsoft.com/office/drawing/2014/main" id="{00000000-0008-0000-0500-00002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4</xdr:col>
      <xdr:colOff>22860</xdr:colOff>
      <xdr:row>38</xdr:row>
      <xdr:rowOff>182880</xdr:rowOff>
    </xdr:from>
    <xdr:to>
      <xdr:col>18</xdr:col>
      <xdr:colOff>175260</xdr:colOff>
      <xdr:row>51</xdr:row>
      <xdr:rowOff>53340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746760" y="6050280"/>
          <a:ext cx="2562225" cy="190881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t>REPLACE</a:t>
          </a:r>
          <a:r>
            <a:rPr lang="en-US" sz="2000" b="1" baseline="0"/>
            <a:t> THIS TEXT BOX WITH OWENER PHOTO</a:t>
          </a:r>
        </a:p>
        <a:p>
          <a:pPr algn="ctr"/>
          <a:r>
            <a:rPr lang="en-US" sz="2000" b="1" baseline="0"/>
            <a:t>(APROX. THIS SIZE AND LOCATION)</a:t>
          </a:r>
        </a:p>
      </xdr:txBody>
    </xdr:sp>
    <xdr:clientData/>
  </xdr:twoCellAnchor>
  <xdr:twoCellAnchor editAs="oneCell">
    <xdr:from>
      <xdr:col>0</xdr:col>
      <xdr:colOff>1</xdr:colOff>
      <xdr:row>0</xdr:row>
      <xdr:rowOff>0</xdr:rowOff>
    </xdr:from>
    <xdr:to>
      <xdr:col>7</xdr:col>
      <xdr:colOff>90489</xdr:colOff>
      <xdr:row>3</xdr:row>
      <xdr:rowOff>60571</xdr:rowOff>
    </xdr:to>
    <xdr:pic>
      <xdr:nvPicPr>
        <xdr:cNvPr id="6" name="logo">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1" y="0"/>
          <a:ext cx="1233488" cy="517771"/>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28575</xdr:colOff>
      <xdr:row>0</xdr:row>
      <xdr:rowOff>19050</xdr:rowOff>
    </xdr:from>
    <xdr:to>
      <xdr:col>11</xdr:col>
      <xdr:colOff>123825</xdr:colOff>
      <xdr:row>5</xdr:row>
      <xdr:rowOff>166410</xdr:rowOff>
    </xdr:to>
    <xdr:pic>
      <xdr:nvPicPr>
        <xdr:cNvPr id="5" name="logo">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28575" y="19050"/>
          <a:ext cx="1962150" cy="823635"/>
        </a:xfrm>
        <a:prstGeom prst="rect">
          <a:avLst/>
        </a:prstGeom>
      </xdr:spPr>
    </xdr:pic>
    <xdr:clientData/>
  </xdr:twoCellAnchor>
  <xdr:twoCellAnchor editAs="oneCell">
    <xdr:from>
      <xdr:col>13</xdr:col>
      <xdr:colOff>67237</xdr:colOff>
      <xdr:row>22</xdr:row>
      <xdr:rowOff>112059</xdr:rowOff>
    </xdr:from>
    <xdr:to>
      <xdr:col>34</xdr:col>
      <xdr:colOff>201707</xdr:colOff>
      <xdr:row>38</xdr:row>
      <xdr:rowOff>4446</xdr:rowOff>
    </xdr:to>
    <xdr:pic>
      <xdr:nvPicPr>
        <xdr:cNvPr id="121" name="Picture 120">
          <a:extLst>
            <a:ext uri="{FF2B5EF4-FFF2-40B4-BE49-F238E27FC236}">
              <a16:creationId xmlns:a16="http://schemas.microsoft.com/office/drawing/2014/main" id="{00000000-0008-0000-0800-000079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274796" y="3541059"/>
          <a:ext cx="3899646" cy="2422115"/>
        </a:xfrm>
        <a:prstGeom prst="rect">
          <a:avLst/>
        </a:prstGeom>
        <a:noFill/>
        <a:ln>
          <a:noFill/>
        </a:ln>
      </xdr:spPr>
    </xdr:pic>
    <xdr:clientData/>
  </xdr:twoCellAnchor>
  <xdr:twoCellAnchor>
    <xdr:from>
      <xdr:col>13</xdr:col>
      <xdr:colOff>69274</xdr:colOff>
      <xdr:row>22</xdr:row>
      <xdr:rowOff>124239</xdr:rowOff>
    </xdr:from>
    <xdr:to>
      <xdr:col>34</xdr:col>
      <xdr:colOff>182219</xdr:colOff>
      <xdr:row>37</xdr:row>
      <xdr:rowOff>138545</xdr:rowOff>
    </xdr:to>
    <xdr:sp macro="" textlink="">
      <xdr:nvSpPr>
        <xdr:cNvPr id="123" name="TextBox 122">
          <a:extLst>
            <a:ext uri="{FF2B5EF4-FFF2-40B4-BE49-F238E27FC236}">
              <a16:creationId xmlns:a16="http://schemas.microsoft.com/office/drawing/2014/main" id="{00000000-0008-0000-0800-00007B000000}"/>
            </a:ext>
          </a:extLst>
        </xdr:cNvPr>
        <xdr:cNvSpPr txBox="1"/>
      </xdr:nvSpPr>
      <xdr:spPr>
        <a:xfrm>
          <a:off x="2276833" y="3553239"/>
          <a:ext cx="3878121" cy="2401159"/>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latin typeface="Arial" panose="020B0604020202020204" pitchFamily="34" charset="0"/>
              <a:cs typeface="Arial" panose="020B0604020202020204" pitchFamily="34" charset="0"/>
            </a:rPr>
            <a:t>REMOVE</a:t>
          </a:r>
          <a:r>
            <a:rPr lang="en-US" sz="1800" b="1" baseline="0">
              <a:latin typeface="Arial" panose="020B0604020202020204" pitchFamily="34" charset="0"/>
              <a:cs typeface="Arial" panose="020B0604020202020204" pitchFamily="34" charset="0"/>
            </a:rPr>
            <a:t> THIS TEXT BOX AND REPLACE PHOTO BELOW WITH ACTUAL PROJECT PHOTO</a:t>
          </a:r>
        </a:p>
        <a:p>
          <a:pPr algn="ctr"/>
          <a:r>
            <a:rPr lang="en-US" sz="1800" b="1" baseline="0">
              <a:latin typeface="Arial" panose="020B0604020202020204" pitchFamily="34" charset="0"/>
              <a:cs typeface="Arial" panose="020B0604020202020204" pitchFamily="34" charset="0"/>
            </a:rPr>
            <a:t>(APROX. THIS SIZE AND LOCATION)</a:t>
          </a:r>
        </a:p>
      </xdr:txBody>
    </xdr:sp>
    <xdr:clientData/>
  </xdr:twoCellAnchor>
  <xdr:twoCellAnchor editAs="oneCell">
    <xdr:from>
      <xdr:col>24</xdr:col>
      <xdr:colOff>78441</xdr:colOff>
      <xdr:row>42</xdr:row>
      <xdr:rowOff>23763</xdr:rowOff>
    </xdr:from>
    <xdr:to>
      <xdr:col>34</xdr:col>
      <xdr:colOff>211231</xdr:colOff>
      <xdr:row>50</xdr:row>
      <xdr:rowOff>93500</xdr:rowOff>
    </xdr:to>
    <xdr:pic>
      <xdr:nvPicPr>
        <xdr:cNvPr id="124" name="Picture 123">
          <a:extLst>
            <a:ext uri="{FF2B5EF4-FFF2-40B4-BE49-F238E27FC236}">
              <a16:creationId xmlns:a16="http://schemas.microsoft.com/office/drawing/2014/main" id="{00000000-0008-0000-0800-00007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58235" y="6668851"/>
          <a:ext cx="1925731" cy="1324796"/>
        </a:xfrm>
        <a:prstGeom prst="rect">
          <a:avLst/>
        </a:prstGeom>
      </xdr:spPr>
    </xdr:pic>
    <xdr:clientData/>
  </xdr:twoCellAnchor>
  <xdr:twoCellAnchor>
    <xdr:from>
      <xdr:col>24</xdr:col>
      <xdr:colOff>13607</xdr:colOff>
      <xdr:row>42</xdr:row>
      <xdr:rowOff>14958</xdr:rowOff>
    </xdr:from>
    <xdr:to>
      <xdr:col>34</xdr:col>
      <xdr:colOff>234608</xdr:colOff>
      <xdr:row>50</xdr:row>
      <xdr:rowOff>95250</xdr:rowOff>
    </xdr:to>
    <xdr:sp macro="" textlink="">
      <xdr:nvSpPr>
        <xdr:cNvPr id="126" name="TextBox 125">
          <a:extLst>
            <a:ext uri="{FF2B5EF4-FFF2-40B4-BE49-F238E27FC236}">
              <a16:creationId xmlns:a16="http://schemas.microsoft.com/office/drawing/2014/main" id="{00000000-0008-0000-0800-00007E000000}"/>
            </a:ext>
          </a:extLst>
        </xdr:cNvPr>
        <xdr:cNvSpPr txBox="1"/>
      </xdr:nvSpPr>
      <xdr:spPr>
        <a:xfrm>
          <a:off x="4193401" y="6660046"/>
          <a:ext cx="2013942" cy="1335351"/>
        </a:xfrm>
        <a:prstGeom prst="rect">
          <a:avLst/>
        </a:prstGeom>
        <a:solidFill>
          <a:srgbClr val="FFFF00">
            <a:alpha val="25000"/>
          </a:srgb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dk1"/>
              </a:solidFill>
              <a:effectLst/>
              <a:latin typeface="Arial" panose="020B0604020202020204" pitchFamily="34" charset="0"/>
              <a:ea typeface="+mn-ea"/>
              <a:cs typeface="Arial" panose="020B0604020202020204" pitchFamily="34" charset="0"/>
            </a:rPr>
            <a:t>REMOVE</a:t>
          </a:r>
          <a:r>
            <a:rPr lang="en-US" sz="1400" b="1" baseline="0">
              <a:solidFill>
                <a:schemeClr val="dk1"/>
              </a:solidFill>
              <a:effectLst/>
              <a:latin typeface="Arial" panose="020B0604020202020204" pitchFamily="34" charset="0"/>
              <a:ea typeface="+mn-ea"/>
              <a:cs typeface="Arial" panose="020B0604020202020204" pitchFamily="34" charset="0"/>
            </a:rPr>
            <a:t> THIS TEXT BOX AND REPLACE LOGO BELOW WITH ACTUAL CLIENT LOGO</a:t>
          </a:r>
          <a:endParaRPr lang="en-US" sz="1400">
            <a:effectLst/>
            <a:latin typeface="Arial" panose="020B0604020202020204" pitchFamily="34" charset="0"/>
            <a:cs typeface="Arial" panose="020B0604020202020204" pitchFamily="34" charset="0"/>
          </a:endParaRPr>
        </a:p>
        <a:p>
          <a:pPr algn="ctr"/>
          <a:r>
            <a:rPr lang="en-US" sz="1400" b="1" baseline="0">
              <a:solidFill>
                <a:schemeClr val="dk1"/>
              </a:solidFill>
              <a:effectLst/>
              <a:latin typeface="Arial" panose="020B0604020202020204" pitchFamily="34" charset="0"/>
              <a:ea typeface="+mn-ea"/>
              <a:cs typeface="Arial" panose="020B0604020202020204" pitchFamily="34" charset="0"/>
            </a:rPr>
            <a:t>(APROX. THIS SIZE AND LOCATION)</a:t>
          </a:r>
          <a:endParaRPr lang="en-US" sz="1400">
            <a:effectLst/>
            <a:latin typeface="Arial" panose="020B0604020202020204" pitchFamily="34" charset="0"/>
            <a:cs typeface="Arial" panose="020B060402020202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85725</xdr:rowOff>
    </xdr:from>
    <xdr:to>
      <xdr:col>5</xdr:col>
      <xdr:colOff>26035</xdr:colOff>
      <xdr:row>59</xdr:row>
      <xdr:rowOff>95250</xdr:rowOff>
    </xdr:to>
    <xdr:sp macro="" textlink="">
      <xdr:nvSpPr>
        <xdr:cNvPr id="4" name="Shape 92761">
          <a:extLst>
            <a:ext uri="{FF2B5EF4-FFF2-40B4-BE49-F238E27FC236}">
              <a16:creationId xmlns:a16="http://schemas.microsoft.com/office/drawing/2014/main" id="{00000000-0008-0000-0900-000004000000}"/>
            </a:ext>
          </a:extLst>
        </xdr:cNvPr>
        <xdr:cNvSpPr/>
      </xdr:nvSpPr>
      <xdr:spPr>
        <a:xfrm>
          <a:off x="0" y="9944100"/>
          <a:ext cx="930910"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xdr:from>
      <xdr:col>0</xdr:col>
      <xdr:colOff>0</xdr:colOff>
      <xdr:row>59</xdr:row>
      <xdr:rowOff>92922</xdr:rowOff>
    </xdr:from>
    <xdr:to>
      <xdr:col>5</xdr:col>
      <xdr:colOff>26035</xdr:colOff>
      <xdr:row>59</xdr:row>
      <xdr:rowOff>102447</xdr:rowOff>
    </xdr:to>
    <xdr:sp macro="" textlink="">
      <xdr:nvSpPr>
        <xdr:cNvPr id="6" name="Shape 92761">
          <a:extLst>
            <a:ext uri="{FF2B5EF4-FFF2-40B4-BE49-F238E27FC236}">
              <a16:creationId xmlns:a16="http://schemas.microsoft.com/office/drawing/2014/main" id="{00000000-0008-0000-0A00-000006000000}"/>
            </a:ext>
          </a:extLst>
        </xdr:cNvPr>
        <xdr:cNvSpPr/>
      </xdr:nvSpPr>
      <xdr:spPr>
        <a:xfrm>
          <a:off x="0" y="9947812"/>
          <a:ext cx="932072" cy="9525"/>
        </a:xfrm>
        <a:custGeom>
          <a:avLst/>
          <a:gdLst/>
          <a:ahLst/>
          <a:cxnLst/>
          <a:rect l="0" t="0" r="0" b="0"/>
          <a:pathLst>
            <a:path w="931354" h="9525">
              <a:moveTo>
                <a:pt x="0" y="0"/>
              </a:moveTo>
              <a:lnTo>
                <a:pt x="931354" y="0"/>
              </a:lnTo>
              <a:lnTo>
                <a:pt x="931354" y="9525"/>
              </a:lnTo>
              <a:lnTo>
                <a:pt x="0" y="9525"/>
              </a:lnTo>
              <a:lnTo>
                <a:pt x="0" y="0"/>
              </a:lnTo>
            </a:path>
          </a:pathLst>
        </a:custGeom>
        <a:ln w="0" cap="flat">
          <a:miter lim="127000"/>
        </a:ln>
      </xdr:spPr>
      <xdr:style>
        <a:lnRef idx="0">
          <a:srgbClr val="000000">
            <a:alpha val="0"/>
          </a:srgbClr>
        </a:lnRef>
        <a:fillRef idx="1">
          <a:srgbClr val="EF3D23"/>
        </a:fillRef>
        <a:effectRef idx="0">
          <a:scrgbClr r="0" g="0" b="0"/>
        </a:effectRef>
        <a:fontRef idx="none"/>
      </xdr:style>
      <xdr:txBody>
        <a:bodyPr wrap="square"/>
        <a:lstStyle/>
        <a:p>
          <a:endParaRPr lang="en-US"/>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2" name="logo">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54</xdr:col>
      <xdr:colOff>161925</xdr:colOff>
      <xdr:row>21</xdr:row>
      <xdr:rowOff>20210</xdr:rowOff>
    </xdr:from>
    <xdr:to>
      <xdr:col>69</xdr:col>
      <xdr:colOff>108506</xdr:colOff>
      <xdr:row>33</xdr:row>
      <xdr:rowOff>144837</xdr:rowOff>
    </xdr:to>
    <xdr:grpSp>
      <xdr:nvGrpSpPr>
        <xdr:cNvPr id="3" name="Group 2">
          <a:extLst>
            <a:ext uri="{FF2B5EF4-FFF2-40B4-BE49-F238E27FC236}">
              <a16:creationId xmlns:a16="http://schemas.microsoft.com/office/drawing/2014/main" id="{00000000-0008-0000-0E00-000003000000}"/>
            </a:ext>
          </a:extLst>
        </xdr:cNvPr>
        <xdr:cNvGrpSpPr/>
      </xdr:nvGrpSpPr>
      <xdr:grpSpPr>
        <a:xfrm>
          <a:off x="9934575" y="32491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0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0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0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0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0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0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0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0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0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0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0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0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0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0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0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0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0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0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0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0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0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0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0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0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0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0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0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0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0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0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0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0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0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0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0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0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0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0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0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0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0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0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64</xdr:col>
      <xdr:colOff>129540</xdr:colOff>
      <xdr:row>27</xdr:row>
      <xdr:rowOff>22860</xdr:rowOff>
    </xdr:from>
    <xdr:to>
      <xdr:col>78</xdr:col>
      <xdr:colOff>28086</xdr:colOff>
      <xdr:row>33</xdr:row>
      <xdr:rowOff>4219</xdr:rowOff>
    </xdr:to>
    <xdr:pic>
      <xdr:nvPicPr>
        <xdr:cNvPr id="4" name="Picture 3">
          <a:extLst>
            <a:ext uri="{FF2B5EF4-FFF2-40B4-BE49-F238E27FC236}">
              <a16:creationId xmlns:a16="http://schemas.microsoft.com/office/drawing/2014/main" id="{00000000-0008-0000-1500-000004000000}"/>
            </a:ext>
          </a:extLst>
        </xdr:cNvPr>
        <xdr:cNvPicPr>
          <a:picLocks noChangeAspect="1"/>
        </xdr:cNvPicPr>
      </xdr:nvPicPr>
      <xdr:blipFill>
        <a:blip xmlns:r="http://schemas.openxmlformats.org/officeDocument/2006/relationships" r:embed="rId2"/>
        <a:stretch>
          <a:fillRect/>
        </a:stretch>
      </xdr:blipFill>
      <xdr:spPr>
        <a:xfrm>
          <a:off x="11833860" y="4168140"/>
          <a:ext cx="2458866" cy="903379"/>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16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56" name="Group 55">
          <a:extLst>
            <a:ext uri="{FF2B5EF4-FFF2-40B4-BE49-F238E27FC236}">
              <a16:creationId xmlns:a16="http://schemas.microsoft.com/office/drawing/2014/main" id="{00000000-0008-0000-1700-000038000000}"/>
            </a:ext>
          </a:extLst>
        </xdr:cNvPr>
        <xdr:cNvGrpSpPr/>
      </xdr:nvGrpSpPr>
      <xdr:grpSpPr>
        <a:xfrm>
          <a:off x="5997498" y="2551889"/>
          <a:ext cx="2486160" cy="2027834"/>
          <a:chOff x="6060363" y="2579321"/>
          <a:chExt cx="2510925" cy="2046122"/>
        </a:xfrm>
      </xdr:grpSpPr>
      <xdr:sp macro="" textlink="">
        <xdr:nvSpPr>
          <xdr:cNvPr id="2" name="Oval 1">
            <a:extLst>
              <a:ext uri="{FF2B5EF4-FFF2-40B4-BE49-F238E27FC236}">
                <a16:creationId xmlns:a16="http://schemas.microsoft.com/office/drawing/2014/main" id="{00000000-0008-0000-1700-000002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3" name="Straight Connector 2">
            <a:extLst>
              <a:ext uri="{FF2B5EF4-FFF2-40B4-BE49-F238E27FC236}">
                <a16:creationId xmlns:a16="http://schemas.microsoft.com/office/drawing/2014/main" id="{00000000-0008-0000-1700-000003000000}"/>
              </a:ext>
            </a:extLst>
          </xdr:cNvPr>
          <xdr:cNvCxnSpPr>
            <a:stCxn id="2" idx="2"/>
            <a:endCxn id="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 name="Straight Connector 3">
            <a:extLst>
              <a:ext uri="{FF2B5EF4-FFF2-40B4-BE49-F238E27FC236}">
                <a16:creationId xmlns:a16="http://schemas.microsoft.com/office/drawing/2014/main" id="{00000000-0008-0000-1700-000004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700-000005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700-000006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7" name="TextBox 6">
            <a:extLst>
              <a:ext uri="{FF2B5EF4-FFF2-40B4-BE49-F238E27FC236}">
                <a16:creationId xmlns:a16="http://schemas.microsoft.com/office/drawing/2014/main" id="{00000000-0008-0000-1700-000007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8" name="TextBox 7">
            <a:extLst>
              <a:ext uri="{FF2B5EF4-FFF2-40B4-BE49-F238E27FC236}">
                <a16:creationId xmlns:a16="http://schemas.microsoft.com/office/drawing/2014/main" id="{00000000-0008-0000-1700-000008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11" name="logo">
          <a:extLst>
            <a:ext uri="{FF2B5EF4-FFF2-40B4-BE49-F238E27FC236}">
              <a16:creationId xmlns:a16="http://schemas.microsoft.com/office/drawing/2014/main" id="{00000000-0008-0000-17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twoCellAnchor editAs="oneCell">
    <xdr:from>
      <xdr:col>49</xdr:col>
      <xdr:colOff>7620</xdr:colOff>
      <xdr:row>25</xdr:row>
      <xdr:rowOff>91440</xdr:rowOff>
    </xdr:from>
    <xdr:to>
      <xdr:col>62</xdr:col>
      <xdr:colOff>89046</xdr:colOff>
      <xdr:row>31</xdr:row>
      <xdr:rowOff>72799</xdr:rowOff>
    </xdr:to>
    <xdr:pic>
      <xdr:nvPicPr>
        <xdr:cNvPr id="12" name="Picture 11">
          <a:extLst>
            <a:ext uri="{FF2B5EF4-FFF2-40B4-BE49-F238E27FC236}">
              <a16:creationId xmlns:a16="http://schemas.microsoft.com/office/drawing/2014/main" id="{00000000-0008-0000-1700-00000C000000}"/>
            </a:ext>
          </a:extLst>
        </xdr:cNvPr>
        <xdr:cNvPicPr>
          <a:picLocks noChangeAspect="1"/>
        </xdr:cNvPicPr>
      </xdr:nvPicPr>
      <xdr:blipFill>
        <a:blip xmlns:r="http://schemas.openxmlformats.org/officeDocument/2006/relationships" r:embed="rId2"/>
        <a:stretch>
          <a:fillRect/>
        </a:stretch>
      </xdr:blipFill>
      <xdr:spPr>
        <a:xfrm>
          <a:off x="8968740" y="3931920"/>
          <a:ext cx="2458866" cy="903379"/>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33</xdr:col>
      <xdr:colOff>25323</xdr:colOff>
      <xdr:row>16</xdr:row>
      <xdr:rowOff>113489</xdr:rowOff>
    </xdr:from>
    <xdr:to>
      <xdr:col>46</xdr:col>
      <xdr:colOff>158808</xdr:colOff>
      <xdr:row>30</xdr:row>
      <xdr:rowOff>7723</xdr:rowOff>
    </xdr:to>
    <xdr:grpSp>
      <xdr:nvGrpSpPr>
        <xdr:cNvPr id="2" name="Group 1">
          <a:extLst>
            <a:ext uri="{FF2B5EF4-FFF2-40B4-BE49-F238E27FC236}">
              <a16:creationId xmlns:a16="http://schemas.microsoft.com/office/drawing/2014/main" id="{00000000-0008-0000-1800-000002000000}"/>
            </a:ext>
          </a:extLst>
        </xdr:cNvPr>
        <xdr:cNvGrpSpPr/>
      </xdr:nvGrpSpPr>
      <xdr:grpSpPr>
        <a:xfrm>
          <a:off x="5997498" y="2551889"/>
          <a:ext cx="2486160" cy="2027834"/>
          <a:chOff x="6060363" y="2579321"/>
          <a:chExt cx="2510925" cy="2046122"/>
        </a:xfrm>
      </xdr:grpSpPr>
      <xdr:sp macro="" textlink="">
        <xdr:nvSpPr>
          <xdr:cNvPr id="3" name="Oval 2">
            <a:extLst>
              <a:ext uri="{FF2B5EF4-FFF2-40B4-BE49-F238E27FC236}">
                <a16:creationId xmlns:a16="http://schemas.microsoft.com/office/drawing/2014/main" id="{00000000-0008-0000-1800-000003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4" name="Straight Connector 3">
            <a:extLst>
              <a:ext uri="{FF2B5EF4-FFF2-40B4-BE49-F238E27FC236}">
                <a16:creationId xmlns:a16="http://schemas.microsoft.com/office/drawing/2014/main" id="{00000000-0008-0000-1800-000004000000}"/>
              </a:ext>
            </a:extLst>
          </xdr:cNvPr>
          <xdr:cNvCxnSpPr>
            <a:stCxn id="3" idx="2"/>
            <a:endCxn id="3"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 name="Straight Connector 4">
            <a:extLst>
              <a:ext uri="{FF2B5EF4-FFF2-40B4-BE49-F238E27FC236}">
                <a16:creationId xmlns:a16="http://schemas.microsoft.com/office/drawing/2014/main" id="{00000000-0008-0000-1800-000005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 name="Straight Arrow Connector 5">
            <a:extLst>
              <a:ext uri="{FF2B5EF4-FFF2-40B4-BE49-F238E27FC236}">
                <a16:creationId xmlns:a16="http://schemas.microsoft.com/office/drawing/2014/main" id="{00000000-0008-0000-1800-000006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7" name="Straight Arrow Connector 6">
            <a:extLst>
              <a:ext uri="{FF2B5EF4-FFF2-40B4-BE49-F238E27FC236}">
                <a16:creationId xmlns:a16="http://schemas.microsoft.com/office/drawing/2014/main" id="{00000000-0008-0000-1800-000007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8" name="TextBox 7">
            <a:extLst>
              <a:ext uri="{FF2B5EF4-FFF2-40B4-BE49-F238E27FC236}">
                <a16:creationId xmlns:a16="http://schemas.microsoft.com/office/drawing/2014/main" id="{00000000-0008-0000-1800-000008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9" name="TextBox 8">
            <a:extLst>
              <a:ext uri="{FF2B5EF4-FFF2-40B4-BE49-F238E27FC236}">
                <a16:creationId xmlns:a16="http://schemas.microsoft.com/office/drawing/2014/main" id="{00000000-0008-0000-1800-000009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xdr:from>
      <xdr:col>33</xdr:col>
      <xdr:colOff>25323</xdr:colOff>
      <xdr:row>16</xdr:row>
      <xdr:rowOff>113489</xdr:rowOff>
    </xdr:from>
    <xdr:to>
      <xdr:col>46</xdr:col>
      <xdr:colOff>158808</xdr:colOff>
      <xdr:row>30</xdr:row>
      <xdr:rowOff>7723</xdr:rowOff>
    </xdr:to>
    <xdr:grpSp>
      <xdr:nvGrpSpPr>
        <xdr:cNvPr id="11" name="Group 10">
          <a:extLst>
            <a:ext uri="{FF2B5EF4-FFF2-40B4-BE49-F238E27FC236}">
              <a16:creationId xmlns:a16="http://schemas.microsoft.com/office/drawing/2014/main" id="{00000000-0008-0000-1800-00000B000000}"/>
            </a:ext>
          </a:extLst>
        </xdr:cNvPr>
        <xdr:cNvGrpSpPr/>
      </xdr:nvGrpSpPr>
      <xdr:grpSpPr>
        <a:xfrm>
          <a:off x="5997498" y="2551889"/>
          <a:ext cx="2486160" cy="2027834"/>
          <a:chOff x="6060363" y="2579321"/>
          <a:chExt cx="2510925" cy="2046122"/>
        </a:xfrm>
      </xdr:grpSpPr>
      <xdr:sp macro="" textlink="">
        <xdr:nvSpPr>
          <xdr:cNvPr id="12" name="Oval 11">
            <a:extLst>
              <a:ext uri="{FF2B5EF4-FFF2-40B4-BE49-F238E27FC236}">
                <a16:creationId xmlns:a16="http://schemas.microsoft.com/office/drawing/2014/main" id="{00000000-0008-0000-1800-00000C000000}"/>
              </a:ext>
            </a:extLst>
          </xdr:cNvPr>
          <xdr:cNvSpPr/>
        </xdr:nvSpPr>
        <xdr:spPr>
          <a:xfrm>
            <a:off x="6253201" y="2806052"/>
            <a:ext cx="1744456" cy="1644816"/>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3" name="Straight Connector 12">
            <a:extLst>
              <a:ext uri="{FF2B5EF4-FFF2-40B4-BE49-F238E27FC236}">
                <a16:creationId xmlns:a16="http://schemas.microsoft.com/office/drawing/2014/main" id="{00000000-0008-0000-1800-00000D000000}"/>
              </a:ext>
            </a:extLst>
          </xdr:cNvPr>
          <xdr:cNvCxnSpPr>
            <a:stCxn id="12" idx="2"/>
            <a:endCxn id="12" idx="6"/>
          </xdr:cNvCxnSpPr>
        </xdr:nvCxnSpPr>
        <xdr:spPr>
          <a:xfrm>
            <a:off x="6253201" y="3623888"/>
            <a:ext cx="174445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00000000-0008-0000-1800-00000E000000}"/>
              </a:ext>
            </a:extLst>
          </xdr:cNvPr>
          <xdr:cNvCxnSpPr/>
        </xdr:nvCxnSpPr>
        <xdr:spPr>
          <a:xfrm>
            <a:off x="7121671" y="2806052"/>
            <a:ext cx="0" cy="1644816"/>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Straight Arrow Connector 14">
            <a:extLst>
              <a:ext uri="{FF2B5EF4-FFF2-40B4-BE49-F238E27FC236}">
                <a16:creationId xmlns:a16="http://schemas.microsoft.com/office/drawing/2014/main" id="{00000000-0008-0000-1800-00000F000000}"/>
              </a:ext>
            </a:extLst>
          </xdr:cNvPr>
          <xdr:cNvCxnSpPr/>
        </xdr:nvCxnSpPr>
        <xdr:spPr>
          <a:xfrm>
            <a:off x="6060363" y="3623888"/>
            <a:ext cx="192838" cy="1"/>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6" name="Straight Arrow Connector 15">
            <a:extLst>
              <a:ext uri="{FF2B5EF4-FFF2-40B4-BE49-F238E27FC236}">
                <a16:creationId xmlns:a16="http://schemas.microsoft.com/office/drawing/2014/main" id="{00000000-0008-0000-1800-000010000000}"/>
              </a:ext>
            </a:extLst>
          </xdr:cNvPr>
          <xdr:cNvCxnSpPr/>
        </xdr:nvCxnSpPr>
        <xdr:spPr>
          <a:xfrm flipV="1">
            <a:off x="7116102" y="4455796"/>
            <a:ext cx="0" cy="1696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7" name="TextBox 16">
            <a:extLst>
              <a:ext uri="{FF2B5EF4-FFF2-40B4-BE49-F238E27FC236}">
                <a16:creationId xmlns:a16="http://schemas.microsoft.com/office/drawing/2014/main" id="{00000000-0008-0000-1800-000011000000}"/>
              </a:ext>
            </a:extLst>
          </xdr:cNvPr>
          <xdr:cNvSpPr txBox="1"/>
        </xdr:nvSpPr>
        <xdr:spPr>
          <a:xfrm>
            <a:off x="8006182" y="3527184"/>
            <a:ext cx="565106" cy="20347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anose="020B0604020202020204" pitchFamily="34" charset="0"/>
                <a:cs typeface="Arial" panose="020B0604020202020204" pitchFamily="34" charset="0"/>
              </a:rPr>
              <a:t>X</a:t>
            </a:r>
            <a:r>
              <a:rPr lang="en-US" sz="900" baseline="0">
                <a:latin typeface="Arial" panose="020B0604020202020204" pitchFamily="34" charset="0"/>
                <a:cs typeface="Arial" panose="020B0604020202020204" pitchFamily="34" charset="0"/>
              </a:rPr>
              <a:t> AXIS</a:t>
            </a:r>
          </a:p>
          <a:p>
            <a:endParaRPr lang="en-US" sz="1100"/>
          </a:p>
        </xdr:txBody>
      </xdr:sp>
      <xdr:sp macro="" textlink="">
        <xdr:nvSpPr>
          <xdr:cNvPr id="18" name="TextBox 17">
            <a:extLst>
              <a:ext uri="{FF2B5EF4-FFF2-40B4-BE49-F238E27FC236}">
                <a16:creationId xmlns:a16="http://schemas.microsoft.com/office/drawing/2014/main" id="{00000000-0008-0000-1800-000012000000}"/>
              </a:ext>
            </a:extLst>
          </xdr:cNvPr>
          <xdr:cNvSpPr txBox="1"/>
        </xdr:nvSpPr>
        <xdr:spPr>
          <a:xfrm>
            <a:off x="6848456" y="2579321"/>
            <a:ext cx="568908" cy="2126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baseline="0">
                <a:latin typeface="Arial" panose="020B0604020202020204" pitchFamily="34" charset="0"/>
                <a:cs typeface="Arial" panose="020B0604020202020204" pitchFamily="34" charset="0"/>
              </a:rPr>
              <a:t>Y AXIS</a:t>
            </a: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20" name="logo">
          <a:extLst>
            <a:ext uri="{FF2B5EF4-FFF2-40B4-BE49-F238E27FC236}">
              <a16:creationId xmlns:a16="http://schemas.microsoft.com/office/drawing/2014/main" id="{00000000-0008-0000-1800-00001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136208</xdr:colOff>
      <xdr:row>3</xdr:row>
      <xdr:rowOff>56761</xdr:rowOff>
    </xdr:to>
    <xdr:pic>
      <xdr:nvPicPr>
        <xdr:cNvPr id="3" name="logo">
          <a:extLst>
            <a:ext uri="{FF2B5EF4-FFF2-40B4-BE49-F238E27FC236}">
              <a16:creationId xmlns:a16="http://schemas.microsoft.com/office/drawing/2014/main" id="{00000000-0008-0000-1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38095</xdr:colOff>
      <xdr:row>25</xdr:row>
      <xdr:rowOff>11505</xdr:rowOff>
    </xdr:from>
    <xdr:to>
      <xdr:col>9</xdr:col>
      <xdr:colOff>159538</xdr:colOff>
      <xdr:row>25</xdr:row>
      <xdr:rowOff>11505</xdr:rowOff>
    </xdr:to>
    <xdr:cxnSp macro="">
      <xdr:nvCxnSpPr>
        <xdr:cNvPr id="3" name="Straight Arrow Connector 2">
          <a:extLst>
            <a:ext uri="{FF2B5EF4-FFF2-40B4-BE49-F238E27FC236}">
              <a16:creationId xmlns:a16="http://schemas.microsoft.com/office/drawing/2014/main" id="{00000000-0008-0000-1B00-000003000000}"/>
            </a:ext>
          </a:extLst>
        </xdr:cNvPr>
        <xdr:cNvCxnSpPr/>
      </xdr:nvCxnSpPr>
      <xdr:spPr>
        <a:xfrm>
          <a:off x="1485895" y="3869130"/>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36925</xdr:colOff>
      <xdr:row>27</xdr:row>
      <xdr:rowOff>7304</xdr:rowOff>
    </xdr:from>
    <xdr:to>
      <xdr:col>9</xdr:col>
      <xdr:colOff>158368</xdr:colOff>
      <xdr:row>27</xdr:row>
      <xdr:rowOff>7304</xdr:rowOff>
    </xdr:to>
    <xdr:cxnSp macro="">
      <xdr:nvCxnSpPr>
        <xdr:cNvPr id="4" name="Straight Arrow Connector 3">
          <a:extLst>
            <a:ext uri="{FF2B5EF4-FFF2-40B4-BE49-F238E27FC236}">
              <a16:creationId xmlns:a16="http://schemas.microsoft.com/office/drawing/2014/main" id="{00000000-0008-0000-1B00-000004000000}"/>
            </a:ext>
          </a:extLst>
        </xdr:cNvPr>
        <xdr:cNvCxnSpPr/>
      </xdr:nvCxnSpPr>
      <xdr:spPr>
        <a:xfrm>
          <a:off x="1484725" y="41697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45238</xdr:colOff>
      <xdr:row>25</xdr:row>
      <xdr:rowOff>11504</xdr:rowOff>
    </xdr:from>
    <xdr:to>
      <xdr:col>19</xdr:col>
      <xdr:colOff>166681</xdr:colOff>
      <xdr:row>25</xdr:row>
      <xdr:rowOff>11504</xdr:rowOff>
    </xdr:to>
    <xdr:cxnSp macro="">
      <xdr:nvCxnSpPr>
        <xdr:cNvPr id="5" name="Straight Arrow Connector 4">
          <a:extLst>
            <a:ext uri="{FF2B5EF4-FFF2-40B4-BE49-F238E27FC236}">
              <a16:creationId xmlns:a16="http://schemas.microsoft.com/office/drawing/2014/main" id="{00000000-0008-0000-1B00-000005000000}"/>
            </a:ext>
          </a:extLst>
        </xdr:cNvPr>
        <xdr:cNvCxnSpPr/>
      </xdr:nvCxnSpPr>
      <xdr:spPr>
        <a:xfrm>
          <a:off x="3302788" y="3869129"/>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44068</xdr:colOff>
      <xdr:row>27</xdr:row>
      <xdr:rowOff>7303</xdr:rowOff>
    </xdr:from>
    <xdr:to>
      <xdr:col>19</xdr:col>
      <xdr:colOff>165511</xdr:colOff>
      <xdr:row>27</xdr:row>
      <xdr:rowOff>7303</xdr:rowOff>
    </xdr:to>
    <xdr:cxnSp macro="">
      <xdr:nvCxnSpPr>
        <xdr:cNvPr id="6" name="Straight Arrow Connector 5">
          <a:extLst>
            <a:ext uri="{FF2B5EF4-FFF2-40B4-BE49-F238E27FC236}">
              <a16:creationId xmlns:a16="http://schemas.microsoft.com/office/drawing/2014/main" id="{00000000-0008-0000-1B00-000006000000}"/>
            </a:ext>
          </a:extLst>
        </xdr:cNvPr>
        <xdr:cNvCxnSpPr/>
      </xdr:nvCxnSpPr>
      <xdr:spPr>
        <a:xfrm>
          <a:off x="3301618" y="4169728"/>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9525</xdr:colOff>
      <xdr:row>26</xdr:row>
      <xdr:rowOff>2382</xdr:rowOff>
    </xdr:from>
    <xdr:to>
      <xdr:col>16</xdr:col>
      <xdr:colOff>130968</xdr:colOff>
      <xdr:row>26</xdr:row>
      <xdr:rowOff>2382</xdr:rowOff>
    </xdr:to>
    <xdr:cxnSp macro="">
      <xdr:nvCxnSpPr>
        <xdr:cNvPr id="7" name="Straight Arrow Connector 6">
          <a:extLst>
            <a:ext uri="{FF2B5EF4-FFF2-40B4-BE49-F238E27FC236}">
              <a16:creationId xmlns:a16="http://schemas.microsoft.com/office/drawing/2014/main" id="{00000000-0008-0000-1B00-000007000000}"/>
            </a:ext>
          </a:extLst>
        </xdr:cNvPr>
        <xdr:cNvCxnSpPr/>
      </xdr:nvCxnSpPr>
      <xdr:spPr>
        <a:xfrm>
          <a:off x="2724150"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7144</xdr:colOff>
      <xdr:row>26</xdr:row>
      <xdr:rowOff>2382</xdr:rowOff>
    </xdr:from>
    <xdr:to>
      <xdr:col>26</xdr:col>
      <xdr:colOff>128587</xdr:colOff>
      <xdr:row>26</xdr:row>
      <xdr:rowOff>2382</xdr:rowOff>
    </xdr:to>
    <xdr:cxnSp macro="">
      <xdr:nvCxnSpPr>
        <xdr:cNvPr id="8" name="Straight Arrow Connector 7">
          <a:extLst>
            <a:ext uri="{FF2B5EF4-FFF2-40B4-BE49-F238E27FC236}">
              <a16:creationId xmlns:a16="http://schemas.microsoft.com/office/drawing/2014/main" id="{00000000-0008-0000-1B00-000008000000}"/>
            </a:ext>
          </a:extLst>
        </xdr:cNvPr>
        <xdr:cNvCxnSpPr/>
      </xdr:nvCxnSpPr>
      <xdr:spPr>
        <a:xfrm>
          <a:off x="4531519" y="4012407"/>
          <a:ext cx="302418" cy="0"/>
        </a:xfrm>
        <a:prstGeom prst="straightConnector1">
          <a:avLst/>
        </a:prstGeom>
        <a:ln w="63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0</xdr:colOff>
      <xdr:row>0</xdr:row>
      <xdr:rowOff>0</xdr:rowOff>
    </xdr:from>
    <xdr:to>
      <xdr:col>6</xdr:col>
      <xdr:colOff>147638</xdr:colOff>
      <xdr:row>3</xdr:row>
      <xdr:rowOff>60571</xdr:rowOff>
    </xdr:to>
    <xdr:pic>
      <xdr:nvPicPr>
        <xdr:cNvPr id="9" name="logo">
          <a:extLst>
            <a:ext uri="{FF2B5EF4-FFF2-40B4-BE49-F238E27FC236}">
              <a16:creationId xmlns:a16="http://schemas.microsoft.com/office/drawing/2014/main" id="{00000000-0008-0000-1B00-000009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56</xdr:col>
      <xdr:colOff>114302</xdr:colOff>
      <xdr:row>20</xdr:row>
      <xdr:rowOff>144035</xdr:rowOff>
    </xdr:from>
    <xdr:to>
      <xdr:col>70</xdr:col>
      <xdr:colOff>66676</xdr:colOff>
      <xdr:row>33</xdr:row>
      <xdr:rowOff>116262</xdr:rowOff>
    </xdr:to>
    <xdr:grpSp>
      <xdr:nvGrpSpPr>
        <xdr:cNvPr id="3" name="Group 2">
          <a:extLst>
            <a:ext uri="{FF2B5EF4-FFF2-40B4-BE49-F238E27FC236}">
              <a16:creationId xmlns:a16="http://schemas.microsoft.com/office/drawing/2014/main" id="{00000000-0008-0000-1C00-000003000000}"/>
            </a:ext>
          </a:extLst>
        </xdr:cNvPr>
        <xdr:cNvGrpSpPr/>
      </xdr:nvGrpSpPr>
      <xdr:grpSpPr>
        <a:xfrm>
          <a:off x="10248902" y="3239660"/>
          <a:ext cx="2486024" cy="1972477"/>
          <a:chOff x="11189641" y="7141465"/>
          <a:chExt cx="3098446" cy="2541753"/>
        </a:xfrm>
      </xdr:grpSpPr>
      <xdr:grpSp>
        <xdr:nvGrpSpPr>
          <xdr:cNvPr id="4" name="Group 104">
            <a:extLst>
              <a:ext uri="{FF2B5EF4-FFF2-40B4-BE49-F238E27FC236}">
                <a16:creationId xmlns:a16="http://schemas.microsoft.com/office/drawing/2014/main" id="{00000000-0008-0000-1C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C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C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C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C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C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C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C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C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C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C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C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C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C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C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C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C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C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C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C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C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C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C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C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C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C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C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C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C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C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C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C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C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C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C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C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C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C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C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C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C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C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C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C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C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xdr:from>
      <xdr:col>56</xdr:col>
      <xdr:colOff>177244</xdr:colOff>
      <xdr:row>21</xdr:row>
      <xdr:rowOff>39260</xdr:rowOff>
    </xdr:from>
    <xdr:to>
      <xdr:col>70</xdr:col>
      <xdr:colOff>85725</xdr:colOff>
      <xdr:row>34</xdr:row>
      <xdr:rowOff>11487</xdr:rowOff>
    </xdr:to>
    <xdr:grpSp>
      <xdr:nvGrpSpPr>
        <xdr:cNvPr id="4" name="Group 3">
          <a:extLst>
            <a:ext uri="{FF2B5EF4-FFF2-40B4-BE49-F238E27FC236}">
              <a16:creationId xmlns:a16="http://schemas.microsoft.com/office/drawing/2014/main" id="{00000000-0008-0000-1D00-000004000000}"/>
            </a:ext>
          </a:extLst>
        </xdr:cNvPr>
        <xdr:cNvGrpSpPr/>
      </xdr:nvGrpSpPr>
      <xdr:grpSpPr>
        <a:xfrm>
          <a:off x="10311844" y="3287285"/>
          <a:ext cx="2442131" cy="1972477"/>
          <a:chOff x="11189641" y="7141465"/>
          <a:chExt cx="3098446" cy="2541753"/>
        </a:xfrm>
      </xdr:grpSpPr>
      <xdr:grpSp>
        <xdr:nvGrpSpPr>
          <xdr:cNvPr id="5" name="Group 104">
            <a:extLst>
              <a:ext uri="{FF2B5EF4-FFF2-40B4-BE49-F238E27FC236}">
                <a16:creationId xmlns:a16="http://schemas.microsoft.com/office/drawing/2014/main" id="{00000000-0008-0000-1D00-000005000000}"/>
              </a:ext>
            </a:extLst>
          </xdr:cNvPr>
          <xdr:cNvGrpSpPr>
            <a:grpSpLocks/>
          </xdr:cNvGrpSpPr>
        </xdr:nvGrpSpPr>
        <xdr:grpSpPr bwMode="auto">
          <a:xfrm>
            <a:off x="12291520" y="8111593"/>
            <a:ext cx="1045123" cy="1571625"/>
            <a:chOff x="6162675" y="8010525"/>
            <a:chExt cx="1047750" cy="1571625"/>
          </a:xfrm>
        </xdr:grpSpPr>
        <xdr:sp macro="" textlink="">
          <xdr:nvSpPr>
            <xdr:cNvPr id="30" name="Oval 94">
              <a:extLst>
                <a:ext uri="{FF2B5EF4-FFF2-40B4-BE49-F238E27FC236}">
                  <a16:creationId xmlns:a16="http://schemas.microsoft.com/office/drawing/2014/main" id="{00000000-0008-0000-1D00-00001E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1" name="Oval 91">
              <a:extLst>
                <a:ext uri="{FF2B5EF4-FFF2-40B4-BE49-F238E27FC236}">
                  <a16:creationId xmlns:a16="http://schemas.microsoft.com/office/drawing/2014/main" id="{00000000-0008-0000-1D00-00001F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2" name="Oval 92">
              <a:extLst>
                <a:ext uri="{FF2B5EF4-FFF2-40B4-BE49-F238E27FC236}">
                  <a16:creationId xmlns:a16="http://schemas.microsoft.com/office/drawing/2014/main" id="{00000000-0008-0000-1D00-000020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3" name="Oval 38">
              <a:extLst>
                <a:ext uri="{FF2B5EF4-FFF2-40B4-BE49-F238E27FC236}">
                  <a16:creationId xmlns:a16="http://schemas.microsoft.com/office/drawing/2014/main" id="{00000000-0008-0000-1D00-000021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4" name="Rectangle 39">
              <a:extLst>
                <a:ext uri="{FF2B5EF4-FFF2-40B4-BE49-F238E27FC236}">
                  <a16:creationId xmlns:a16="http://schemas.microsoft.com/office/drawing/2014/main" id="{00000000-0008-0000-1D00-000022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5" name="Oval 41">
              <a:extLst>
                <a:ext uri="{FF2B5EF4-FFF2-40B4-BE49-F238E27FC236}">
                  <a16:creationId xmlns:a16="http://schemas.microsoft.com/office/drawing/2014/main" id="{00000000-0008-0000-1D00-000023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6" name="Group 89">
              <a:extLst>
                <a:ext uri="{FF2B5EF4-FFF2-40B4-BE49-F238E27FC236}">
                  <a16:creationId xmlns:a16="http://schemas.microsoft.com/office/drawing/2014/main" id="{00000000-0008-0000-1D00-000024000000}"/>
                </a:ext>
              </a:extLst>
            </xdr:cNvPr>
            <xdr:cNvGrpSpPr>
              <a:grpSpLocks/>
            </xdr:cNvGrpSpPr>
          </xdr:nvGrpSpPr>
          <xdr:grpSpPr bwMode="auto">
            <a:xfrm>
              <a:off x="6543675" y="8610600"/>
              <a:ext cx="266700" cy="266700"/>
              <a:chOff x="7553325" y="7058025"/>
              <a:chExt cx="266700" cy="266700"/>
            </a:xfrm>
          </xdr:grpSpPr>
          <xdr:sp macro="" textlink="">
            <xdr:nvSpPr>
              <xdr:cNvPr id="47" name="Oval 87">
                <a:extLst>
                  <a:ext uri="{FF2B5EF4-FFF2-40B4-BE49-F238E27FC236}">
                    <a16:creationId xmlns:a16="http://schemas.microsoft.com/office/drawing/2014/main" id="{00000000-0008-0000-1D00-00002F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8" name="Oval 88">
                <a:extLst>
                  <a:ext uri="{FF2B5EF4-FFF2-40B4-BE49-F238E27FC236}">
                    <a16:creationId xmlns:a16="http://schemas.microsoft.com/office/drawing/2014/main" id="{00000000-0008-0000-1D00-000030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7" name="Straight Connector 100">
              <a:extLst>
                <a:ext uri="{FF2B5EF4-FFF2-40B4-BE49-F238E27FC236}">
                  <a16:creationId xmlns:a16="http://schemas.microsoft.com/office/drawing/2014/main" id="{00000000-0008-0000-1D00-000025000000}"/>
                </a:ext>
              </a:extLst>
            </xdr:cNvPr>
            <xdr:cNvCxnSpPr>
              <a:cxnSpLocks noChangeShapeType="1"/>
              <a:stCxn id="47" idx="2"/>
              <a:endCxn id="31"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103">
              <a:extLst>
                <a:ext uri="{FF2B5EF4-FFF2-40B4-BE49-F238E27FC236}">
                  <a16:creationId xmlns:a16="http://schemas.microsoft.com/office/drawing/2014/main" id="{00000000-0008-0000-1D00-000026000000}"/>
                </a:ext>
              </a:extLst>
            </xdr:cNvPr>
            <xdr:cNvCxnSpPr>
              <a:cxnSpLocks noChangeShapeType="1"/>
              <a:stCxn id="47" idx="5"/>
              <a:endCxn id="31"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88">
              <a:extLst>
                <a:ext uri="{FF2B5EF4-FFF2-40B4-BE49-F238E27FC236}">
                  <a16:creationId xmlns:a16="http://schemas.microsoft.com/office/drawing/2014/main" id="{00000000-0008-0000-1D00-000027000000}"/>
                </a:ext>
              </a:extLst>
            </xdr:cNvPr>
            <xdr:cNvCxnSpPr>
              <a:cxnSpLocks noChangeShapeType="1"/>
              <a:stCxn id="35" idx="6"/>
              <a:endCxn id="47"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5">
              <a:extLst>
                <a:ext uri="{FF2B5EF4-FFF2-40B4-BE49-F238E27FC236}">
                  <a16:creationId xmlns:a16="http://schemas.microsoft.com/office/drawing/2014/main" id="{00000000-0008-0000-1D00-000028000000}"/>
                </a:ext>
              </a:extLst>
            </xdr:cNvPr>
            <xdr:cNvCxnSpPr>
              <a:cxnSpLocks noChangeShapeType="1"/>
              <a:stCxn id="35" idx="0"/>
              <a:endCxn id="47"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98">
              <a:extLst>
                <a:ext uri="{FF2B5EF4-FFF2-40B4-BE49-F238E27FC236}">
                  <a16:creationId xmlns:a16="http://schemas.microsoft.com/office/drawing/2014/main" id="{00000000-0008-0000-1D00-000029000000}"/>
                </a:ext>
              </a:extLst>
            </xdr:cNvPr>
            <xdr:cNvCxnSpPr>
              <a:cxnSpLocks noChangeShapeType="1"/>
              <a:stCxn id="35" idx="2"/>
              <a:endCxn id="47"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1">
              <a:extLst>
                <a:ext uri="{FF2B5EF4-FFF2-40B4-BE49-F238E27FC236}">
                  <a16:creationId xmlns:a16="http://schemas.microsoft.com/office/drawing/2014/main" id="{00000000-0008-0000-1D00-00002A000000}"/>
                </a:ext>
              </a:extLst>
            </xdr:cNvPr>
            <xdr:cNvCxnSpPr>
              <a:cxnSpLocks noChangeShapeType="1"/>
              <a:stCxn id="35" idx="4"/>
              <a:endCxn id="47"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5">
              <a:extLst>
                <a:ext uri="{FF2B5EF4-FFF2-40B4-BE49-F238E27FC236}">
                  <a16:creationId xmlns:a16="http://schemas.microsoft.com/office/drawing/2014/main" id="{00000000-0008-0000-1D00-00002B000000}"/>
                </a:ext>
              </a:extLst>
            </xdr:cNvPr>
            <xdr:cNvCxnSpPr>
              <a:cxnSpLocks noChangeShapeType="1"/>
              <a:stCxn id="35" idx="7"/>
              <a:endCxn id="47"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08">
              <a:extLst>
                <a:ext uri="{FF2B5EF4-FFF2-40B4-BE49-F238E27FC236}">
                  <a16:creationId xmlns:a16="http://schemas.microsoft.com/office/drawing/2014/main" id="{00000000-0008-0000-1D00-00002C000000}"/>
                </a:ext>
              </a:extLst>
            </xdr:cNvPr>
            <xdr:cNvCxnSpPr>
              <a:cxnSpLocks noChangeShapeType="1"/>
              <a:stCxn id="35" idx="1"/>
              <a:endCxn id="47"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1">
              <a:extLst>
                <a:ext uri="{FF2B5EF4-FFF2-40B4-BE49-F238E27FC236}">
                  <a16:creationId xmlns:a16="http://schemas.microsoft.com/office/drawing/2014/main" id="{00000000-0008-0000-1D00-00002D000000}"/>
                </a:ext>
              </a:extLst>
            </xdr:cNvPr>
            <xdr:cNvCxnSpPr>
              <a:cxnSpLocks noChangeShapeType="1"/>
              <a:stCxn id="35" idx="3"/>
              <a:endCxn id="47"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6" name="Straight Connector 114">
              <a:extLst>
                <a:ext uri="{FF2B5EF4-FFF2-40B4-BE49-F238E27FC236}">
                  <a16:creationId xmlns:a16="http://schemas.microsoft.com/office/drawing/2014/main" id="{00000000-0008-0000-1D00-00002E000000}"/>
                </a:ext>
              </a:extLst>
            </xdr:cNvPr>
            <xdr:cNvCxnSpPr>
              <a:cxnSpLocks noChangeShapeType="1"/>
              <a:stCxn id="35" idx="5"/>
              <a:endCxn id="47"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6" name="Group 126">
            <a:extLst>
              <a:ext uri="{FF2B5EF4-FFF2-40B4-BE49-F238E27FC236}">
                <a16:creationId xmlns:a16="http://schemas.microsoft.com/office/drawing/2014/main" id="{00000000-0008-0000-1D00-000006000000}"/>
              </a:ext>
            </a:extLst>
          </xdr:cNvPr>
          <xdr:cNvGrpSpPr>
            <a:grpSpLocks/>
          </xdr:cNvGrpSpPr>
        </xdr:nvGrpSpPr>
        <xdr:grpSpPr bwMode="auto">
          <a:xfrm rot="10800000" flipH="1">
            <a:off x="12457467" y="7141465"/>
            <a:ext cx="868089" cy="753167"/>
            <a:chOff x="5924550" y="8229600"/>
            <a:chExt cx="1200150" cy="1266825"/>
          </a:xfrm>
        </xdr:grpSpPr>
        <xdr:grpSp>
          <xdr:nvGrpSpPr>
            <xdr:cNvPr id="13" name="Group 48">
              <a:extLst>
                <a:ext uri="{FF2B5EF4-FFF2-40B4-BE49-F238E27FC236}">
                  <a16:creationId xmlns:a16="http://schemas.microsoft.com/office/drawing/2014/main" id="{00000000-0008-0000-1D00-00000D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2" name="Group 49">
                <a:extLst>
                  <a:ext uri="{FF2B5EF4-FFF2-40B4-BE49-F238E27FC236}">
                    <a16:creationId xmlns:a16="http://schemas.microsoft.com/office/drawing/2014/main" id="{00000000-0008-0000-1D00-000016000000}"/>
                  </a:ext>
                </a:extLst>
              </xdr:cNvPr>
              <xdr:cNvGrpSpPr>
                <a:grpSpLocks/>
              </xdr:cNvGrpSpPr>
            </xdr:nvGrpSpPr>
            <xdr:grpSpPr bwMode="auto">
              <a:xfrm>
                <a:off x="1012" y="923"/>
                <a:ext cx="61" cy="96"/>
                <a:chOff x="1073" y="936"/>
                <a:chExt cx="61" cy="96"/>
              </a:xfrm>
              <a:grpFill/>
            </xdr:grpSpPr>
            <xdr:sp macro="" textlink="">
              <xdr:nvSpPr>
                <xdr:cNvPr id="28" name="Rectangle 50">
                  <a:extLst>
                    <a:ext uri="{FF2B5EF4-FFF2-40B4-BE49-F238E27FC236}">
                      <a16:creationId xmlns:a16="http://schemas.microsoft.com/office/drawing/2014/main" id="{00000000-0008-0000-1D00-00001C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9" name="AutoShape 51">
                  <a:extLst>
                    <a:ext uri="{FF2B5EF4-FFF2-40B4-BE49-F238E27FC236}">
                      <a16:creationId xmlns:a16="http://schemas.microsoft.com/office/drawing/2014/main" id="{00000000-0008-0000-1D00-00001D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3" name="Line 52">
                <a:extLst>
                  <a:ext uri="{FF2B5EF4-FFF2-40B4-BE49-F238E27FC236}">
                    <a16:creationId xmlns:a16="http://schemas.microsoft.com/office/drawing/2014/main" id="{00000000-0008-0000-1D00-000017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3">
                <a:extLst>
                  <a:ext uri="{FF2B5EF4-FFF2-40B4-BE49-F238E27FC236}">
                    <a16:creationId xmlns:a16="http://schemas.microsoft.com/office/drawing/2014/main" id="{00000000-0008-0000-1D00-000018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4">
                <a:extLst>
                  <a:ext uri="{FF2B5EF4-FFF2-40B4-BE49-F238E27FC236}">
                    <a16:creationId xmlns:a16="http://schemas.microsoft.com/office/drawing/2014/main" id="{00000000-0008-0000-1D00-000019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5">
                <a:extLst>
                  <a:ext uri="{FF2B5EF4-FFF2-40B4-BE49-F238E27FC236}">
                    <a16:creationId xmlns:a16="http://schemas.microsoft.com/office/drawing/2014/main" id="{00000000-0008-0000-1D00-00001A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7" name="Line 56">
                <a:extLst>
                  <a:ext uri="{FF2B5EF4-FFF2-40B4-BE49-F238E27FC236}">
                    <a16:creationId xmlns:a16="http://schemas.microsoft.com/office/drawing/2014/main" id="{00000000-0008-0000-1D00-00001B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4" name="Rounded Rectangle 128">
              <a:extLst>
                <a:ext uri="{FF2B5EF4-FFF2-40B4-BE49-F238E27FC236}">
                  <a16:creationId xmlns:a16="http://schemas.microsoft.com/office/drawing/2014/main" id="{00000000-0008-0000-1D00-00000E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5" name="Group 89">
              <a:extLst>
                <a:ext uri="{FF2B5EF4-FFF2-40B4-BE49-F238E27FC236}">
                  <a16:creationId xmlns:a16="http://schemas.microsoft.com/office/drawing/2014/main" id="{00000000-0008-0000-1D00-00000F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20" name="Rectangle 19">
                <a:extLst>
                  <a:ext uri="{FF2B5EF4-FFF2-40B4-BE49-F238E27FC236}">
                    <a16:creationId xmlns:a16="http://schemas.microsoft.com/office/drawing/2014/main" id="{00000000-0008-0000-1D00-000014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1" name="Rectangle 20">
                <a:extLst>
                  <a:ext uri="{FF2B5EF4-FFF2-40B4-BE49-F238E27FC236}">
                    <a16:creationId xmlns:a16="http://schemas.microsoft.com/office/drawing/2014/main" id="{00000000-0008-0000-1D00-000015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6" name="Group 90">
              <a:extLst>
                <a:ext uri="{FF2B5EF4-FFF2-40B4-BE49-F238E27FC236}">
                  <a16:creationId xmlns:a16="http://schemas.microsoft.com/office/drawing/2014/main" id="{00000000-0008-0000-1D00-000010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8" name="Rectangle 17">
                <a:extLst>
                  <a:ext uri="{FF2B5EF4-FFF2-40B4-BE49-F238E27FC236}">
                    <a16:creationId xmlns:a16="http://schemas.microsoft.com/office/drawing/2014/main" id="{00000000-0008-0000-1D00-000012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9" name="Rectangle 18">
                <a:extLst>
                  <a:ext uri="{FF2B5EF4-FFF2-40B4-BE49-F238E27FC236}">
                    <a16:creationId xmlns:a16="http://schemas.microsoft.com/office/drawing/2014/main" id="{00000000-0008-0000-1D00-000013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7" name="Straight Connector 131">
              <a:extLst>
                <a:ext uri="{FF2B5EF4-FFF2-40B4-BE49-F238E27FC236}">
                  <a16:creationId xmlns:a16="http://schemas.microsoft.com/office/drawing/2014/main" id="{00000000-0008-0000-1D00-000011000000}"/>
                </a:ext>
              </a:extLst>
            </xdr:cNvPr>
            <xdr:cNvCxnSpPr>
              <a:cxnSpLocks noChangeShapeType="1"/>
              <a:stCxn id="19" idx="0"/>
              <a:endCxn id="21"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7" name="Straight Connector 153">
            <a:extLst>
              <a:ext uri="{FF2B5EF4-FFF2-40B4-BE49-F238E27FC236}">
                <a16:creationId xmlns:a16="http://schemas.microsoft.com/office/drawing/2014/main" id="{00000000-0008-0000-1D00-000007000000}"/>
              </a:ext>
            </a:extLst>
          </xdr:cNvPr>
          <xdr:cNvCxnSpPr>
            <a:cxnSpLocks noChangeShapeType="1"/>
            <a:stCxn id="21" idx="2"/>
            <a:endCxn id="48"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8" name="Curved Left Arrow 7">
            <a:extLst>
              <a:ext uri="{FF2B5EF4-FFF2-40B4-BE49-F238E27FC236}">
                <a16:creationId xmlns:a16="http://schemas.microsoft.com/office/drawing/2014/main" id="{00000000-0008-0000-1D00-000008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9" name="Left Arrow 8">
            <a:extLst>
              <a:ext uri="{FF2B5EF4-FFF2-40B4-BE49-F238E27FC236}">
                <a16:creationId xmlns:a16="http://schemas.microsoft.com/office/drawing/2014/main" id="{00000000-0008-0000-1D00-000009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10" name="Picture 9" descr="C:\Users\Joseph Campos\AppData\Local\Microsoft\Windows\Temporary Internet Files\Content.IE5\KOY32B7X\eye-side[1].png">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1" name="TextBox 10">
            <a:extLst>
              <a:ext uri="{FF2B5EF4-FFF2-40B4-BE49-F238E27FC236}">
                <a16:creationId xmlns:a16="http://schemas.microsoft.com/office/drawing/2014/main" id="{00000000-0008-0000-1D00-00000B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2" name="TextBox 11">
            <a:extLst>
              <a:ext uri="{FF2B5EF4-FFF2-40B4-BE49-F238E27FC236}">
                <a16:creationId xmlns:a16="http://schemas.microsoft.com/office/drawing/2014/main" id="{00000000-0008-0000-1D00-00000C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9" name="logo">
          <a:extLst>
            <a:ext uri="{FF2B5EF4-FFF2-40B4-BE49-F238E27FC236}">
              <a16:creationId xmlns:a16="http://schemas.microsoft.com/office/drawing/2014/main" id="{00000000-0008-0000-1D00-000031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xdr:from>
      <xdr:col>57</xdr:col>
      <xdr:colOff>85725</xdr:colOff>
      <xdr:row>21</xdr:row>
      <xdr:rowOff>1160</xdr:rowOff>
    </xdr:from>
    <xdr:to>
      <xdr:col>71</xdr:col>
      <xdr:colOff>0</xdr:colOff>
      <xdr:row>33</xdr:row>
      <xdr:rowOff>125787</xdr:rowOff>
    </xdr:to>
    <xdr:grpSp>
      <xdr:nvGrpSpPr>
        <xdr:cNvPr id="3" name="Group 2">
          <a:extLst>
            <a:ext uri="{FF2B5EF4-FFF2-40B4-BE49-F238E27FC236}">
              <a16:creationId xmlns:a16="http://schemas.microsoft.com/office/drawing/2014/main" id="{00000000-0008-0000-1E00-000003000000}"/>
            </a:ext>
          </a:extLst>
        </xdr:cNvPr>
        <xdr:cNvGrpSpPr/>
      </xdr:nvGrpSpPr>
      <xdr:grpSpPr>
        <a:xfrm>
          <a:off x="10401300" y="3249185"/>
          <a:ext cx="2447925" cy="1972477"/>
          <a:chOff x="11189641" y="7141465"/>
          <a:chExt cx="3098446" cy="2541753"/>
        </a:xfrm>
      </xdr:grpSpPr>
      <xdr:grpSp>
        <xdr:nvGrpSpPr>
          <xdr:cNvPr id="4" name="Group 104">
            <a:extLst>
              <a:ext uri="{FF2B5EF4-FFF2-40B4-BE49-F238E27FC236}">
                <a16:creationId xmlns:a16="http://schemas.microsoft.com/office/drawing/2014/main" id="{00000000-0008-0000-1E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1E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1E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1E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1E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1E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1E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1E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1E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1E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1E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1E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1E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1E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1E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1E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1E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1E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1E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1E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1E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1E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1E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1E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1E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1E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1E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1E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1E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1E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1E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1E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1E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1E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1E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1E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1E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1E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1E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1E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1E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1E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1E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1E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1E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xdr:from>
      <xdr:col>56</xdr:col>
      <xdr:colOff>161925</xdr:colOff>
      <xdr:row>20</xdr:row>
      <xdr:rowOff>58310</xdr:rowOff>
    </xdr:from>
    <xdr:to>
      <xdr:col>71</xdr:col>
      <xdr:colOff>108506</xdr:colOff>
      <xdr:row>33</xdr:row>
      <xdr:rowOff>30537</xdr:rowOff>
    </xdr:to>
    <xdr:grpSp>
      <xdr:nvGrpSpPr>
        <xdr:cNvPr id="3" name="Group 2">
          <a:extLst>
            <a:ext uri="{FF2B5EF4-FFF2-40B4-BE49-F238E27FC236}">
              <a16:creationId xmlns:a16="http://schemas.microsoft.com/office/drawing/2014/main" id="{00000000-0008-0000-2200-000003000000}"/>
            </a:ext>
          </a:extLst>
        </xdr:cNvPr>
        <xdr:cNvGrpSpPr/>
      </xdr:nvGrpSpPr>
      <xdr:grpSpPr>
        <a:xfrm>
          <a:off x="10296525" y="3134885"/>
          <a:ext cx="2661206" cy="1972477"/>
          <a:chOff x="11189641" y="7141465"/>
          <a:chExt cx="3098446" cy="2541753"/>
        </a:xfrm>
      </xdr:grpSpPr>
      <xdr:grpSp>
        <xdr:nvGrpSpPr>
          <xdr:cNvPr id="4" name="Group 104">
            <a:extLst>
              <a:ext uri="{FF2B5EF4-FFF2-40B4-BE49-F238E27FC236}">
                <a16:creationId xmlns:a16="http://schemas.microsoft.com/office/drawing/2014/main" id="{00000000-0008-0000-2200-000004000000}"/>
              </a:ext>
            </a:extLst>
          </xdr:cNvPr>
          <xdr:cNvGrpSpPr>
            <a:grpSpLocks/>
          </xdr:cNvGrpSpPr>
        </xdr:nvGrpSpPr>
        <xdr:grpSpPr bwMode="auto">
          <a:xfrm>
            <a:off x="12291520" y="8111593"/>
            <a:ext cx="1045123" cy="1571625"/>
            <a:chOff x="6162675" y="8010525"/>
            <a:chExt cx="1047750" cy="1571625"/>
          </a:xfrm>
        </xdr:grpSpPr>
        <xdr:sp macro="" textlink="">
          <xdr:nvSpPr>
            <xdr:cNvPr id="29" name="Oval 94">
              <a:extLst>
                <a:ext uri="{FF2B5EF4-FFF2-40B4-BE49-F238E27FC236}">
                  <a16:creationId xmlns:a16="http://schemas.microsoft.com/office/drawing/2014/main" id="{00000000-0008-0000-2200-00001D000000}"/>
                </a:ext>
              </a:extLst>
            </xdr:cNvPr>
            <xdr:cNvSpPr>
              <a:spLocks noChangeArrowheads="1"/>
            </xdr:cNvSpPr>
          </xdr:nvSpPr>
          <xdr:spPr bwMode="auto">
            <a:xfrm>
              <a:off x="6296025" y="9210675"/>
              <a:ext cx="381000" cy="371475"/>
            </a:xfrm>
            <a:prstGeom prst="ellipse">
              <a:avLst/>
            </a:prstGeom>
            <a:solidFill>
              <a:srgbClr val="7F7F7F"/>
            </a:solidFill>
            <a:ln w="9525" algn="ctr">
              <a:solidFill>
                <a:srgbClr val="000000"/>
              </a:solidFill>
              <a:round/>
              <a:headEnd/>
              <a:tailEnd/>
            </a:ln>
          </xdr:spPr>
        </xdr:sp>
        <xdr:sp macro="" textlink="">
          <xdr:nvSpPr>
            <xdr:cNvPr id="30" name="Oval 91">
              <a:extLst>
                <a:ext uri="{FF2B5EF4-FFF2-40B4-BE49-F238E27FC236}">
                  <a16:creationId xmlns:a16="http://schemas.microsoft.com/office/drawing/2014/main" id="{00000000-0008-0000-2200-00001E000000}"/>
                </a:ext>
              </a:extLst>
            </xdr:cNvPr>
            <xdr:cNvSpPr>
              <a:spLocks noChangeArrowheads="1"/>
            </xdr:cNvSpPr>
          </xdr:nvSpPr>
          <xdr:spPr bwMode="auto">
            <a:xfrm>
              <a:off x="6400800" y="9296400"/>
              <a:ext cx="190500" cy="209550"/>
            </a:xfrm>
            <a:prstGeom prst="ellipse">
              <a:avLst/>
            </a:prstGeom>
            <a:solidFill>
              <a:srgbClr val="BFBFBF"/>
            </a:solidFill>
            <a:ln w="15875" algn="ctr">
              <a:solidFill>
                <a:srgbClr val="000000"/>
              </a:solidFill>
              <a:round/>
              <a:headEnd/>
              <a:tailEnd/>
            </a:ln>
          </xdr:spPr>
        </xdr:sp>
        <xdr:sp macro="" textlink="">
          <xdr:nvSpPr>
            <xdr:cNvPr id="31" name="Oval 92">
              <a:extLst>
                <a:ext uri="{FF2B5EF4-FFF2-40B4-BE49-F238E27FC236}">
                  <a16:creationId xmlns:a16="http://schemas.microsoft.com/office/drawing/2014/main" id="{00000000-0008-0000-2200-00001F000000}"/>
                </a:ext>
              </a:extLst>
            </xdr:cNvPr>
            <xdr:cNvSpPr>
              <a:spLocks noChangeArrowheads="1"/>
            </xdr:cNvSpPr>
          </xdr:nvSpPr>
          <xdr:spPr bwMode="auto">
            <a:xfrm>
              <a:off x="6457950" y="9363075"/>
              <a:ext cx="76200" cy="76200"/>
            </a:xfrm>
            <a:prstGeom prst="ellipse">
              <a:avLst/>
            </a:prstGeom>
            <a:solidFill>
              <a:srgbClr val="000000"/>
            </a:solidFill>
            <a:ln w="9525" algn="ctr">
              <a:solidFill>
                <a:srgbClr val="000000"/>
              </a:solidFill>
              <a:round/>
              <a:headEnd/>
              <a:tailEnd/>
            </a:ln>
          </xdr:spPr>
        </xdr:sp>
        <xdr:sp macro="" textlink="">
          <xdr:nvSpPr>
            <xdr:cNvPr id="32" name="Oval 38">
              <a:extLst>
                <a:ext uri="{FF2B5EF4-FFF2-40B4-BE49-F238E27FC236}">
                  <a16:creationId xmlns:a16="http://schemas.microsoft.com/office/drawing/2014/main" id="{00000000-0008-0000-2200-000020000000}"/>
                </a:ext>
              </a:extLst>
            </xdr:cNvPr>
            <xdr:cNvSpPr>
              <a:spLocks noChangeArrowheads="1"/>
            </xdr:cNvSpPr>
          </xdr:nvSpPr>
          <xdr:spPr bwMode="auto">
            <a:xfrm>
              <a:off x="6162675" y="8258175"/>
              <a:ext cx="1047750" cy="952500"/>
            </a:xfrm>
            <a:prstGeom prst="ellipse">
              <a:avLst/>
            </a:prstGeom>
            <a:solidFill>
              <a:srgbClr val="1F497D"/>
            </a:solidFill>
            <a:ln w="9525" algn="ctr">
              <a:solidFill>
                <a:srgbClr val="1F497D"/>
              </a:solidFill>
              <a:round/>
              <a:headEnd/>
              <a:tailEnd/>
            </a:ln>
          </xdr:spPr>
        </xdr:sp>
        <xdr:sp macro="" textlink="">
          <xdr:nvSpPr>
            <xdr:cNvPr id="33" name="Rectangle 39">
              <a:extLst>
                <a:ext uri="{FF2B5EF4-FFF2-40B4-BE49-F238E27FC236}">
                  <a16:creationId xmlns:a16="http://schemas.microsoft.com/office/drawing/2014/main" id="{00000000-0008-0000-2200-000021000000}"/>
                </a:ext>
              </a:extLst>
            </xdr:cNvPr>
            <xdr:cNvSpPr>
              <a:spLocks noChangeArrowheads="1"/>
            </xdr:cNvSpPr>
          </xdr:nvSpPr>
          <xdr:spPr bwMode="auto">
            <a:xfrm>
              <a:off x="6600825" y="8010525"/>
              <a:ext cx="609600" cy="790575"/>
            </a:xfrm>
            <a:prstGeom prst="rect">
              <a:avLst/>
            </a:prstGeom>
            <a:solidFill>
              <a:srgbClr val="1F497D"/>
            </a:solidFill>
            <a:ln w="9525" algn="ctr">
              <a:solidFill>
                <a:srgbClr val="1F497D"/>
              </a:solidFill>
              <a:round/>
              <a:headEnd/>
              <a:tailEnd/>
            </a:ln>
          </xdr:spPr>
        </xdr:sp>
        <xdr:sp macro="" textlink="">
          <xdr:nvSpPr>
            <xdr:cNvPr id="34" name="Oval 41">
              <a:extLst>
                <a:ext uri="{FF2B5EF4-FFF2-40B4-BE49-F238E27FC236}">
                  <a16:creationId xmlns:a16="http://schemas.microsoft.com/office/drawing/2014/main" id="{00000000-0008-0000-2200-000022000000}"/>
                </a:ext>
              </a:extLst>
            </xdr:cNvPr>
            <xdr:cNvSpPr>
              <a:spLocks noChangeArrowheads="1"/>
            </xdr:cNvSpPr>
          </xdr:nvSpPr>
          <xdr:spPr bwMode="auto">
            <a:xfrm>
              <a:off x="6391275" y="8486775"/>
              <a:ext cx="571500" cy="504825"/>
            </a:xfrm>
            <a:prstGeom prst="ellipse">
              <a:avLst/>
            </a:prstGeom>
            <a:solidFill>
              <a:srgbClr val="D9D9D9"/>
            </a:solidFill>
            <a:ln w="9525" algn="ctr">
              <a:solidFill>
                <a:srgbClr val="C0504D"/>
              </a:solidFill>
              <a:round/>
              <a:headEnd/>
              <a:tailEnd/>
            </a:ln>
          </xdr:spPr>
        </xdr:sp>
        <xdr:grpSp>
          <xdr:nvGrpSpPr>
            <xdr:cNvPr id="35" name="Group 89">
              <a:extLst>
                <a:ext uri="{FF2B5EF4-FFF2-40B4-BE49-F238E27FC236}">
                  <a16:creationId xmlns:a16="http://schemas.microsoft.com/office/drawing/2014/main" id="{00000000-0008-0000-2200-000023000000}"/>
                </a:ext>
              </a:extLst>
            </xdr:cNvPr>
            <xdr:cNvGrpSpPr>
              <a:grpSpLocks/>
            </xdr:cNvGrpSpPr>
          </xdr:nvGrpSpPr>
          <xdr:grpSpPr bwMode="auto">
            <a:xfrm>
              <a:off x="6543675" y="8610600"/>
              <a:ext cx="266700" cy="266700"/>
              <a:chOff x="7553325" y="7058025"/>
              <a:chExt cx="266700" cy="266700"/>
            </a:xfrm>
          </xdr:grpSpPr>
          <xdr:sp macro="" textlink="">
            <xdr:nvSpPr>
              <xdr:cNvPr id="46" name="Oval 87">
                <a:extLst>
                  <a:ext uri="{FF2B5EF4-FFF2-40B4-BE49-F238E27FC236}">
                    <a16:creationId xmlns:a16="http://schemas.microsoft.com/office/drawing/2014/main" id="{00000000-0008-0000-2200-00002E000000}"/>
                  </a:ext>
                </a:extLst>
              </xdr:cNvPr>
              <xdr:cNvSpPr>
                <a:spLocks noChangeArrowheads="1"/>
              </xdr:cNvSpPr>
            </xdr:nvSpPr>
            <xdr:spPr bwMode="auto">
              <a:xfrm>
                <a:off x="7553325" y="7058025"/>
                <a:ext cx="266700" cy="266700"/>
              </a:xfrm>
              <a:prstGeom prst="ellipse">
                <a:avLst/>
              </a:prstGeom>
              <a:grpFill/>
              <a:ln w="15875" algn="ctr">
                <a:solidFill>
                  <a:srgbClr val="000000"/>
                </a:solidFill>
                <a:round/>
                <a:headEnd/>
                <a:tailEnd/>
              </a:ln>
            </xdr:spPr>
            <xdr:txBody>
              <a:bodyPr/>
              <a:lstStyle/>
              <a:p>
                <a:endParaRPr lang="en-US"/>
              </a:p>
            </xdr:txBody>
          </xdr:sp>
          <xdr:sp macro="" textlink="">
            <xdr:nvSpPr>
              <xdr:cNvPr id="47" name="Oval 88">
                <a:extLst>
                  <a:ext uri="{FF2B5EF4-FFF2-40B4-BE49-F238E27FC236}">
                    <a16:creationId xmlns:a16="http://schemas.microsoft.com/office/drawing/2014/main" id="{00000000-0008-0000-2200-00002F000000}"/>
                  </a:ext>
                </a:extLst>
              </xdr:cNvPr>
              <xdr:cNvSpPr>
                <a:spLocks noChangeArrowheads="1"/>
              </xdr:cNvSpPr>
            </xdr:nvSpPr>
            <xdr:spPr bwMode="auto">
              <a:xfrm>
                <a:off x="7639050" y="7143750"/>
                <a:ext cx="95250" cy="95250"/>
              </a:xfrm>
              <a:prstGeom prst="ellipse">
                <a:avLst/>
              </a:prstGeom>
              <a:solidFill>
                <a:srgbClr val="000000"/>
              </a:solidFill>
              <a:ln w="15875" algn="ctr">
                <a:solidFill>
                  <a:srgbClr val="000000"/>
                </a:solidFill>
                <a:round/>
                <a:headEnd/>
                <a:tailEnd/>
              </a:ln>
            </xdr:spPr>
          </xdr:sp>
        </xdr:grpSp>
        <xdr:cxnSp macro="">
          <xdr:nvCxnSpPr>
            <xdr:cNvPr id="36" name="Straight Connector 100">
              <a:extLst>
                <a:ext uri="{FF2B5EF4-FFF2-40B4-BE49-F238E27FC236}">
                  <a16:creationId xmlns:a16="http://schemas.microsoft.com/office/drawing/2014/main" id="{00000000-0008-0000-2200-000024000000}"/>
                </a:ext>
              </a:extLst>
            </xdr:cNvPr>
            <xdr:cNvCxnSpPr>
              <a:cxnSpLocks noChangeShapeType="1"/>
              <a:stCxn id="46" idx="2"/>
              <a:endCxn id="30" idx="2"/>
            </xdr:cNvCxnSpPr>
          </xdr:nvCxnSpPr>
          <xdr:spPr bwMode="auto">
            <a:xfrm rot="10800000" flipV="1">
              <a:off x="6400800" y="8743950"/>
              <a:ext cx="142875" cy="65722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7" name="Straight Connector 103">
              <a:extLst>
                <a:ext uri="{FF2B5EF4-FFF2-40B4-BE49-F238E27FC236}">
                  <a16:creationId xmlns:a16="http://schemas.microsoft.com/office/drawing/2014/main" id="{00000000-0008-0000-2200-000025000000}"/>
                </a:ext>
              </a:extLst>
            </xdr:cNvPr>
            <xdr:cNvCxnSpPr>
              <a:cxnSpLocks noChangeShapeType="1"/>
              <a:stCxn id="46" idx="5"/>
              <a:endCxn id="30" idx="6"/>
            </xdr:cNvCxnSpPr>
          </xdr:nvCxnSpPr>
          <xdr:spPr bwMode="auto">
            <a:xfrm rot="5400000">
              <a:off x="6400800" y="9029700"/>
              <a:ext cx="561975" cy="180975"/>
            </a:xfrm>
            <a:prstGeom prst="line">
              <a:avLst/>
            </a:prstGeom>
            <a:noFill/>
            <a:ln w="1587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8" name="Straight Connector 88">
              <a:extLst>
                <a:ext uri="{FF2B5EF4-FFF2-40B4-BE49-F238E27FC236}">
                  <a16:creationId xmlns:a16="http://schemas.microsoft.com/office/drawing/2014/main" id="{00000000-0008-0000-2200-000026000000}"/>
                </a:ext>
              </a:extLst>
            </xdr:cNvPr>
            <xdr:cNvCxnSpPr>
              <a:cxnSpLocks noChangeShapeType="1"/>
              <a:stCxn id="34" idx="6"/>
              <a:endCxn id="46" idx="5"/>
            </xdr:cNvCxnSpPr>
          </xdr:nvCxnSpPr>
          <xdr:spPr bwMode="auto">
            <a:xfrm flipH="1">
              <a:off x="6772275" y="874395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39" name="Straight Connector 95">
              <a:extLst>
                <a:ext uri="{FF2B5EF4-FFF2-40B4-BE49-F238E27FC236}">
                  <a16:creationId xmlns:a16="http://schemas.microsoft.com/office/drawing/2014/main" id="{00000000-0008-0000-2200-000027000000}"/>
                </a:ext>
              </a:extLst>
            </xdr:cNvPr>
            <xdr:cNvCxnSpPr>
              <a:cxnSpLocks noChangeShapeType="1"/>
              <a:stCxn id="34" idx="0"/>
              <a:endCxn id="46" idx="7"/>
            </xdr:cNvCxnSpPr>
          </xdr:nvCxnSpPr>
          <xdr:spPr bwMode="auto">
            <a:xfrm rot="16200000" flipH="1">
              <a:off x="6643687" y="8520113"/>
              <a:ext cx="161925"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0" name="Straight Connector 98">
              <a:extLst>
                <a:ext uri="{FF2B5EF4-FFF2-40B4-BE49-F238E27FC236}">
                  <a16:creationId xmlns:a16="http://schemas.microsoft.com/office/drawing/2014/main" id="{00000000-0008-0000-2200-000028000000}"/>
                </a:ext>
              </a:extLst>
            </xdr:cNvPr>
            <xdr:cNvCxnSpPr>
              <a:cxnSpLocks noChangeShapeType="1"/>
              <a:stCxn id="34" idx="2"/>
              <a:endCxn id="46" idx="1"/>
            </xdr:cNvCxnSpPr>
          </xdr:nvCxnSpPr>
          <xdr:spPr bwMode="auto">
            <a:xfrm rot="10800000" flipH="1">
              <a:off x="6391275" y="8648700"/>
              <a:ext cx="1905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1" name="Straight Connector 101">
              <a:extLst>
                <a:ext uri="{FF2B5EF4-FFF2-40B4-BE49-F238E27FC236}">
                  <a16:creationId xmlns:a16="http://schemas.microsoft.com/office/drawing/2014/main" id="{00000000-0008-0000-2200-000029000000}"/>
                </a:ext>
              </a:extLst>
            </xdr:cNvPr>
            <xdr:cNvCxnSpPr>
              <a:cxnSpLocks noChangeShapeType="1"/>
              <a:stCxn id="34" idx="4"/>
              <a:endCxn id="46" idx="3"/>
            </xdr:cNvCxnSpPr>
          </xdr:nvCxnSpPr>
          <xdr:spPr bwMode="auto">
            <a:xfrm rot="5400000" flipH="1">
              <a:off x="6553200" y="8867775"/>
              <a:ext cx="152400" cy="95250"/>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2" name="Straight Connector 105">
              <a:extLst>
                <a:ext uri="{FF2B5EF4-FFF2-40B4-BE49-F238E27FC236}">
                  <a16:creationId xmlns:a16="http://schemas.microsoft.com/office/drawing/2014/main" id="{00000000-0008-0000-2200-00002A000000}"/>
                </a:ext>
              </a:extLst>
            </xdr:cNvPr>
            <xdr:cNvCxnSpPr>
              <a:cxnSpLocks noChangeShapeType="1"/>
              <a:stCxn id="34" idx="7"/>
              <a:endCxn id="46" idx="6"/>
            </xdr:cNvCxnSpPr>
          </xdr:nvCxnSpPr>
          <xdr:spPr bwMode="auto">
            <a:xfrm rot="-5400000" flipH="1" flipV="1">
              <a:off x="6753225" y="8620125"/>
              <a:ext cx="180975"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3" name="Straight Connector 108">
              <a:extLst>
                <a:ext uri="{FF2B5EF4-FFF2-40B4-BE49-F238E27FC236}">
                  <a16:creationId xmlns:a16="http://schemas.microsoft.com/office/drawing/2014/main" id="{00000000-0008-0000-2200-00002B000000}"/>
                </a:ext>
              </a:extLst>
            </xdr:cNvPr>
            <xdr:cNvCxnSpPr>
              <a:cxnSpLocks noChangeShapeType="1"/>
              <a:stCxn id="34" idx="1"/>
              <a:endCxn id="46" idx="0"/>
            </xdr:cNvCxnSpPr>
          </xdr:nvCxnSpPr>
          <xdr:spPr bwMode="auto">
            <a:xfrm rot="16200000" flipH="1">
              <a:off x="6553200" y="8486775"/>
              <a:ext cx="47625"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4" name="Straight Connector 111">
              <a:extLst>
                <a:ext uri="{FF2B5EF4-FFF2-40B4-BE49-F238E27FC236}">
                  <a16:creationId xmlns:a16="http://schemas.microsoft.com/office/drawing/2014/main" id="{00000000-0008-0000-2200-00002C000000}"/>
                </a:ext>
              </a:extLst>
            </xdr:cNvPr>
            <xdr:cNvCxnSpPr>
              <a:cxnSpLocks noChangeShapeType="1"/>
              <a:stCxn id="34" idx="3"/>
              <a:endCxn id="46" idx="2"/>
            </xdr:cNvCxnSpPr>
          </xdr:nvCxnSpPr>
          <xdr:spPr bwMode="auto">
            <a:xfrm rot="5400000" flipH="1" flipV="1">
              <a:off x="6424613" y="8796337"/>
              <a:ext cx="171450" cy="6667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5" name="Straight Connector 114">
              <a:extLst>
                <a:ext uri="{FF2B5EF4-FFF2-40B4-BE49-F238E27FC236}">
                  <a16:creationId xmlns:a16="http://schemas.microsoft.com/office/drawing/2014/main" id="{00000000-0008-0000-2200-00002D000000}"/>
                </a:ext>
              </a:extLst>
            </xdr:cNvPr>
            <xdr:cNvCxnSpPr>
              <a:cxnSpLocks noChangeShapeType="1"/>
              <a:stCxn id="34" idx="5"/>
              <a:endCxn id="46" idx="4"/>
            </xdr:cNvCxnSpPr>
          </xdr:nvCxnSpPr>
          <xdr:spPr bwMode="auto">
            <a:xfrm rot="5400000" flipH="1">
              <a:off x="6757988" y="8796337"/>
              <a:ext cx="38100" cy="200025"/>
            </a:xfrm>
            <a:prstGeom prst="line">
              <a:avLst/>
            </a:prstGeom>
            <a:noFill/>
            <a:ln w="9525" algn="ctr">
              <a:solidFill>
                <a:srgbClr val="000000"/>
              </a:solidFill>
              <a:round/>
              <a:headEnd/>
              <a:tailEnd/>
            </a:ln>
            <a:extLst>
              <a:ext uri="{909E8E84-426E-40DD-AFC4-6F175D3DCCD1}">
                <a14:hiddenFill xmlns:a14="http://schemas.microsoft.com/office/drawing/2010/main">
                  <a:noFill/>
                </a14:hiddenFill>
              </a:ext>
            </a:extLst>
          </xdr:spPr>
        </xdr:cxnSp>
      </xdr:grpSp>
      <xdr:grpSp>
        <xdr:nvGrpSpPr>
          <xdr:cNvPr id="5" name="Group 126">
            <a:extLst>
              <a:ext uri="{FF2B5EF4-FFF2-40B4-BE49-F238E27FC236}">
                <a16:creationId xmlns:a16="http://schemas.microsoft.com/office/drawing/2014/main" id="{00000000-0008-0000-2200-000005000000}"/>
              </a:ext>
            </a:extLst>
          </xdr:cNvPr>
          <xdr:cNvGrpSpPr>
            <a:grpSpLocks/>
          </xdr:cNvGrpSpPr>
        </xdr:nvGrpSpPr>
        <xdr:grpSpPr bwMode="auto">
          <a:xfrm rot="10800000" flipH="1">
            <a:off x="12457467" y="7141465"/>
            <a:ext cx="868089" cy="753167"/>
            <a:chOff x="5924550" y="8229600"/>
            <a:chExt cx="1200150" cy="1266825"/>
          </a:xfrm>
        </xdr:grpSpPr>
        <xdr:grpSp>
          <xdr:nvGrpSpPr>
            <xdr:cNvPr id="12" name="Group 48">
              <a:extLst>
                <a:ext uri="{FF2B5EF4-FFF2-40B4-BE49-F238E27FC236}">
                  <a16:creationId xmlns:a16="http://schemas.microsoft.com/office/drawing/2014/main" id="{00000000-0008-0000-2200-00000C000000}"/>
                </a:ext>
              </a:extLst>
            </xdr:cNvPr>
            <xdr:cNvGrpSpPr>
              <a:grpSpLocks/>
            </xdr:cNvGrpSpPr>
          </xdr:nvGrpSpPr>
          <xdr:grpSpPr bwMode="auto">
            <a:xfrm>
              <a:off x="6544408" y="8229600"/>
              <a:ext cx="580292" cy="914038"/>
              <a:chOff x="1012" y="923"/>
              <a:chExt cx="61" cy="96"/>
            </a:xfrm>
            <a:solidFill>
              <a:schemeClr val="tx2">
                <a:lumMod val="40000"/>
                <a:lumOff val="60000"/>
              </a:schemeClr>
            </a:solidFill>
          </xdr:grpSpPr>
          <xdr:grpSp>
            <xdr:nvGrpSpPr>
              <xdr:cNvPr id="21" name="Group 49">
                <a:extLst>
                  <a:ext uri="{FF2B5EF4-FFF2-40B4-BE49-F238E27FC236}">
                    <a16:creationId xmlns:a16="http://schemas.microsoft.com/office/drawing/2014/main" id="{00000000-0008-0000-2200-000015000000}"/>
                  </a:ext>
                </a:extLst>
              </xdr:cNvPr>
              <xdr:cNvGrpSpPr>
                <a:grpSpLocks/>
              </xdr:cNvGrpSpPr>
            </xdr:nvGrpSpPr>
            <xdr:grpSpPr bwMode="auto">
              <a:xfrm>
                <a:off x="1012" y="923"/>
                <a:ext cx="61" cy="96"/>
                <a:chOff x="1073" y="936"/>
                <a:chExt cx="61" cy="96"/>
              </a:xfrm>
              <a:grpFill/>
            </xdr:grpSpPr>
            <xdr:sp macro="" textlink="">
              <xdr:nvSpPr>
                <xdr:cNvPr id="27" name="Rectangle 50">
                  <a:extLst>
                    <a:ext uri="{FF2B5EF4-FFF2-40B4-BE49-F238E27FC236}">
                      <a16:creationId xmlns:a16="http://schemas.microsoft.com/office/drawing/2014/main" id="{00000000-0008-0000-2200-00001B000000}"/>
                    </a:ext>
                  </a:extLst>
                </xdr:cNvPr>
                <xdr:cNvSpPr>
                  <a:spLocks noChangeArrowheads="1"/>
                </xdr:cNvSpPr>
              </xdr:nvSpPr>
              <xdr:spPr bwMode="auto">
                <a:xfrm>
                  <a:off x="1090" y="936"/>
                  <a:ext cx="44" cy="96"/>
                </a:xfrm>
                <a:prstGeom prst="rect">
                  <a:avLst/>
                </a:prstGeom>
                <a:grpFill/>
                <a:ln w="9525">
                  <a:solidFill>
                    <a:srgbClr val="000000"/>
                  </a:solidFill>
                  <a:miter lim="800000"/>
                  <a:headEnd/>
                  <a:tailEnd/>
                </a:ln>
              </xdr:spPr>
              <xdr:txBody>
                <a:bodyPr/>
                <a:lstStyle/>
                <a:p>
                  <a:endParaRPr lang="en-US"/>
                </a:p>
              </xdr:txBody>
            </xdr:sp>
            <xdr:sp macro="" textlink="">
              <xdr:nvSpPr>
                <xdr:cNvPr id="28" name="AutoShape 51">
                  <a:extLst>
                    <a:ext uri="{FF2B5EF4-FFF2-40B4-BE49-F238E27FC236}">
                      <a16:creationId xmlns:a16="http://schemas.microsoft.com/office/drawing/2014/main" id="{00000000-0008-0000-2200-00001C000000}"/>
                    </a:ext>
                  </a:extLst>
                </xdr:cNvPr>
                <xdr:cNvSpPr>
                  <a:spLocks/>
                </xdr:cNvSpPr>
              </xdr:nvSpPr>
              <xdr:spPr bwMode="auto">
                <a:xfrm>
                  <a:off x="1073" y="936"/>
                  <a:ext cx="17" cy="96"/>
                </a:xfrm>
                <a:prstGeom prst="leftBracket">
                  <a:avLst>
                    <a:gd name="adj" fmla="val 47059"/>
                  </a:avLst>
                </a:prstGeom>
                <a:grpFill/>
                <a:ln w="9525">
                  <a:solidFill>
                    <a:srgbClr val="000000"/>
                  </a:solidFill>
                  <a:round/>
                  <a:headEnd/>
                  <a:tailEnd/>
                </a:ln>
              </xdr:spPr>
              <xdr:txBody>
                <a:bodyPr/>
                <a:lstStyle/>
                <a:p>
                  <a:endParaRPr lang="en-US"/>
                </a:p>
              </xdr:txBody>
            </xdr:sp>
          </xdr:grpSp>
          <xdr:sp macro="" textlink="">
            <xdr:nvSpPr>
              <xdr:cNvPr id="22" name="Line 52">
                <a:extLst>
                  <a:ext uri="{FF2B5EF4-FFF2-40B4-BE49-F238E27FC236}">
                    <a16:creationId xmlns:a16="http://schemas.microsoft.com/office/drawing/2014/main" id="{00000000-0008-0000-2200-000016000000}"/>
                  </a:ext>
                </a:extLst>
              </xdr:cNvPr>
              <xdr:cNvSpPr>
                <a:spLocks noChangeShapeType="1"/>
              </xdr:cNvSpPr>
            </xdr:nvSpPr>
            <xdr:spPr bwMode="auto">
              <a:xfrm>
                <a:off x="1029" y="936"/>
                <a:ext cx="44" cy="0"/>
              </a:xfrm>
              <a:prstGeom prst="line">
                <a:avLst/>
              </a:prstGeom>
              <a:grpFill/>
              <a:ln w="9525">
                <a:solidFill>
                  <a:srgbClr val="000000"/>
                </a:solidFill>
                <a:round/>
                <a:headEnd/>
                <a:tailEnd/>
              </a:ln>
            </xdr:spPr>
            <xdr:txBody>
              <a:bodyPr/>
              <a:lstStyle/>
              <a:p>
                <a:endParaRPr lang="en-US"/>
              </a:p>
            </xdr:txBody>
          </xdr:sp>
          <xdr:sp macro="" textlink="">
            <xdr:nvSpPr>
              <xdr:cNvPr id="23" name="Line 53">
                <a:extLst>
                  <a:ext uri="{FF2B5EF4-FFF2-40B4-BE49-F238E27FC236}">
                    <a16:creationId xmlns:a16="http://schemas.microsoft.com/office/drawing/2014/main" id="{00000000-0008-0000-2200-000017000000}"/>
                  </a:ext>
                </a:extLst>
              </xdr:cNvPr>
              <xdr:cNvSpPr>
                <a:spLocks noChangeShapeType="1"/>
              </xdr:cNvSpPr>
            </xdr:nvSpPr>
            <xdr:spPr bwMode="auto">
              <a:xfrm>
                <a:off x="1029" y="955"/>
                <a:ext cx="44" cy="0"/>
              </a:xfrm>
              <a:prstGeom prst="line">
                <a:avLst/>
              </a:prstGeom>
              <a:grpFill/>
              <a:ln w="9525">
                <a:solidFill>
                  <a:srgbClr val="000000"/>
                </a:solidFill>
                <a:round/>
                <a:headEnd/>
                <a:tailEnd/>
              </a:ln>
            </xdr:spPr>
            <xdr:txBody>
              <a:bodyPr/>
              <a:lstStyle/>
              <a:p>
                <a:endParaRPr lang="en-US"/>
              </a:p>
            </xdr:txBody>
          </xdr:sp>
          <xdr:sp macro="" textlink="">
            <xdr:nvSpPr>
              <xdr:cNvPr id="24" name="Line 54">
                <a:extLst>
                  <a:ext uri="{FF2B5EF4-FFF2-40B4-BE49-F238E27FC236}">
                    <a16:creationId xmlns:a16="http://schemas.microsoft.com/office/drawing/2014/main" id="{00000000-0008-0000-2200-000018000000}"/>
                  </a:ext>
                </a:extLst>
              </xdr:cNvPr>
              <xdr:cNvSpPr>
                <a:spLocks noChangeShapeType="1"/>
              </xdr:cNvSpPr>
            </xdr:nvSpPr>
            <xdr:spPr bwMode="auto">
              <a:xfrm>
                <a:off x="1029" y="972"/>
                <a:ext cx="44" cy="0"/>
              </a:xfrm>
              <a:prstGeom prst="line">
                <a:avLst/>
              </a:prstGeom>
              <a:grpFill/>
              <a:ln w="9525">
                <a:solidFill>
                  <a:srgbClr val="000000"/>
                </a:solidFill>
                <a:round/>
                <a:headEnd/>
                <a:tailEnd/>
              </a:ln>
            </xdr:spPr>
            <xdr:txBody>
              <a:bodyPr/>
              <a:lstStyle/>
              <a:p>
                <a:endParaRPr lang="en-US"/>
              </a:p>
            </xdr:txBody>
          </xdr:sp>
          <xdr:sp macro="" textlink="">
            <xdr:nvSpPr>
              <xdr:cNvPr id="25" name="Line 55">
                <a:extLst>
                  <a:ext uri="{FF2B5EF4-FFF2-40B4-BE49-F238E27FC236}">
                    <a16:creationId xmlns:a16="http://schemas.microsoft.com/office/drawing/2014/main" id="{00000000-0008-0000-2200-000019000000}"/>
                  </a:ext>
                </a:extLst>
              </xdr:cNvPr>
              <xdr:cNvSpPr>
                <a:spLocks noChangeShapeType="1"/>
              </xdr:cNvSpPr>
            </xdr:nvSpPr>
            <xdr:spPr bwMode="auto">
              <a:xfrm>
                <a:off x="1029" y="989"/>
                <a:ext cx="44" cy="0"/>
              </a:xfrm>
              <a:prstGeom prst="line">
                <a:avLst/>
              </a:prstGeom>
              <a:grpFill/>
              <a:ln w="9525">
                <a:solidFill>
                  <a:srgbClr val="000000"/>
                </a:solidFill>
                <a:round/>
                <a:headEnd/>
                <a:tailEnd/>
              </a:ln>
            </xdr:spPr>
            <xdr:txBody>
              <a:bodyPr/>
              <a:lstStyle/>
              <a:p>
                <a:endParaRPr lang="en-US"/>
              </a:p>
            </xdr:txBody>
          </xdr:sp>
          <xdr:sp macro="" textlink="">
            <xdr:nvSpPr>
              <xdr:cNvPr id="26" name="Line 56">
                <a:extLst>
                  <a:ext uri="{FF2B5EF4-FFF2-40B4-BE49-F238E27FC236}">
                    <a16:creationId xmlns:a16="http://schemas.microsoft.com/office/drawing/2014/main" id="{00000000-0008-0000-2200-00001A000000}"/>
                  </a:ext>
                </a:extLst>
              </xdr:cNvPr>
              <xdr:cNvSpPr>
                <a:spLocks noChangeShapeType="1"/>
              </xdr:cNvSpPr>
            </xdr:nvSpPr>
            <xdr:spPr bwMode="auto">
              <a:xfrm>
                <a:off x="1029" y="1004"/>
                <a:ext cx="44" cy="0"/>
              </a:xfrm>
              <a:prstGeom prst="line">
                <a:avLst/>
              </a:prstGeom>
              <a:grpFill/>
              <a:ln w="9525">
                <a:solidFill>
                  <a:srgbClr val="000000"/>
                </a:solidFill>
                <a:round/>
                <a:headEnd/>
                <a:tailEnd/>
              </a:ln>
            </xdr:spPr>
            <xdr:txBody>
              <a:bodyPr/>
              <a:lstStyle/>
              <a:p>
                <a:endParaRPr lang="en-US"/>
              </a:p>
            </xdr:txBody>
          </xdr:sp>
        </xdr:grpSp>
        <xdr:sp macro="" textlink="">
          <xdr:nvSpPr>
            <xdr:cNvPr id="13" name="Rounded Rectangle 128">
              <a:extLst>
                <a:ext uri="{FF2B5EF4-FFF2-40B4-BE49-F238E27FC236}">
                  <a16:creationId xmlns:a16="http://schemas.microsoft.com/office/drawing/2014/main" id="{00000000-0008-0000-2200-00000D000000}"/>
                </a:ext>
              </a:extLst>
            </xdr:cNvPr>
            <xdr:cNvSpPr>
              <a:spLocks noChangeArrowheads="1"/>
            </xdr:cNvSpPr>
          </xdr:nvSpPr>
          <xdr:spPr bwMode="auto">
            <a:xfrm>
              <a:off x="5924550" y="9124950"/>
              <a:ext cx="352425" cy="342900"/>
            </a:xfrm>
            <a:prstGeom prst="roundRect">
              <a:avLst>
                <a:gd name="adj" fmla="val 16667"/>
              </a:avLst>
            </a:prstGeom>
            <a:solidFill>
              <a:srgbClr val="FFFF99"/>
            </a:solidFill>
            <a:ln w="9525" algn="ctr">
              <a:solidFill>
                <a:srgbClr val="000000"/>
              </a:solidFill>
              <a:round/>
              <a:headEnd/>
              <a:tailEnd/>
            </a:ln>
          </xdr:spPr>
        </xdr:sp>
        <xdr:grpSp>
          <xdr:nvGrpSpPr>
            <xdr:cNvPr id="14" name="Group 89">
              <a:extLst>
                <a:ext uri="{FF2B5EF4-FFF2-40B4-BE49-F238E27FC236}">
                  <a16:creationId xmlns:a16="http://schemas.microsoft.com/office/drawing/2014/main" id="{00000000-0008-0000-2200-00000E000000}"/>
                </a:ext>
              </a:extLst>
            </xdr:cNvPr>
            <xdr:cNvGrpSpPr/>
          </xdr:nvGrpSpPr>
          <xdr:grpSpPr>
            <a:xfrm>
              <a:off x="6254262" y="9063459"/>
              <a:ext cx="171450" cy="432966"/>
              <a:chOff x="8991600" y="8963025"/>
              <a:chExt cx="161925" cy="428625"/>
            </a:xfrm>
            <a:solidFill>
              <a:schemeClr val="bg1">
                <a:lumMod val="85000"/>
              </a:schemeClr>
            </a:solidFill>
          </xdr:grpSpPr>
          <xdr:sp macro="" textlink="">
            <xdr:nvSpPr>
              <xdr:cNvPr id="19" name="Rectangle 18">
                <a:extLst>
                  <a:ext uri="{FF2B5EF4-FFF2-40B4-BE49-F238E27FC236}">
                    <a16:creationId xmlns:a16="http://schemas.microsoft.com/office/drawing/2014/main" id="{00000000-0008-0000-2200-000013000000}"/>
                  </a:ext>
                </a:extLst>
              </xdr:cNvPr>
              <xdr:cNvSpPr/>
            </xdr:nvSpPr>
            <xdr:spPr bwMode="auto">
              <a:xfrm>
                <a:off x="8991600" y="9137650"/>
                <a:ext cx="99646" cy="7937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20" name="Rectangle 19">
                <a:extLst>
                  <a:ext uri="{FF2B5EF4-FFF2-40B4-BE49-F238E27FC236}">
                    <a16:creationId xmlns:a16="http://schemas.microsoft.com/office/drawing/2014/main" id="{00000000-0008-0000-2200-000014000000}"/>
                  </a:ext>
                </a:extLst>
              </xdr:cNvPr>
              <xdr:cNvSpPr/>
            </xdr:nvSpPr>
            <xdr:spPr bwMode="auto">
              <a:xfrm>
                <a:off x="9091246" y="8963025"/>
                <a:ext cx="62279"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grpSp>
          <xdr:nvGrpSpPr>
            <xdr:cNvPr id="15" name="Group 90">
              <a:extLst>
                <a:ext uri="{FF2B5EF4-FFF2-40B4-BE49-F238E27FC236}">
                  <a16:creationId xmlns:a16="http://schemas.microsoft.com/office/drawing/2014/main" id="{00000000-0008-0000-2200-00000F000000}"/>
                </a:ext>
              </a:extLst>
            </xdr:cNvPr>
            <xdr:cNvGrpSpPr/>
          </xdr:nvGrpSpPr>
          <xdr:grpSpPr>
            <a:xfrm flipH="1">
              <a:off x="6359769" y="8502208"/>
              <a:ext cx="184638" cy="416930"/>
              <a:chOff x="8991600" y="8963025"/>
              <a:chExt cx="161925" cy="428625"/>
            </a:xfrm>
            <a:solidFill>
              <a:schemeClr val="bg1">
                <a:lumMod val="85000"/>
              </a:schemeClr>
            </a:solidFill>
          </xdr:grpSpPr>
          <xdr:sp macro="" textlink="">
            <xdr:nvSpPr>
              <xdr:cNvPr id="17" name="Rectangle 16">
                <a:extLst>
                  <a:ext uri="{FF2B5EF4-FFF2-40B4-BE49-F238E27FC236}">
                    <a16:creationId xmlns:a16="http://schemas.microsoft.com/office/drawing/2014/main" id="{00000000-0008-0000-2200-000011000000}"/>
                  </a:ext>
                </a:extLst>
              </xdr:cNvPr>
              <xdr:cNvSpPr/>
            </xdr:nvSpPr>
            <xdr:spPr bwMode="auto">
              <a:xfrm>
                <a:off x="8991599" y="9127881"/>
                <a:ext cx="104095" cy="82428"/>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18" name="Rectangle 17">
                <a:extLst>
                  <a:ext uri="{FF2B5EF4-FFF2-40B4-BE49-F238E27FC236}">
                    <a16:creationId xmlns:a16="http://schemas.microsoft.com/office/drawing/2014/main" id="{00000000-0008-0000-2200-000012000000}"/>
                  </a:ext>
                </a:extLst>
              </xdr:cNvPr>
              <xdr:cNvSpPr/>
            </xdr:nvSpPr>
            <xdr:spPr bwMode="auto">
              <a:xfrm>
                <a:off x="9095693" y="8963025"/>
                <a:ext cx="57830" cy="428625"/>
              </a:xfrm>
              <a:prstGeom prst="rect">
                <a:avLst/>
              </a:prstGeom>
              <a:grp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endParaRPr lang="en-US"/>
              </a:p>
            </xdr:txBody>
          </xdr:sp>
        </xdr:grpSp>
        <xdr:cxnSp macro="">
          <xdr:nvCxnSpPr>
            <xdr:cNvPr id="16" name="Straight Connector 131">
              <a:extLst>
                <a:ext uri="{FF2B5EF4-FFF2-40B4-BE49-F238E27FC236}">
                  <a16:creationId xmlns:a16="http://schemas.microsoft.com/office/drawing/2014/main" id="{00000000-0008-0000-2200-000010000000}"/>
                </a:ext>
              </a:extLst>
            </xdr:cNvPr>
            <xdr:cNvCxnSpPr>
              <a:cxnSpLocks noChangeShapeType="1"/>
              <a:stCxn id="18" idx="0"/>
              <a:endCxn id="20" idx="2"/>
            </xdr:cNvCxnSpPr>
          </xdr:nvCxnSpPr>
          <xdr:spPr bwMode="auto">
            <a:xfrm rot="-5400000" flipH="1" flipV="1">
              <a:off x="5892893" y="8994681"/>
              <a:ext cx="1000125" cy="3361"/>
            </a:xfrm>
            <a:prstGeom prst="line">
              <a:avLst/>
            </a:prstGeom>
            <a:noFill/>
            <a:ln w="31750" algn="ctr">
              <a:solidFill>
                <a:srgbClr val="000000"/>
              </a:solidFill>
              <a:round/>
              <a:headEnd/>
              <a:tailEnd/>
            </a:ln>
            <a:extLst>
              <a:ext uri="{909E8E84-426E-40DD-AFC4-6F175D3DCCD1}">
                <a14:hiddenFill xmlns:a14="http://schemas.microsoft.com/office/drawing/2010/main">
                  <a:noFill/>
                </a14:hiddenFill>
              </a:ext>
            </a:extLst>
          </xdr:spPr>
        </xdr:cxnSp>
      </xdr:grpSp>
      <xdr:cxnSp macro="">
        <xdr:nvCxnSpPr>
          <xdr:cNvPr id="6" name="Straight Connector 153">
            <a:extLst>
              <a:ext uri="{FF2B5EF4-FFF2-40B4-BE49-F238E27FC236}">
                <a16:creationId xmlns:a16="http://schemas.microsoft.com/office/drawing/2014/main" id="{00000000-0008-0000-2200-000006000000}"/>
              </a:ext>
            </a:extLst>
          </xdr:cNvPr>
          <xdr:cNvCxnSpPr>
            <a:cxnSpLocks noChangeShapeType="1"/>
            <a:stCxn id="20" idx="2"/>
            <a:endCxn id="47" idx="0"/>
          </xdr:cNvCxnSpPr>
        </xdr:nvCxnSpPr>
        <xdr:spPr bwMode="auto">
          <a:xfrm>
            <a:off x="12796613" y="7141465"/>
            <a:ext cx="8381" cy="1655840"/>
          </a:xfrm>
          <a:prstGeom prst="line">
            <a:avLst/>
          </a:prstGeom>
          <a:noFill/>
          <a:ln w="9525" algn="ctr">
            <a:solidFill>
              <a:srgbClr val="000000"/>
            </a:solidFill>
            <a:prstDash val="dashDot"/>
            <a:round/>
            <a:headEnd/>
            <a:tailEnd/>
          </a:ln>
          <a:extLst>
            <a:ext uri="{909E8E84-426E-40DD-AFC4-6F175D3DCCD1}">
              <a14:hiddenFill xmlns:a14="http://schemas.microsoft.com/office/drawing/2010/main">
                <a:noFill/>
              </a14:hiddenFill>
            </a:ext>
          </a:extLst>
        </xdr:spPr>
      </xdr:cxnSp>
      <xdr:sp macro="" textlink="">
        <xdr:nvSpPr>
          <xdr:cNvPr id="7" name="Curved Left Arrow 6">
            <a:extLst>
              <a:ext uri="{FF2B5EF4-FFF2-40B4-BE49-F238E27FC236}">
                <a16:creationId xmlns:a16="http://schemas.microsoft.com/office/drawing/2014/main" id="{00000000-0008-0000-2200-000007000000}"/>
              </a:ext>
            </a:extLst>
          </xdr:cNvPr>
          <xdr:cNvSpPr/>
        </xdr:nvSpPr>
        <xdr:spPr bwMode="auto">
          <a:xfrm flipV="1">
            <a:off x="12993414" y="8438125"/>
            <a:ext cx="256190" cy="727007"/>
          </a:xfrm>
          <a:prstGeom prst="curved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sp macro="" textlink="">
        <xdr:nvSpPr>
          <xdr:cNvPr id="8" name="Left Arrow 7">
            <a:extLst>
              <a:ext uri="{FF2B5EF4-FFF2-40B4-BE49-F238E27FC236}">
                <a16:creationId xmlns:a16="http://schemas.microsoft.com/office/drawing/2014/main" id="{00000000-0008-0000-2200-000008000000}"/>
              </a:ext>
            </a:extLst>
          </xdr:cNvPr>
          <xdr:cNvSpPr/>
        </xdr:nvSpPr>
        <xdr:spPr bwMode="auto">
          <a:xfrm>
            <a:off x="13367845" y="8785069"/>
            <a:ext cx="307048" cy="113573"/>
          </a:xfrm>
          <a:prstGeom prst="leftArrow">
            <a:avLst/>
          </a:prstGeom>
          <a:solidFill>
            <a:srgbClr val="FFFFFF"/>
          </a:solidFill>
          <a:ln w="9525" cap="flat" cmpd="sng" algn="ctr">
            <a:solidFill>
              <a:srgbClr val="000000"/>
            </a:solidFill>
            <a:prstDash val="solid"/>
            <a:round/>
            <a:headEnd type="none" w="med" len="med"/>
            <a:tailEnd type="none" w="med" len="med"/>
          </a:ln>
          <a:effectLst/>
        </xdr:spPr>
        <xdr:txBody>
          <a:bodyPr vertOverflow="clip" horzOverflow="clip" wrap="square" lIns="18288" tIns="0" rIns="0" bIns="0" rtlCol="0" anchor="t" upright="1"/>
          <a:lstStyle/>
          <a:p>
            <a:pPr algn="l"/>
            <a:endParaRPr lang="en-US" sz="1100"/>
          </a:p>
        </xdr:txBody>
      </xdr:sp>
      <xdr:pic>
        <xdr:nvPicPr>
          <xdr:cNvPr id="9" name="Picture 8" descr="C:\Users\Joseph Campos\AppData\Local\Microsoft\Windows\Temporary Internet Files\Content.IE5\KOY32B7X\eye-side[1].png">
            <a:extLst>
              <a:ext uri="{FF2B5EF4-FFF2-40B4-BE49-F238E27FC236}">
                <a16:creationId xmlns:a16="http://schemas.microsoft.com/office/drawing/2014/main" id="{00000000-0008-0000-22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flipH="1">
            <a:off x="11947199" y="7370567"/>
            <a:ext cx="328882" cy="53775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10" name="TextBox 9">
            <a:extLst>
              <a:ext uri="{FF2B5EF4-FFF2-40B4-BE49-F238E27FC236}">
                <a16:creationId xmlns:a16="http://schemas.microsoft.com/office/drawing/2014/main" id="{00000000-0008-0000-2200-00000A000000}"/>
              </a:ext>
            </a:extLst>
          </xdr:cNvPr>
          <xdr:cNvSpPr txBox="1"/>
        </xdr:nvSpPr>
        <xdr:spPr>
          <a:xfrm>
            <a:off x="11189641" y="7498379"/>
            <a:ext cx="895600" cy="3017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LOOKING</a:t>
            </a:r>
          </a:p>
          <a:p>
            <a:endParaRPr lang="en-US" sz="1100"/>
          </a:p>
        </xdr:txBody>
      </xdr:sp>
      <xdr:sp macro="" textlink="">
        <xdr:nvSpPr>
          <xdr:cNvPr id="11" name="TextBox 10">
            <a:extLst>
              <a:ext uri="{FF2B5EF4-FFF2-40B4-BE49-F238E27FC236}">
                <a16:creationId xmlns:a16="http://schemas.microsoft.com/office/drawing/2014/main" id="{00000000-0008-0000-2200-00000B000000}"/>
              </a:ext>
            </a:extLst>
          </xdr:cNvPr>
          <xdr:cNvSpPr txBox="1"/>
        </xdr:nvSpPr>
        <xdr:spPr>
          <a:xfrm>
            <a:off x="13705489" y="8729405"/>
            <a:ext cx="582598" cy="229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latin typeface="Arial" panose="020B0604020202020204" pitchFamily="34" charset="0"/>
                <a:cs typeface="Arial" panose="020B0604020202020204" pitchFamily="34" charset="0"/>
              </a:rPr>
              <a:t>CCW</a:t>
            </a:r>
          </a:p>
          <a:p>
            <a:endParaRPr lang="en-US" sz="900">
              <a:latin typeface="Arial" panose="020B0604020202020204" pitchFamily="34" charset="0"/>
              <a:cs typeface="Arial" panose="020B0604020202020204" pitchFamily="34" charset="0"/>
            </a:endParaRPr>
          </a:p>
          <a:p>
            <a:endParaRPr lang="en-US" sz="1100"/>
          </a:p>
        </xdr:txBody>
      </xdr:sp>
    </xdr:grpSp>
    <xdr:clientData/>
  </xdr:twoCellAnchor>
  <xdr:twoCellAnchor editAs="oneCell">
    <xdr:from>
      <xdr:col>0</xdr:col>
      <xdr:colOff>0</xdr:colOff>
      <xdr:row>0</xdr:row>
      <xdr:rowOff>0</xdr:rowOff>
    </xdr:from>
    <xdr:to>
      <xdr:col>6</xdr:col>
      <xdr:colOff>147638</xdr:colOff>
      <xdr:row>3</xdr:row>
      <xdr:rowOff>60571</xdr:rowOff>
    </xdr:to>
    <xdr:pic>
      <xdr:nvPicPr>
        <xdr:cNvPr id="48" name="logo">
          <a:extLst>
            <a:ext uri="{FF2B5EF4-FFF2-40B4-BE49-F238E27FC236}">
              <a16:creationId xmlns:a16="http://schemas.microsoft.com/office/drawing/2014/main" id="{00000000-0008-0000-2200-000030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4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5" name="logo">
          <a:extLst>
            <a:ext uri="{FF2B5EF4-FFF2-40B4-BE49-F238E27FC236}">
              <a16:creationId xmlns:a16="http://schemas.microsoft.com/office/drawing/2014/main" id="{00000000-0008-0000-2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6" name="logo">
          <a:extLst>
            <a:ext uri="{FF2B5EF4-FFF2-40B4-BE49-F238E27FC236}">
              <a16:creationId xmlns:a16="http://schemas.microsoft.com/office/drawing/2014/main" id="{00000000-0008-0000-26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4" name="logo">
          <a:extLst>
            <a:ext uri="{FF2B5EF4-FFF2-40B4-BE49-F238E27FC236}">
              <a16:creationId xmlns:a16="http://schemas.microsoft.com/office/drawing/2014/main" id="{00000000-0008-0000-27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3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8" name="logo">
          <a:extLst>
            <a:ext uri="{FF2B5EF4-FFF2-40B4-BE49-F238E27FC236}">
              <a16:creationId xmlns:a16="http://schemas.microsoft.com/office/drawing/2014/main" id="{00000000-0008-0000-28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A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2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90488</xdr:colOff>
      <xdr:row>3</xdr:row>
      <xdr:rowOff>60571</xdr:rowOff>
    </xdr:to>
    <xdr:pic>
      <xdr:nvPicPr>
        <xdr:cNvPr id="3" name="logo">
          <a:extLst>
            <a:ext uri="{FF2B5EF4-FFF2-40B4-BE49-F238E27FC236}">
              <a16:creationId xmlns:a16="http://schemas.microsoft.com/office/drawing/2014/main" id="{00000000-0008-0000-30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1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4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147638</xdr:colOff>
      <xdr:row>3</xdr:row>
      <xdr:rowOff>60571</xdr:rowOff>
    </xdr:to>
    <xdr:pic>
      <xdr:nvPicPr>
        <xdr:cNvPr id="3" name="logo">
          <a:extLst>
            <a:ext uri="{FF2B5EF4-FFF2-40B4-BE49-F238E27FC236}">
              <a16:creationId xmlns:a16="http://schemas.microsoft.com/office/drawing/2014/main" id="{00000000-0008-0000-3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233488" cy="5177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irkt\AppData\Local\Microsoft\Windows\INetCache\Content.Outlook\3LGVKVYZ\Report%20Builder_V7.9%20.1-%20Test%202%20RC%20DH%20CT%20PUMP.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EI-NAS03\NASShare\Users\dcrafton\Desktop\E19-XXXX.00%20-%20MCP%20-%20Surgery%20Expansion\03%20-%20Project\Report%20Builder.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amposmep-my.sharepoint.com/Users/jmejia/Desktop/Fort%20Worth%20Project2/03%20-%20Project/Copy%20of%20Report%20Builder.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dirkt\AppData\Local\Temp\Rar$DIa42712.16732\Report%20Builder%20DPS%20_V5.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ei-server3\ied\Projects\Dallas\2019\E19-1871.00%20-%20MCP%20-%20Tower\NEW%20FULL%20REPORT%20BUILDER\03%20-%20Project\Report%20Builder.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camposmep-my.sharepoint.com/Users/smcknight/Desktop/Projects/A%20-%20TAB/E18-1520.00%20-%20Pioneer%20Natural%20Resources%20-%20Shell%20&amp;%20Core/03%20-%20Project/Report%20Builder%20-%20PNR%20C&amp;S.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ocuments/Campos/report-builder/101%20-%20Internal%20Testing/Report%20Builder_V7.11.1.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camposmep-my.sharepoint.com/Users/dherren/Desktop/V5.6%20-Template%20-%20T&amp;B%20Project/03%20-%20Project/Report%20Builder_V5.6.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X:\Users\Joseph%20Campos\Project%20Template\Archive\V1.4-Template%20-%20T&amp;B%20Project\03%20-%20Project\Report%20Builder.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camposmep-my.sharepoint.com/Users/Azobal/Desktop/New%20folder/Report%20Builder.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EI-NAS03\NASShare\Joseph%20Campos\Report%20Builder\V2.0-Template%20-%20T&amp;B%20Project%20w%20Duration\03%20-%20Project\Report%20Builder%20w%20Duration.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Q:\Projects\Dallas\2020\E20-2264.00%20-%20Keurig%20-%20Dr.%20Pepper%20Lab\03%20-%20Project\Copy%20of%20Report%20Builder_V5.4.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ESTINGONLY"/>
      <sheetName val="PUMP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2</v>
          </cell>
        </row>
        <row r="43">
          <cell r="D43" t="str">
            <v>AHU</v>
          </cell>
        </row>
        <row r="46">
          <cell r="D46">
            <v>1</v>
          </cell>
          <cell r="AE46">
            <v>1</v>
          </cell>
          <cell r="AF46">
            <v>8</v>
          </cell>
        </row>
        <row r="50">
          <cell r="D50" t="str">
            <v>AHU-ATU</v>
          </cell>
        </row>
        <row r="53">
          <cell r="D53">
            <v>1</v>
          </cell>
          <cell r="O53">
            <v>2730</v>
          </cell>
          <cell r="AH53">
            <v>14</v>
          </cell>
        </row>
        <row r="67">
          <cell r="D67" t="str">
            <v>AHU-Outlet</v>
          </cell>
        </row>
        <row r="73">
          <cell r="D73" t="str">
            <v>AHU-ATU-Outlet</v>
          </cell>
        </row>
        <row r="76">
          <cell r="D76">
            <v>1</v>
          </cell>
          <cell r="J76">
            <v>195</v>
          </cell>
        </row>
        <row r="154">
          <cell r="D154" t="str">
            <v>AHU-Ducted Return - Inlet</v>
          </cell>
        </row>
        <row r="157">
          <cell r="D157">
            <v>1</v>
          </cell>
          <cell r="J157">
            <v>200</v>
          </cell>
        </row>
        <row r="160">
          <cell r="C160">
            <v>0</v>
          </cell>
        </row>
        <row r="162">
          <cell r="D162" t="str">
            <v>RTU</v>
          </cell>
        </row>
        <row r="168">
          <cell r="D168" t="str">
            <v>RTU-ATU</v>
          </cell>
        </row>
        <row r="174">
          <cell r="D174" t="str">
            <v>RTU-Outlet</v>
          </cell>
        </row>
        <row r="180">
          <cell r="D180" t="str">
            <v>RTU-ATU-Outlet</v>
          </cell>
        </row>
        <row r="186">
          <cell r="D186" t="str">
            <v>RTU-Ducted Return - Inlet</v>
          </cell>
        </row>
        <row r="191">
          <cell r="C191">
            <v>0</v>
          </cell>
        </row>
        <row r="193">
          <cell r="D193" t="str">
            <v>FCU</v>
          </cell>
        </row>
        <row r="199">
          <cell r="D199" t="str">
            <v>FCU-Outlet</v>
          </cell>
        </row>
        <row r="205">
          <cell r="D205" t="str">
            <v>FCU-Ducted Return - Inlet</v>
          </cell>
        </row>
        <row r="210">
          <cell r="C210">
            <v>0</v>
          </cell>
        </row>
        <row r="212">
          <cell r="D212" t="str">
            <v>A/C</v>
          </cell>
        </row>
        <row r="218">
          <cell r="D218" t="str">
            <v>A/C-Outlet</v>
          </cell>
        </row>
        <row r="224">
          <cell r="D224" t="str">
            <v>A/C-Ducted Return - Inlet</v>
          </cell>
        </row>
        <row r="229">
          <cell r="C229">
            <v>0</v>
          </cell>
        </row>
        <row r="231">
          <cell r="D231" t="str">
            <v>CRAC</v>
          </cell>
        </row>
        <row r="237">
          <cell r="D237" t="str">
            <v>CRAC-Outlet</v>
          </cell>
        </row>
        <row r="243">
          <cell r="D243" t="str">
            <v>CRAC-Ducted Return - Inlet</v>
          </cell>
        </row>
        <row r="248">
          <cell r="C248">
            <v>0</v>
          </cell>
        </row>
        <row r="250">
          <cell r="D250" t="str">
            <v>ERV</v>
          </cell>
        </row>
        <row r="257">
          <cell r="D257" t="str">
            <v>ERV-ATU</v>
          </cell>
        </row>
        <row r="263">
          <cell r="D263" t="str">
            <v>ERV-Outlet</v>
          </cell>
        </row>
        <row r="269">
          <cell r="D269" t="str">
            <v>ERV-ATU-Outlet</v>
          </cell>
        </row>
        <row r="275">
          <cell r="D275" t="str">
            <v>ERV-Ducted Return - Inlet</v>
          </cell>
        </row>
        <row r="280">
          <cell r="C280">
            <v>2</v>
          </cell>
        </row>
        <row r="282">
          <cell r="D282" t="str">
            <v>FAN</v>
          </cell>
        </row>
        <row r="285">
          <cell r="D285">
            <v>1</v>
          </cell>
          <cell r="T285">
            <v>4</v>
          </cell>
        </row>
        <row r="289">
          <cell r="D289" t="str">
            <v>FAN-Inlet</v>
          </cell>
        </row>
        <row r="292">
          <cell r="D292">
            <v>1</v>
          </cell>
          <cell r="J292">
            <v>355</v>
          </cell>
        </row>
        <row r="299">
          <cell r="C299">
            <v>1</v>
          </cell>
        </row>
        <row r="301">
          <cell r="D301" t="str">
            <v>UH</v>
          </cell>
        </row>
        <row r="304">
          <cell r="D304">
            <v>1</v>
          </cell>
        </row>
        <row r="306">
          <cell r="C306">
            <v>0</v>
          </cell>
        </row>
        <row r="308">
          <cell r="D308" t="str">
            <v>CHILLER</v>
          </cell>
        </row>
        <row r="313">
          <cell r="C313">
            <v>0</v>
          </cell>
        </row>
        <row r="315">
          <cell r="D315" t="str">
            <v>CHWP</v>
          </cell>
        </row>
        <row r="320">
          <cell r="C320">
            <v>0</v>
          </cell>
        </row>
        <row r="322">
          <cell r="D322" t="str">
            <v>CWP</v>
          </cell>
        </row>
        <row r="327">
          <cell r="C327">
            <v>3</v>
          </cell>
        </row>
        <row r="329">
          <cell r="D329" t="str">
            <v>HWP</v>
          </cell>
        </row>
        <row r="332">
          <cell r="D332">
            <v>1</v>
          </cell>
        </row>
        <row r="336">
          <cell r="C336">
            <v>0</v>
          </cell>
        </row>
        <row r="338">
          <cell r="D338" t="str">
            <v>CT</v>
          </cell>
        </row>
        <row r="344">
          <cell r="C344">
            <v>0</v>
          </cell>
        </row>
        <row r="346">
          <cell r="D346" t="str">
            <v>BOILER</v>
          </cell>
        </row>
        <row r="353">
          <cell r="D353"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Sheet1"/>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3</v>
          </cell>
        </row>
        <row r="43">
          <cell r="D43" t="str">
            <v>AHU</v>
          </cell>
        </row>
        <row r="46">
          <cell r="D46">
            <v>1</v>
          </cell>
          <cell r="AF46">
            <v>4</v>
          </cell>
        </row>
        <row r="51">
          <cell r="D51" t="str">
            <v>AHU-ATU</v>
          </cell>
        </row>
        <row r="54">
          <cell r="D54">
            <v>1</v>
          </cell>
          <cell r="O54">
            <v>2200</v>
          </cell>
          <cell r="AH54">
            <v>3</v>
          </cell>
        </row>
        <row r="67">
          <cell r="D67" t="str">
            <v>AHU-Outlet</v>
          </cell>
        </row>
        <row r="73">
          <cell r="D73" t="str">
            <v>AHU-ATU-Outlet</v>
          </cell>
        </row>
        <row r="76">
          <cell r="D76">
            <v>1</v>
          </cell>
          <cell r="J76">
            <v>395</v>
          </cell>
        </row>
        <row r="97">
          <cell r="D97" t="str">
            <v>AHU-Ducted Return - Inlet</v>
          </cell>
        </row>
        <row r="102">
          <cell r="C102">
            <v>0</v>
          </cell>
        </row>
        <row r="104">
          <cell r="D104" t="str">
            <v>RTU</v>
          </cell>
        </row>
        <row r="110">
          <cell r="D110" t="str">
            <v>RTU-ATU</v>
          </cell>
        </row>
        <row r="116">
          <cell r="D116" t="str">
            <v>RTU-Outlet</v>
          </cell>
        </row>
        <row r="122">
          <cell r="D122" t="str">
            <v>RTU-ATU-Outlet</v>
          </cell>
        </row>
        <row r="128">
          <cell r="D128" t="str">
            <v>RTU-Ducted Return - Inlet</v>
          </cell>
        </row>
        <row r="133">
          <cell r="C133">
            <v>0</v>
          </cell>
        </row>
        <row r="135">
          <cell r="D135" t="str">
            <v>FCU</v>
          </cell>
        </row>
        <row r="141">
          <cell r="D141" t="str">
            <v>FCU-Outlet</v>
          </cell>
        </row>
        <row r="147">
          <cell r="D147" t="str">
            <v>FCU-Ducted Return - Inlet</v>
          </cell>
        </row>
        <row r="152">
          <cell r="C152">
            <v>0</v>
          </cell>
        </row>
        <row r="154">
          <cell r="D154" t="str">
            <v>A/C</v>
          </cell>
        </row>
        <row r="160">
          <cell r="D160" t="str">
            <v>A/C-Outlet</v>
          </cell>
        </row>
        <row r="166">
          <cell r="D166" t="str">
            <v>A/C-Ducted Return - Inlet</v>
          </cell>
        </row>
        <row r="171">
          <cell r="C171">
            <v>0</v>
          </cell>
        </row>
        <row r="173">
          <cell r="D173" t="str">
            <v>CRAC</v>
          </cell>
        </row>
        <row r="179">
          <cell r="D179" t="str">
            <v>CRAC-Outlet</v>
          </cell>
        </row>
        <row r="185">
          <cell r="D185" t="str">
            <v>CRAC-Ducted Return - Inlet</v>
          </cell>
        </row>
        <row r="190">
          <cell r="C190">
            <v>0</v>
          </cell>
        </row>
        <row r="192">
          <cell r="D192" t="str">
            <v>ERV</v>
          </cell>
        </row>
        <row r="199">
          <cell r="D199" t="str">
            <v>ERV-ATU</v>
          </cell>
        </row>
        <row r="205">
          <cell r="D205" t="str">
            <v>ERV-Outlet</v>
          </cell>
        </row>
        <row r="211">
          <cell r="D211" t="str">
            <v>ERV-ATU-Outlet</v>
          </cell>
        </row>
        <row r="217">
          <cell r="D217" t="str">
            <v>ERV-Ducted Return - Inlet</v>
          </cell>
        </row>
        <row r="222">
          <cell r="C222">
            <v>1</v>
          </cell>
        </row>
        <row r="224">
          <cell r="D224" t="str">
            <v>FAN</v>
          </cell>
        </row>
        <row r="227">
          <cell r="D227">
            <v>1</v>
          </cell>
        </row>
        <row r="230">
          <cell r="D230" t="str">
            <v>FAN-Inlet</v>
          </cell>
        </row>
        <row r="235">
          <cell r="C235">
            <v>0</v>
          </cell>
        </row>
        <row r="237">
          <cell r="D237" t="str">
            <v>UH</v>
          </cell>
        </row>
        <row r="242">
          <cell r="C242">
            <v>0</v>
          </cell>
        </row>
        <row r="244">
          <cell r="D244" t="str">
            <v>CHILLER</v>
          </cell>
        </row>
        <row r="249">
          <cell r="C249">
            <v>0</v>
          </cell>
        </row>
        <row r="251">
          <cell r="D251" t="str">
            <v>CHWP</v>
          </cell>
        </row>
        <row r="256">
          <cell r="C256">
            <v>0</v>
          </cell>
        </row>
        <row r="258">
          <cell r="D258" t="str">
            <v>CWP</v>
          </cell>
        </row>
        <row r="263">
          <cell r="C263">
            <v>0</v>
          </cell>
        </row>
        <row r="265">
          <cell r="D265" t="str">
            <v>HWP</v>
          </cell>
        </row>
        <row r="270">
          <cell r="C270">
            <v>0</v>
          </cell>
        </row>
        <row r="272">
          <cell r="D272" t="str">
            <v>CT</v>
          </cell>
        </row>
        <row r="278">
          <cell r="C278">
            <v>0</v>
          </cell>
        </row>
        <row r="280">
          <cell r="D280" t="str">
            <v>BOILER</v>
          </cell>
        </row>
        <row r="287">
          <cell r="D28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PUMPMT"/>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refreshError="1"/>
      <sheetData sheetId="2" refreshError="1"/>
      <sheetData sheetId="3">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5</v>
          </cell>
        </row>
        <row r="43">
          <cell r="D43" t="str">
            <v>AHU</v>
          </cell>
        </row>
        <row r="46">
          <cell r="D46">
            <v>1</v>
          </cell>
          <cell r="AE46">
            <v>40</v>
          </cell>
          <cell r="AF46">
            <v>30</v>
          </cell>
        </row>
        <row r="53">
          <cell r="D53" t="str">
            <v>AHU-ATU</v>
          </cell>
        </row>
        <row r="56">
          <cell r="D56">
            <v>1</v>
          </cell>
          <cell r="O56">
            <v>340</v>
          </cell>
          <cell r="AH56">
            <v>2</v>
          </cell>
        </row>
        <row r="311">
          <cell r="D311" t="str">
            <v>AHU-Outlet</v>
          </cell>
        </row>
        <row r="317">
          <cell r="D317" t="str">
            <v>AHU-ATU-Outlet</v>
          </cell>
        </row>
        <row r="320">
          <cell r="D320">
            <v>1</v>
          </cell>
          <cell r="J320">
            <v>170</v>
          </cell>
        </row>
        <row r="885">
          <cell r="D885" t="str">
            <v>AHU-Ducted Return - Inlet</v>
          </cell>
        </row>
        <row r="888">
          <cell r="D888">
            <v>1</v>
          </cell>
          <cell r="J888">
            <v>185</v>
          </cell>
        </row>
        <row r="1094">
          <cell r="C1094">
            <v>2</v>
          </cell>
        </row>
        <row r="1096">
          <cell r="D1096" t="str">
            <v>RTU</v>
          </cell>
        </row>
        <row r="1099">
          <cell r="D1099">
            <v>1</v>
          </cell>
        </row>
        <row r="1103">
          <cell r="D1103" t="str">
            <v>RTU-ATU</v>
          </cell>
        </row>
        <row r="1109">
          <cell r="D1109" t="str">
            <v>RTU-Outlet</v>
          </cell>
        </row>
        <row r="1115">
          <cell r="D1115" t="str">
            <v>RTU-ATU-Outlet</v>
          </cell>
        </row>
        <row r="1121">
          <cell r="D1121" t="str">
            <v>RTU-Ducted Return - Inlet</v>
          </cell>
        </row>
        <row r="1126">
          <cell r="C1126">
            <v>11</v>
          </cell>
        </row>
        <row r="1128">
          <cell r="D1128" t="str">
            <v>FCU</v>
          </cell>
        </row>
        <row r="1131">
          <cell r="D1131">
            <v>1</v>
          </cell>
          <cell r="AB1131">
            <v>1</v>
          </cell>
          <cell r="AC1131">
            <v>0</v>
          </cell>
        </row>
        <row r="1144">
          <cell r="D1144" t="str">
            <v>FCU-Outlet</v>
          </cell>
        </row>
        <row r="1147">
          <cell r="D1147">
            <v>1</v>
          </cell>
          <cell r="J1147" t="str">
            <v>---</v>
          </cell>
        </row>
        <row r="1160">
          <cell r="D1160" t="str">
            <v>FCU-Ducted Return - Inlet</v>
          </cell>
        </row>
        <row r="1163">
          <cell r="D1163">
            <v>1</v>
          </cell>
          <cell r="J1163">
            <v>600</v>
          </cell>
        </row>
        <row r="1168">
          <cell r="C1168">
            <v>2</v>
          </cell>
        </row>
        <row r="1170">
          <cell r="D1170" t="str">
            <v>A/C</v>
          </cell>
        </row>
        <row r="1173">
          <cell r="D1173">
            <v>1</v>
          </cell>
          <cell r="AB1173">
            <v>0</v>
          </cell>
          <cell r="AC1173">
            <v>0</v>
          </cell>
        </row>
        <row r="1177">
          <cell r="D1177" t="str">
            <v>A/C-Outlet</v>
          </cell>
        </row>
        <row r="1183">
          <cell r="D1183" t="str">
            <v>A/C-Ducted Return - Inlet</v>
          </cell>
        </row>
        <row r="1188">
          <cell r="C1188">
            <v>2</v>
          </cell>
        </row>
        <row r="1190">
          <cell r="D1190" t="str">
            <v>CRAC</v>
          </cell>
        </row>
        <row r="1193">
          <cell r="D1193">
            <v>1</v>
          </cell>
          <cell r="AB1193">
            <v>3</v>
          </cell>
        </row>
        <row r="1197">
          <cell r="D1197" t="str">
            <v>CRAC-Outlet</v>
          </cell>
        </row>
        <row r="1203">
          <cell r="D1203" t="str">
            <v>CRAC-Ducted Return - Inlet</v>
          </cell>
        </row>
        <row r="1208">
          <cell r="C1208">
            <v>0</v>
          </cell>
        </row>
        <row r="1210">
          <cell r="D1210" t="str">
            <v>ERV</v>
          </cell>
        </row>
        <row r="1217">
          <cell r="D1217" t="str">
            <v>ERV-ATU</v>
          </cell>
        </row>
        <row r="1223">
          <cell r="D1223" t="str">
            <v>ERV-Outlet</v>
          </cell>
        </row>
        <row r="1229">
          <cell r="D1229" t="str">
            <v>ERV-ATU-Outlet</v>
          </cell>
        </row>
        <row r="1235">
          <cell r="D1235" t="str">
            <v>ERV-Ducted Return - Inlet</v>
          </cell>
        </row>
        <row r="1240">
          <cell r="C1240">
            <v>10</v>
          </cell>
        </row>
        <row r="1242">
          <cell r="D1242" t="str">
            <v>FAN</v>
          </cell>
        </row>
        <row r="1245">
          <cell r="D1245">
            <v>1</v>
          </cell>
          <cell r="T1245">
            <v>15</v>
          </cell>
        </row>
        <row r="1257">
          <cell r="D1257" t="str">
            <v>FAN-Inlet</v>
          </cell>
        </row>
        <row r="1260">
          <cell r="D1260">
            <v>1</v>
          </cell>
          <cell r="J1260">
            <v>500</v>
          </cell>
        </row>
        <row r="1410">
          <cell r="C1410">
            <v>2</v>
          </cell>
        </row>
        <row r="1412">
          <cell r="D1412" t="str">
            <v>UH</v>
          </cell>
        </row>
        <row r="1415">
          <cell r="D1415">
            <v>1</v>
          </cell>
        </row>
        <row r="1418">
          <cell r="C1418">
            <v>3</v>
          </cell>
        </row>
        <row r="1420">
          <cell r="D1420" t="str">
            <v>CHILLER</v>
          </cell>
        </row>
        <row r="1423">
          <cell r="D1423">
            <v>1</v>
          </cell>
        </row>
        <row r="1427">
          <cell r="C1427">
            <v>3</v>
          </cell>
        </row>
        <row r="1429">
          <cell r="D1429" t="str">
            <v>CHWP</v>
          </cell>
        </row>
        <row r="1432">
          <cell r="D1432">
            <v>1</v>
          </cell>
        </row>
        <row r="1436">
          <cell r="C1436">
            <v>3</v>
          </cell>
        </row>
        <row r="1438">
          <cell r="D1438" t="str">
            <v>CWP</v>
          </cell>
        </row>
        <row r="1441">
          <cell r="D1441">
            <v>1</v>
          </cell>
        </row>
        <row r="1445">
          <cell r="C1445">
            <v>4</v>
          </cell>
        </row>
        <row r="1447">
          <cell r="D1447" t="str">
            <v>HWP</v>
          </cell>
        </row>
        <row r="1450">
          <cell r="D1450">
            <v>1</v>
          </cell>
        </row>
        <row r="1455">
          <cell r="C1455">
            <v>2</v>
          </cell>
        </row>
        <row r="1457">
          <cell r="D1457" t="str">
            <v>CT</v>
          </cell>
        </row>
        <row r="1461">
          <cell r="D1461">
            <v>1</v>
          </cell>
        </row>
        <row r="1464">
          <cell r="C1464">
            <v>2</v>
          </cell>
        </row>
        <row r="1466">
          <cell r="D1466" t="str">
            <v>BOILER</v>
          </cell>
        </row>
        <row r="1469">
          <cell r="D1469">
            <v>1</v>
          </cell>
        </row>
        <row r="1474">
          <cell r="D1474"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10">
          <cell r="C10" t="str">
            <v xml:space="preserve">PNR - Shell &amp; Core </v>
          </cell>
        </row>
        <row r="39">
          <cell r="C39">
            <v>49</v>
          </cell>
        </row>
        <row r="41">
          <cell r="D41" t="str">
            <v>AHU</v>
          </cell>
        </row>
        <row r="44">
          <cell r="D44">
            <v>1</v>
          </cell>
          <cell r="AE44">
            <v>0</v>
          </cell>
          <cell r="AF44">
            <v>6</v>
          </cell>
        </row>
        <row r="95">
          <cell r="D95" t="str">
            <v>AHU-ATU</v>
          </cell>
        </row>
        <row r="98">
          <cell r="D98">
            <v>1</v>
          </cell>
          <cell r="O98">
            <v>325</v>
          </cell>
          <cell r="AH98">
            <v>3</v>
          </cell>
        </row>
        <row r="256">
          <cell r="D256" t="str">
            <v>AHU-Outlet</v>
          </cell>
        </row>
        <row r="259">
          <cell r="D259">
            <v>1</v>
          </cell>
          <cell r="J259">
            <v>1860</v>
          </cell>
        </row>
        <row r="289">
          <cell r="D289" t="str">
            <v>AHU-ATU-Outlet</v>
          </cell>
        </row>
        <row r="292">
          <cell r="D292">
            <v>1</v>
          </cell>
          <cell r="J292">
            <v>150</v>
          </cell>
        </row>
        <row r="617">
          <cell r="D617" t="str">
            <v>AHU-Ducted Return - Inlet</v>
          </cell>
        </row>
        <row r="622">
          <cell r="C622">
            <v>0</v>
          </cell>
        </row>
        <row r="624">
          <cell r="D624" t="str">
            <v>RTU</v>
          </cell>
        </row>
        <row r="630">
          <cell r="D630" t="str">
            <v>RTU-ATU</v>
          </cell>
        </row>
        <row r="636">
          <cell r="D636" t="str">
            <v>RTU-Outlet</v>
          </cell>
        </row>
        <row r="642">
          <cell r="D642" t="str">
            <v>RTU-ATU-Outlet</v>
          </cell>
        </row>
        <row r="648">
          <cell r="D648" t="str">
            <v>RTU-Ducted Return - Inlet</v>
          </cell>
        </row>
        <row r="653">
          <cell r="C653">
            <v>13</v>
          </cell>
        </row>
        <row r="655">
          <cell r="D655" t="str">
            <v>FCU</v>
          </cell>
        </row>
        <row r="658">
          <cell r="D658">
            <v>1</v>
          </cell>
          <cell r="AB658">
            <v>1</v>
          </cell>
          <cell r="AC658">
            <v>1</v>
          </cell>
        </row>
        <row r="673">
          <cell r="D673" t="str">
            <v>FCU-Outlet</v>
          </cell>
        </row>
        <row r="676">
          <cell r="D676">
            <v>1</v>
          </cell>
          <cell r="J676">
            <v>920</v>
          </cell>
        </row>
        <row r="710">
          <cell r="D710" t="str">
            <v>FCU-Ducted Return - Inlet</v>
          </cell>
        </row>
        <row r="713">
          <cell r="D713">
            <v>1</v>
          </cell>
          <cell r="J713" t="str">
            <v>NA</v>
          </cell>
        </row>
        <row r="727">
          <cell r="C727">
            <v>12</v>
          </cell>
        </row>
        <row r="729">
          <cell r="D729" t="str">
            <v>A/C</v>
          </cell>
        </row>
        <row r="732">
          <cell r="D732">
            <v>1</v>
          </cell>
          <cell r="AB732">
            <v>1</v>
          </cell>
          <cell r="AC732">
            <v>1</v>
          </cell>
        </row>
        <row r="746">
          <cell r="D746" t="str">
            <v>A/C-Outlet</v>
          </cell>
        </row>
        <row r="749">
          <cell r="D749">
            <v>1</v>
          </cell>
          <cell r="J749">
            <v>775</v>
          </cell>
        </row>
        <row r="763">
          <cell r="D763" t="str">
            <v>A/C-Ducted Return - Inlet</v>
          </cell>
        </row>
        <row r="766">
          <cell r="D766">
            <v>1</v>
          </cell>
          <cell r="J766" t="str">
            <v>NA</v>
          </cell>
        </row>
        <row r="779">
          <cell r="C779">
            <v>0</v>
          </cell>
        </row>
        <row r="781">
          <cell r="D781" t="str">
            <v>CRAC</v>
          </cell>
        </row>
        <row r="787">
          <cell r="D787" t="str">
            <v>CRAC-Outlet</v>
          </cell>
        </row>
        <row r="793">
          <cell r="D793" t="str">
            <v>CRAC-Ducted Return - Inlet</v>
          </cell>
        </row>
        <row r="798">
          <cell r="C798">
            <v>4</v>
          </cell>
        </row>
        <row r="800">
          <cell r="D800" t="str">
            <v>ERV</v>
          </cell>
        </row>
        <row r="804">
          <cell r="D804">
            <v>1</v>
          </cell>
          <cell r="AN804">
            <v>0</v>
          </cell>
          <cell r="AO804">
            <v>33</v>
          </cell>
        </row>
        <row r="810">
          <cell r="D810" t="str">
            <v>ERV-ATU</v>
          </cell>
        </row>
        <row r="813">
          <cell r="D813">
            <v>1</v>
          </cell>
          <cell r="O813">
            <v>4030</v>
          </cell>
          <cell r="AH813">
            <v>1</v>
          </cell>
        </row>
        <row r="940">
          <cell r="D940" t="str">
            <v>ERV-Outlet</v>
          </cell>
        </row>
        <row r="946">
          <cell r="D946" t="str">
            <v>ERV-ATU-Outlet</v>
          </cell>
        </row>
        <row r="949">
          <cell r="D949">
            <v>1</v>
          </cell>
        </row>
        <row r="1220">
          <cell r="D1220" t="str">
            <v>ERV-Ducted Return - Inlet</v>
          </cell>
        </row>
        <row r="1225">
          <cell r="C1225">
            <v>17</v>
          </cell>
        </row>
        <row r="1227">
          <cell r="D1227" t="str">
            <v>FAN</v>
          </cell>
        </row>
        <row r="1230">
          <cell r="D1230">
            <v>1</v>
          </cell>
          <cell r="T1230">
            <v>1</v>
          </cell>
        </row>
        <row r="1249">
          <cell r="D1249" t="str">
            <v>FAN-Inlet</v>
          </cell>
        </row>
        <row r="1252">
          <cell r="D1252">
            <v>1</v>
          </cell>
          <cell r="J1252">
            <v>1000</v>
          </cell>
        </row>
        <row r="1299">
          <cell r="C1299">
            <v>2</v>
          </cell>
        </row>
        <row r="1301">
          <cell r="D1301" t="str">
            <v>UH</v>
          </cell>
        </row>
        <row r="1304">
          <cell r="D1304">
            <v>1</v>
          </cell>
        </row>
        <row r="1307">
          <cell r="C1307">
            <v>3</v>
          </cell>
        </row>
        <row r="1309">
          <cell r="D1309" t="str">
            <v>CHILLER</v>
          </cell>
        </row>
        <row r="1312">
          <cell r="D1312">
            <v>1</v>
          </cell>
        </row>
        <row r="1316">
          <cell r="C1316">
            <v>3</v>
          </cell>
        </row>
        <row r="1318">
          <cell r="D1318" t="str">
            <v>CHWP</v>
          </cell>
        </row>
        <row r="1321">
          <cell r="D1321">
            <v>1</v>
          </cell>
        </row>
        <row r="1325">
          <cell r="C1325">
            <v>3</v>
          </cell>
        </row>
        <row r="1327">
          <cell r="D1327" t="str">
            <v>CWP</v>
          </cell>
        </row>
        <row r="1330">
          <cell r="D1330">
            <v>1</v>
          </cell>
        </row>
        <row r="1334">
          <cell r="C1334">
            <v>0</v>
          </cell>
        </row>
        <row r="1336">
          <cell r="D1336" t="str">
            <v>HWP</v>
          </cell>
        </row>
        <row r="1341">
          <cell r="C1341">
            <v>1</v>
          </cell>
        </row>
        <row r="1343">
          <cell r="D1343" t="str">
            <v>CT</v>
          </cell>
        </row>
        <row r="1347">
          <cell r="D1347">
            <v>1</v>
          </cell>
        </row>
        <row r="1349">
          <cell r="C1349">
            <v>1</v>
          </cell>
        </row>
        <row r="1351">
          <cell r="D1351" t="str">
            <v>BOILER</v>
          </cell>
        </row>
        <row r="1354">
          <cell r="D1354">
            <v>1</v>
          </cell>
        </row>
        <row r="1358">
          <cell r="D1358" t="str">
            <v>CHW COIL SUMMARY</v>
          </cell>
        </row>
      </sheetData>
      <sheetData sheetId="1">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Engineer List"/>
      <sheetName val="TESTINGONLY"/>
      <sheetName val="PUMPMT"/>
      <sheetName val="CTMT"/>
      <sheetName val="logo"/>
      <sheetName val="DURATIONS"/>
      <sheetName val="TPFLYER"/>
      <sheetName val="CERTFLYER"/>
      <sheetName val="DIAGCERTFLYER"/>
      <sheetName val="TOCFLYER"/>
      <sheetName val="SUMFLYER"/>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BOILERMT"/>
      <sheetName val="CHWMT"/>
      <sheetName val="DXMT"/>
      <sheetName val="HHWMT"/>
      <sheetName val="ERCSUMFLYER"/>
      <sheetName val="ERC_SUMMERMT"/>
      <sheetName val="ERC_WINTERMT"/>
      <sheetName val="WHEELSUMFLYER"/>
      <sheetName val="WHEEL_SUMMERMT"/>
      <sheetName val="WHEEL_WINTERMT"/>
      <sheetName val="GASMT"/>
      <sheetName val="DHWMT"/>
      <sheetName val="EHMT"/>
      <sheetName val="ABBREVMT"/>
      <sheetName val="CALIBMT"/>
      <sheetName val="Sheet1"/>
      <sheetName val="IMPORTMT"/>
    </sheetNames>
    <sheetDataSet>
      <sheetData sheetId="0">
        <row r="41">
          <cell r="C41">
            <v>3</v>
          </cell>
        </row>
        <row r="43">
          <cell r="D43" t="str">
            <v>AHU</v>
          </cell>
        </row>
        <row r="46">
          <cell r="D46">
            <v>1</v>
          </cell>
          <cell r="AG46">
            <v>3</v>
          </cell>
        </row>
        <row r="51">
          <cell r="D51" t="str">
            <v>AHU-ATU</v>
          </cell>
        </row>
        <row r="54">
          <cell r="D54">
            <v>1</v>
          </cell>
          <cell r="O54">
            <v>3000</v>
          </cell>
          <cell r="AI54">
            <v>1</v>
          </cell>
        </row>
        <row r="59">
          <cell r="D59" t="str">
            <v>AHU-Outlet</v>
          </cell>
        </row>
        <row r="62">
          <cell r="D62">
            <v>1</v>
          </cell>
          <cell r="J62">
            <v>200</v>
          </cell>
        </row>
        <row r="74">
          <cell r="D74" t="str">
            <v>AHU-ATU-Outlet</v>
          </cell>
        </row>
        <row r="77">
          <cell r="D77">
            <v>1</v>
          </cell>
          <cell r="J77">
            <v>3000</v>
          </cell>
        </row>
        <row r="82">
          <cell r="D82" t="str">
            <v>AHU-Ducted Return - Inlet</v>
          </cell>
        </row>
        <row r="85">
          <cell r="D85">
            <v>1</v>
          </cell>
          <cell r="J85">
            <v>500</v>
          </cell>
        </row>
        <row r="91">
          <cell r="C91">
            <v>3</v>
          </cell>
        </row>
        <row r="93">
          <cell r="D93" t="str">
            <v>RTU</v>
          </cell>
        </row>
        <row r="96">
          <cell r="D96">
            <v>1</v>
          </cell>
          <cell r="AG96">
            <v>3</v>
          </cell>
        </row>
        <row r="101">
          <cell r="D101" t="str">
            <v>RTU-ATU</v>
          </cell>
        </row>
        <row r="104">
          <cell r="D104">
            <v>1</v>
          </cell>
          <cell r="O104">
            <v>3000</v>
          </cell>
          <cell r="AI104">
            <v>1</v>
          </cell>
        </row>
        <row r="109">
          <cell r="D109" t="str">
            <v>RTU-Outlet</v>
          </cell>
        </row>
        <row r="112">
          <cell r="D112">
            <v>1</v>
          </cell>
          <cell r="J112">
            <v>200</v>
          </cell>
        </row>
        <row r="124">
          <cell r="D124" t="str">
            <v>RTU-ATU-Outlet</v>
          </cell>
        </row>
        <row r="127">
          <cell r="D127">
            <v>1</v>
          </cell>
          <cell r="J127">
            <v>3000</v>
          </cell>
        </row>
        <row r="132">
          <cell r="D132" t="str">
            <v>RTU-Ducted Return - Inlet</v>
          </cell>
        </row>
        <row r="135">
          <cell r="D135">
            <v>1</v>
          </cell>
          <cell r="J135">
            <v>500</v>
          </cell>
        </row>
        <row r="141">
          <cell r="C141">
            <v>2</v>
          </cell>
        </row>
        <row r="143">
          <cell r="D143" t="str">
            <v>FCU</v>
          </cell>
        </row>
        <row r="146">
          <cell r="D146">
            <v>1</v>
          </cell>
          <cell r="AC146">
            <v>2</v>
          </cell>
          <cell r="AD146">
            <v>0</v>
          </cell>
        </row>
        <row r="150">
          <cell r="D150" t="str">
            <v>FCU-Outlet</v>
          </cell>
        </row>
        <row r="153">
          <cell r="D153">
            <v>1</v>
          </cell>
          <cell r="J153">
            <v>250</v>
          </cell>
        </row>
        <row r="159">
          <cell r="D159" t="str">
            <v>FCU-Ducted Return - Inlet</v>
          </cell>
        </row>
        <row r="162">
          <cell r="D162">
            <v>1</v>
          </cell>
          <cell r="J162">
            <v>250</v>
          </cell>
        </row>
        <row r="165">
          <cell r="C165">
            <v>2</v>
          </cell>
        </row>
        <row r="167">
          <cell r="D167" t="str">
            <v>A/C</v>
          </cell>
        </row>
        <row r="170">
          <cell r="D170">
            <v>1</v>
          </cell>
          <cell r="AC170">
            <v>1</v>
          </cell>
          <cell r="AD170">
            <v>1</v>
          </cell>
        </row>
        <row r="174">
          <cell r="D174" t="str">
            <v>A/C-Outlet</v>
          </cell>
        </row>
        <row r="177">
          <cell r="D177">
            <v>1</v>
          </cell>
          <cell r="J177">
            <v>500</v>
          </cell>
        </row>
        <row r="181">
          <cell r="D181" t="str">
            <v>A/C-Ducted Return - Inlet</v>
          </cell>
        </row>
        <row r="184">
          <cell r="D184">
            <v>1</v>
          </cell>
          <cell r="J184">
            <v>500</v>
          </cell>
        </row>
        <row r="187">
          <cell r="C187">
            <v>1</v>
          </cell>
        </row>
        <row r="189">
          <cell r="D189" t="str">
            <v>CRAC</v>
          </cell>
        </row>
        <row r="192">
          <cell r="D192">
            <v>1</v>
          </cell>
          <cell r="AC192">
            <v>1</v>
          </cell>
          <cell r="AD192">
            <v>1</v>
          </cell>
        </row>
        <row r="195">
          <cell r="D195" t="str">
            <v>CRAC-Outlet</v>
          </cell>
        </row>
        <row r="198">
          <cell r="D198">
            <v>1</v>
          </cell>
          <cell r="J198">
            <v>1250</v>
          </cell>
        </row>
        <row r="201">
          <cell r="D201" t="str">
            <v>CRAC-Ducted Return - Inlet</v>
          </cell>
        </row>
        <row r="204">
          <cell r="D204">
            <v>1</v>
          </cell>
          <cell r="J204">
            <v>1250</v>
          </cell>
        </row>
        <row r="206">
          <cell r="C206">
            <v>0</v>
          </cell>
        </row>
        <row r="208">
          <cell r="D208" t="str">
            <v>ERV</v>
          </cell>
        </row>
        <row r="215">
          <cell r="D215" t="str">
            <v>ERV-ATU</v>
          </cell>
        </row>
        <row r="221">
          <cell r="D221" t="str">
            <v>ERV-Outlet</v>
          </cell>
        </row>
        <row r="227">
          <cell r="D227" t="str">
            <v>ERV-ATU-Outlet</v>
          </cell>
        </row>
        <row r="233">
          <cell r="D233" t="str">
            <v>ERV-Ducted Return - Inlet</v>
          </cell>
        </row>
        <row r="238">
          <cell r="C238">
            <v>2</v>
          </cell>
        </row>
        <row r="240">
          <cell r="D240" t="str">
            <v>FAN</v>
          </cell>
        </row>
        <row r="243">
          <cell r="D243">
            <v>1</v>
          </cell>
          <cell r="T243">
            <v>2</v>
          </cell>
        </row>
        <row r="247">
          <cell r="D247" t="str">
            <v>FAN-Inlet</v>
          </cell>
        </row>
        <row r="250">
          <cell r="D250">
            <v>1</v>
          </cell>
          <cell r="J250">
            <v>250</v>
          </cell>
        </row>
        <row r="255">
          <cell r="C255">
            <v>2</v>
          </cell>
        </row>
        <row r="257">
          <cell r="D257" t="str">
            <v>UH</v>
          </cell>
        </row>
        <row r="260">
          <cell r="D260">
            <v>1</v>
          </cell>
        </row>
        <row r="263">
          <cell r="C263">
            <v>2</v>
          </cell>
        </row>
        <row r="265">
          <cell r="D265" t="str">
            <v>CHILLER</v>
          </cell>
        </row>
        <row r="268">
          <cell r="D268">
            <v>1</v>
          </cell>
        </row>
        <row r="271">
          <cell r="C271">
            <v>2</v>
          </cell>
        </row>
        <row r="273">
          <cell r="D273" t="str">
            <v>CHWP</v>
          </cell>
        </row>
        <row r="276">
          <cell r="D276">
            <v>1</v>
          </cell>
        </row>
        <row r="279">
          <cell r="C279">
            <v>2</v>
          </cell>
        </row>
        <row r="281">
          <cell r="D281" t="str">
            <v>CWP</v>
          </cell>
        </row>
        <row r="284">
          <cell r="D284">
            <v>1</v>
          </cell>
        </row>
        <row r="287">
          <cell r="C287">
            <v>2</v>
          </cell>
        </row>
        <row r="289">
          <cell r="D289" t="str">
            <v>HWP</v>
          </cell>
        </row>
        <row r="292">
          <cell r="D292">
            <v>1</v>
          </cell>
        </row>
        <row r="295">
          <cell r="C295">
            <v>2</v>
          </cell>
        </row>
        <row r="297">
          <cell r="D297" t="str">
            <v>CT</v>
          </cell>
        </row>
        <row r="301">
          <cell r="D301">
            <v>1</v>
          </cell>
        </row>
        <row r="304">
          <cell r="C304">
            <v>2</v>
          </cell>
        </row>
        <row r="306">
          <cell r="D306" t="str">
            <v>BOILER</v>
          </cell>
        </row>
        <row r="309">
          <cell r="D309">
            <v>1</v>
          </cell>
        </row>
        <row r="314">
          <cell r="D314" t="str">
            <v>CHW COIL SUMMARY</v>
          </cell>
        </row>
      </sheetData>
      <sheetData sheetId="1" refreshError="1"/>
      <sheetData sheetId="2" refreshError="1"/>
      <sheetData sheetId="3" refreshError="1"/>
      <sheetData sheetId="4" refreshError="1"/>
      <sheetData sheetId="5" refreshError="1"/>
      <sheetData sheetId="6">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logo"/>
      <sheetName val="DURATIONS"/>
      <sheetName val="TPFLYER"/>
      <sheetName val="CERTFLYER"/>
      <sheetName val="DIAGCERTFLYER"/>
      <sheetName val="TOCFLYER"/>
      <sheetName val="FLYERMT"/>
      <sheetName val="MAINMT"/>
      <sheetName val="DFMT"/>
      <sheetName val="DF_SINGLE_SPMT"/>
      <sheetName val="DF_DOUBLE_SPMT"/>
      <sheetName val="CURVEMT"/>
      <sheetName val="OUTLETSUMMT"/>
      <sheetName val="TRAVMT"/>
      <sheetName val="STDPTORAVMT"/>
      <sheetName val="STD_AF_TRAVMT"/>
      <sheetName val="RNDTRAVMT"/>
      <sheetName val="RND_AF_TRAVMT"/>
      <sheetName val="ATUSUMMT"/>
      <sheetName val="ATUMT"/>
      <sheetName val="DDATUMT"/>
      <sheetName val="SFPBMT"/>
      <sheetName val="SFPBOAMT"/>
      <sheetName val="PFPBMT"/>
      <sheetName val="SAVMT"/>
      <sheetName val="RAVMT"/>
      <sheetName val="EAVMT"/>
      <sheetName val="FANMT"/>
      <sheetName val="UHMT"/>
      <sheetName val="ACCHILLERMT"/>
      <sheetName val="WCCHILLERMT"/>
      <sheetName val="HRCHMT"/>
      <sheetName val="HEXMT"/>
      <sheetName val="HEX_STEAMMT"/>
      <sheetName val="PUMPMT"/>
      <sheetName val="CTMT"/>
      <sheetName val="BOILERMT"/>
      <sheetName val="CHWMT"/>
      <sheetName val="DXMT"/>
      <sheetName val="HHWMT"/>
      <sheetName val="HPMT"/>
      <sheetName val="ERCSUMFLYER"/>
      <sheetName val="ERC_SUMMERMT"/>
      <sheetName val="ERC_WINTERMT"/>
      <sheetName val="WHEELSUMFLYER"/>
      <sheetName val="WHEEL_SUMMERMT"/>
      <sheetName val="WHEEL_WINTERMT"/>
      <sheetName val="GASMT"/>
      <sheetName val="DHWMT"/>
      <sheetName val="EHMT"/>
      <sheetName val="ABBREVMT"/>
      <sheetName val="CALIBMT"/>
      <sheetName val="IMPORTMT"/>
    </sheetNames>
    <sheetDataSet>
      <sheetData sheetId="0">
        <row r="41">
          <cell r="C41">
            <v>0</v>
          </cell>
        </row>
        <row r="43">
          <cell r="D43" t="str">
            <v>AHU</v>
          </cell>
        </row>
        <row r="49">
          <cell r="D49" t="str">
            <v>AHU-ATU</v>
          </cell>
        </row>
        <row r="55">
          <cell r="D55" t="str">
            <v>AHU-Outlet</v>
          </cell>
        </row>
        <row r="61">
          <cell r="D61" t="str">
            <v>AHU-ATU-Outlet</v>
          </cell>
        </row>
        <row r="67">
          <cell r="D67" t="str">
            <v>AHU-Ducted Return - Inlet</v>
          </cell>
        </row>
        <row r="72">
          <cell r="C72">
            <v>0</v>
          </cell>
        </row>
        <row r="74">
          <cell r="D74" t="str">
            <v>RTU</v>
          </cell>
        </row>
        <row r="80">
          <cell r="D80" t="str">
            <v>RTU-ATU</v>
          </cell>
        </row>
        <row r="86">
          <cell r="D86" t="str">
            <v>RTU-Outlet</v>
          </cell>
        </row>
        <row r="92">
          <cell r="D92" t="str">
            <v>RTU-ATU-Outlet</v>
          </cell>
        </row>
        <row r="98">
          <cell r="D98" t="str">
            <v>RTU-Ducted Return - Inlet</v>
          </cell>
        </row>
        <row r="103">
          <cell r="C103">
            <v>0</v>
          </cell>
        </row>
        <row r="105">
          <cell r="D105" t="str">
            <v>FCU</v>
          </cell>
        </row>
        <row r="111">
          <cell r="D111" t="str">
            <v>FCU-Outlet</v>
          </cell>
        </row>
        <row r="117">
          <cell r="D117" t="str">
            <v>FCU-Ducted Return - Inlet</v>
          </cell>
        </row>
        <row r="122">
          <cell r="C122">
            <v>0</v>
          </cell>
        </row>
        <row r="124">
          <cell r="D124" t="str">
            <v>A/C</v>
          </cell>
        </row>
        <row r="130">
          <cell r="D130" t="str">
            <v>A/C-Outlet</v>
          </cell>
        </row>
        <row r="136">
          <cell r="D136" t="str">
            <v>A/C-Ducted Return - Inlet</v>
          </cell>
        </row>
        <row r="141">
          <cell r="C141">
            <v>0</v>
          </cell>
        </row>
        <row r="143">
          <cell r="D143" t="str">
            <v>CRAC</v>
          </cell>
        </row>
        <row r="149">
          <cell r="D149" t="str">
            <v>CRAC-Outlet</v>
          </cell>
        </row>
        <row r="155">
          <cell r="D155" t="str">
            <v>CRAC-Ducted Return - Inlet</v>
          </cell>
        </row>
        <row r="160">
          <cell r="C160">
            <v>0</v>
          </cell>
        </row>
        <row r="162">
          <cell r="D162" t="str">
            <v>ERV</v>
          </cell>
        </row>
        <row r="169">
          <cell r="D169" t="str">
            <v>ERV-ATU</v>
          </cell>
        </row>
        <row r="175">
          <cell r="D175" t="str">
            <v>ERV-Outlet</v>
          </cell>
        </row>
        <row r="181">
          <cell r="D181" t="str">
            <v>ERV-ATU-Outlet</v>
          </cell>
        </row>
        <row r="187">
          <cell r="D187" t="str">
            <v>ERV-Ducted Return - Inlet</v>
          </cell>
        </row>
        <row r="192">
          <cell r="C192">
            <v>0</v>
          </cell>
        </row>
        <row r="194">
          <cell r="D194" t="str">
            <v>FAN</v>
          </cell>
        </row>
        <row r="200">
          <cell r="D200" t="str">
            <v>FAN-Inlet</v>
          </cell>
        </row>
        <row r="205">
          <cell r="C205">
            <v>0</v>
          </cell>
        </row>
        <row r="207">
          <cell r="D207" t="str">
            <v>UH</v>
          </cell>
        </row>
        <row r="212">
          <cell r="C212">
            <v>0</v>
          </cell>
        </row>
        <row r="214">
          <cell r="D214" t="str">
            <v>CHILLER</v>
          </cell>
        </row>
        <row r="219">
          <cell r="C219">
            <v>0</v>
          </cell>
        </row>
        <row r="221">
          <cell r="D221" t="str">
            <v>CHWP</v>
          </cell>
        </row>
        <row r="226">
          <cell r="C226">
            <v>0</v>
          </cell>
        </row>
        <row r="228">
          <cell r="D228" t="str">
            <v>CWP</v>
          </cell>
        </row>
        <row r="233">
          <cell r="C233">
            <v>0</v>
          </cell>
        </row>
        <row r="235">
          <cell r="D235" t="str">
            <v>HWP</v>
          </cell>
        </row>
        <row r="240">
          <cell r="C240">
            <v>0</v>
          </cell>
        </row>
        <row r="242">
          <cell r="D242" t="str">
            <v>CT</v>
          </cell>
        </row>
        <row r="248">
          <cell r="C248">
            <v>0</v>
          </cell>
        </row>
        <row r="250">
          <cell r="D250" t="str">
            <v>BOILER</v>
          </cell>
        </row>
        <row r="257">
          <cell r="D257" t="str">
            <v>CHW COIL SUMMARY</v>
          </cell>
        </row>
      </sheetData>
      <sheetData sheetId="1"/>
      <sheetData sheetId="2">
        <row r="10">
          <cell r="B10">
            <v>8</v>
          </cell>
        </row>
        <row r="11">
          <cell r="B11">
            <v>6</v>
          </cell>
        </row>
        <row r="12">
          <cell r="B12">
            <v>2</v>
          </cell>
        </row>
        <row r="13">
          <cell r="B13">
            <v>2</v>
          </cell>
        </row>
        <row r="14">
          <cell r="B14">
            <v>2</v>
          </cell>
        </row>
        <row r="15">
          <cell r="B15">
            <v>8</v>
          </cell>
        </row>
        <row r="16">
          <cell r="B16">
            <v>2</v>
          </cell>
        </row>
        <row r="17">
          <cell r="B17">
            <v>1.25</v>
          </cell>
        </row>
        <row r="18">
          <cell r="B18">
            <v>0.14000000000000001</v>
          </cell>
        </row>
        <row r="19">
          <cell r="B19">
            <v>0.14000000000000001</v>
          </cell>
        </row>
        <row r="20">
          <cell r="B20">
            <v>0.5</v>
          </cell>
        </row>
        <row r="21">
          <cell r="B21">
            <v>4</v>
          </cell>
        </row>
        <row r="22">
          <cell r="B22">
            <v>2</v>
          </cell>
        </row>
        <row r="23">
          <cell r="B23">
            <v>4</v>
          </cell>
        </row>
        <row r="24">
          <cell r="B24">
            <v>1</v>
          </cell>
        </row>
        <row r="25">
          <cell r="B25">
            <v>0.5</v>
          </cell>
        </row>
        <row r="26">
          <cell r="B26">
            <v>0.5</v>
          </cell>
        </row>
        <row r="27">
          <cell r="B27">
            <v>0.5</v>
          </cell>
        </row>
        <row r="28">
          <cell r="B28">
            <v>0.5</v>
          </cell>
        </row>
        <row r="29">
          <cell r="B29">
            <v>0.5</v>
          </cell>
        </row>
        <row r="30">
          <cell r="B30">
            <v>0.5</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TPFLYER"/>
      <sheetName val="CERTFLYER"/>
      <sheetName val="TOCFLYER"/>
      <sheetName val="FLYERMT"/>
      <sheetName val="MAINMT"/>
      <sheetName val="CURVEMT"/>
      <sheetName val="TRAVMT"/>
      <sheetName val="OUTLETSUMMT"/>
      <sheetName val="ATUSUMMT"/>
      <sheetName val="ATUMT"/>
      <sheetName val="DDATUMT"/>
      <sheetName val="FANMT"/>
      <sheetName val="UHMT"/>
      <sheetName val="WCCHILLERMT"/>
      <sheetName val="ACCHILLERMT"/>
      <sheetName val="PUMPMT"/>
      <sheetName val="CTMT"/>
      <sheetName val="BOILERMT"/>
      <sheetName val="CHWMT"/>
      <sheetName val="HHWMT"/>
      <sheetName val="ABBREVMT"/>
      <sheetName val="CALIBMT"/>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CERTFLYER"/>
      <sheetName val="TOCFLYER"/>
      <sheetName val="DIAGCERTFLYER"/>
      <sheetName val="TP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IMPORTMT"/>
      <sheetName val="BOILERMT"/>
      <sheetName val="CHWMT"/>
      <sheetName val="HHWMT"/>
      <sheetName val="DXMT"/>
      <sheetName val="GASMT"/>
      <sheetName val="EHMT"/>
      <sheetName val="ABBREVMT"/>
      <sheetName val="CALIBMT"/>
    </sheetNames>
    <sheetDataSet>
      <sheetData sheetId="0">
        <row r="41">
          <cell r="C41">
            <v>7</v>
          </cell>
        </row>
      </sheetData>
      <sheetData sheetId="1">
        <row r="10">
          <cell r="B10">
            <v>8</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TOCFLYER"/>
      <sheetName val="FLYERMT"/>
      <sheetName val="MAINMT"/>
      <sheetName val="CURVEMT"/>
      <sheetName val="TRAVMT"/>
      <sheetName val="STDPTORAVMT"/>
      <sheetName val="OUTLETSUMMT"/>
      <sheetName val="RNDTRAVMT"/>
      <sheetName val="ATUSUMMT"/>
      <sheetName val="ATUMT"/>
      <sheetName val="DDATUMT"/>
      <sheetName val="SFPBMT"/>
      <sheetName val="SFPBOAMT"/>
      <sheetName val="PFPBMT"/>
      <sheetName val="FANMT"/>
      <sheetName val="UHMT"/>
      <sheetName val="WCCHILLERMT"/>
      <sheetName val="ACCHILLERMT"/>
      <sheetName val="PUMPMT"/>
      <sheetName val="CTMT"/>
      <sheetName val="BOILERMT"/>
      <sheetName val="CHWMT"/>
      <sheetName val="HHWMT"/>
      <sheetName val="DXMT"/>
      <sheetName val="GASMT"/>
      <sheetName val="EHMT"/>
      <sheetName val="ABBREVMT"/>
      <sheetName val="CALIBMT"/>
    </sheetNames>
    <sheetDataSet>
      <sheetData sheetId="0">
        <row r="32">
          <cell r="E32" t="str">
            <v>AHU-1</v>
          </cell>
          <cell r="AD32">
            <v>0</v>
          </cell>
          <cell r="AF32">
            <v>42</v>
          </cell>
        </row>
      </sheetData>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uilder"/>
      <sheetName val="DURATIONS"/>
      <sheetName val="TPFLYER"/>
      <sheetName val="CERTFLYER"/>
      <sheetName val="DIAGCERTFLYER"/>
      <sheetName val="TOCFLYER"/>
      <sheetName val="FLYERMT"/>
      <sheetName val="MAINMT"/>
      <sheetName val="CURVEMT"/>
      <sheetName val="OUTLETSUMMT"/>
      <sheetName val="TRAVMT"/>
      <sheetName val="STDPTORAVMT"/>
      <sheetName val="RNDTRAVMT"/>
      <sheetName val="ATUSUMMT"/>
      <sheetName val="ATUMT"/>
      <sheetName val="DDATUMT"/>
      <sheetName val="SFPBMT"/>
      <sheetName val="SFPBOAMT"/>
      <sheetName val="PFPBMT"/>
      <sheetName val="SAVMT"/>
      <sheetName val="RAVMT"/>
      <sheetName val="EAVMT"/>
      <sheetName val="FANMT"/>
      <sheetName val="UHMT"/>
      <sheetName val="WCCHILLERMT"/>
      <sheetName val="ACCHILLERMT"/>
      <sheetName val="HEXMT"/>
      <sheetName val="PUMPMT"/>
      <sheetName val="CTMT"/>
      <sheetName val="IMPORTMT"/>
      <sheetName val="BOILERMT"/>
      <sheetName val="CHWMT"/>
      <sheetName val="DXMT"/>
      <sheetName val="HHWMT"/>
      <sheetName val="HPMT"/>
      <sheetName val="GASMT"/>
      <sheetName val="DHWMT"/>
      <sheetName val="EHMT"/>
      <sheetName val="ABBREVMT"/>
      <sheetName val="CALIBMT"/>
    </sheetNames>
    <sheetDataSet>
      <sheetData sheetId="0">
        <row r="10">
          <cell r="C10" t="str">
            <v>Keurig - Dr. Pepper Lab</v>
          </cell>
        </row>
      </sheetData>
      <sheetData sheetId="1">
        <row r="10">
          <cell r="B10">
            <v>8</v>
          </cell>
        </row>
      </sheetData>
      <sheetData sheetId="2"/>
      <sheetData sheetId="3"/>
      <sheetData sheetId="4"/>
      <sheetData sheetId="5"/>
      <sheetData sheetId="6"/>
      <sheetData sheetId="7"/>
      <sheetData sheetId="8">
        <row r="34">
          <cell r="A34"/>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image" Target="../media/image11.emf"/><Relationship Id="rId21" Type="http://schemas.openxmlformats.org/officeDocument/2006/relationships/control" Target="../activeX/activeX9.xml"/><Relationship Id="rId42" Type="http://schemas.openxmlformats.org/officeDocument/2006/relationships/image" Target="../media/image19.emf"/><Relationship Id="rId47" Type="http://schemas.openxmlformats.org/officeDocument/2006/relationships/control" Target="../activeX/activeX22.xml"/><Relationship Id="rId63" Type="http://schemas.openxmlformats.org/officeDocument/2006/relationships/control" Target="../activeX/activeX30.xml"/><Relationship Id="rId68" Type="http://schemas.openxmlformats.org/officeDocument/2006/relationships/image" Target="../media/image32.emf"/><Relationship Id="rId84" Type="http://schemas.openxmlformats.org/officeDocument/2006/relationships/image" Target="../media/image40.emf"/><Relationship Id="rId89" Type="http://schemas.openxmlformats.org/officeDocument/2006/relationships/control" Target="../activeX/activeX43.xml"/><Relationship Id="rId16" Type="http://schemas.openxmlformats.org/officeDocument/2006/relationships/image" Target="../media/image6.emf"/><Relationship Id="rId107" Type="http://schemas.openxmlformats.org/officeDocument/2006/relationships/control" Target="../activeX/activeX52.xml"/><Relationship Id="rId11" Type="http://schemas.openxmlformats.org/officeDocument/2006/relationships/control" Target="../activeX/activeX4.xml"/><Relationship Id="rId32" Type="http://schemas.openxmlformats.org/officeDocument/2006/relationships/image" Target="../media/image14.emf"/><Relationship Id="rId37" Type="http://schemas.openxmlformats.org/officeDocument/2006/relationships/control" Target="../activeX/activeX17.xml"/><Relationship Id="rId53" Type="http://schemas.openxmlformats.org/officeDocument/2006/relationships/control" Target="../activeX/activeX25.xml"/><Relationship Id="rId58" Type="http://schemas.openxmlformats.org/officeDocument/2006/relationships/image" Target="../media/image27.emf"/><Relationship Id="rId74" Type="http://schemas.openxmlformats.org/officeDocument/2006/relationships/image" Target="../media/image35.emf"/><Relationship Id="rId79" Type="http://schemas.openxmlformats.org/officeDocument/2006/relationships/control" Target="../activeX/activeX38.xml"/><Relationship Id="rId102" Type="http://schemas.openxmlformats.org/officeDocument/2006/relationships/image" Target="../media/image49.emf"/><Relationship Id="rId5" Type="http://schemas.openxmlformats.org/officeDocument/2006/relationships/control" Target="../activeX/activeX1.xml"/><Relationship Id="rId90" Type="http://schemas.openxmlformats.org/officeDocument/2006/relationships/image" Target="../media/image43.emf"/><Relationship Id="rId95" Type="http://schemas.openxmlformats.org/officeDocument/2006/relationships/control" Target="../activeX/activeX46.xml"/><Relationship Id="rId22" Type="http://schemas.openxmlformats.org/officeDocument/2006/relationships/image" Target="../media/image9.emf"/><Relationship Id="rId27" Type="http://schemas.openxmlformats.org/officeDocument/2006/relationships/control" Target="../activeX/activeX12.xml"/><Relationship Id="rId43" Type="http://schemas.openxmlformats.org/officeDocument/2006/relationships/control" Target="../activeX/activeX20.xml"/><Relationship Id="rId48" Type="http://schemas.openxmlformats.org/officeDocument/2006/relationships/image" Target="../media/image22.emf"/><Relationship Id="rId64" Type="http://schemas.openxmlformats.org/officeDocument/2006/relationships/image" Target="../media/image30.emf"/><Relationship Id="rId69" Type="http://schemas.openxmlformats.org/officeDocument/2006/relationships/control" Target="../activeX/activeX33.xml"/><Relationship Id="rId80" Type="http://schemas.openxmlformats.org/officeDocument/2006/relationships/image" Target="../media/image38.emf"/><Relationship Id="rId85" Type="http://schemas.openxmlformats.org/officeDocument/2006/relationships/control" Target="../activeX/activeX41.xml"/><Relationship Id="rId12" Type="http://schemas.openxmlformats.org/officeDocument/2006/relationships/image" Target="../media/image4.emf"/><Relationship Id="rId17" Type="http://schemas.openxmlformats.org/officeDocument/2006/relationships/control" Target="../activeX/activeX7.xml"/><Relationship Id="rId33" Type="http://schemas.openxmlformats.org/officeDocument/2006/relationships/control" Target="../activeX/activeX15.xml"/><Relationship Id="rId38" Type="http://schemas.openxmlformats.org/officeDocument/2006/relationships/image" Target="../media/image17.emf"/><Relationship Id="rId59" Type="http://schemas.openxmlformats.org/officeDocument/2006/relationships/control" Target="../activeX/activeX28.xml"/><Relationship Id="rId103" Type="http://schemas.openxmlformats.org/officeDocument/2006/relationships/control" Target="../activeX/activeX50.xml"/><Relationship Id="rId108" Type="http://schemas.openxmlformats.org/officeDocument/2006/relationships/image" Target="../media/image52.emf"/><Relationship Id="rId54" Type="http://schemas.openxmlformats.org/officeDocument/2006/relationships/image" Target="../media/image25.emf"/><Relationship Id="rId70" Type="http://schemas.openxmlformats.org/officeDocument/2006/relationships/image" Target="../media/image33.emf"/><Relationship Id="rId75" Type="http://schemas.openxmlformats.org/officeDocument/2006/relationships/control" Target="../activeX/activeX36.xml"/><Relationship Id="rId91" Type="http://schemas.openxmlformats.org/officeDocument/2006/relationships/control" Target="../activeX/activeX44.xml"/><Relationship Id="rId96" Type="http://schemas.openxmlformats.org/officeDocument/2006/relationships/image" Target="../media/image46.emf"/><Relationship Id="rId1" Type="http://schemas.openxmlformats.org/officeDocument/2006/relationships/hyperlink" Target="https://app.smartsheet.com/b/form?EQBCT=85a2bac443e0446ea5466981044b7982" TargetMode="External"/><Relationship Id="rId6" Type="http://schemas.openxmlformats.org/officeDocument/2006/relationships/image" Target="../media/image1.emf"/><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57" Type="http://schemas.openxmlformats.org/officeDocument/2006/relationships/control" Target="../activeX/activeX27.xml"/><Relationship Id="rId106" Type="http://schemas.openxmlformats.org/officeDocument/2006/relationships/image" Target="../media/image51.emf"/><Relationship Id="rId10" Type="http://schemas.openxmlformats.org/officeDocument/2006/relationships/image" Target="../media/image3.emf"/><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60" Type="http://schemas.openxmlformats.org/officeDocument/2006/relationships/image" Target="../media/image28.emf"/><Relationship Id="rId65" Type="http://schemas.openxmlformats.org/officeDocument/2006/relationships/control" Target="../activeX/activeX31.xml"/><Relationship Id="rId73" Type="http://schemas.openxmlformats.org/officeDocument/2006/relationships/control" Target="../activeX/activeX35.xml"/><Relationship Id="rId78" Type="http://schemas.openxmlformats.org/officeDocument/2006/relationships/image" Target="../media/image37.emf"/><Relationship Id="rId81" Type="http://schemas.openxmlformats.org/officeDocument/2006/relationships/control" Target="../activeX/activeX39.xml"/><Relationship Id="rId86" Type="http://schemas.openxmlformats.org/officeDocument/2006/relationships/image" Target="../media/image41.emf"/><Relationship Id="rId94" Type="http://schemas.openxmlformats.org/officeDocument/2006/relationships/image" Target="../media/image45.emf"/><Relationship Id="rId99" Type="http://schemas.openxmlformats.org/officeDocument/2006/relationships/control" Target="../activeX/activeX48.xml"/><Relationship Id="rId101" Type="http://schemas.openxmlformats.org/officeDocument/2006/relationships/control" Target="../activeX/activeX49.xml"/><Relationship Id="rId4" Type="http://schemas.openxmlformats.org/officeDocument/2006/relationships/vmlDrawing" Target="../drawings/vmlDrawing1.vml"/><Relationship Id="rId9" Type="http://schemas.openxmlformats.org/officeDocument/2006/relationships/control" Target="../activeX/activeX3.xml"/><Relationship Id="rId13" Type="http://schemas.openxmlformats.org/officeDocument/2006/relationships/control" Target="../activeX/activeX5.xml"/><Relationship Id="rId18" Type="http://schemas.openxmlformats.org/officeDocument/2006/relationships/image" Target="../media/image7.emf"/><Relationship Id="rId39" Type="http://schemas.openxmlformats.org/officeDocument/2006/relationships/control" Target="../activeX/activeX18.xml"/><Relationship Id="rId109" Type="http://schemas.openxmlformats.org/officeDocument/2006/relationships/ctrlProp" Target="../ctrlProps/ctrlProp1.xml"/><Relationship Id="rId34" Type="http://schemas.openxmlformats.org/officeDocument/2006/relationships/image" Target="../media/image15.emf"/><Relationship Id="rId50" Type="http://schemas.openxmlformats.org/officeDocument/2006/relationships/image" Target="../media/image23.emf"/><Relationship Id="rId55" Type="http://schemas.openxmlformats.org/officeDocument/2006/relationships/control" Target="../activeX/activeX26.xml"/><Relationship Id="rId76" Type="http://schemas.openxmlformats.org/officeDocument/2006/relationships/image" Target="../media/image36.emf"/><Relationship Id="rId97" Type="http://schemas.openxmlformats.org/officeDocument/2006/relationships/control" Target="../activeX/activeX47.xml"/><Relationship Id="rId104" Type="http://schemas.openxmlformats.org/officeDocument/2006/relationships/image" Target="../media/image50.emf"/><Relationship Id="rId7" Type="http://schemas.openxmlformats.org/officeDocument/2006/relationships/control" Target="../activeX/activeX2.xml"/><Relationship Id="rId71" Type="http://schemas.openxmlformats.org/officeDocument/2006/relationships/control" Target="../activeX/activeX34.xml"/><Relationship Id="rId92" Type="http://schemas.openxmlformats.org/officeDocument/2006/relationships/image" Target="../media/image44.emf"/><Relationship Id="rId2" Type="http://schemas.openxmlformats.org/officeDocument/2006/relationships/printerSettings" Target="../printerSettings/printerSettings1.bin"/><Relationship Id="rId29" Type="http://schemas.openxmlformats.org/officeDocument/2006/relationships/control" Target="../activeX/activeX13.xml"/><Relationship Id="rId24" Type="http://schemas.openxmlformats.org/officeDocument/2006/relationships/image" Target="../media/image10.emf"/><Relationship Id="rId40" Type="http://schemas.openxmlformats.org/officeDocument/2006/relationships/image" Target="../media/image18.emf"/><Relationship Id="rId45" Type="http://schemas.openxmlformats.org/officeDocument/2006/relationships/control" Target="../activeX/activeX21.xml"/><Relationship Id="rId66" Type="http://schemas.openxmlformats.org/officeDocument/2006/relationships/image" Target="../media/image31.emf"/><Relationship Id="rId87" Type="http://schemas.openxmlformats.org/officeDocument/2006/relationships/control" Target="../activeX/activeX42.xml"/><Relationship Id="rId61" Type="http://schemas.openxmlformats.org/officeDocument/2006/relationships/control" Target="../activeX/activeX29.xml"/><Relationship Id="rId82" Type="http://schemas.openxmlformats.org/officeDocument/2006/relationships/image" Target="../media/image39.emf"/><Relationship Id="rId19" Type="http://schemas.openxmlformats.org/officeDocument/2006/relationships/control" Target="../activeX/activeX8.xml"/><Relationship Id="rId14" Type="http://schemas.openxmlformats.org/officeDocument/2006/relationships/image" Target="../media/image5.emf"/><Relationship Id="rId30" Type="http://schemas.openxmlformats.org/officeDocument/2006/relationships/image" Target="../media/image13.emf"/><Relationship Id="rId35" Type="http://schemas.openxmlformats.org/officeDocument/2006/relationships/control" Target="../activeX/activeX16.xml"/><Relationship Id="rId56" Type="http://schemas.openxmlformats.org/officeDocument/2006/relationships/image" Target="../media/image26.emf"/><Relationship Id="rId77" Type="http://schemas.openxmlformats.org/officeDocument/2006/relationships/control" Target="../activeX/activeX37.xml"/><Relationship Id="rId100" Type="http://schemas.openxmlformats.org/officeDocument/2006/relationships/image" Target="../media/image48.emf"/><Relationship Id="rId105" Type="http://schemas.openxmlformats.org/officeDocument/2006/relationships/control" Target="../activeX/activeX51.xml"/><Relationship Id="rId8" Type="http://schemas.openxmlformats.org/officeDocument/2006/relationships/image" Target="../media/image2.emf"/><Relationship Id="rId51" Type="http://schemas.openxmlformats.org/officeDocument/2006/relationships/control" Target="../activeX/activeX24.xml"/><Relationship Id="rId72" Type="http://schemas.openxmlformats.org/officeDocument/2006/relationships/image" Target="../media/image34.emf"/><Relationship Id="rId93" Type="http://schemas.openxmlformats.org/officeDocument/2006/relationships/control" Target="../activeX/activeX45.xml"/><Relationship Id="rId98" Type="http://schemas.openxmlformats.org/officeDocument/2006/relationships/image" Target="../media/image47.emf"/><Relationship Id="rId3" Type="http://schemas.openxmlformats.org/officeDocument/2006/relationships/drawing" Target="../drawings/drawing1.xml"/><Relationship Id="rId25" Type="http://schemas.openxmlformats.org/officeDocument/2006/relationships/control" Target="../activeX/activeX11.xml"/><Relationship Id="rId46" Type="http://schemas.openxmlformats.org/officeDocument/2006/relationships/image" Target="../media/image21.emf"/><Relationship Id="rId67" Type="http://schemas.openxmlformats.org/officeDocument/2006/relationships/control" Target="../activeX/activeX32.xml"/><Relationship Id="rId20" Type="http://schemas.openxmlformats.org/officeDocument/2006/relationships/image" Target="../media/image8.emf"/><Relationship Id="rId41" Type="http://schemas.openxmlformats.org/officeDocument/2006/relationships/control" Target="../activeX/activeX19.xml"/><Relationship Id="rId62" Type="http://schemas.openxmlformats.org/officeDocument/2006/relationships/image" Target="../media/image29.emf"/><Relationship Id="rId83" Type="http://schemas.openxmlformats.org/officeDocument/2006/relationships/control" Target="../activeX/activeX40.xml"/><Relationship Id="rId88" Type="http://schemas.openxmlformats.org/officeDocument/2006/relationships/image" Target="../media/image42.emf"/></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39.xml"/><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42.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43.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44.bin"/></Relationships>
</file>

<file path=xl/worksheets/_rels/sheet46.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45.bin"/></Relationships>
</file>

<file path=xl/worksheets/_rels/sheet47.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46.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47.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48.bin"/></Relationships>
</file>

<file path=xl/worksheets/_rels/sheet50.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49.bin"/></Relationships>
</file>

<file path=xl/worksheets/_rels/sheet51.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50.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51.bin"/></Relationships>
</file>

<file path=xl/worksheets/_rels/sheet53.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52.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53.bin"/></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54.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55.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T308"/>
  <sheetViews>
    <sheetView tabSelected="1" topLeftCell="A6" zoomScale="130" zoomScaleNormal="130" workbookViewId="0">
      <pane xSplit="5" topLeftCell="F1" activePane="topRight" state="frozen"/>
      <selection pane="topRight" activeCell="C193" sqref="C193"/>
    </sheetView>
  </sheetViews>
  <sheetFormatPr defaultColWidth="0" defaultRowHeight="15" customHeight="1" x14ac:dyDescent="0.2"/>
  <cols>
    <col min="1" max="1" width="18.140625" style="65" customWidth="1"/>
    <col min="2" max="2" width="38.140625" style="71" customWidth="1"/>
    <col min="3" max="3" width="43.28515625" style="71" customWidth="1"/>
    <col min="4" max="21" width="18.7109375" style="65" customWidth="1"/>
    <col min="22" max="41" width="18.7109375" style="67" customWidth="1"/>
    <col min="42" max="49" width="18.7109375" style="403" customWidth="1"/>
    <col min="50" max="72" width="18.7109375" style="403" hidden="1" customWidth="1"/>
    <col min="73" max="16384" width="2.85546875" style="54" hidden="1"/>
  </cols>
  <sheetData>
    <row r="1" spans="1:49" ht="36" customHeight="1" x14ac:dyDescent="0.2">
      <c r="A1" s="63"/>
      <c r="B1" s="58"/>
      <c r="C1" s="781" t="s">
        <v>680</v>
      </c>
      <c r="D1" s="781"/>
      <c r="E1" s="781"/>
      <c r="N1" s="56"/>
      <c r="O1" s="56"/>
      <c r="P1" s="56"/>
      <c r="Q1" s="56"/>
      <c r="R1" s="56"/>
      <c r="S1" s="56"/>
      <c r="T1" s="56"/>
      <c r="U1" s="56"/>
    </row>
    <row r="2" spans="1:49" ht="27.75" customHeight="1" x14ac:dyDescent="0.2">
      <c r="A2" s="64">
        <v>1</v>
      </c>
      <c r="B2" s="59"/>
      <c r="C2" s="781" t="s">
        <v>840</v>
      </c>
      <c r="D2" s="781"/>
      <c r="E2" s="781"/>
      <c r="N2" s="56"/>
      <c r="O2" s="56"/>
      <c r="P2" s="56"/>
      <c r="Q2" s="56"/>
      <c r="R2" s="56"/>
      <c r="S2" s="56"/>
      <c r="T2" s="56"/>
      <c r="U2" s="56"/>
    </row>
    <row r="3" spans="1:49" ht="16.5" customHeight="1" x14ac:dyDescent="0.2">
      <c r="A3" s="64"/>
      <c r="B3" s="59"/>
      <c r="C3" s="781" t="s">
        <v>662</v>
      </c>
      <c r="D3" s="781"/>
      <c r="E3" s="781"/>
      <c r="N3" s="56"/>
      <c r="O3" s="56"/>
      <c r="P3" s="56"/>
      <c r="Q3" s="56"/>
      <c r="R3" s="56"/>
      <c r="S3" s="56"/>
      <c r="T3" s="56"/>
      <c r="U3" s="56"/>
    </row>
    <row r="4" spans="1:49" ht="17.25" customHeight="1" x14ac:dyDescent="0.2">
      <c r="A4" s="64"/>
      <c r="B4" s="59"/>
      <c r="C4" s="781" t="s">
        <v>841</v>
      </c>
      <c r="D4" s="781"/>
      <c r="E4" s="781"/>
      <c r="N4" s="56"/>
      <c r="O4" s="56"/>
      <c r="P4" s="56"/>
      <c r="Q4" s="56"/>
      <c r="R4" s="56"/>
      <c r="S4" s="56"/>
      <c r="T4" s="56"/>
      <c r="U4" s="56"/>
    </row>
    <row r="5" spans="1:49" ht="29.25" customHeight="1" x14ac:dyDescent="0.2">
      <c r="A5" s="562" t="s">
        <v>36</v>
      </c>
      <c r="B5" s="563"/>
      <c r="C5" s="781" t="s">
        <v>842</v>
      </c>
      <c r="D5" s="781"/>
      <c r="E5" s="781"/>
      <c r="M5" s="355"/>
      <c r="N5" s="56"/>
      <c r="O5" s="56"/>
      <c r="P5" s="56"/>
      <c r="Q5" s="56"/>
      <c r="R5" s="56"/>
      <c r="S5" s="56"/>
      <c r="T5" s="56"/>
      <c r="U5" s="56"/>
    </row>
    <row r="6" spans="1:49" ht="12" x14ac:dyDescent="0.2">
      <c r="A6" s="55" t="s">
        <v>1041</v>
      </c>
      <c r="B6" s="62"/>
      <c r="C6" s="782"/>
      <c r="D6" s="782"/>
      <c r="E6" s="782"/>
      <c r="N6" s="56"/>
      <c r="O6" s="56"/>
      <c r="P6" s="56"/>
      <c r="Q6" s="56"/>
      <c r="R6" s="56"/>
      <c r="S6" s="56"/>
      <c r="T6" s="56"/>
      <c r="U6" s="56"/>
    </row>
    <row r="7" spans="1:49" ht="12" x14ac:dyDescent="0.2">
      <c r="A7" s="55" t="s">
        <v>1040</v>
      </c>
      <c r="B7" s="60"/>
      <c r="C7" s="782"/>
      <c r="D7" s="782"/>
      <c r="E7" s="782"/>
      <c r="F7" s="280"/>
      <c r="G7" s="280"/>
      <c r="H7" s="280"/>
      <c r="I7" s="280"/>
      <c r="J7" s="280"/>
      <c r="K7" s="280"/>
      <c r="L7" s="280"/>
      <c r="M7" s="280"/>
      <c r="N7" s="281"/>
      <c r="O7" s="281"/>
      <c r="P7" s="281"/>
      <c r="Q7" s="56"/>
      <c r="R7" s="56"/>
      <c r="S7" s="56"/>
      <c r="T7" s="56"/>
      <c r="U7" s="56"/>
      <c r="AL7" s="282"/>
      <c r="AM7" s="282"/>
      <c r="AN7" s="282"/>
      <c r="AO7" s="282"/>
      <c r="AP7" s="376"/>
      <c r="AQ7" s="376"/>
      <c r="AR7" s="376"/>
      <c r="AS7" s="376"/>
      <c r="AT7" s="376"/>
      <c r="AU7" s="376"/>
      <c r="AV7" s="376"/>
    </row>
    <row r="8" spans="1:49" ht="15" customHeight="1" x14ac:dyDescent="0.2">
      <c r="A8" s="73" t="s">
        <v>0</v>
      </c>
      <c r="B8" s="74" t="s">
        <v>1</v>
      </c>
      <c r="C8" s="81" t="s">
        <v>2</v>
      </c>
      <c r="N8" s="56"/>
      <c r="O8" s="56"/>
      <c r="P8" s="56"/>
      <c r="Q8" s="56"/>
      <c r="R8" s="56"/>
      <c r="S8" s="56"/>
      <c r="T8" s="56"/>
      <c r="U8" s="56"/>
    </row>
    <row r="9" spans="1:49" ht="15" customHeight="1" x14ac:dyDescent="0.2">
      <c r="A9" s="79"/>
      <c r="B9" s="80" t="s">
        <v>19</v>
      </c>
      <c r="C9" s="82"/>
      <c r="N9" s="56"/>
      <c r="O9" s="56"/>
      <c r="P9" s="56"/>
      <c r="Q9" s="56"/>
      <c r="R9" s="56"/>
      <c r="S9" s="56"/>
      <c r="T9" s="56"/>
      <c r="U9" s="56"/>
    </row>
    <row r="10" spans="1:49" ht="15" customHeight="1" x14ac:dyDescent="0.2">
      <c r="A10" s="75"/>
      <c r="B10" s="66" t="s">
        <v>3</v>
      </c>
      <c r="C10" s="707"/>
      <c r="N10" s="56"/>
      <c r="O10" s="56"/>
      <c r="P10" s="56"/>
    </row>
    <row r="11" spans="1:49" ht="15" customHeight="1" x14ac:dyDescent="0.2">
      <c r="A11" s="75"/>
      <c r="B11" s="66" t="s">
        <v>4</v>
      </c>
      <c r="C11" s="707"/>
      <c r="H11" s="741" t="s">
        <v>356</v>
      </c>
      <c r="N11" s="56"/>
      <c r="O11" s="56"/>
      <c r="P11" s="56"/>
    </row>
    <row r="12" spans="1:49" ht="15" customHeight="1" x14ac:dyDescent="0.2">
      <c r="A12" s="75"/>
      <c r="B12" s="66" t="s">
        <v>774</v>
      </c>
      <c r="C12" s="464"/>
      <c r="N12" s="56"/>
      <c r="O12" s="56"/>
      <c r="P12" s="56"/>
    </row>
    <row r="13" spans="1:49" ht="15" customHeight="1" x14ac:dyDescent="0.2">
      <c r="A13" s="75"/>
      <c r="B13" s="66" t="s">
        <v>775</v>
      </c>
      <c r="C13" s="464"/>
      <c r="N13" s="56"/>
      <c r="O13" s="56"/>
      <c r="P13" s="56"/>
    </row>
    <row r="14" spans="1:49" ht="15" customHeight="1" x14ac:dyDescent="0.2">
      <c r="A14" s="75"/>
      <c r="B14" s="66" t="s">
        <v>773</v>
      </c>
      <c r="C14" s="707"/>
      <c r="N14" s="56"/>
      <c r="O14" s="56"/>
      <c r="P14" s="56"/>
    </row>
    <row r="15" spans="1:49" s="54" customFormat="1" ht="15" customHeight="1" x14ac:dyDescent="0.2">
      <c r="A15" s="79"/>
      <c r="B15" s="80" t="s">
        <v>5</v>
      </c>
      <c r="C15" s="82"/>
      <c r="D15" s="65"/>
      <c r="E15" s="65"/>
      <c r="F15" s="65"/>
      <c r="G15" s="65"/>
      <c r="H15" s="65"/>
      <c r="I15" s="65"/>
      <c r="J15" s="65"/>
      <c r="K15" s="65"/>
      <c r="L15" s="65"/>
      <c r="M15" s="65"/>
      <c r="N15" s="56"/>
      <c r="O15" s="56"/>
      <c r="P15" s="56"/>
      <c r="Q15" s="65"/>
      <c r="R15" s="65"/>
      <c r="S15" s="65"/>
      <c r="T15" s="65"/>
      <c r="U15" s="65"/>
      <c r="V15" s="67"/>
      <c r="W15" s="67"/>
      <c r="X15" s="67"/>
      <c r="Y15" s="67"/>
      <c r="Z15" s="67"/>
      <c r="AA15" s="67"/>
      <c r="AB15" s="67"/>
      <c r="AC15" s="67"/>
      <c r="AD15" s="67"/>
      <c r="AE15" s="67"/>
      <c r="AF15" s="67"/>
      <c r="AG15" s="67"/>
      <c r="AH15" s="67"/>
      <c r="AI15" s="67"/>
      <c r="AJ15" s="67"/>
      <c r="AK15" s="67"/>
      <c r="AL15" s="67"/>
      <c r="AM15" s="67"/>
      <c r="AN15" s="67"/>
      <c r="AO15" s="67"/>
      <c r="AP15" s="403"/>
      <c r="AQ15" s="403"/>
      <c r="AR15" s="403"/>
      <c r="AS15" s="403"/>
      <c r="AT15" s="403"/>
      <c r="AU15" s="403"/>
      <c r="AV15" s="403"/>
      <c r="AW15" s="403"/>
    </row>
    <row r="16" spans="1:49" s="54" customFormat="1" ht="15" customHeight="1" x14ac:dyDescent="0.2">
      <c r="A16" s="75"/>
      <c r="B16" s="66" t="s">
        <v>6</v>
      </c>
      <c r="C16" s="707"/>
      <c r="D16" s="65"/>
      <c r="E16" s="65"/>
      <c r="F16" s="65"/>
      <c r="G16" s="65"/>
      <c r="H16" s="65"/>
      <c r="I16" s="65"/>
      <c r="J16" s="65"/>
      <c r="K16" s="65"/>
      <c r="L16" s="65"/>
      <c r="M16" s="65"/>
      <c r="N16" s="56"/>
      <c r="O16" s="56"/>
      <c r="P16" s="56"/>
      <c r="Q16" s="65"/>
      <c r="R16" s="65"/>
      <c r="S16" s="65"/>
      <c r="T16" s="65"/>
      <c r="U16" s="65"/>
      <c r="V16" s="67"/>
      <c r="W16" s="67"/>
      <c r="X16" s="67"/>
      <c r="Y16" s="67"/>
      <c r="Z16" s="67"/>
      <c r="AA16" s="67"/>
      <c r="AB16" s="67"/>
      <c r="AC16" s="67"/>
      <c r="AD16" s="67"/>
      <c r="AE16" s="67"/>
      <c r="AF16" s="67"/>
      <c r="AG16" s="67"/>
      <c r="AH16" s="67"/>
      <c r="AI16" s="67"/>
      <c r="AJ16" s="67"/>
      <c r="AK16" s="67"/>
      <c r="AL16" s="67"/>
      <c r="AM16" s="67"/>
      <c r="AN16" s="67"/>
      <c r="AO16" s="67"/>
      <c r="AP16" s="403"/>
      <c r="AQ16" s="403"/>
      <c r="AR16" s="403"/>
      <c r="AS16" s="403"/>
      <c r="AT16" s="403"/>
      <c r="AU16" s="403"/>
      <c r="AV16" s="403"/>
      <c r="AW16" s="403"/>
    </row>
    <row r="17" spans="1:72" ht="15" customHeight="1" x14ac:dyDescent="0.2">
      <c r="A17" s="75"/>
      <c r="B17" s="66" t="s">
        <v>7</v>
      </c>
      <c r="C17" s="371"/>
      <c r="N17" s="56"/>
      <c r="O17" s="56"/>
      <c r="P17" s="56"/>
      <c r="Q17" s="56"/>
      <c r="R17" s="56"/>
      <c r="S17" s="56"/>
      <c r="T17" s="56"/>
      <c r="U17" s="56"/>
      <c r="V17" s="56"/>
      <c r="W17" s="56"/>
      <c r="X17" s="56"/>
      <c r="Y17" s="56"/>
      <c r="Z17" s="56"/>
      <c r="AA17" s="56"/>
      <c r="AB17" s="56"/>
      <c r="AC17" s="56"/>
      <c r="AD17" s="56"/>
      <c r="AE17" s="56"/>
      <c r="AF17" s="56"/>
      <c r="AG17" s="56"/>
      <c r="AH17" s="56"/>
      <c r="AI17" s="56"/>
      <c r="AJ17" s="56"/>
      <c r="AK17" s="56"/>
      <c r="AL17" s="56"/>
      <c r="AM17" s="56"/>
      <c r="AN17" s="56"/>
      <c r="AO17" s="56"/>
      <c r="AP17" s="56"/>
      <c r="AQ17" s="56"/>
      <c r="AR17" s="56"/>
      <c r="AS17" s="56"/>
      <c r="AT17" s="56"/>
      <c r="AU17" s="56"/>
      <c r="AV17" s="56"/>
      <c r="AX17" s="54"/>
      <c r="AY17" s="54"/>
      <c r="AZ17" s="54"/>
      <c r="BA17" s="54"/>
      <c r="BB17" s="54"/>
      <c r="BC17" s="54"/>
      <c r="BD17" s="54"/>
      <c r="BE17" s="54"/>
      <c r="BF17" s="54"/>
      <c r="BG17" s="54"/>
      <c r="BH17" s="54"/>
      <c r="BI17" s="54"/>
      <c r="BJ17" s="54"/>
      <c r="BK17" s="54"/>
      <c r="BL17" s="54"/>
      <c r="BM17" s="54"/>
      <c r="BN17" s="54"/>
      <c r="BO17" s="54"/>
      <c r="BP17" s="54"/>
      <c r="BQ17" s="54"/>
      <c r="BR17" s="54"/>
      <c r="BS17" s="54"/>
      <c r="BT17" s="54"/>
    </row>
    <row r="18" spans="1:72" ht="15" customHeight="1" x14ac:dyDescent="0.2">
      <c r="A18" s="75"/>
      <c r="B18" s="66" t="s">
        <v>8</v>
      </c>
      <c r="C18" s="372"/>
      <c r="N18" s="56"/>
      <c r="O18" s="56"/>
      <c r="P18" s="56"/>
      <c r="Q18" s="56"/>
      <c r="R18" s="56"/>
      <c r="S18" s="56"/>
      <c r="T18" s="56"/>
      <c r="U18" s="56"/>
      <c r="V18" s="56"/>
      <c r="W18" s="56"/>
      <c r="X18" s="56"/>
      <c r="Y18" s="56"/>
      <c r="Z18" s="56"/>
      <c r="AA18" s="56"/>
      <c r="AB18" s="56"/>
      <c r="AC18" s="56"/>
      <c r="AD18" s="56"/>
      <c r="AE18" s="56"/>
      <c r="AF18" s="56"/>
      <c r="AG18" s="56"/>
      <c r="AH18" s="56"/>
      <c r="AI18" s="56"/>
      <c r="AJ18" s="56"/>
      <c r="AK18" s="56"/>
      <c r="AL18" s="56"/>
      <c r="AM18" s="56"/>
      <c r="AN18" s="56"/>
      <c r="AO18" s="56"/>
      <c r="AP18" s="56"/>
      <c r="AQ18" s="56"/>
      <c r="AR18" s="56"/>
      <c r="AS18" s="56"/>
      <c r="AT18" s="56"/>
      <c r="AU18" s="56"/>
      <c r="AV18" s="56"/>
      <c r="AX18" s="54"/>
      <c r="AY18" s="54"/>
      <c r="AZ18" s="54"/>
      <c r="BA18" s="54"/>
      <c r="BB18" s="54"/>
      <c r="BC18" s="54"/>
      <c r="BD18" s="54"/>
      <c r="BE18" s="54"/>
      <c r="BF18" s="54"/>
      <c r="BG18" s="54"/>
      <c r="BH18" s="54"/>
      <c r="BI18" s="54"/>
      <c r="BJ18" s="54"/>
      <c r="BK18" s="54"/>
      <c r="BL18" s="54"/>
      <c r="BM18" s="54"/>
      <c r="BN18" s="54"/>
      <c r="BO18" s="54"/>
      <c r="BP18" s="54"/>
      <c r="BQ18" s="54"/>
      <c r="BR18" s="54"/>
      <c r="BS18" s="54"/>
      <c r="BT18" s="54"/>
    </row>
    <row r="19" spans="1:72" ht="15" customHeight="1" x14ac:dyDescent="0.2">
      <c r="A19" s="79"/>
      <c r="B19" s="80" t="s">
        <v>9</v>
      </c>
      <c r="C19" s="82"/>
      <c r="N19" s="56"/>
      <c r="O19" s="56"/>
      <c r="P19" s="56"/>
      <c r="Q19" s="56"/>
      <c r="R19" s="56"/>
      <c r="S19" s="56"/>
      <c r="T19" s="56"/>
      <c r="U19" s="56"/>
      <c r="V19" s="56"/>
      <c r="W19" s="56"/>
      <c r="X19" s="56"/>
      <c r="Y19" s="56"/>
      <c r="Z19" s="56"/>
      <c r="AA19" s="56"/>
      <c r="AB19" s="56"/>
      <c r="AC19" s="56"/>
      <c r="AD19" s="56"/>
      <c r="AE19" s="56"/>
      <c r="AF19" s="56"/>
      <c r="AG19" s="56"/>
      <c r="AH19" s="56"/>
      <c r="AI19" s="56"/>
      <c r="AJ19" s="56"/>
      <c r="AK19" s="56"/>
      <c r="AL19" s="56"/>
      <c r="AM19" s="56"/>
      <c r="AN19" s="56"/>
      <c r="AO19" s="56"/>
      <c r="AP19" s="56"/>
      <c r="AQ19" s="56"/>
      <c r="AR19" s="56"/>
      <c r="AS19" s="56"/>
      <c r="AT19" s="56"/>
      <c r="AU19" s="56"/>
      <c r="AV19" s="56"/>
      <c r="AX19" s="54"/>
      <c r="AY19" s="54"/>
      <c r="AZ19" s="54"/>
      <c r="BA19" s="54"/>
      <c r="BB19" s="54"/>
      <c r="BC19" s="54"/>
      <c r="BD19" s="54"/>
      <c r="BE19" s="54"/>
      <c r="BF19" s="54"/>
      <c r="BG19" s="54"/>
      <c r="BH19" s="54"/>
      <c r="BI19" s="54"/>
      <c r="BJ19" s="54"/>
      <c r="BK19" s="54"/>
      <c r="BL19" s="54"/>
      <c r="BM19" s="54"/>
      <c r="BN19" s="54"/>
      <c r="BO19" s="54"/>
      <c r="BP19" s="54"/>
      <c r="BQ19" s="54"/>
      <c r="BR19" s="54"/>
      <c r="BS19" s="54"/>
      <c r="BT19" s="54"/>
    </row>
    <row r="20" spans="1:72" ht="15" customHeight="1" x14ac:dyDescent="0.2">
      <c r="A20" s="75"/>
      <c r="B20" s="66" t="s">
        <v>3</v>
      </c>
      <c r="C20" s="708"/>
      <c r="N20" s="56"/>
      <c r="O20" s="56"/>
      <c r="P20" s="56"/>
      <c r="Q20" s="56"/>
      <c r="R20" s="56"/>
      <c r="S20" s="56"/>
      <c r="T20" s="56"/>
      <c r="U20" s="56"/>
      <c r="V20" s="56"/>
      <c r="W20" s="56"/>
      <c r="X20" s="56"/>
      <c r="Y20" s="56"/>
      <c r="Z20" s="56"/>
      <c r="AA20" s="56"/>
      <c r="AB20" s="56"/>
      <c r="AC20" s="56"/>
      <c r="AD20" s="56"/>
      <c r="AE20" s="56"/>
      <c r="AF20" s="56"/>
      <c r="AG20" s="56"/>
      <c r="AH20" s="56"/>
      <c r="AI20" s="56"/>
      <c r="AJ20" s="56"/>
      <c r="AK20" s="56"/>
      <c r="AL20" s="56"/>
      <c r="AM20" s="56"/>
      <c r="AN20" s="56"/>
      <c r="AO20" s="56"/>
      <c r="AP20" s="56"/>
      <c r="AQ20" s="56"/>
      <c r="AR20" s="56"/>
      <c r="AS20" s="56"/>
      <c r="AT20" s="56"/>
      <c r="AU20" s="56"/>
      <c r="AV20" s="56"/>
      <c r="AX20" s="54"/>
      <c r="AY20" s="54"/>
      <c r="AZ20" s="54"/>
      <c r="BA20" s="54"/>
      <c r="BB20" s="54"/>
      <c r="BC20" s="54"/>
      <c r="BD20" s="54"/>
      <c r="BE20" s="54"/>
      <c r="BF20" s="54"/>
      <c r="BG20" s="54"/>
      <c r="BH20" s="54"/>
      <c r="BI20" s="54"/>
      <c r="BJ20" s="54"/>
      <c r="BK20" s="54"/>
      <c r="BL20" s="54"/>
      <c r="BM20" s="54"/>
      <c r="BN20" s="54"/>
      <c r="BO20" s="54"/>
      <c r="BP20" s="54"/>
      <c r="BQ20" s="54"/>
      <c r="BR20" s="54"/>
      <c r="BS20" s="54"/>
      <c r="BT20" s="54"/>
    </row>
    <row r="21" spans="1:72" ht="15" customHeight="1" x14ac:dyDescent="0.2">
      <c r="A21" s="75"/>
      <c r="B21" s="66" t="s">
        <v>10</v>
      </c>
      <c r="C21" s="707"/>
      <c r="V21" s="65"/>
      <c r="W21" s="65"/>
      <c r="X21" s="65"/>
      <c r="Y21" s="65"/>
      <c r="Z21" s="65"/>
      <c r="AA21" s="65"/>
      <c r="AB21" s="65"/>
      <c r="AC21" s="65"/>
      <c r="AD21" s="65"/>
      <c r="AE21" s="65"/>
      <c r="AF21" s="65"/>
      <c r="AG21" s="65"/>
      <c r="AH21" s="65"/>
      <c r="AI21" s="65"/>
      <c r="AJ21" s="65"/>
      <c r="AK21" s="65"/>
      <c r="AL21" s="65"/>
      <c r="AM21" s="65"/>
      <c r="AN21" s="65"/>
      <c r="AO21" s="65"/>
      <c r="AP21" s="65"/>
      <c r="AQ21" s="65"/>
      <c r="AR21" s="65"/>
      <c r="AS21" s="65"/>
      <c r="AT21" s="65"/>
      <c r="AU21" s="65"/>
      <c r="AV21" s="65"/>
      <c r="AX21" s="54"/>
      <c r="AY21" s="54"/>
      <c r="AZ21" s="54"/>
      <c r="BA21" s="54"/>
      <c r="BB21" s="54"/>
      <c r="BC21" s="54"/>
      <c r="BD21" s="54"/>
      <c r="BE21" s="54"/>
      <c r="BF21" s="54"/>
      <c r="BG21" s="54"/>
      <c r="BH21" s="54"/>
      <c r="BI21" s="54"/>
      <c r="BJ21" s="54"/>
      <c r="BK21" s="54"/>
      <c r="BL21" s="54"/>
      <c r="BM21" s="54"/>
      <c r="BN21" s="54"/>
      <c r="BO21" s="54"/>
      <c r="BP21" s="54"/>
      <c r="BQ21" s="54"/>
      <c r="BR21" s="54"/>
      <c r="BS21" s="54"/>
      <c r="BT21" s="54"/>
    </row>
    <row r="22" spans="1:72" ht="15" customHeight="1" x14ac:dyDescent="0.2">
      <c r="A22" s="75"/>
      <c r="B22" s="66" t="s">
        <v>11</v>
      </c>
      <c r="C22" s="372"/>
      <c r="V22" s="65"/>
      <c r="W22" s="65"/>
      <c r="X22" s="65"/>
      <c r="Y22" s="65"/>
      <c r="Z22" s="65"/>
      <c r="AA22" s="65"/>
      <c r="AB22" s="65"/>
      <c r="AC22" s="65"/>
      <c r="AD22" s="65"/>
      <c r="AE22" s="65"/>
      <c r="AF22" s="65"/>
      <c r="AG22" s="65"/>
      <c r="AH22" s="65"/>
      <c r="AI22" s="65"/>
      <c r="AJ22" s="65"/>
      <c r="AK22" s="65"/>
      <c r="AL22" s="65"/>
      <c r="AM22" s="65"/>
      <c r="AN22" s="65"/>
      <c r="AO22" s="65"/>
      <c r="AP22" s="65"/>
      <c r="AQ22" s="65"/>
      <c r="AR22" s="65"/>
      <c r="AS22" s="65"/>
      <c r="AT22" s="65"/>
      <c r="AU22" s="65"/>
      <c r="AV22" s="65"/>
      <c r="AX22" s="54"/>
      <c r="AY22" s="54"/>
      <c r="AZ22" s="54"/>
      <c r="BA22" s="54"/>
      <c r="BB22" s="54"/>
      <c r="BC22" s="54"/>
      <c r="BD22" s="54"/>
      <c r="BE22" s="54"/>
      <c r="BF22" s="54"/>
      <c r="BG22" s="54"/>
      <c r="BH22" s="54"/>
      <c r="BI22" s="54"/>
      <c r="BJ22" s="54"/>
      <c r="BK22" s="54"/>
      <c r="BL22" s="54"/>
      <c r="BM22" s="54"/>
      <c r="BN22" s="54"/>
      <c r="BO22" s="54"/>
      <c r="BP22" s="54"/>
      <c r="BQ22" s="54"/>
      <c r="BR22" s="54"/>
      <c r="BS22" s="54"/>
      <c r="BT22" s="54"/>
    </row>
    <row r="23" spans="1:72" ht="15" customHeight="1" x14ac:dyDescent="0.2">
      <c r="A23" s="75"/>
      <c r="B23" s="66" t="s">
        <v>12</v>
      </c>
      <c r="C23" s="372"/>
      <c r="V23" s="65"/>
      <c r="W23" s="65"/>
      <c r="X23" s="65"/>
      <c r="Y23" s="65"/>
      <c r="Z23" s="65"/>
      <c r="AA23" s="65"/>
      <c r="AB23" s="65"/>
      <c r="AC23" s="65"/>
      <c r="AD23" s="65"/>
      <c r="AE23" s="65"/>
      <c r="AF23" s="65"/>
      <c r="AG23" s="65"/>
      <c r="AH23" s="65"/>
      <c r="AI23" s="65"/>
      <c r="AJ23" s="65"/>
      <c r="AK23" s="65"/>
      <c r="AL23" s="65"/>
      <c r="AM23" s="65"/>
      <c r="AN23" s="65"/>
      <c r="AO23" s="65"/>
      <c r="AP23" s="65"/>
      <c r="AQ23" s="65"/>
      <c r="AR23" s="65"/>
      <c r="AS23" s="65"/>
      <c r="AT23" s="65"/>
      <c r="AU23" s="65"/>
      <c r="AV23" s="65"/>
      <c r="AX23" s="54"/>
      <c r="AY23" s="54"/>
      <c r="AZ23" s="54"/>
      <c r="BA23" s="54"/>
      <c r="BB23" s="54"/>
      <c r="BC23" s="54"/>
      <c r="BD23" s="54"/>
      <c r="BE23" s="54"/>
      <c r="BF23" s="54"/>
      <c r="BG23" s="54"/>
      <c r="BH23" s="54"/>
      <c r="BI23" s="54"/>
      <c r="BJ23" s="54"/>
      <c r="BK23" s="54"/>
      <c r="BL23" s="54"/>
      <c r="BM23" s="54"/>
      <c r="BN23" s="54"/>
      <c r="BO23" s="54"/>
      <c r="BP23" s="54"/>
      <c r="BQ23" s="54"/>
      <c r="BR23" s="54"/>
      <c r="BS23" s="54"/>
      <c r="BT23" s="54"/>
    </row>
    <row r="24" spans="1:72" ht="15" customHeight="1" x14ac:dyDescent="0.2">
      <c r="A24" s="75"/>
      <c r="B24" s="66" t="s">
        <v>13</v>
      </c>
      <c r="C24" s="372"/>
      <c r="V24" s="65"/>
      <c r="W24" s="65"/>
      <c r="X24" s="65"/>
      <c r="Y24" s="65"/>
      <c r="Z24" s="65"/>
      <c r="AA24" s="65"/>
      <c r="AB24" s="65"/>
      <c r="AC24" s="65"/>
      <c r="AD24" s="65"/>
      <c r="AE24" s="65"/>
      <c r="AF24" s="65"/>
      <c r="AG24" s="65"/>
      <c r="AH24" s="65"/>
      <c r="AI24" s="65"/>
      <c r="AJ24" s="65"/>
      <c r="AK24" s="65"/>
      <c r="AL24" s="65"/>
      <c r="AM24" s="65"/>
      <c r="AN24" s="65"/>
      <c r="AO24" s="65"/>
      <c r="AP24" s="65"/>
      <c r="AQ24" s="65"/>
      <c r="AR24" s="65"/>
      <c r="AS24" s="65"/>
      <c r="AT24" s="65"/>
      <c r="AU24" s="65"/>
      <c r="AV24" s="65"/>
      <c r="AX24" s="54"/>
      <c r="AY24" s="54"/>
      <c r="AZ24" s="54"/>
      <c r="BA24" s="54"/>
      <c r="BB24" s="54"/>
      <c r="BC24" s="54"/>
      <c r="BD24" s="54"/>
      <c r="BE24" s="54"/>
      <c r="BF24" s="54"/>
      <c r="BG24" s="54"/>
      <c r="BH24" s="54"/>
      <c r="BI24" s="54"/>
      <c r="BJ24" s="54"/>
      <c r="BK24" s="54"/>
      <c r="BL24" s="54"/>
      <c r="BM24" s="54"/>
      <c r="BN24" s="54"/>
      <c r="BO24" s="54"/>
      <c r="BP24" s="54"/>
      <c r="BQ24" s="54"/>
      <c r="BR24" s="54"/>
      <c r="BS24" s="54"/>
      <c r="BT24" s="54"/>
    </row>
    <row r="25" spans="1:72" ht="15" customHeight="1" x14ac:dyDescent="0.2">
      <c r="A25" s="75"/>
      <c r="B25" s="66" t="s">
        <v>14</v>
      </c>
      <c r="C25" s="372"/>
      <c r="N25" s="56"/>
      <c r="O25" s="56"/>
      <c r="P25" s="56"/>
      <c r="Q25" s="56"/>
      <c r="R25" s="56"/>
      <c r="S25" s="56"/>
      <c r="T25" s="56"/>
      <c r="U25" s="56"/>
      <c r="V25" s="56"/>
      <c r="W25" s="56"/>
      <c r="X25" s="56"/>
      <c r="Y25" s="56"/>
      <c r="Z25" s="56"/>
      <c r="AA25" s="56"/>
      <c r="AB25" s="56"/>
      <c r="AC25" s="56"/>
      <c r="AD25" s="56"/>
      <c r="AE25" s="56"/>
      <c r="AF25" s="56"/>
      <c r="AG25" s="56"/>
      <c r="AH25" s="56"/>
      <c r="AI25" s="56"/>
      <c r="AJ25" s="56"/>
      <c r="AK25" s="56"/>
      <c r="AL25" s="56"/>
      <c r="AM25" s="56"/>
      <c r="AN25" s="56"/>
      <c r="AO25" s="56"/>
      <c r="AP25" s="56"/>
      <c r="AQ25" s="56"/>
      <c r="AR25" s="56"/>
      <c r="AS25" s="56"/>
      <c r="AT25" s="56"/>
      <c r="AU25" s="56"/>
      <c r="AV25" s="56"/>
      <c r="AX25" s="54"/>
      <c r="AY25" s="54"/>
      <c r="AZ25" s="54"/>
      <c r="BA25" s="54"/>
      <c r="BB25" s="54"/>
      <c r="BC25" s="54"/>
      <c r="BD25" s="54"/>
      <c r="BE25" s="54"/>
      <c r="BF25" s="54"/>
      <c r="BG25" s="54"/>
      <c r="BH25" s="54"/>
      <c r="BI25" s="54"/>
      <c r="BJ25" s="54"/>
      <c r="BK25" s="54"/>
      <c r="BL25" s="54"/>
      <c r="BM25" s="54"/>
      <c r="BN25" s="54"/>
      <c r="BO25" s="54"/>
      <c r="BP25" s="54"/>
      <c r="BQ25" s="54"/>
      <c r="BR25" s="54"/>
      <c r="BS25" s="54"/>
      <c r="BT25" s="54"/>
    </row>
    <row r="26" spans="1:72" ht="15" customHeight="1" x14ac:dyDescent="0.2">
      <c r="A26" s="75"/>
      <c r="B26" s="66" t="s">
        <v>15</v>
      </c>
      <c r="C26" s="707"/>
      <c r="N26" s="56"/>
      <c r="O26" s="56"/>
      <c r="P26" s="56"/>
      <c r="Q26" s="56"/>
      <c r="R26" s="56"/>
      <c r="S26" s="56"/>
      <c r="T26" s="56"/>
      <c r="U26" s="56"/>
      <c r="V26" s="56"/>
      <c r="W26" s="56"/>
      <c r="X26" s="56"/>
      <c r="Y26" s="56"/>
      <c r="Z26" s="56"/>
      <c r="AA26" s="56"/>
      <c r="AB26" s="56"/>
      <c r="AC26" s="56"/>
      <c r="AD26" s="56"/>
      <c r="AE26" s="56"/>
      <c r="AF26" s="56"/>
      <c r="AG26" s="56"/>
      <c r="AH26" s="56"/>
      <c r="AI26" s="56"/>
      <c r="AJ26" s="56"/>
      <c r="AK26" s="56"/>
      <c r="AL26" s="56"/>
      <c r="AM26" s="56"/>
      <c r="AN26" s="56"/>
      <c r="AO26" s="56"/>
      <c r="AP26" s="56"/>
      <c r="AQ26" s="56"/>
      <c r="AR26" s="56"/>
      <c r="AS26" s="56"/>
      <c r="AT26" s="56"/>
      <c r="AU26" s="56"/>
      <c r="AV26" s="56"/>
      <c r="AX26" s="54"/>
      <c r="AY26" s="54"/>
      <c r="AZ26" s="54"/>
      <c r="BA26" s="54"/>
      <c r="BB26" s="54"/>
      <c r="BC26" s="54"/>
      <c r="BD26" s="54"/>
      <c r="BE26" s="54"/>
      <c r="BF26" s="54"/>
      <c r="BG26" s="54"/>
      <c r="BH26" s="54"/>
      <c r="BI26" s="54"/>
      <c r="BJ26" s="54"/>
      <c r="BK26" s="54"/>
      <c r="BL26" s="54"/>
      <c r="BM26" s="54"/>
      <c r="BN26" s="54"/>
      <c r="BO26" s="54"/>
      <c r="BP26" s="54"/>
      <c r="BQ26" s="54"/>
      <c r="BR26" s="54"/>
      <c r="BS26" s="54"/>
      <c r="BT26" s="54"/>
    </row>
    <row r="27" spans="1:72" ht="15" customHeight="1" x14ac:dyDescent="0.2">
      <c r="A27" s="75"/>
      <c r="B27" s="66" t="s">
        <v>16</v>
      </c>
      <c r="C27" s="707"/>
      <c r="N27" s="56"/>
      <c r="O27" s="56"/>
      <c r="P27" s="56"/>
      <c r="Q27" s="56"/>
      <c r="R27" s="56"/>
      <c r="S27" s="56"/>
      <c r="T27" s="56"/>
      <c r="U27" s="56"/>
      <c r="V27" s="56"/>
      <c r="W27" s="56"/>
      <c r="X27" s="56"/>
      <c r="Y27" s="56"/>
      <c r="Z27" s="56"/>
      <c r="AA27" s="56"/>
      <c r="AB27" s="56"/>
      <c r="AC27" s="56"/>
      <c r="AD27" s="56"/>
      <c r="AE27" s="56"/>
      <c r="AF27" s="56"/>
      <c r="AG27" s="56"/>
      <c r="AH27" s="56"/>
      <c r="AI27" s="56"/>
      <c r="AJ27" s="56"/>
      <c r="AK27" s="56"/>
      <c r="AL27" s="56"/>
      <c r="AM27" s="56"/>
      <c r="AN27" s="56"/>
      <c r="AO27" s="56"/>
      <c r="AP27" s="56"/>
      <c r="AQ27" s="56"/>
      <c r="AR27" s="56"/>
      <c r="AS27" s="56"/>
      <c r="AT27" s="56"/>
      <c r="AU27" s="56"/>
      <c r="AV27" s="56"/>
      <c r="AX27" s="54"/>
      <c r="AY27" s="54"/>
      <c r="AZ27" s="54"/>
      <c r="BA27" s="54"/>
      <c r="BB27" s="54"/>
      <c r="BC27" s="54"/>
      <c r="BD27" s="54"/>
      <c r="BE27" s="54"/>
      <c r="BF27" s="54"/>
      <c r="BG27" s="54"/>
      <c r="BH27" s="54"/>
      <c r="BI27" s="54"/>
      <c r="BJ27" s="54"/>
      <c r="BK27" s="54"/>
      <c r="BL27" s="54"/>
      <c r="BM27" s="54"/>
      <c r="BN27" s="54"/>
      <c r="BO27" s="54"/>
      <c r="BP27" s="54"/>
      <c r="BQ27" s="54"/>
      <c r="BR27" s="54"/>
      <c r="BS27" s="54"/>
      <c r="BT27" s="54"/>
    </row>
    <row r="28" spans="1:72" ht="15" customHeight="1" x14ac:dyDescent="0.2">
      <c r="A28" s="75"/>
      <c r="B28" s="66" t="s">
        <v>801</v>
      </c>
      <c r="C28" s="339"/>
      <c r="N28" s="56"/>
      <c r="O28" s="56"/>
      <c r="P28" s="56"/>
      <c r="Q28" s="56"/>
      <c r="R28" s="56"/>
      <c r="S28" s="56"/>
      <c r="T28" s="56"/>
      <c r="U28" s="56"/>
      <c r="V28" s="56"/>
      <c r="W28" s="56"/>
      <c r="X28" s="56"/>
      <c r="Y28" s="56"/>
      <c r="Z28" s="56"/>
      <c r="AA28" s="56"/>
      <c r="AB28" s="56"/>
      <c r="AC28" s="56"/>
      <c r="AD28" s="56"/>
      <c r="AE28" s="56"/>
      <c r="AF28" s="56"/>
      <c r="AG28" s="56"/>
      <c r="AH28" s="56"/>
      <c r="AI28" s="56"/>
      <c r="AJ28" s="56"/>
      <c r="AK28" s="56"/>
      <c r="AL28" s="56"/>
      <c r="AM28" s="56"/>
      <c r="AN28" s="56"/>
      <c r="AO28" s="56"/>
      <c r="AP28" s="56"/>
      <c r="AQ28" s="56"/>
      <c r="AR28" s="56"/>
      <c r="AS28" s="56"/>
      <c r="AT28" s="56"/>
      <c r="AU28" s="56"/>
      <c r="AV28" s="56"/>
      <c r="AX28" s="54"/>
      <c r="AY28" s="54"/>
      <c r="AZ28" s="54"/>
      <c r="BA28" s="54"/>
      <c r="BB28" s="54"/>
      <c r="BC28" s="54"/>
      <c r="BD28" s="54"/>
      <c r="BE28" s="54"/>
      <c r="BF28" s="54"/>
      <c r="BG28" s="54"/>
      <c r="BH28" s="54"/>
      <c r="BI28" s="54"/>
      <c r="BJ28" s="54"/>
      <c r="BK28" s="54"/>
      <c r="BL28" s="54"/>
      <c r="BM28" s="54"/>
      <c r="BN28" s="54"/>
      <c r="BO28" s="54"/>
      <c r="BP28" s="54"/>
      <c r="BQ28" s="54"/>
      <c r="BR28" s="54"/>
      <c r="BS28" s="54"/>
      <c r="BT28" s="54"/>
    </row>
    <row r="29" spans="1:72" ht="15" customHeight="1" x14ac:dyDescent="0.2">
      <c r="A29" s="75"/>
      <c r="B29" s="66" t="s">
        <v>783</v>
      </c>
      <c r="C29" s="707"/>
      <c r="N29" s="56"/>
      <c r="O29" s="56"/>
      <c r="P29" s="56"/>
      <c r="Q29" s="56"/>
      <c r="R29" s="56"/>
      <c r="S29" s="56"/>
      <c r="T29" s="56"/>
      <c r="U29" s="56"/>
      <c r="V29" s="56"/>
      <c r="W29" s="56"/>
      <c r="X29" s="56"/>
      <c r="Y29" s="56"/>
      <c r="Z29" s="56"/>
      <c r="AA29" s="56"/>
      <c r="AB29" s="56"/>
      <c r="AC29" s="56"/>
      <c r="AD29" s="56"/>
      <c r="AE29" s="56"/>
      <c r="AF29" s="56"/>
      <c r="AG29" s="56"/>
      <c r="AH29" s="56"/>
      <c r="AI29" s="56"/>
      <c r="AJ29" s="56"/>
      <c r="AK29" s="56"/>
      <c r="AL29" s="56"/>
      <c r="AM29" s="56"/>
      <c r="AN29" s="56"/>
      <c r="AO29" s="56"/>
      <c r="AP29" s="56"/>
      <c r="AQ29" s="56"/>
      <c r="AR29" s="56"/>
      <c r="AS29" s="56"/>
      <c r="AT29" s="56"/>
      <c r="AU29" s="56"/>
      <c r="AV29" s="56"/>
      <c r="AX29" s="54"/>
      <c r="AY29" s="54"/>
      <c r="AZ29" s="54"/>
      <c r="BA29" s="54"/>
      <c r="BB29" s="54"/>
      <c r="BC29" s="54"/>
      <c r="BD29" s="54"/>
      <c r="BE29" s="54"/>
      <c r="BF29" s="54"/>
      <c r="BG29" s="54"/>
      <c r="BH29" s="54"/>
      <c r="BI29" s="54"/>
      <c r="BJ29" s="54"/>
      <c r="BK29" s="54"/>
      <c r="BL29" s="54"/>
      <c r="BM29" s="54"/>
      <c r="BN29" s="54"/>
      <c r="BO29" s="54"/>
      <c r="BP29" s="54"/>
      <c r="BQ29" s="54"/>
      <c r="BR29" s="54"/>
      <c r="BS29" s="54"/>
      <c r="BT29" s="54"/>
    </row>
    <row r="30" spans="1:72" ht="15" customHeight="1" x14ac:dyDescent="0.2">
      <c r="A30" s="75"/>
      <c r="B30" s="66" t="s">
        <v>808</v>
      </c>
      <c r="C30" s="707"/>
      <c r="N30" s="56"/>
      <c r="O30" s="56"/>
      <c r="P30" s="56"/>
      <c r="Q30" s="56"/>
      <c r="R30" s="56"/>
      <c r="S30" s="56"/>
      <c r="T30" s="56"/>
      <c r="U30" s="56"/>
      <c r="V30" s="56"/>
      <c r="W30" s="56"/>
      <c r="X30" s="56"/>
      <c r="Y30" s="56"/>
      <c r="Z30" s="56"/>
      <c r="AA30" s="56"/>
      <c r="AB30" s="56"/>
      <c r="AC30" s="56"/>
      <c r="AD30" s="56"/>
      <c r="AE30" s="56"/>
      <c r="AF30" s="56"/>
      <c r="AG30" s="56"/>
      <c r="AH30" s="56"/>
      <c r="AI30" s="56"/>
      <c r="AJ30" s="56"/>
      <c r="AK30" s="56"/>
      <c r="AL30" s="56"/>
      <c r="AM30" s="56"/>
      <c r="AN30" s="56"/>
      <c r="AO30" s="56"/>
      <c r="AP30" s="56"/>
      <c r="AQ30" s="56"/>
      <c r="AR30" s="56"/>
      <c r="AS30" s="56"/>
      <c r="AT30" s="56"/>
      <c r="AU30" s="56"/>
      <c r="AV30" s="56"/>
      <c r="AX30" s="54"/>
      <c r="AY30" s="54"/>
      <c r="AZ30" s="54"/>
      <c r="BA30" s="54"/>
      <c r="BB30" s="54"/>
      <c r="BC30" s="54"/>
      <c r="BD30" s="54"/>
      <c r="BE30" s="54"/>
      <c r="BF30" s="54"/>
      <c r="BG30" s="54"/>
      <c r="BH30" s="54"/>
      <c r="BI30" s="54"/>
      <c r="BJ30" s="54"/>
      <c r="BK30" s="54"/>
      <c r="BL30" s="54"/>
      <c r="BM30" s="54"/>
      <c r="BN30" s="54"/>
      <c r="BO30" s="54"/>
      <c r="BP30" s="54"/>
      <c r="BQ30" s="54"/>
      <c r="BR30" s="54"/>
      <c r="BS30" s="54"/>
      <c r="BT30" s="54"/>
    </row>
    <row r="31" spans="1:72" ht="15" customHeight="1" x14ac:dyDescent="0.2">
      <c r="A31" s="79"/>
      <c r="B31" s="80" t="s">
        <v>771</v>
      </c>
      <c r="C31" s="82" t="s">
        <v>826</v>
      </c>
      <c r="N31" s="56"/>
      <c r="O31" s="56"/>
      <c r="P31" s="56"/>
      <c r="Q31" s="56"/>
      <c r="R31" s="56"/>
      <c r="S31" s="56"/>
      <c r="T31" s="56"/>
      <c r="U31" s="56"/>
      <c r="V31" s="56"/>
      <c r="W31" s="56"/>
      <c r="X31" s="56"/>
      <c r="Y31" s="56"/>
      <c r="Z31" s="56"/>
      <c r="AA31" s="56"/>
      <c r="AB31" s="56"/>
      <c r="AC31" s="56"/>
      <c r="AD31" s="56"/>
      <c r="AE31" s="56"/>
      <c r="AF31" s="56"/>
      <c r="AG31" s="56"/>
      <c r="AH31" s="56"/>
      <c r="AI31" s="56"/>
      <c r="AJ31" s="56"/>
      <c r="AK31" s="56"/>
      <c r="AL31" s="56"/>
      <c r="AM31" s="56"/>
      <c r="AN31" s="56"/>
      <c r="AO31" s="56"/>
      <c r="AP31" s="56"/>
      <c r="AQ31" s="56"/>
      <c r="AR31" s="56"/>
      <c r="AS31" s="56"/>
      <c r="AT31" s="56"/>
      <c r="AU31" s="56"/>
      <c r="AV31" s="56"/>
      <c r="AX31" s="54"/>
      <c r="AY31" s="54"/>
      <c r="AZ31" s="54"/>
      <c r="BA31" s="54"/>
      <c r="BB31" s="54"/>
      <c r="BC31" s="54"/>
      <c r="BD31" s="54"/>
      <c r="BE31" s="54"/>
      <c r="BF31" s="54"/>
      <c r="BG31" s="54"/>
      <c r="BH31" s="54"/>
      <c r="BI31" s="54"/>
      <c r="BJ31" s="54"/>
      <c r="BK31" s="54"/>
      <c r="BL31" s="54"/>
      <c r="BM31" s="54"/>
      <c r="BN31" s="54"/>
      <c r="BO31" s="54"/>
      <c r="BP31" s="54"/>
      <c r="BQ31" s="54"/>
      <c r="BR31" s="54"/>
      <c r="BS31" s="54"/>
      <c r="BT31" s="54"/>
    </row>
    <row r="32" spans="1:72" ht="15" customHeight="1" x14ac:dyDescent="0.2">
      <c r="A32" s="75"/>
      <c r="B32" s="66" t="s">
        <v>763</v>
      </c>
      <c r="C32" s="462"/>
      <c r="N32" s="56"/>
      <c r="O32" s="56"/>
      <c r="P32" s="56"/>
      <c r="Q32" s="56"/>
      <c r="R32" s="56"/>
      <c r="S32" s="56"/>
      <c r="T32" s="56"/>
      <c r="U32" s="56"/>
      <c r="V32" s="56"/>
      <c r="W32" s="56"/>
      <c r="X32" s="56"/>
      <c r="Y32" s="56"/>
      <c r="Z32" s="56"/>
      <c r="AA32" s="56"/>
      <c r="AB32" s="56"/>
      <c r="AC32" s="56"/>
      <c r="AD32" s="56"/>
      <c r="AE32" s="56"/>
      <c r="AF32" s="56"/>
      <c r="AG32" s="56"/>
      <c r="AH32" s="56"/>
      <c r="AI32" s="56"/>
      <c r="AJ32" s="56"/>
      <c r="AK32" s="56"/>
      <c r="AL32" s="56"/>
      <c r="AM32" s="56"/>
      <c r="AN32" s="56"/>
      <c r="AO32" s="56"/>
      <c r="AP32" s="56"/>
      <c r="AQ32" s="56"/>
      <c r="AR32" s="56"/>
      <c r="AS32" s="56"/>
      <c r="AT32" s="56"/>
      <c r="AU32" s="56"/>
      <c r="AV32" s="56"/>
      <c r="AX32" s="54"/>
      <c r="AY32" s="54"/>
      <c r="AZ32" s="54"/>
      <c r="BA32" s="54"/>
      <c r="BB32" s="54"/>
      <c r="BC32" s="54"/>
      <c r="BD32" s="54"/>
      <c r="BE32" s="54"/>
      <c r="BF32" s="54"/>
      <c r="BG32" s="54"/>
      <c r="BH32" s="54"/>
      <c r="BI32" s="54"/>
      <c r="BJ32" s="54"/>
      <c r="BK32" s="54"/>
      <c r="BL32" s="54"/>
      <c r="BM32" s="54"/>
      <c r="BN32" s="54"/>
      <c r="BO32" s="54"/>
      <c r="BP32" s="54"/>
      <c r="BQ32" s="54"/>
      <c r="BR32" s="54"/>
      <c r="BS32" s="54"/>
      <c r="BT32" s="54"/>
    </row>
    <row r="33" spans="1:72" ht="15" customHeight="1" x14ac:dyDescent="0.2">
      <c r="A33" s="75"/>
      <c r="B33" s="66" t="s">
        <v>764</v>
      </c>
      <c r="C33" s="462"/>
      <c r="N33" s="56"/>
      <c r="O33" s="56"/>
      <c r="P33" s="56"/>
      <c r="Q33" s="56"/>
      <c r="R33" s="56"/>
      <c r="S33" s="56"/>
      <c r="T33" s="56"/>
      <c r="U33" s="56"/>
      <c r="V33" s="56"/>
      <c r="W33" s="56"/>
      <c r="X33" s="56"/>
      <c r="Y33" s="56"/>
      <c r="Z33" s="56"/>
      <c r="AA33" s="56"/>
      <c r="AB33" s="56"/>
      <c r="AC33" s="56"/>
      <c r="AD33" s="56"/>
      <c r="AE33" s="56"/>
      <c r="AF33" s="56"/>
      <c r="AG33" s="56"/>
      <c r="AH33" s="56"/>
      <c r="AI33" s="56"/>
      <c r="AJ33" s="56"/>
      <c r="AK33" s="56"/>
      <c r="AL33" s="56"/>
      <c r="AM33" s="56"/>
      <c r="AN33" s="56"/>
      <c r="AO33" s="56"/>
      <c r="AP33" s="56"/>
      <c r="AQ33" s="56"/>
      <c r="AR33" s="56"/>
      <c r="AS33" s="56"/>
      <c r="AT33" s="56"/>
      <c r="AU33" s="56"/>
      <c r="AV33" s="56"/>
      <c r="AX33" s="54"/>
      <c r="AY33" s="54"/>
      <c r="AZ33" s="54"/>
      <c r="BA33" s="54"/>
      <c r="BB33" s="54"/>
      <c r="BC33" s="54"/>
      <c r="BD33" s="54"/>
      <c r="BE33" s="54"/>
      <c r="BF33" s="54"/>
      <c r="BG33" s="54"/>
      <c r="BH33" s="54"/>
      <c r="BI33" s="54"/>
      <c r="BJ33" s="54"/>
      <c r="BK33" s="54"/>
      <c r="BL33" s="54"/>
      <c r="BM33" s="54"/>
      <c r="BN33" s="54"/>
      <c r="BO33" s="54"/>
      <c r="BP33" s="54"/>
      <c r="BQ33" s="54"/>
      <c r="BR33" s="54"/>
      <c r="BS33" s="54"/>
      <c r="BT33" s="54"/>
    </row>
    <row r="34" spans="1:72" ht="15" customHeight="1" x14ac:dyDescent="0.2">
      <c r="A34" s="75"/>
      <c r="B34" s="66" t="s">
        <v>765</v>
      </c>
      <c r="C34" s="462"/>
      <c r="N34" s="56"/>
      <c r="O34" s="56"/>
      <c r="P34" s="56"/>
    </row>
    <row r="35" spans="1:72" ht="15" customHeight="1" x14ac:dyDescent="0.2">
      <c r="A35" s="75"/>
      <c r="B35" s="66" t="s">
        <v>766</v>
      </c>
      <c r="C35" s="462"/>
      <c r="N35" s="56"/>
      <c r="O35" s="56"/>
      <c r="P35" s="56"/>
    </row>
    <row r="36" spans="1:72" ht="15" customHeight="1" x14ac:dyDescent="0.2">
      <c r="A36" s="75"/>
      <c r="B36" s="66" t="s">
        <v>767</v>
      </c>
      <c r="C36" s="462"/>
      <c r="N36" s="56"/>
      <c r="O36" s="56"/>
      <c r="P36" s="56"/>
    </row>
    <row r="37" spans="1:72" ht="15" customHeight="1" x14ac:dyDescent="0.2">
      <c r="A37" s="75"/>
      <c r="B37" s="66" t="s">
        <v>768</v>
      </c>
      <c r="C37" s="462"/>
      <c r="N37" s="56"/>
      <c r="O37" s="56"/>
      <c r="P37" s="56"/>
    </row>
    <row r="38" spans="1:72" ht="15" customHeight="1" x14ac:dyDescent="0.2">
      <c r="A38" s="75"/>
      <c r="B38" s="66" t="s">
        <v>769</v>
      </c>
      <c r="C38" s="462"/>
      <c r="N38" s="56"/>
      <c r="O38" s="56"/>
      <c r="P38" s="56"/>
    </row>
    <row r="39" spans="1:72" ht="15" customHeight="1" x14ac:dyDescent="0.2">
      <c r="A39" s="75"/>
      <c r="B39" s="66" t="s">
        <v>770</v>
      </c>
      <c r="C39" s="462"/>
      <c r="N39" s="56"/>
      <c r="O39" s="56"/>
      <c r="P39" s="56"/>
    </row>
    <row r="40" spans="1:72" ht="15" customHeight="1" x14ac:dyDescent="0.2">
      <c r="A40" s="79"/>
      <c r="B40" s="80" t="s">
        <v>17</v>
      </c>
      <c r="C40" s="82"/>
      <c r="D40" s="321"/>
      <c r="E40" s="322"/>
      <c r="F40" s="322"/>
      <c r="G40" s="322"/>
      <c r="N40" s="56"/>
      <c r="O40" s="56"/>
      <c r="P40" s="56"/>
    </row>
    <row r="41" spans="1:72" ht="15" customHeight="1" x14ac:dyDescent="0.2">
      <c r="A41" s="75"/>
      <c r="B41" s="72" t="s">
        <v>18</v>
      </c>
      <c r="C41" s="320">
        <v>0</v>
      </c>
      <c r="D41" s="321"/>
      <c r="E41" s="322"/>
      <c r="F41" s="322"/>
      <c r="G41" s="322"/>
      <c r="N41" s="56"/>
      <c r="O41" s="56"/>
      <c r="P41" s="56"/>
      <c r="Q41" s="56"/>
      <c r="R41" s="56"/>
      <c r="S41" s="56"/>
      <c r="T41" s="56"/>
      <c r="U41" s="56"/>
    </row>
    <row r="42" spans="1:72" ht="15" customHeight="1" x14ac:dyDescent="0.2">
      <c r="A42" s="459"/>
      <c r="B42" s="459"/>
      <c r="C42" s="459"/>
      <c r="D42" s="321"/>
      <c r="E42" s="322"/>
      <c r="F42" s="322"/>
      <c r="G42" s="322"/>
      <c r="N42" s="56"/>
      <c r="O42" s="56"/>
      <c r="P42" s="56"/>
      <c r="Q42" s="56"/>
      <c r="R42" s="56"/>
      <c r="S42" s="56"/>
      <c r="T42" s="56"/>
      <c r="U42" s="56"/>
    </row>
    <row r="43" spans="1:72" ht="15" hidden="1" customHeight="1" thickBot="1" x14ac:dyDescent="0.25">
      <c r="A43" s="838" t="str">
        <f ca="1">IF(AHU_1&lt;&gt;"",(IF((COUNTA(OFFSET(ATU_Reference,-3,0):AHU_1)+COUNTBLANK(OFFSET(ATU_Reference,-3,0):AHU_1))&lt;&gt;Number_AHUs,"INDICATED NO. OF AHUS DOESN’T MATCH NO. OF ROWS","")),"")</f>
        <v/>
      </c>
      <c r="C43" s="76"/>
      <c r="D43" s="786" t="s">
        <v>601</v>
      </c>
      <c r="E43" s="762" t="s">
        <v>24</v>
      </c>
      <c r="F43" s="763"/>
      <c r="G43" s="764"/>
      <c r="H43" s="767" t="s">
        <v>28</v>
      </c>
      <c r="I43" s="768"/>
      <c r="J43" s="768"/>
      <c r="K43" s="767" t="s">
        <v>178</v>
      </c>
      <c r="L43" s="768"/>
      <c r="M43" s="768"/>
      <c r="N43" s="768"/>
      <c r="O43" s="769"/>
      <c r="P43" s="767" t="s">
        <v>177</v>
      </c>
      <c r="Q43" s="769"/>
      <c r="R43" s="720" t="s">
        <v>176</v>
      </c>
      <c r="S43" s="807" t="s">
        <v>34</v>
      </c>
      <c r="T43" s="807"/>
      <c r="U43" s="807"/>
      <c r="V43" s="807"/>
      <c r="W43" s="807"/>
      <c r="X43" s="807"/>
      <c r="Y43" s="807"/>
      <c r="Z43" s="807"/>
      <c r="AA43" s="807"/>
      <c r="AB43" s="807"/>
      <c r="AC43" s="807"/>
      <c r="AD43" s="807"/>
      <c r="AE43" s="807"/>
      <c r="AF43" s="807"/>
      <c r="AG43" s="807"/>
      <c r="AH43" s="777" t="s">
        <v>718</v>
      </c>
      <c r="AI43" s="777"/>
      <c r="AJ43" s="777"/>
      <c r="AK43" s="777"/>
      <c r="AL43" s="777"/>
      <c r="AM43" s="777"/>
      <c r="AN43" s="777"/>
    </row>
    <row r="44" spans="1:72" ht="15" hidden="1" customHeight="1" thickTop="1" x14ac:dyDescent="0.2">
      <c r="A44" s="839"/>
      <c r="C44" s="76"/>
      <c r="D44" s="787"/>
      <c r="E44" s="836" t="s">
        <v>25</v>
      </c>
      <c r="F44" s="765" t="s">
        <v>172</v>
      </c>
      <c r="G44" s="765" t="s">
        <v>173</v>
      </c>
      <c r="H44" s="765" t="s">
        <v>171</v>
      </c>
      <c r="I44" s="765" t="s">
        <v>26</v>
      </c>
      <c r="J44" s="765" t="s">
        <v>27</v>
      </c>
      <c r="K44" s="765" t="s">
        <v>29</v>
      </c>
      <c r="L44" s="765" t="s">
        <v>30</v>
      </c>
      <c r="M44" s="765" t="s">
        <v>31</v>
      </c>
      <c r="N44" s="765" t="s">
        <v>32</v>
      </c>
      <c r="O44" s="765" t="s">
        <v>33</v>
      </c>
      <c r="P44" s="765" t="s">
        <v>174</v>
      </c>
      <c r="Q44" s="765" t="s">
        <v>175</v>
      </c>
      <c r="R44" s="855" t="s">
        <v>661</v>
      </c>
      <c r="S44" s="760" t="s">
        <v>247</v>
      </c>
      <c r="T44" s="760" t="s">
        <v>645</v>
      </c>
      <c r="U44" s="766" t="s">
        <v>610</v>
      </c>
      <c r="V44" s="766"/>
      <c r="W44" s="766"/>
      <c r="X44" s="766" t="s">
        <v>387</v>
      </c>
      <c r="Y44" s="766" t="s">
        <v>388</v>
      </c>
      <c r="Z44" s="766" t="s">
        <v>642</v>
      </c>
      <c r="AA44" s="766" t="s">
        <v>839</v>
      </c>
      <c r="AB44" s="766" t="s">
        <v>647</v>
      </c>
      <c r="AC44" s="760" t="s">
        <v>682</v>
      </c>
      <c r="AD44" s="760" t="s">
        <v>22</v>
      </c>
      <c r="AE44" s="760" t="s">
        <v>691</v>
      </c>
      <c r="AF44" s="834" t="s">
        <v>697</v>
      </c>
      <c r="AG44" s="760" t="s">
        <v>23</v>
      </c>
      <c r="AH44" s="552" t="s">
        <v>727</v>
      </c>
      <c r="AI44" s="554" t="s">
        <v>728</v>
      </c>
      <c r="AJ44" s="868" t="s">
        <v>720</v>
      </c>
      <c r="AK44" s="868" t="s">
        <v>755</v>
      </c>
      <c r="AL44" s="868" t="s">
        <v>719</v>
      </c>
      <c r="AM44" s="550" t="s">
        <v>729</v>
      </c>
      <c r="AN44" s="550" t="s">
        <v>730</v>
      </c>
    </row>
    <row r="45" spans="1:72" ht="15" hidden="1" customHeight="1" x14ac:dyDescent="0.2">
      <c r="A45" s="839"/>
      <c r="C45" s="76"/>
      <c r="D45" s="788"/>
      <c r="E45" s="837"/>
      <c r="F45" s="766"/>
      <c r="G45" s="766"/>
      <c r="H45" s="766"/>
      <c r="I45" s="766"/>
      <c r="J45" s="766"/>
      <c r="K45" s="766"/>
      <c r="L45" s="766"/>
      <c r="M45" s="766"/>
      <c r="N45" s="766"/>
      <c r="O45" s="766"/>
      <c r="P45" s="766"/>
      <c r="Q45" s="766"/>
      <c r="R45" s="856"/>
      <c r="S45" s="761"/>
      <c r="T45" s="761"/>
      <c r="U45" s="547" t="s">
        <v>20</v>
      </c>
      <c r="V45" s="547" t="s">
        <v>21</v>
      </c>
      <c r="W45" s="547" t="s">
        <v>609</v>
      </c>
      <c r="X45" s="771"/>
      <c r="Y45" s="771"/>
      <c r="Z45" s="771"/>
      <c r="AA45" s="771"/>
      <c r="AB45" s="771"/>
      <c r="AC45" s="761"/>
      <c r="AD45" s="761"/>
      <c r="AE45" s="761"/>
      <c r="AF45" s="835"/>
      <c r="AG45" s="761"/>
      <c r="AH45" s="553"/>
      <c r="AI45" s="555"/>
      <c r="AJ45" s="789"/>
      <c r="AK45" s="789"/>
      <c r="AL45" s="789"/>
      <c r="AM45" s="551"/>
      <c r="AN45" s="551"/>
    </row>
    <row r="46" spans="1:72" s="67" customFormat="1" ht="15" hidden="1" customHeight="1" x14ac:dyDescent="0.2">
      <c r="A46" s="454" t="str">
        <f ca="1">IF(AND(AF46&lt;&gt;"",SUM(OFFSET(AHUInlet_CFM_1,IF(D46=1,0,SUM(AHU_Num_Inlets_1:OFFSET(AF46,-1,0))),0):OFFSET(AHUInlet_CFM_1,SUM(AHU_Num_Inlets_1:AF46)-1,0))&lt;&gt;0),IF(OR(OFFSET(AHU_Reference,0,-3)&lt;&gt;"",OFFSET(Inlet_Reference,0,-3)&lt;&gt;""),"SEE MISMATCH ERROR IN COLUMN A",IF(P46&lt;&gt;SUM(OFFSET(AHUInlet_CFM_1,IF(D46=1,0,SUM(AHU_Num_Inlets_1:OFFSET(AF46,-1,0))),0):OFFSET(AHUInlet_CFM_1,SUM(AHU_Num_Inlets_1:AF46)-1,0)),ABS(P46- SUM(OFFSET(AHUInlet_CFM_1,IF(D46=1,0,SUM(AHU_Num_Inlets_1:OFFSET(AF46,-1,0))),0):OFFSET(AHUInlet_CFM_1,SUM(AHU_Num_Inlets_1:AF46)-1,0)))&amp; " CFM DELTA BTW. " &amp; E46 &amp; " RETURN CFM &amp; SUM OF CORESP. AHU-INLET CFMs","AHU-INLET CFM CHECK COMPLETE")),"")</f>
        <v/>
      </c>
      <c r="B46" s="447" t="str">
        <f ca="1">IF(AND(AG46&lt;&gt;"",SUM(OFFSET(ATU_CLGMAX_1,IF(D46=1,0,SUM(AHU_Num_ATU_1:OFFSET(AG46,-1,0))),0):OFFSET(ATU_CLGMAX_1,SUM(AHU_Num_ATU_1:AG46)-1,0))&lt;&gt;0),IF(OR(OFFSET(AHU_Reference,0,-3)&lt;&gt;"",OFFSET(ATU_Reference,0,-3)&lt;&gt;""),"SEE MISMATCH ERROR IN COLUMN A",IF(K46&lt;&gt;SUM(OFFSET(ATU_CLGMAX_1,IF(D46=1,0,SUM(AHU_Num_ATU_1:OFFSET(AG46,-1,0))),0):OFFSET(ATU_CLGMAX_1,SUM(AHU_Num_ATU_1:AG46)-1,0)),ABS(K46- SUM(OFFSET(ATU_CLGMAX_1,IF(D46=1,0,SUM(AHU_Num_ATU_1:OFFSET(AG46,-1,0))),0):OFFSET(ATU_CLGMAX_1,SUM(AHU_Num_ATU_1:AG46)-1,0)))&amp; " CFM DELTA BTW. " &amp; E46 &amp; " CFM &amp; SUM OF AHU-ATU CFMs","AHU-ATU CFM CHECK COMPLETE")),"")</f>
        <v/>
      </c>
      <c r="C46" s="447" t="str">
        <f ca="1">IF(AND(AE46&lt;&gt;"",SUM(OFFSET(AHUOutlet_CFM_1,IF(D46=1,0,SUM(AHU_Num_Outlets_1:OFFSET(AE46,-1,0))),0):OFFSET(AHUOutlet_CFM_1,SUM(AHU_Num_Outlets_1:AE46)-1,0))&lt;&gt;0),IF(OR(OFFSET(AHU_Reference,0,-3)&lt;&gt;"",OFFSET(Outlet_Reference,0,-3)&lt;&gt;""),"SEE MISMATCH ERROR IN COLUMN A",IF(K46&lt;&gt;SUM(OFFSET(AHUOutlet_CFM_1,IF(D46=1,0,SUM(AHU_Num_Outlets_1:OFFSET(AE46,-1,0))),0):OFFSET(AHUOutlet_CFM_1,SUM(AHU_Num_Outlets_1:AE46)-1,0)),ABS(K46- SUM(OFFSET(AHUOutlet_CFM_1,IF(D46=1,0,SUM(AHU_Num_Outlets_1:OFFSET(AE46,-1,0))),0):OFFSET(AHUOutlet_CFM_1,SUM(AHU_Num_Outlets_1:AE46)-1,0)))&amp; " CFM DELTA BTW. " &amp; E46 &amp; " CFM &amp; SUM OF CORESP. AHU-OUTLET CFMs","AHU-OUTLET CFM CHECK COMPLETE")),"")</f>
        <v/>
      </c>
      <c r="D46" s="455"/>
      <c r="E46" s="709"/>
      <c r="F46" s="753"/>
      <c r="G46" s="708"/>
      <c r="H46" s="708"/>
      <c r="I46" s="708"/>
      <c r="J46" s="708"/>
      <c r="K46" s="708"/>
      <c r="L46" s="711"/>
      <c r="M46" s="711"/>
      <c r="N46" s="710"/>
      <c r="O46" s="710"/>
      <c r="P46" s="708"/>
      <c r="Q46" s="708"/>
      <c r="R46" s="721"/>
      <c r="S46" s="707"/>
      <c r="T46" s="707"/>
      <c r="U46" s="707"/>
      <c r="V46" s="707"/>
      <c r="W46" s="707"/>
      <c r="X46" s="267"/>
      <c r="Y46" s="267"/>
      <c r="Z46" s="267"/>
      <c r="AA46" s="267"/>
      <c r="AB46" s="267"/>
      <c r="AC46" s="267"/>
      <c r="AD46" s="78"/>
      <c r="AE46" s="78"/>
      <c r="AF46" s="78"/>
      <c r="AG46" s="78"/>
      <c r="AH46" s="404"/>
      <c r="AI46" s="556"/>
      <c r="AJ46" s="549" t="str">
        <f>IF(AE46&lt;&gt;"",AE46*DUR_OUTLET,"")</f>
        <v/>
      </c>
      <c r="AK46" s="549" t="str">
        <f>IF(AF46&lt;&gt;"",AF46*DUR_INLET,"")</f>
        <v/>
      </c>
      <c r="AL46" s="401" t="str">
        <f>IF(E46&lt;&gt;"",DUR_AHU,"")</f>
        <v/>
      </c>
      <c r="AM46" s="404"/>
      <c r="AN46" s="404"/>
      <c r="AP46" s="403"/>
      <c r="AQ46" s="403"/>
      <c r="AR46" s="403"/>
      <c r="AS46" s="403"/>
      <c r="AT46" s="403"/>
      <c r="AU46" s="403"/>
      <c r="AV46" s="403"/>
      <c r="AW46" s="403"/>
      <c r="AX46" s="403"/>
      <c r="AY46" s="403"/>
      <c r="AZ46" s="403"/>
      <c r="BA46" s="403"/>
      <c r="BB46" s="403"/>
      <c r="BC46" s="403"/>
      <c r="BD46" s="403"/>
      <c r="BE46" s="403"/>
      <c r="BF46" s="403"/>
      <c r="BG46" s="403"/>
      <c r="BH46" s="403"/>
      <c r="BI46" s="403"/>
      <c r="BJ46" s="403"/>
      <c r="BK46" s="403"/>
      <c r="BL46" s="403"/>
      <c r="BM46" s="403"/>
      <c r="BN46" s="403"/>
      <c r="BO46" s="403"/>
      <c r="BP46" s="403"/>
      <c r="BQ46" s="403"/>
      <c r="BR46" s="403"/>
      <c r="BS46" s="403"/>
      <c r="BT46" s="403"/>
    </row>
    <row r="47" spans="1:72" ht="15" hidden="1" customHeight="1" x14ac:dyDescent="0.2">
      <c r="C47" s="76"/>
      <c r="D47" s="56"/>
      <c r="E47" s="59"/>
      <c r="F47" s="59"/>
      <c r="G47" s="59"/>
      <c r="H47" s="68"/>
      <c r="I47" s="59"/>
      <c r="J47" s="59"/>
      <c r="K47" s="59"/>
      <c r="L47" s="69"/>
      <c r="M47" s="70"/>
      <c r="N47" s="70"/>
      <c r="O47" s="69"/>
      <c r="P47" s="62"/>
      <c r="Q47" s="67"/>
      <c r="R47" s="67"/>
      <c r="S47" s="67"/>
      <c r="T47" s="67"/>
      <c r="U47" s="67"/>
      <c r="AF47" s="331"/>
      <c r="AG47" s="94"/>
      <c r="AH47" s="94"/>
      <c r="AP47" s="418"/>
      <c r="AQ47" s="418"/>
      <c r="AR47" s="418"/>
      <c r="AX47" s="54"/>
      <c r="AY47" s="54"/>
      <c r="AZ47" s="54"/>
      <c r="BA47" s="54"/>
      <c r="BB47" s="54"/>
      <c r="BC47" s="54"/>
      <c r="BD47" s="54"/>
      <c r="BE47" s="54"/>
      <c r="BF47" s="54"/>
      <c r="BG47" s="54"/>
      <c r="BH47" s="54"/>
      <c r="BI47" s="54"/>
      <c r="BJ47" s="54"/>
      <c r="BK47" s="54"/>
      <c r="BL47" s="54"/>
      <c r="BM47" s="54"/>
      <c r="BN47" s="54"/>
      <c r="BO47" s="54"/>
      <c r="BP47" s="54"/>
      <c r="BQ47" s="54"/>
      <c r="BR47" s="54"/>
      <c r="BS47" s="54"/>
      <c r="BT47" s="54"/>
    </row>
    <row r="48" spans="1:72" ht="15" hidden="1" customHeight="1" x14ac:dyDescent="0.2">
      <c r="C48" s="91"/>
      <c r="D48" s="56"/>
      <c r="E48" s="59"/>
      <c r="F48" s="59"/>
      <c r="G48" s="59"/>
      <c r="H48" s="68"/>
      <c r="I48" s="59"/>
      <c r="J48" s="59"/>
      <c r="K48" s="59"/>
      <c r="L48" s="69"/>
      <c r="M48" s="70"/>
      <c r="N48" s="70"/>
      <c r="O48" s="69"/>
      <c r="P48" s="62"/>
      <c r="Q48" s="67"/>
      <c r="R48" s="67"/>
      <c r="S48" s="67"/>
      <c r="AD48" s="331"/>
      <c r="AE48" s="331"/>
      <c r="AF48" s="331"/>
      <c r="AG48" s="331"/>
      <c r="AH48" s="331"/>
      <c r="AX48" s="54"/>
      <c r="AY48" s="54"/>
      <c r="AZ48" s="54"/>
      <c r="BA48" s="54"/>
      <c r="BB48" s="54"/>
      <c r="BC48" s="54"/>
      <c r="BD48" s="54"/>
      <c r="BE48" s="54"/>
      <c r="BF48" s="54"/>
      <c r="BG48" s="54"/>
      <c r="BH48" s="54"/>
      <c r="BI48" s="54"/>
      <c r="BJ48" s="54"/>
      <c r="BK48" s="54"/>
      <c r="BL48" s="54"/>
      <c r="BM48" s="54"/>
      <c r="BN48" s="54"/>
      <c r="BO48" s="54"/>
      <c r="BP48" s="54"/>
      <c r="BQ48" s="54"/>
      <c r="BR48" s="54"/>
      <c r="BS48" s="54"/>
      <c r="BT48" s="54"/>
    </row>
    <row r="49" spans="1:72" ht="15" hidden="1" customHeight="1" thickBot="1" x14ac:dyDescent="0.25">
      <c r="A49" s="839" t="str">
        <f ca="1">IF(AHU_System_1&lt;&gt;"",IF((COUNTA(OFFSET(Outlet_Reference,-3,0):AHU_System_1)+COUNTBLANK(OFFSET(Outlet_Reference,-3,0):AHU_System_1))&lt;&gt;SUM(AHU_Num_ATU_1:OFFSET(AHU_Num_ATU_1,Number_AHUs-1,0)),"INDICATED NO. OF AHU-ATUS DOESN’T MATCH NO. OF ROWS",""),"")</f>
        <v/>
      </c>
      <c r="C49" s="76"/>
      <c r="D49" s="786" t="s">
        <v>612</v>
      </c>
      <c r="E49" s="767" t="s">
        <v>24</v>
      </c>
      <c r="F49" s="768"/>
      <c r="G49" s="768"/>
      <c r="H49" s="768"/>
      <c r="I49" s="769"/>
      <c r="J49" s="89" t="s">
        <v>28</v>
      </c>
      <c r="K49" s="90"/>
      <c r="L49" s="90"/>
      <c r="M49" s="90"/>
      <c r="N49" s="90"/>
      <c r="O49" s="767" t="s">
        <v>181</v>
      </c>
      <c r="P49" s="768"/>
      <c r="Q49" s="768"/>
      <c r="R49" s="768"/>
      <c r="S49" s="768"/>
      <c r="T49" s="768"/>
      <c r="U49" s="833" t="s">
        <v>656</v>
      </c>
      <c r="V49" s="833"/>
      <c r="W49" s="833"/>
      <c r="X49" s="833"/>
      <c r="Y49" s="833" t="s">
        <v>657</v>
      </c>
      <c r="Z49" s="833"/>
      <c r="AA49" s="833"/>
      <c r="AB49" s="833"/>
      <c r="AC49" s="832" t="s">
        <v>182</v>
      </c>
      <c r="AD49" s="832"/>
      <c r="AE49" s="832"/>
      <c r="AF49" s="832"/>
      <c r="AG49" s="832"/>
      <c r="AH49" s="832"/>
      <c r="AI49" s="832"/>
      <c r="AJ49" s="843" t="s">
        <v>722</v>
      </c>
      <c r="AK49" s="843"/>
      <c r="AL49" s="843"/>
      <c r="AX49" s="54"/>
      <c r="AY49" s="54"/>
      <c r="AZ49" s="54"/>
      <c r="BA49" s="54"/>
      <c r="BB49" s="54"/>
      <c r="BC49" s="54"/>
      <c r="BD49" s="54"/>
      <c r="BE49" s="54"/>
      <c r="BF49" s="54"/>
      <c r="BG49" s="54"/>
      <c r="BH49" s="54"/>
      <c r="BI49" s="54"/>
      <c r="BJ49" s="54"/>
      <c r="BK49" s="54"/>
      <c r="BL49" s="54"/>
      <c r="BM49" s="54"/>
      <c r="BN49" s="54"/>
      <c r="BO49" s="54"/>
      <c r="BP49" s="54"/>
      <c r="BQ49" s="54"/>
      <c r="BR49" s="54"/>
      <c r="BS49" s="54"/>
      <c r="BT49" s="54"/>
    </row>
    <row r="50" spans="1:72" ht="15" hidden="1" customHeight="1" thickTop="1" x14ac:dyDescent="0.2">
      <c r="A50" s="839"/>
      <c r="C50" s="76"/>
      <c r="D50" s="787"/>
      <c r="E50" s="836" t="s">
        <v>25</v>
      </c>
      <c r="F50" s="772" t="s">
        <v>389</v>
      </c>
      <c r="G50" s="836" t="s">
        <v>169</v>
      </c>
      <c r="H50" s="765" t="s">
        <v>172</v>
      </c>
      <c r="I50" s="836" t="s">
        <v>173</v>
      </c>
      <c r="J50" s="772" t="s">
        <v>644</v>
      </c>
      <c r="K50" s="765" t="s">
        <v>170</v>
      </c>
      <c r="L50" s="765" t="s">
        <v>171</v>
      </c>
      <c r="M50" s="765" t="s">
        <v>26</v>
      </c>
      <c r="N50" s="765" t="s">
        <v>27</v>
      </c>
      <c r="O50" s="765" t="s">
        <v>161</v>
      </c>
      <c r="P50" s="765" t="s">
        <v>160</v>
      </c>
      <c r="Q50" s="779" t="s">
        <v>382</v>
      </c>
      <c r="R50" s="765" t="s">
        <v>179</v>
      </c>
      <c r="S50" s="765" t="s">
        <v>180</v>
      </c>
      <c r="T50" s="779" t="s">
        <v>383</v>
      </c>
      <c r="U50" s="840" t="s">
        <v>384</v>
      </c>
      <c r="V50" s="840" t="s">
        <v>385</v>
      </c>
      <c r="W50" s="840" t="s">
        <v>415</v>
      </c>
      <c r="X50" s="840" t="s">
        <v>386</v>
      </c>
      <c r="Y50" s="765" t="s">
        <v>652</v>
      </c>
      <c r="Z50" s="765" t="s">
        <v>651</v>
      </c>
      <c r="AA50" s="772" t="s">
        <v>658</v>
      </c>
      <c r="AB50" s="765" t="s">
        <v>659</v>
      </c>
      <c r="AC50" s="780" t="s">
        <v>387</v>
      </c>
      <c r="AD50" s="766" t="s">
        <v>388</v>
      </c>
      <c r="AE50" s="780" t="s">
        <v>642</v>
      </c>
      <c r="AF50" s="780" t="s">
        <v>839</v>
      </c>
      <c r="AG50" s="766" t="s">
        <v>647</v>
      </c>
      <c r="AH50" s="780" t="s">
        <v>682</v>
      </c>
      <c r="AI50" s="766" t="s">
        <v>35</v>
      </c>
      <c r="AJ50" s="789" t="s">
        <v>708</v>
      </c>
      <c r="AK50" s="841" t="s">
        <v>720</v>
      </c>
      <c r="AL50" s="865" t="s">
        <v>721</v>
      </c>
      <c r="AM50" s="94"/>
      <c r="AN50" s="94"/>
      <c r="AO50" s="94"/>
      <c r="AX50" s="54"/>
      <c r="AY50" s="54"/>
      <c r="AZ50" s="54"/>
      <c r="BA50" s="54"/>
      <c r="BB50" s="54"/>
      <c r="BC50" s="54"/>
      <c r="BD50" s="54"/>
      <c r="BE50" s="54"/>
      <c r="BF50" s="54"/>
      <c r="BG50" s="54"/>
      <c r="BH50" s="54"/>
      <c r="BI50" s="54"/>
      <c r="BJ50" s="54"/>
      <c r="BK50" s="54"/>
      <c r="BL50" s="54"/>
      <c r="BM50" s="54"/>
      <c r="BN50" s="54"/>
      <c r="BO50" s="54"/>
      <c r="BP50" s="54"/>
      <c r="BQ50" s="54"/>
      <c r="BR50" s="54"/>
      <c r="BS50" s="54"/>
      <c r="BT50" s="54"/>
    </row>
    <row r="51" spans="1:72" ht="15" hidden="1" customHeight="1" x14ac:dyDescent="0.2">
      <c r="A51" s="839"/>
      <c r="B51" s="61"/>
      <c r="C51" s="91"/>
      <c r="D51" s="788"/>
      <c r="E51" s="837"/>
      <c r="F51" s="760"/>
      <c r="G51" s="837"/>
      <c r="H51" s="766"/>
      <c r="I51" s="837"/>
      <c r="J51" s="760"/>
      <c r="K51" s="766"/>
      <c r="L51" s="766"/>
      <c r="M51" s="766"/>
      <c r="N51" s="766"/>
      <c r="O51" s="766"/>
      <c r="P51" s="766"/>
      <c r="Q51" s="780"/>
      <c r="R51" s="766"/>
      <c r="S51" s="766"/>
      <c r="T51" s="780"/>
      <c r="U51" s="766"/>
      <c r="V51" s="766"/>
      <c r="W51" s="766"/>
      <c r="X51" s="766"/>
      <c r="Y51" s="766"/>
      <c r="Z51" s="766"/>
      <c r="AA51" s="760"/>
      <c r="AB51" s="766"/>
      <c r="AC51" s="831"/>
      <c r="AD51" s="771"/>
      <c r="AE51" s="831"/>
      <c r="AF51" s="831"/>
      <c r="AG51" s="771"/>
      <c r="AH51" s="831"/>
      <c r="AI51" s="771"/>
      <c r="AJ51" s="790"/>
      <c r="AK51" s="842"/>
      <c r="AL51" s="866"/>
      <c r="AM51" s="94"/>
      <c r="AN51" s="94"/>
      <c r="AO51" s="94"/>
      <c r="AP51" s="418"/>
      <c r="AQ51" s="418"/>
      <c r="AR51" s="418"/>
      <c r="AX51" s="54"/>
      <c r="AY51" s="54"/>
      <c r="AZ51" s="54"/>
      <c r="BA51" s="54"/>
      <c r="BB51" s="54"/>
      <c r="BC51" s="54"/>
      <c r="BD51" s="54"/>
      <c r="BE51" s="54"/>
      <c r="BF51" s="54"/>
      <c r="BG51" s="54"/>
      <c r="BH51" s="54"/>
      <c r="BI51" s="54"/>
      <c r="BJ51" s="54"/>
      <c r="BK51" s="54"/>
      <c r="BL51" s="54"/>
      <c r="BM51" s="54"/>
      <c r="BN51" s="54"/>
      <c r="BO51" s="54"/>
      <c r="BP51" s="54"/>
      <c r="BQ51" s="54"/>
      <c r="BR51" s="54"/>
      <c r="BS51" s="54"/>
      <c r="BT51" s="54"/>
    </row>
    <row r="52" spans="1:72" ht="15" hidden="1" customHeight="1" x14ac:dyDescent="0.2">
      <c r="A52" s="454"/>
      <c r="B52" s="447"/>
      <c r="C52" s="447" t="str">
        <f ca="1">IF(AND(AI52&lt;&gt;"",SUM(OFFSET(ATUOutlet_CFM_1,IF(D52=1,0,SUM(ATU_Num_Outlets_1:OFFSET(AI52,-1,0))),0):OFFSET(ATUOutlet_CFM_1,SUM(ATU_Num_Outlets_1:AI52)-1,0))),IF(OR(OFFSET(ATU_Reference,0,-3)&lt;&gt;"",OFFSET(ATU_Outlet_Reference,0,-3)&lt;&gt;""),"SEE MISMATCH ERROR IN COLUMN A",IF(O52&lt;&gt;SUM(OFFSET(ATUOutlet_CFM_1,IF(D52=1,0,SUM(ATU_Num_Outlets_1:OFFSET(AI52,-1,0))),0):OFFSET(ATUOutlet_CFM_1,SUM(ATU_Num_Outlets_1:AI52)-1,0)),ABS(O52- SUM(OFFSET(ATUOutlet_CFM_1,IF(D52=1,0,SUM(ATU_Num_Outlets_1:OFFSET(AI52,-1,0))),0):OFFSET(ATUOutlet_CFM_1,SUM(ATU_Num_Outlets_1:AI52)-1,0)))&amp; " CFM DELTA BTW. " &amp; G52 &amp; " CFM &amp; SUM OF " &amp; G52 &amp; " OUTLET CFMs","AHU-ATU-OUTLET CFM CHECK COMPLETE")),"")</f>
        <v/>
      </c>
      <c r="D52" s="328"/>
      <c r="E52" s="324"/>
      <c r="F52" s="752"/>
      <c r="G52" s="752"/>
      <c r="H52" s="758"/>
      <c r="I52" s="330"/>
      <c r="J52" s="330"/>
      <c r="K52" s="330"/>
      <c r="L52" s="330"/>
      <c r="M52" s="330"/>
      <c r="N52" s="330"/>
      <c r="O52" s="752"/>
      <c r="P52" s="330"/>
      <c r="Q52" s="330"/>
      <c r="R52" s="330"/>
      <c r="S52" s="698"/>
      <c r="T52" s="330"/>
      <c r="U52" s="330"/>
      <c r="V52" s="564"/>
      <c r="W52" s="330"/>
      <c r="X52" s="330"/>
      <c r="Y52" s="330"/>
      <c r="Z52" s="330"/>
      <c r="AA52" s="330"/>
      <c r="AB52" s="698"/>
      <c r="AC52" s="698"/>
      <c r="AD52" s="752"/>
      <c r="AE52" s="330"/>
      <c r="AF52" s="330"/>
      <c r="AG52" s="752"/>
      <c r="AH52" s="330"/>
      <c r="AI52" s="329"/>
      <c r="AJ52" s="456" t="str">
        <f>IF(G52&lt;&gt;"",DUR_ATU,"")</f>
        <v/>
      </c>
      <c r="AK52" s="456" t="str">
        <f>IF(AI52&lt;&gt;"",AI52*DUR_OUTLET,"")</f>
        <v/>
      </c>
      <c r="AL52" s="456" t="str">
        <f>IF(OR(AJ52&lt;&gt;"",AK52&lt;&gt;""),SUM(AJ52:AK52),"")</f>
        <v/>
      </c>
      <c r="AM52" s="331"/>
      <c r="AN52" s="331"/>
      <c r="AO52" s="331"/>
      <c r="AX52" s="54"/>
      <c r="AY52" s="54"/>
      <c r="AZ52" s="54"/>
    </row>
    <row r="53" spans="1:72" ht="15" hidden="1" customHeight="1" x14ac:dyDescent="0.2">
      <c r="C53" s="91"/>
      <c r="E53" s="57"/>
      <c r="F53" s="84"/>
      <c r="AB53" s="696"/>
      <c r="AC53" s="696"/>
      <c r="AF53" s="94"/>
      <c r="AG53" s="94"/>
      <c r="AH53" s="94"/>
      <c r="AX53" s="54"/>
      <c r="AY53" s="54"/>
      <c r="AZ53" s="54"/>
    </row>
    <row r="54" spans="1:72" ht="15" hidden="1" customHeight="1" x14ac:dyDescent="0.2">
      <c r="C54" s="91"/>
      <c r="E54" s="83"/>
      <c r="F54" s="71"/>
      <c r="AX54" s="54"/>
      <c r="AY54" s="54"/>
      <c r="AZ54" s="54"/>
    </row>
    <row r="55" spans="1:72" ht="15" hidden="1" customHeight="1" thickBot="1" x14ac:dyDescent="0.25">
      <c r="A55" s="839" t="str">
        <f ca="1">IF(AHU_OutletSum_1&lt;&gt;"",IF((COUNTA(OFFSET(ATU_Outlet_Reference,-3,0):AHU_OutletSum_1)+COUNTBLANK(OFFSET(ATU_Outlet_Reference,-3,0):AHU_OutletSum_1))&lt;&gt;SUM(AHU_Num_Outlets_1:OFFSET(AHU_Num_Outlets_1,Number_AHUs-1,0)),"INDICATED NO. OF AHU-OUTLETS DOESN’T MATCH NO. OF ROWS",""),"")</f>
        <v/>
      </c>
      <c r="C55" s="91"/>
      <c r="D55" s="786" t="s">
        <v>614</v>
      </c>
      <c r="E55" s="767" t="s">
        <v>189</v>
      </c>
      <c r="F55" s="768"/>
      <c r="G55" s="768"/>
      <c r="H55" s="768"/>
      <c r="I55" s="768"/>
      <c r="J55" s="769"/>
      <c r="W55" s="331"/>
      <c r="X55" s="331"/>
      <c r="Y55" s="331"/>
      <c r="Z55" s="331"/>
      <c r="AA55" s="331"/>
      <c r="AB55" s="697"/>
      <c r="AC55" s="697"/>
      <c r="AD55" s="331"/>
      <c r="AE55" s="331"/>
      <c r="AX55" s="54"/>
      <c r="AY55" s="54"/>
      <c r="AZ55" s="54"/>
    </row>
    <row r="56" spans="1:72" ht="15" hidden="1" customHeight="1" thickTop="1" x14ac:dyDescent="0.2">
      <c r="A56" s="839"/>
      <c r="C56" s="319"/>
      <c r="D56" s="787"/>
      <c r="E56" s="836" t="s">
        <v>25</v>
      </c>
      <c r="F56" s="772" t="s">
        <v>183</v>
      </c>
      <c r="G56" s="765" t="s">
        <v>192</v>
      </c>
      <c r="H56" s="765" t="s">
        <v>190</v>
      </c>
      <c r="I56" s="770" t="s">
        <v>194</v>
      </c>
      <c r="J56" s="765" t="s">
        <v>184</v>
      </c>
      <c r="U56" s="93"/>
      <c r="V56" s="94"/>
      <c r="AL56" s="94"/>
      <c r="AM56" s="94"/>
      <c r="AN56" s="94"/>
      <c r="AO56" s="94"/>
      <c r="AX56" s="54"/>
      <c r="AY56" s="54"/>
      <c r="AZ56" s="54"/>
    </row>
    <row r="57" spans="1:72" ht="15" hidden="1" customHeight="1" x14ac:dyDescent="0.2">
      <c r="A57" s="839"/>
      <c r="C57" s="91"/>
      <c r="D57" s="788"/>
      <c r="E57" s="837"/>
      <c r="F57" s="760"/>
      <c r="G57" s="766"/>
      <c r="H57" s="766"/>
      <c r="I57" s="760"/>
      <c r="J57" s="766"/>
      <c r="AB57" s="696"/>
      <c r="AC57" s="696"/>
      <c r="AF57" s="94"/>
      <c r="AG57" s="94"/>
      <c r="AH57" s="94"/>
      <c r="AI57" s="94"/>
      <c r="AJ57" s="94"/>
      <c r="AK57" s="94"/>
      <c r="AL57" s="94"/>
      <c r="AM57" s="94"/>
      <c r="AN57" s="94"/>
      <c r="AO57" s="94"/>
      <c r="AX57" s="54"/>
      <c r="AY57" s="54"/>
      <c r="AZ57" s="54"/>
    </row>
    <row r="58" spans="1:72" ht="15" hidden="1" customHeight="1" x14ac:dyDescent="0.2">
      <c r="A58" s="325"/>
      <c r="B58" s="326"/>
      <c r="C58" s="327"/>
      <c r="D58" s="323"/>
      <c r="E58" s="324"/>
      <c r="F58" s="758"/>
      <c r="G58" s="329"/>
      <c r="H58" s="330"/>
      <c r="I58" s="329"/>
      <c r="J58" s="384"/>
      <c r="K58" s="325"/>
      <c r="L58" s="325"/>
      <c r="M58" s="325"/>
      <c r="N58" s="325"/>
      <c r="O58" s="325"/>
      <c r="P58" s="325"/>
      <c r="Q58" s="325"/>
      <c r="R58" s="331"/>
      <c r="S58" s="331"/>
      <c r="T58" s="331"/>
      <c r="U58" s="325"/>
      <c r="V58" s="331"/>
      <c r="W58" s="331"/>
      <c r="X58" s="331"/>
      <c r="Y58" s="331"/>
      <c r="Z58" s="331"/>
      <c r="AA58" s="331"/>
      <c r="AB58" s="331"/>
      <c r="AC58" s="331"/>
      <c r="AD58" s="331"/>
      <c r="AE58" s="331"/>
      <c r="AF58" s="331"/>
      <c r="AG58" s="331"/>
      <c r="AH58" s="331"/>
      <c r="AI58" s="331"/>
      <c r="AJ58" s="331"/>
      <c r="AK58" s="331"/>
      <c r="AL58" s="331"/>
      <c r="AM58" s="331"/>
      <c r="AN58" s="331"/>
      <c r="AO58" s="331"/>
      <c r="AX58" s="54"/>
      <c r="AY58" s="54"/>
      <c r="AZ58" s="54"/>
    </row>
    <row r="59" spans="1:72" ht="15" hidden="1" customHeight="1" x14ac:dyDescent="0.2">
      <c r="C59" s="91"/>
      <c r="D59" s="56"/>
      <c r="E59" s="59"/>
      <c r="F59" s="59"/>
      <c r="G59" s="59"/>
      <c r="H59" s="68"/>
      <c r="I59" s="59"/>
      <c r="J59" s="59"/>
      <c r="AB59" s="696"/>
      <c r="AC59" s="696"/>
      <c r="AF59" s="94"/>
      <c r="AG59" s="94"/>
      <c r="AH59" s="94"/>
      <c r="AI59" s="94"/>
      <c r="AJ59" s="94"/>
      <c r="AK59" s="94"/>
      <c r="AL59" s="94"/>
      <c r="AM59" s="94"/>
      <c r="AN59" s="94"/>
      <c r="AO59" s="94"/>
      <c r="AX59" s="54"/>
      <c r="AY59" s="54"/>
      <c r="AZ59" s="54"/>
    </row>
    <row r="60" spans="1:72" ht="15" hidden="1" customHeight="1" x14ac:dyDescent="0.2">
      <c r="C60" s="91"/>
      <c r="D60" s="56"/>
      <c r="E60" s="59"/>
      <c r="F60" s="59"/>
      <c r="G60" s="59"/>
      <c r="H60" s="68"/>
      <c r="I60" s="59"/>
      <c r="J60" s="59"/>
      <c r="S60" s="67"/>
      <c r="T60" s="67"/>
      <c r="U60" s="94"/>
      <c r="V60" s="94"/>
      <c r="W60" s="94"/>
      <c r="X60" s="94"/>
      <c r="Y60" s="94"/>
      <c r="Z60" s="94"/>
      <c r="AA60" s="94"/>
      <c r="AB60" s="94"/>
      <c r="AC60" s="94"/>
      <c r="AF60" s="94"/>
      <c r="AG60" s="94"/>
      <c r="AH60" s="94"/>
      <c r="AX60" s="54"/>
      <c r="AY60" s="54"/>
      <c r="AZ60" s="54"/>
    </row>
    <row r="61" spans="1:72" ht="15" hidden="1" customHeight="1" thickBot="1" x14ac:dyDescent="0.25">
      <c r="A61" s="839" t="str">
        <f ca="1">IF(ATUOutlet_1&lt;&gt;"",IF((COUNTA(OFFSET(Inlet_Reference,-3,0):ATUOutlet_1)+COUNTBLANK(OFFSET(Inlet_Reference,-3,0):ATUOutlet_1))&lt;&gt;SUM(ATU_Num_Outlets_1:OFFSET(ATU_Num_Outlets_1,(SUM(AHU_Num_ATU_1:(OFFSET(AHU_Num_ATU_1,Number_AHUs-1,0)))-1),0)),"INDICATED NO. OF AHU-ATU-OUTLETS DOESN’T MATCH NO. OF ROWS",""),"")</f>
        <v/>
      </c>
      <c r="C61" s="91"/>
      <c r="D61" s="786" t="s">
        <v>613</v>
      </c>
      <c r="E61" s="767" t="s">
        <v>189</v>
      </c>
      <c r="F61" s="768"/>
      <c r="G61" s="768"/>
      <c r="H61" s="768"/>
      <c r="I61" s="768"/>
      <c r="J61" s="769"/>
      <c r="S61" s="67"/>
      <c r="T61" s="67"/>
      <c r="U61" s="67"/>
      <c r="Y61" s="94"/>
      <c r="Z61" s="94"/>
      <c r="AA61" s="94"/>
      <c r="AB61" s="696"/>
      <c r="AC61" s="696"/>
      <c r="AF61" s="94"/>
      <c r="AG61" s="94"/>
      <c r="AH61" s="94"/>
      <c r="AI61" s="94"/>
      <c r="AJ61" s="94"/>
      <c r="AK61" s="94"/>
      <c r="AL61" s="94"/>
      <c r="AM61" s="94"/>
      <c r="AN61" s="94"/>
      <c r="AO61" s="94"/>
      <c r="AP61" s="418"/>
      <c r="AQ61" s="418"/>
      <c r="AR61" s="418"/>
      <c r="AX61" s="54"/>
      <c r="AY61" s="54"/>
      <c r="AZ61" s="54"/>
    </row>
    <row r="62" spans="1:72" ht="15" hidden="1" customHeight="1" thickTop="1" x14ac:dyDescent="0.2">
      <c r="A62" s="839"/>
      <c r="C62" s="91"/>
      <c r="D62" s="787"/>
      <c r="E62" s="836" t="s">
        <v>169</v>
      </c>
      <c r="F62" s="765" t="s">
        <v>192</v>
      </c>
      <c r="G62" s="765" t="s">
        <v>183</v>
      </c>
      <c r="H62" s="765" t="s">
        <v>190</v>
      </c>
      <c r="I62" s="770" t="s">
        <v>194</v>
      </c>
      <c r="J62" s="765" t="s">
        <v>184</v>
      </c>
      <c r="AF62" s="94"/>
      <c r="AG62" s="94"/>
      <c r="AH62" s="94"/>
      <c r="AI62" s="94"/>
      <c r="AJ62" s="94"/>
      <c r="AK62" s="94"/>
      <c r="AL62" s="94"/>
      <c r="AM62" s="94"/>
      <c r="AN62" s="94"/>
      <c r="AO62" s="94"/>
      <c r="AP62" s="418"/>
      <c r="AQ62" s="418"/>
      <c r="AR62" s="418"/>
      <c r="AX62" s="54"/>
      <c r="AY62" s="54"/>
      <c r="AZ62" s="54"/>
    </row>
    <row r="63" spans="1:72" ht="15" hidden="1" customHeight="1" x14ac:dyDescent="0.2">
      <c r="A63" s="839"/>
      <c r="C63" s="91"/>
      <c r="D63" s="788"/>
      <c r="E63" s="837"/>
      <c r="F63" s="766"/>
      <c r="G63" s="766"/>
      <c r="H63" s="766"/>
      <c r="I63" s="760"/>
      <c r="J63" s="766"/>
      <c r="AB63" s="696"/>
      <c r="AC63" s="696"/>
      <c r="AF63" s="94"/>
      <c r="AG63" s="94"/>
      <c r="AH63" s="94"/>
      <c r="AI63" s="94"/>
      <c r="AJ63" s="94"/>
      <c r="AK63" s="94"/>
      <c r="AL63" s="94"/>
      <c r="AM63" s="94"/>
      <c r="AN63" s="94"/>
      <c r="AO63" s="94"/>
      <c r="AX63" s="54"/>
      <c r="AY63" s="54"/>
      <c r="AZ63" s="54"/>
    </row>
    <row r="64" spans="1:72" ht="15" hidden="1" customHeight="1" x14ac:dyDescent="0.2">
      <c r="A64" s="325"/>
      <c r="B64" s="326"/>
      <c r="C64" s="327"/>
      <c r="D64" s="337"/>
      <c r="E64" s="324"/>
      <c r="F64" s="329"/>
      <c r="G64" s="758"/>
      <c r="H64" s="329"/>
      <c r="I64" s="329"/>
      <c r="J64" s="329"/>
      <c r="P64" s="325"/>
      <c r="Q64" s="325"/>
      <c r="R64" s="325"/>
      <c r="S64" s="331"/>
      <c r="T64" s="331"/>
      <c r="U64" s="331"/>
      <c r="V64" s="333"/>
      <c r="W64" s="333"/>
      <c r="X64" s="333"/>
      <c r="Y64" s="331"/>
      <c r="Z64" s="331"/>
      <c r="AA64" s="331"/>
      <c r="AB64" s="331"/>
      <c r="AC64" s="331"/>
      <c r="AD64" s="331"/>
      <c r="AE64" s="331"/>
      <c r="AF64" s="331"/>
      <c r="AG64" s="331"/>
      <c r="AH64" s="331"/>
      <c r="AI64" s="331"/>
      <c r="AJ64" s="331"/>
      <c r="AK64" s="331"/>
      <c r="AL64" s="331"/>
      <c r="AM64" s="331"/>
      <c r="AN64" s="331"/>
      <c r="AO64" s="331"/>
      <c r="AX64" s="54"/>
      <c r="AY64" s="54"/>
      <c r="AZ64" s="54"/>
    </row>
    <row r="65" spans="1:52" ht="15" hidden="1" customHeight="1" x14ac:dyDescent="0.2">
      <c r="A65" s="325"/>
      <c r="B65" s="326"/>
      <c r="C65" s="327"/>
      <c r="D65" s="334"/>
      <c r="E65" s="559"/>
      <c r="F65" s="56"/>
      <c r="G65" s="56"/>
      <c r="H65" s="56"/>
      <c r="I65" s="56"/>
      <c r="J65" s="56"/>
      <c r="P65" s="325"/>
      <c r="Q65" s="325"/>
      <c r="R65" s="325"/>
      <c r="S65" s="331"/>
      <c r="T65" s="331"/>
      <c r="U65" s="331"/>
      <c r="V65" s="333"/>
      <c r="W65" s="333"/>
      <c r="X65" s="333"/>
      <c r="Y65" s="331"/>
      <c r="Z65" s="331"/>
      <c r="AA65" s="331"/>
      <c r="AB65" s="331"/>
      <c r="AC65" s="331"/>
      <c r="AD65" s="331"/>
      <c r="AE65" s="331"/>
      <c r="AF65" s="331"/>
      <c r="AG65" s="331"/>
      <c r="AH65" s="331"/>
      <c r="AI65" s="331"/>
      <c r="AJ65" s="331"/>
      <c r="AK65" s="331"/>
      <c r="AL65" s="331"/>
      <c r="AM65" s="331"/>
      <c r="AN65" s="331"/>
      <c r="AO65" s="331"/>
      <c r="AX65" s="54"/>
      <c r="AY65" s="54"/>
      <c r="AZ65" s="54"/>
    </row>
    <row r="66" spans="1:52" ht="15" hidden="1" customHeight="1" x14ac:dyDescent="0.2">
      <c r="A66" s="325"/>
      <c r="B66" s="326"/>
      <c r="C66" s="327"/>
      <c r="D66" s="334"/>
      <c r="E66" s="559"/>
      <c r="F66" s="56"/>
      <c r="G66" s="56"/>
      <c r="H66" s="56"/>
      <c r="I66" s="56"/>
      <c r="J66" s="56"/>
      <c r="P66" s="325"/>
      <c r="Q66" s="325"/>
      <c r="R66" s="325"/>
      <c r="S66" s="331"/>
      <c r="T66" s="331"/>
      <c r="U66" s="331"/>
      <c r="V66" s="333"/>
      <c r="W66" s="333"/>
      <c r="X66" s="333"/>
      <c r="Y66" s="331"/>
      <c r="Z66" s="331"/>
      <c r="AA66" s="331"/>
      <c r="AB66" s="331"/>
      <c r="AC66" s="331"/>
      <c r="AD66" s="331"/>
      <c r="AE66" s="331"/>
      <c r="AL66" s="331"/>
      <c r="AM66" s="331"/>
      <c r="AN66" s="331"/>
      <c r="AO66" s="331"/>
      <c r="AX66" s="54"/>
      <c r="AY66" s="54"/>
      <c r="AZ66" s="54"/>
    </row>
    <row r="67" spans="1:52" ht="15" hidden="1" customHeight="1" thickBot="1" x14ac:dyDescent="0.25">
      <c r="A67" s="839" t="str">
        <f ca="1">IF(AHU_InletSum_1&lt;&gt;"",IF((COUNTA(OFFSET(RTU_Reference,-4,0):AHU_InletSum_1)+COUNTBLANK(OFFSET(RTU_Reference,-4,0):AHU_InletSum_1))&lt;&gt;SUMIF(AHU_Num_Inlets_1:OFFSET(AHU_Num_Inlets_1,Number_AHUs-1,0),"&lt;&gt;1"),"INDICATED NO. OF AHU-INLETS DOESN’T MATCH NO. OF ROWS",""),"")</f>
        <v/>
      </c>
      <c r="C67" s="91"/>
      <c r="D67" s="786" t="s">
        <v>693</v>
      </c>
      <c r="E67" s="767" t="s">
        <v>252</v>
      </c>
      <c r="F67" s="768"/>
      <c r="G67" s="768"/>
      <c r="H67" s="768"/>
      <c r="I67" s="768"/>
      <c r="J67" s="769"/>
      <c r="S67" s="67"/>
      <c r="T67" s="67"/>
      <c r="U67" s="67"/>
      <c r="Y67" s="331"/>
      <c r="Z67" s="331"/>
      <c r="AA67" s="331"/>
      <c r="AL67" s="331"/>
      <c r="AM67" s="331"/>
      <c r="AN67" s="331"/>
      <c r="AO67" s="331"/>
      <c r="AP67" s="418"/>
      <c r="AQ67" s="418"/>
      <c r="AR67" s="418"/>
      <c r="AX67" s="54"/>
      <c r="AY67" s="54"/>
      <c r="AZ67" s="54"/>
    </row>
    <row r="68" spans="1:52" ht="15" hidden="1" customHeight="1" thickTop="1" x14ac:dyDescent="0.2">
      <c r="A68" s="839"/>
      <c r="C68" s="91"/>
      <c r="D68" s="787"/>
      <c r="E68" s="836" t="s">
        <v>25</v>
      </c>
      <c r="F68" s="772" t="s">
        <v>183</v>
      </c>
      <c r="G68" s="765" t="s">
        <v>253</v>
      </c>
      <c r="H68" s="765" t="s">
        <v>254</v>
      </c>
      <c r="I68" s="770" t="s">
        <v>193</v>
      </c>
      <c r="J68" s="765" t="s">
        <v>184</v>
      </c>
      <c r="AX68" s="54"/>
      <c r="AY68" s="54"/>
      <c r="AZ68" s="54"/>
    </row>
    <row r="69" spans="1:52" ht="15" hidden="1" customHeight="1" x14ac:dyDescent="0.2">
      <c r="A69" s="839"/>
      <c r="C69" s="91"/>
      <c r="D69" s="788"/>
      <c r="E69" s="837"/>
      <c r="F69" s="760"/>
      <c r="G69" s="766"/>
      <c r="H69" s="766"/>
      <c r="I69" s="760"/>
      <c r="J69" s="766"/>
      <c r="AF69" s="331"/>
      <c r="AG69" s="331"/>
      <c r="AH69" s="331"/>
      <c r="AX69" s="54"/>
      <c r="AY69" s="54"/>
      <c r="AZ69" s="54"/>
    </row>
    <row r="70" spans="1:52" ht="15" hidden="1" customHeight="1" x14ac:dyDescent="0.2">
      <c r="A70" s="325"/>
      <c r="B70" s="326"/>
      <c r="C70" s="327"/>
      <c r="D70" s="323"/>
      <c r="E70" s="324"/>
      <c r="F70" s="758"/>
      <c r="G70" s="329"/>
      <c r="H70" s="329"/>
      <c r="I70" s="329"/>
      <c r="J70" s="329"/>
      <c r="M70" s="325"/>
      <c r="N70" s="325"/>
      <c r="O70" s="325"/>
      <c r="P70" s="325"/>
      <c r="Q70" s="325"/>
      <c r="R70" s="325"/>
      <c r="S70" s="331"/>
      <c r="T70" s="331"/>
      <c r="U70" s="331"/>
      <c r="V70" s="333"/>
      <c r="W70" s="333"/>
      <c r="X70" s="333"/>
      <c r="Y70" s="331"/>
      <c r="Z70" s="331"/>
      <c r="AA70" s="331"/>
      <c r="AB70" s="331"/>
      <c r="AC70" s="331"/>
      <c r="AD70" s="331"/>
      <c r="AE70" s="331"/>
      <c r="AF70" s="331"/>
      <c r="AG70" s="331"/>
      <c r="AH70" s="331"/>
      <c r="AX70" s="54"/>
      <c r="AY70" s="54"/>
      <c r="AZ70" s="54"/>
    </row>
    <row r="71" spans="1:52" ht="15" hidden="1" customHeight="1" x14ac:dyDescent="0.2">
      <c r="C71" s="91"/>
      <c r="S71" s="67"/>
      <c r="T71" s="67"/>
      <c r="AX71" s="54"/>
      <c r="AY71" s="54"/>
      <c r="AZ71" s="54"/>
    </row>
    <row r="72" spans="1:52" ht="15" customHeight="1" x14ac:dyDescent="0.2">
      <c r="A72" s="267" t="s">
        <v>188</v>
      </c>
      <c r="B72" s="266" t="s">
        <v>185</v>
      </c>
      <c r="C72" s="266">
        <v>0</v>
      </c>
      <c r="AX72" s="54"/>
      <c r="AY72" s="54"/>
      <c r="AZ72" s="54"/>
    </row>
    <row r="73" spans="1:52" ht="15" customHeight="1" x14ac:dyDescent="0.2">
      <c r="A73" s="459"/>
      <c r="B73" s="459"/>
      <c r="C73" s="459"/>
      <c r="AP73" s="418"/>
      <c r="AQ73" s="418"/>
      <c r="AR73" s="418"/>
      <c r="AX73" s="54"/>
      <c r="AY73" s="54"/>
      <c r="AZ73" s="54"/>
    </row>
    <row r="74" spans="1:52" ht="15" hidden="1" customHeight="1" thickBot="1" x14ac:dyDescent="0.25">
      <c r="A74" s="838" t="str">
        <f ca="1">IF(RTU_Unit_Number&lt;&gt;"",(IF((COUNTA(OFFSET(RTU_ATU_Reference,-3,0):RTU_Unit_Number)+COUNTBLANK(OFFSET(RTU_ATU_Reference,-3,0):RTU_Unit_Number))&lt;&gt;Number_RTUs,"INDICATED NO. OF RTUS DOESN’T MATCH NO. OF ROWS","")),"")</f>
        <v/>
      </c>
      <c r="B74" s="65"/>
      <c r="C74" s="65"/>
      <c r="D74" s="857" t="s">
        <v>615</v>
      </c>
      <c r="E74" s="762" t="s">
        <v>24</v>
      </c>
      <c r="F74" s="763"/>
      <c r="G74" s="764"/>
      <c r="H74" s="767" t="s">
        <v>28</v>
      </c>
      <c r="I74" s="768"/>
      <c r="J74" s="768"/>
      <c r="K74" s="769"/>
      <c r="L74" s="767" t="s">
        <v>178</v>
      </c>
      <c r="M74" s="768"/>
      <c r="N74" s="768"/>
      <c r="O74" s="769"/>
      <c r="P74" s="767" t="s">
        <v>177</v>
      </c>
      <c r="Q74" s="769"/>
      <c r="R74" s="363" t="s">
        <v>176</v>
      </c>
      <c r="S74" s="807" t="s">
        <v>634</v>
      </c>
      <c r="T74" s="807"/>
      <c r="U74" s="807"/>
      <c r="V74" s="807"/>
      <c r="W74" s="807"/>
      <c r="X74" s="807"/>
      <c r="Y74" s="807"/>
      <c r="Z74" s="807"/>
      <c r="AA74" s="807"/>
      <c r="AB74" s="807"/>
      <c r="AC74" s="807"/>
      <c r="AD74" s="807"/>
      <c r="AE74" s="807"/>
      <c r="AF74" s="807"/>
      <c r="AG74" s="807"/>
      <c r="AH74" s="777" t="s">
        <v>718</v>
      </c>
      <c r="AI74" s="777"/>
      <c r="AJ74" s="777"/>
      <c r="AK74" s="777"/>
      <c r="AL74" s="777"/>
      <c r="AM74" s="777"/>
      <c r="AN74" s="777"/>
      <c r="AX74" s="54"/>
      <c r="AY74" s="54"/>
      <c r="AZ74" s="54"/>
    </row>
    <row r="75" spans="1:52" ht="15" hidden="1" customHeight="1" thickTop="1" x14ac:dyDescent="0.2">
      <c r="A75" s="839"/>
      <c r="B75" s="65"/>
      <c r="C75" s="157"/>
      <c r="D75" s="858"/>
      <c r="E75" s="765" t="s">
        <v>25</v>
      </c>
      <c r="F75" s="765" t="s">
        <v>172</v>
      </c>
      <c r="G75" s="765" t="s">
        <v>173</v>
      </c>
      <c r="H75" s="765" t="s">
        <v>171</v>
      </c>
      <c r="I75" s="765" t="s">
        <v>26</v>
      </c>
      <c r="J75" s="765" t="s">
        <v>27</v>
      </c>
      <c r="K75" s="765" t="s">
        <v>29</v>
      </c>
      <c r="L75" s="765" t="s">
        <v>30</v>
      </c>
      <c r="M75" s="765" t="s">
        <v>31</v>
      </c>
      <c r="N75" s="765" t="s">
        <v>32</v>
      </c>
      <c r="O75" s="765" t="s">
        <v>33</v>
      </c>
      <c r="P75" s="765" t="s">
        <v>174</v>
      </c>
      <c r="Q75" s="765" t="s">
        <v>175</v>
      </c>
      <c r="R75" s="820" t="s">
        <v>660</v>
      </c>
      <c r="S75" s="760" t="s">
        <v>247</v>
      </c>
      <c r="T75" s="760" t="s">
        <v>645</v>
      </c>
      <c r="U75" s="766" t="s">
        <v>610</v>
      </c>
      <c r="V75" s="766"/>
      <c r="W75" s="766"/>
      <c r="X75" s="766" t="s">
        <v>387</v>
      </c>
      <c r="Y75" s="766" t="s">
        <v>388</v>
      </c>
      <c r="Z75" s="766" t="s">
        <v>642</v>
      </c>
      <c r="AA75" s="766" t="s">
        <v>839</v>
      </c>
      <c r="AB75" s="766" t="s">
        <v>647</v>
      </c>
      <c r="AC75" s="766" t="s">
        <v>682</v>
      </c>
      <c r="AD75" s="760" t="s">
        <v>22</v>
      </c>
      <c r="AE75" s="760" t="s">
        <v>691</v>
      </c>
      <c r="AF75" s="821" t="s">
        <v>697</v>
      </c>
      <c r="AG75" s="760" t="s">
        <v>23</v>
      </c>
      <c r="AH75" s="800" t="s">
        <v>727</v>
      </c>
      <c r="AI75" s="869" t="s">
        <v>728</v>
      </c>
      <c r="AJ75" s="868" t="s">
        <v>720</v>
      </c>
      <c r="AK75" s="868" t="s">
        <v>755</v>
      </c>
      <c r="AL75" s="868" t="s">
        <v>719</v>
      </c>
      <c r="AM75" s="870" t="s">
        <v>729</v>
      </c>
      <c r="AN75" s="870" t="s">
        <v>730</v>
      </c>
      <c r="AX75" s="54"/>
      <c r="AY75" s="54"/>
      <c r="AZ75" s="54"/>
    </row>
    <row r="76" spans="1:52" ht="15" hidden="1" customHeight="1" x14ac:dyDescent="0.2">
      <c r="A76" s="839"/>
      <c r="B76" s="65"/>
      <c r="C76" s="157"/>
      <c r="D76" s="859"/>
      <c r="E76" s="766"/>
      <c r="F76" s="766"/>
      <c r="G76" s="766"/>
      <c r="H76" s="766"/>
      <c r="I76" s="766"/>
      <c r="J76" s="766"/>
      <c r="K76" s="766"/>
      <c r="L76" s="766"/>
      <c r="M76" s="766"/>
      <c r="N76" s="766"/>
      <c r="O76" s="766"/>
      <c r="P76" s="766"/>
      <c r="Q76" s="766"/>
      <c r="R76" s="821"/>
      <c r="S76" s="761"/>
      <c r="T76" s="761"/>
      <c r="U76" s="547" t="s">
        <v>20</v>
      </c>
      <c r="V76" s="547" t="s">
        <v>21</v>
      </c>
      <c r="W76" s="547" t="s">
        <v>609</v>
      </c>
      <c r="X76" s="771"/>
      <c r="Y76" s="771"/>
      <c r="Z76" s="771"/>
      <c r="AA76" s="771"/>
      <c r="AB76" s="771"/>
      <c r="AC76" s="771"/>
      <c r="AD76" s="761"/>
      <c r="AE76" s="761"/>
      <c r="AF76" s="867"/>
      <c r="AG76" s="761"/>
      <c r="AH76" s="801"/>
      <c r="AI76" s="796"/>
      <c r="AJ76" s="789"/>
      <c r="AK76" s="789"/>
      <c r="AL76" s="789"/>
      <c r="AM76" s="775"/>
      <c r="AN76" s="775"/>
      <c r="AX76" s="54"/>
      <c r="AY76" s="54"/>
      <c r="AZ76" s="54"/>
    </row>
    <row r="77" spans="1:52" ht="15" hidden="1" customHeight="1" x14ac:dyDescent="0.2">
      <c r="A77" s="454" t="str">
        <f ca="1">IF(AND(AF77&lt;&gt;"",SUM(OFFSET(RTU_InletSum_CFM,IF(D77=1,0,SUM(RTU_Num_Inlets_1:OFFSET(AF77,-1,0))),0):OFFSET(RTU_InletSum_CFM,SUM(RTU_Num_Inlets_1:AF77)-1,0))&lt;&gt;0),IF(OR(OFFSET(RTU_Reference,0,-3)&lt;&gt;"",OFFSET(RTU_Inlet_Reference,0,-3)&lt;&gt;""),"SEE MISMATCH ERROR IN COLUMN A",IF(P77&lt;&gt;SUM(OFFSET(RTU_InletSum_CFM,IF(D77=1,0,SUM(RTU_Num_Inlets_1:OFFSET(AF77,-1,0))),0):OFFSET(RTU_InletSum_CFM,SUM(RTU_Num_Inlets_1:AF77)-1,0)),ABS(P77- SUM(OFFSET(RTU_InletSum_CFM,IF(D77=1,0,SUM(RTU_Num_Inlets_1:OFFSET(AF77,-1,0))),0):OFFSET(RTU_InletSum_CFM,SUM(RTU_Num_Inlets_1:AF77)-1,0)))&amp; " CFM DELTA BTW. " &amp; E77 &amp; " RETURN CFM &amp; SUM OF CORESP. RTU-INLET CFMs","RTU-INLET CFM CHECK COMPLETE")),"")</f>
        <v/>
      </c>
      <c r="B77" s="447" t="str">
        <f ca="1">IF(AND(AG77&lt;&gt;"",SUM(OFFSET(RTU_ATU_CLGMAX_1,IF(D77=1,0,SUM(RTU_Num_ATU_1:OFFSET(AG77,-1,0))),0):OFFSET(RTU_ATU_CLGMAX_1,SUM(RTU_Num_ATU_1:AG77)-1,0))&lt;&gt;0),IF(OR(OFFSET(RTU_Reference,0,-3)&lt;&gt;"",OFFSET(RTU_ATU_Reference,0,-3)&lt;&gt;""),"SEE MISMATCH ERROR IN COLUMN A",IF(K77&lt;&gt;SUM(OFFSET(RTU_ATU_CLGMAX_1,IF(D77=1,0,SUM(RTU_Num_ATU_1:OFFSET(AG77,-1,0))),0):OFFSET(RTU_ATU_CLGMAX_1,SUM(RTU_Num_ATU_1:AG77)-1,0)),ABS(K77- SUM(OFFSET(RTU_ATU_CLGMAX_1,IF(D77=1,0,SUM(RTU_Num_ATU_1:OFFSET(AG77,-1,0))),0):OFFSET(RTU_ATU_CLGMAX_1,SUM(RTU_Num_ATU_1:AG77)-1,0)))&amp; " CFM DELTA BTW. " &amp; E77 &amp; " CFM &amp; SUM OF RTU-ATU CFMs","RTU-ATU CFM CHECK COMPLETE")),"")</f>
        <v/>
      </c>
      <c r="C77" s="447" t="str">
        <f ca="1">IF(AND(AE77&lt;&gt;"",SUM(OFFSET(RTU_OutletSum_CFM,IF(D77=1,0,SUM(RTU_Num_Outlets_1:OFFSET(AE77,-1,0))),0):OFFSET(RTU_OutletSum_CFM,SUM(RTU_Num_Outlets_1:AE77)-1,0))&lt;&gt;0),IF(OR(OFFSET(RTU_Reference,0,-3)&lt;&gt;"",OFFSET(RTU_Outlet_Reference,0,-3)&lt;&gt;""),"SEE MISMATCH ERROR IN COLUMN A",IF(K77&lt;&gt;SUM(OFFSET(RTU_OutletSum_CFM,IF(D77=1,0,SUM(RTU_Num_Outlets_1:OFFSET(AE77,-1,0))),0):OFFSET(RTU_OutletSum_CFM,SUM(RTU_Num_Outlets_1:AE77)-1,0)),ABS(K77- SUM(OFFSET(RTU_OutletSum_CFM,IF(D77=1,0,SUM(RTU_Num_Outlets_1:OFFSET(AE77,-1,0))),0):OFFSET(RTU_OutletSum_CFM,SUM(RTU_Num_Outlets_1:AE77)-1,0)))&amp; " CFM DELTA BTW. " &amp; E77 &amp; " CFM &amp; SUM OF CORESP. RTU-OUTLET CFMs","RTU-OUTLET CFM CHECK COMPLETE")),"")</f>
        <v/>
      </c>
      <c r="D77" s="267"/>
      <c r="E77" s="709"/>
      <c r="F77" s="753"/>
      <c r="G77" s="708"/>
      <c r="H77" s="708"/>
      <c r="I77" s="708"/>
      <c r="J77" s="708"/>
      <c r="K77" s="708"/>
      <c r="L77" s="711"/>
      <c r="M77" s="711"/>
      <c r="N77" s="710"/>
      <c r="O77" s="710"/>
      <c r="P77" s="708"/>
      <c r="Q77" s="708"/>
      <c r="R77" s="711"/>
      <c r="S77" s="707"/>
      <c r="T77" s="707"/>
      <c r="U77" s="707"/>
      <c r="V77" s="707"/>
      <c r="W77" s="707"/>
      <c r="X77" s="267"/>
      <c r="Y77" s="267"/>
      <c r="Z77" s="267"/>
      <c r="AA77" s="267"/>
      <c r="AB77" s="267"/>
      <c r="AC77" s="267"/>
      <c r="AD77" s="78"/>
      <c r="AE77" s="78"/>
      <c r="AF77" s="78"/>
      <c r="AG77" s="78"/>
      <c r="AH77" s="404"/>
      <c r="AI77" s="695"/>
      <c r="AJ77" s="694" t="str">
        <f>IF(AE77&lt;&gt;"",AE77*DUR_OUTLET,"")</f>
        <v/>
      </c>
      <c r="AK77" s="694" t="str">
        <f>IF(AF77&lt;&gt;"",AF77*DUR_INLET,"")</f>
        <v/>
      </c>
      <c r="AL77" s="401" t="str">
        <f>IF(E77&lt;&gt;"",DUR_RTU,"")</f>
        <v/>
      </c>
      <c r="AM77" s="404"/>
      <c r="AN77" s="404"/>
    </row>
    <row r="78" spans="1:52" ht="15" hidden="1" customHeight="1" x14ac:dyDescent="0.2">
      <c r="B78" s="65"/>
      <c r="C78" s="65"/>
      <c r="D78" s="150"/>
      <c r="E78" s="68"/>
      <c r="F78" s="68"/>
      <c r="G78" s="68"/>
      <c r="H78" s="68"/>
      <c r="I78" s="68"/>
      <c r="J78" s="68"/>
      <c r="K78" s="151"/>
      <c r="L78" s="152"/>
      <c r="M78" s="152"/>
      <c r="N78" s="68"/>
      <c r="O78" s="152"/>
      <c r="P78" s="68"/>
      <c r="Q78" s="68"/>
      <c r="R78" s="59"/>
      <c r="AG78" s="331"/>
      <c r="AH78" s="331"/>
      <c r="AI78" s="331"/>
      <c r="AJ78" s="331"/>
      <c r="AK78" s="331"/>
      <c r="AL78" s="331"/>
      <c r="AM78" s="331"/>
      <c r="AN78" s="331"/>
    </row>
    <row r="79" spans="1:52" ht="15" hidden="1" customHeight="1" x14ac:dyDescent="0.2">
      <c r="A79" s="56"/>
      <c r="B79" s="59"/>
      <c r="C79" s="59"/>
      <c r="D79" s="149"/>
      <c r="E79" s="68"/>
      <c r="F79" s="59"/>
      <c r="G79" s="59"/>
      <c r="H79" s="59"/>
      <c r="I79" s="69"/>
      <c r="J79" s="70"/>
      <c r="K79" s="70"/>
      <c r="L79" s="69"/>
      <c r="M79" s="62"/>
      <c r="N79" s="67"/>
      <c r="O79" s="67"/>
      <c r="AP79" s="418"/>
      <c r="AQ79" s="418"/>
      <c r="AR79" s="418"/>
    </row>
    <row r="80" spans="1:52" ht="15" hidden="1" customHeight="1" thickBot="1" x14ac:dyDescent="0.25">
      <c r="A80" s="839" t="str">
        <f ca="1">IF(RTU_System_1&lt;&gt;"",IF((COUNTA(OFFSET(RTU_Outlet_Reference,-3,0):RTU_System_1)+COUNTBLANK(OFFSET(RTU_Outlet_Reference,-3,0):RTU_System_1))&lt;&gt;SUM(RTU_Num_ATU_1:OFFSET(RTU_Num_ATU_1,Number_RTUs-1,0)),"INDICATED NO. OF RTU-ATUS DOESN’T MATCH NO. OF ROWS",""),"")</f>
        <v/>
      </c>
      <c r="D80" s="857" t="s">
        <v>616</v>
      </c>
      <c r="E80" s="767" t="s">
        <v>24</v>
      </c>
      <c r="F80" s="768"/>
      <c r="G80" s="768"/>
      <c r="H80" s="768"/>
      <c r="I80" s="769"/>
      <c r="J80" s="767" t="s">
        <v>28</v>
      </c>
      <c r="K80" s="768"/>
      <c r="L80" s="768"/>
      <c r="M80" s="768"/>
      <c r="N80" s="769"/>
      <c r="O80" s="767" t="s">
        <v>181</v>
      </c>
      <c r="P80" s="768"/>
      <c r="Q80" s="768"/>
      <c r="R80" s="768"/>
      <c r="S80" s="768"/>
      <c r="T80" s="768"/>
      <c r="U80" s="833" t="s">
        <v>656</v>
      </c>
      <c r="V80" s="833"/>
      <c r="W80" s="833"/>
      <c r="X80" s="833"/>
      <c r="Y80" s="833" t="s">
        <v>657</v>
      </c>
      <c r="Z80" s="833"/>
      <c r="AA80" s="833"/>
      <c r="AB80" s="833"/>
      <c r="AC80" s="832" t="s">
        <v>182</v>
      </c>
      <c r="AD80" s="832"/>
      <c r="AE80" s="832"/>
      <c r="AF80" s="832"/>
      <c r="AG80" s="832"/>
      <c r="AH80" s="832"/>
      <c r="AI80" s="832"/>
      <c r="AJ80" s="843" t="s">
        <v>722</v>
      </c>
      <c r="AK80" s="843"/>
      <c r="AL80" s="843"/>
    </row>
    <row r="81" spans="1:44" ht="15" hidden="1" customHeight="1" thickTop="1" x14ac:dyDescent="0.2">
      <c r="A81" s="839"/>
      <c r="D81" s="858"/>
      <c r="E81" s="765" t="s">
        <v>25</v>
      </c>
      <c r="F81" s="772" t="s">
        <v>389</v>
      </c>
      <c r="G81" s="765" t="s">
        <v>169</v>
      </c>
      <c r="H81" s="765" t="s">
        <v>172</v>
      </c>
      <c r="I81" s="765" t="s">
        <v>173</v>
      </c>
      <c r="J81" s="772" t="s">
        <v>193</v>
      </c>
      <c r="K81" s="765" t="s">
        <v>170</v>
      </c>
      <c r="L81" s="765" t="s">
        <v>171</v>
      </c>
      <c r="M81" s="765" t="s">
        <v>26</v>
      </c>
      <c r="N81" s="765" t="s">
        <v>27</v>
      </c>
      <c r="O81" s="765" t="s">
        <v>161</v>
      </c>
      <c r="P81" s="765" t="s">
        <v>160</v>
      </c>
      <c r="Q81" s="779" t="s">
        <v>382</v>
      </c>
      <c r="R81" s="765" t="s">
        <v>179</v>
      </c>
      <c r="S81" s="765" t="s">
        <v>180</v>
      </c>
      <c r="T81" s="779" t="s">
        <v>383</v>
      </c>
      <c r="U81" s="765" t="s">
        <v>384</v>
      </c>
      <c r="V81" s="765" t="s">
        <v>385</v>
      </c>
      <c r="W81" s="765" t="s">
        <v>415</v>
      </c>
      <c r="X81" s="765" t="s">
        <v>386</v>
      </c>
      <c r="Y81" s="765" t="s">
        <v>652</v>
      </c>
      <c r="Z81" s="765" t="s">
        <v>651</v>
      </c>
      <c r="AA81" s="772" t="s">
        <v>658</v>
      </c>
      <c r="AB81" s="765" t="s">
        <v>659</v>
      </c>
      <c r="AC81" s="766" t="s">
        <v>387</v>
      </c>
      <c r="AD81" s="766" t="s">
        <v>388</v>
      </c>
      <c r="AE81" s="766" t="s">
        <v>642</v>
      </c>
      <c r="AF81" s="766" t="s">
        <v>839</v>
      </c>
      <c r="AG81" s="766" t="s">
        <v>647</v>
      </c>
      <c r="AH81" s="766" t="s">
        <v>682</v>
      </c>
      <c r="AI81" s="766" t="s">
        <v>35</v>
      </c>
      <c r="AJ81" s="789" t="s">
        <v>708</v>
      </c>
      <c r="AK81" s="841" t="s">
        <v>720</v>
      </c>
      <c r="AL81" s="865" t="s">
        <v>721</v>
      </c>
      <c r="AM81" s="94"/>
      <c r="AN81" s="94"/>
      <c r="AO81" s="94"/>
    </row>
    <row r="82" spans="1:44" ht="15" hidden="1" customHeight="1" x14ac:dyDescent="0.2">
      <c r="A82" s="839"/>
      <c r="B82" s="61"/>
      <c r="D82" s="859"/>
      <c r="E82" s="766"/>
      <c r="F82" s="760"/>
      <c r="G82" s="766"/>
      <c r="H82" s="766"/>
      <c r="I82" s="766"/>
      <c r="J82" s="760"/>
      <c r="K82" s="766"/>
      <c r="L82" s="766"/>
      <c r="M82" s="766"/>
      <c r="N82" s="766"/>
      <c r="O82" s="766"/>
      <c r="P82" s="766"/>
      <c r="Q82" s="780"/>
      <c r="R82" s="766"/>
      <c r="S82" s="766"/>
      <c r="T82" s="780"/>
      <c r="U82" s="766"/>
      <c r="V82" s="766"/>
      <c r="W82" s="766"/>
      <c r="X82" s="766"/>
      <c r="Y82" s="766"/>
      <c r="Z82" s="766"/>
      <c r="AA82" s="760"/>
      <c r="AB82" s="766"/>
      <c r="AC82" s="771"/>
      <c r="AD82" s="771"/>
      <c r="AE82" s="771"/>
      <c r="AF82" s="771"/>
      <c r="AG82" s="771"/>
      <c r="AH82" s="771"/>
      <c r="AI82" s="771"/>
      <c r="AJ82" s="790"/>
      <c r="AK82" s="842"/>
      <c r="AL82" s="866"/>
    </row>
    <row r="83" spans="1:44" ht="15" hidden="1" customHeight="1" x14ac:dyDescent="0.2">
      <c r="A83" s="454"/>
      <c r="B83" s="447"/>
      <c r="C83" s="447" t="str">
        <f ca="1">IF(AND(AI83&lt;&gt;"",SUM(OFFSET(RTU_ATUOutlet_CFM_1,IF(D83=1,0,SUM(RTU_ATU_Num_Outlets_1:OFFSET(AI83,-1,0))),0):OFFSET(RTU_ATUOutlet_CFM_1,SUM(RTU_ATU_Num_Outlets_1:AI83)-1,0))),IF(OR(OFFSET(RTU_ATU_Reference,0,-3)&lt;&gt;"",OFFSET(RTU_ATU_Outlet_Reference,0,-3)&lt;&gt;""),"SEE MISMATCH ERROR IN COLUMN A",IF(O83&lt;&gt;SUM(OFFSET(RTU_ATUOutlet_CFM_1,IF(D83=1,0,SUM(RTU_ATU_Num_Outlets_1:OFFSET(AI83,-1,0))),0):OFFSET(RTU_ATUOutlet_CFM_1,SUM(RTU_ATU_Num_Outlets_1:AI83)-1,0)),ABS(O83- SUM(OFFSET(RTU_ATUOutlet_CFM_1,IF(D83=1,0,SUM(RTU_ATU_Num_Outlets_1:OFFSET(AI83,-1,0))),0):OFFSET(RTU_ATUOutlet_CFM_1,SUM(RTU_ATU_Num_Outlets_1:AI83)-1,0)))&amp; " CFM DELTA BTW. " &amp; G83 &amp; " CFM &amp; SUM OF " &amp; G83 &amp; " OUTLET CFMs","RTU-ATU-OUTLET CFM CHECK COMPLETE")),"")</f>
        <v/>
      </c>
      <c r="D83" s="328"/>
      <c r="E83" s="324"/>
      <c r="F83" s="752"/>
      <c r="G83" s="752"/>
      <c r="H83" s="758"/>
      <c r="I83" s="330"/>
      <c r="J83" s="330"/>
      <c r="K83" s="330"/>
      <c r="L83" s="330"/>
      <c r="M83" s="330"/>
      <c r="N83" s="330"/>
      <c r="O83" s="752"/>
      <c r="P83" s="330"/>
      <c r="Q83" s="330"/>
      <c r="R83" s="330"/>
      <c r="S83" s="698"/>
      <c r="T83" s="330"/>
      <c r="U83" s="330"/>
      <c r="V83" s="564"/>
      <c r="W83" s="330"/>
      <c r="X83" s="330"/>
      <c r="Y83" s="330"/>
      <c r="Z83" s="330"/>
      <c r="AA83" s="330"/>
      <c r="AB83" s="698"/>
      <c r="AC83" s="698"/>
      <c r="AD83" s="752"/>
      <c r="AE83" s="330"/>
      <c r="AF83" s="330"/>
      <c r="AG83" s="752"/>
      <c r="AH83" s="330"/>
      <c r="AI83" s="329"/>
      <c r="AJ83" s="560" t="str">
        <f>IF(G83&lt;&gt;"",DUR_ATU,"")</f>
        <v/>
      </c>
      <c r="AK83" s="560" t="str">
        <f>IF(AI83&lt;&gt;"",AI83*DUR_OUTLET,"")</f>
        <v/>
      </c>
      <c r="AL83" s="560" t="str">
        <f>IF(OR(AJ83&lt;&gt;"",AK83&lt;&gt;""),SUM(AJ83:AK83),"")</f>
        <v/>
      </c>
      <c r="AO83" s="331"/>
    </row>
    <row r="84" spans="1:44" ht="15" hidden="1" customHeight="1" x14ac:dyDescent="0.2">
      <c r="D84" s="64"/>
      <c r="F84" s="84"/>
      <c r="AP84" s="418"/>
      <c r="AQ84" s="418"/>
      <c r="AR84" s="418"/>
    </row>
    <row r="85" spans="1:44" ht="15" hidden="1" customHeight="1" x14ac:dyDescent="0.2">
      <c r="D85" s="64"/>
      <c r="E85" s="83"/>
      <c r="F85" s="71"/>
      <c r="AP85" s="418"/>
      <c r="AQ85" s="418"/>
      <c r="AR85" s="418"/>
    </row>
    <row r="86" spans="1:44" ht="15" hidden="1" customHeight="1" thickBot="1" x14ac:dyDescent="0.25">
      <c r="A86" s="839" t="str">
        <f ca="1">IF(RTU_OutletSum_1&lt;&gt;"",IF((COUNTA(OFFSET(RTU_ATU_Outlet_Reference,-3,0):RTU_OutletSum_1)+COUNTBLANK(OFFSET(RTU_ATU_Outlet_Reference,-3,0):RTU_OutletSum_1))&lt;&gt;SUM(RTU_Num_Outlets_1:OFFSET(RTU_Num_Outlets_1,Number_RTUs-1,0)),"INDICATED NO. OF RTU-OUTLETS DOESN’T MATCH NO. OF ROWS",""),"")</f>
        <v/>
      </c>
      <c r="D86" s="857" t="s">
        <v>617</v>
      </c>
      <c r="E86" s="767" t="s">
        <v>189</v>
      </c>
      <c r="F86" s="768"/>
      <c r="G86" s="768"/>
      <c r="H86" s="768"/>
      <c r="I86" s="768"/>
      <c r="J86" s="769"/>
    </row>
    <row r="87" spans="1:44" ht="15" hidden="1" customHeight="1" thickTop="1" x14ac:dyDescent="0.2">
      <c r="A87" s="839"/>
      <c r="D87" s="858"/>
      <c r="E87" s="765" t="s">
        <v>25</v>
      </c>
      <c r="F87" s="772" t="s">
        <v>183</v>
      </c>
      <c r="G87" s="765" t="s">
        <v>192</v>
      </c>
      <c r="H87" s="765" t="s">
        <v>190</v>
      </c>
      <c r="I87" s="770" t="s">
        <v>194</v>
      </c>
      <c r="J87" s="765" t="s">
        <v>184</v>
      </c>
      <c r="AO87" s="94"/>
    </row>
    <row r="88" spans="1:44" ht="15" hidden="1" customHeight="1" x14ac:dyDescent="0.2">
      <c r="A88" s="839"/>
      <c r="D88" s="859"/>
      <c r="E88" s="766"/>
      <c r="F88" s="760"/>
      <c r="G88" s="766"/>
      <c r="H88" s="766"/>
      <c r="I88" s="760"/>
      <c r="J88" s="766"/>
    </row>
    <row r="89" spans="1:44" ht="15" hidden="1" customHeight="1" x14ac:dyDescent="0.2">
      <c r="A89" s="325"/>
      <c r="B89" s="326"/>
      <c r="C89" s="326"/>
      <c r="D89" s="329"/>
      <c r="E89" s="324"/>
      <c r="F89" s="758"/>
      <c r="G89" s="329"/>
      <c r="H89" s="330"/>
      <c r="I89" s="329"/>
      <c r="J89" s="384"/>
      <c r="Q89" s="325"/>
      <c r="R89" s="325"/>
      <c r="S89" s="331"/>
      <c r="T89" s="325"/>
      <c r="U89" s="325"/>
      <c r="V89" s="331"/>
      <c r="W89" s="331"/>
      <c r="X89" s="331"/>
      <c r="Y89" s="331"/>
      <c r="Z89" s="331"/>
      <c r="AA89" s="331"/>
      <c r="AB89" s="331"/>
      <c r="AC89" s="331"/>
      <c r="AD89" s="331"/>
      <c r="AE89" s="331"/>
      <c r="AF89" s="331"/>
      <c r="AG89" s="331"/>
      <c r="AH89" s="331"/>
      <c r="AI89" s="331"/>
      <c r="AJ89" s="331"/>
      <c r="AK89" s="331"/>
      <c r="AL89" s="331"/>
      <c r="AM89" s="331"/>
      <c r="AN89" s="331"/>
      <c r="AO89" s="331"/>
    </row>
    <row r="90" spans="1:44" ht="15" hidden="1" customHeight="1" x14ac:dyDescent="0.2">
      <c r="D90" s="64"/>
      <c r="E90" s="59"/>
      <c r="F90" s="59"/>
      <c r="G90" s="59"/>
      <c r="H90" s="68"/>
      <c r="I90" s="59"/>
      <c r="J90" s="59"/>
      <c r="AF90" s="94"/>
      <c r="AG90" s="94"/>
      <c r="AH90" s="94"/>
    </row>
    <row r="91" spans="1:44" ht="15" hidden="1" customHeight="1" x14ac:dyDescent="0.2">
      <c r="D91" s="64"/>
      <c r="E91" s="59"/>
      <c r="F91" s="59"/>
      <c r="G91" s="59"/>
      <c r="H91" s="68"/>
      <c r="I91" s="59"/>
      <c r="J91" s="59"/>
      <c r="AF91" s="94"/>
      <c r="AG91" s="94"/>
      <c r="AH91" s="94"/>
      <c r="AP91" s="418"/>
      <c r="AQ91" s="418"/>
      <c r="AR91" s="418"/>
    </row>
    <row r="92" spans="1:44" ht="15" hidden="1" customHeight="1" thickBot="1" x14ac:dyDescent="0.25">
      <c r="A92" s="839" t="str">
        <f ca="1">IF(RTU_ATUOutlet_1&lt;&gt;"",IF((COUNTA(OFFSET(RTU_Inlet_Reference,-3,0):RTU_ATUOutlet_1)+COUNTBLANK(OFFSET(RTU_Inlet_Reference,-3,0):RTU_ATUOutlet_1))&lt;&gt;SUM(RTU_ATU_Num_Outlets_1:OFFSET(RTU_ATU_Num_Outlets_1,(SUM(RTU_Num_ATU_1:(OFFSET(RTU_Num_ATU_1,Number_RTUs-1,0)))-1),0)),"INDICATED NO. OF RTU-ATU-OUTLETS DOESN’T MATCH NO. OF ROWS",""),"")</f>
        <v/>
      </c>
      <c r="D92" s="857" t="s">
        <v>618</v>
      </c>
      <c r="E92" s="767" t="s">
        <v>189</v>
      </c>
      <c r="F92" s="768"/>
      <c r="G92" s="768"/>
      <c r="H92" s="768"/>
      <c r="I92" s="768"/>
      <c r="J92" s="769"/>
    </row>
    <row r="93" spans="1:44" ht="15" hidden="1" customHeight="1" thickTop="1" x14ac:dyDescent="0.2">
      <c r="A93" s="839"/>
      <c r="D93" s="858"/>
      <c r="E93" s="765" t="s">
        <v>169</v>
      </c>
      <c r="F93" s="765" t="s">
        <v>192</v>
      </c>
      <c r="G93" s="765" t="s">
        <v>183</v>
      </c>
      <c r="H93" s="765" t="s">
        <v>190</v>
      </c>
      <c r="I93" s="765" t="s">
        <v>191</v>
      </c>
      <c r="J93" s="765" t="s">
        <v>184</v>
      </c>
      <c r="AF93" s="94"/>
      <c r="AG93" s="94"/>
      <c r="AH93" s="94"/>
      <c r="AI93" s="94"/>
      <c r="AJ93" s="94"/>
      <c r="AK93" s="94"/>
      <c r="AL93" s="94"/>
      <c r="AM93" s="94"/>
      <c r="AN93" s="94"/>
      <c r="AO93" s="94"/>
    </row>
    <row r="94" spans="1:44" ht="15" hidden="1" customHeight="1" x14ac:dyDescent="0.2">
      <c r="A94" s="839"/>
      <c r="D94" s="859"/>
      <c r="E94" s="766"/>
      <c r="F94" s="766"/>
      <c r="G94" s="766"/>
      <c r="H94" s="766"/>
      <c r="I94" s="766"/>
      <c r="J94" s="766"/>
      <c r="AF94" s="94"/>
      <c r="AG94" s="94"/>
      <c r="AH94" s="94"/>
    </row>
    <row r="95" spans="1:44" ht="15" hidden="1" customHeight="1" x14ac:dyDescent="0.2">
      <c r="A95" s="325"/>
      <c r="B95" s="326"/>
      <c r="C95" s="326"/>
      <c r="D95" s="329"/>
      <c r="E95" s="324"/>
      <c r="F95" s="329"/>
      <c r="G95" s="758"/>
      <c r="H95" s="329"/>
      <c r="I95" s="329"/>
      <c r="J95" s="329"/>
      <c r="K95" s="325"/>
      <c r="L95" s="325"/>
      <c r="M95" s="325"/>
      <c r="N95" s="325"/>
      <c r="O95" s="325"/>
      <c r="P95" s="325"/>
      <c r="Q95" s="325"/>
      <c r="R95" s="325"/>
      <c r="S95" s="325"/>
      <c r="T95" s="325"/>
      <c r="U95" s="325"/>
      <c r="V95" s="331"/>
      <c r="W95" s="331"/>
      <c r="X95" s="331"/>
      <c r="Y95" s="331"/>
      <c r="Z95" s="331"/>
      <c r="AA95" s="331"/>
      <c r="AB95" s="331"/>
      <c r="AC95" s="331"/>
      <c r="AD95" s="331"/>
      <c r="AE95" s="331"/>
      <c r="AF95" s="331"/>
      <c r="AG95" s="331"/>
      <c r="AH95" s="331"/>
      <c r="AI95" s="331"/>
      <c r="AJ95" s="331"/>
      <c r="AK95" s="331"/>
      <c r="AL95" s="331"/>
      <c r="AM95" s="331"/>
      <c r="AN95" s="331"/>
      <c r="AO95" s="331"/>
    </row>
    <row r="96" spans="1:44" ht="15" hidden="1" customHeight="1" x14ac:dyDescent="0.2">
      <c r="A96" s="325"/>
      <c r="B96" s="326"/>
      <c r="C96" s="327"/>
      <c r="D96" s="334"/>
      <c r="E96" s="381"/>
      <c r="F96" s="334"/>
      <c r="G96" s="334"/>
      <c r="H96" s="334"/>
      <c r="I96" s="334"/>
      <c r="J96" s="334"/>
      <c r="K96" s="325"/>
      <c r="L96" s="325"/>
      <c r="M96" s="325"/>
      <c r="N96" s="325"/>
      <c r="O96" s="325"/>
      <c r="P96" s="325"/>
      <c r="Q96" s="325"/>
      <c r="R96" s="325"/>
      <c r="S96" s="331"/>
      <c r="T96" s="331"/>
      <c r="U96" s="331"/>
      <c r="V96" s="333"/>
      <c r="W96" s="333"/>
      <c r="X96" s="333"/>
      <c r="Y96" s="331"/>
      <c r="Z96" s="331"/>
      <c r="AA96" s="331"/>
      <c r="AB96" s="331"/>
      <c r="AC96" s="331"/>
      <c r="AD96" s="331"/>
      <c r="AE96" s="331"/>
      <c r="AF96" s="331"/>
      <c r="AG96" s="331"/>
      <c r="AH96" s="331"/>
      <c r="AI96" s="331"/>
      <c r="AJ96" s="331"/>
      <c r="AK96" s="331"/>
      <c r="AL96" s="331"/>
      <c r="AM96" s="331"/>
      <c r="AN96" s="331"/>
      <c r="AO96" s="331"/>
      <c r="AP96" s="418"/>
      <c r="AQ96" s="418"/>
      <c r="AR96" s="418"/>
    </row>
    <row r="97" spans="1:44" ht="15" hidden="1" customHeight="1" x14ac:dyDescent="0.2">
      <c r="A97" s="325"/>
      <c r="B97" s="326"/>
      <c r="C97" s="327"/>
      <c r="D97" s="334"/>
      <c r="E97" s="381"/>
      <c r="F97" s="334"/>
      <c r="G97" s="334"/>
      <c r="H97" s="334"/>
      <c r="I97" s="334"/>
      <c r="J97" s="334"/>
      <c r="K97" s="325"/>
      <c r="L97" s="325"/>
      <c r="M97" s="325"/>
      <c r="N97" s="325"/>
      <c r="O97" s="325"/>
      <c r="P97" s="325"/>
      <c r="Q97" s="325"/>
      <c r="R97" s="325"/>
      <c r="S97" s="331"/>
      <c r="T97" s="331"/>
      <c r="U97" s="331"/>
      <c r="V97" s="333"/>
      <c r="W97" s="333"/>
      <c r="X97" s="333"/>
      <c r="Y97" s="331"/>
      <c r="Z97" s="331"/>
      <c r="AA97" s="331"/>
      <c r="AB97" s="331"/>
      <c r="AC97" s="331"/>
      <c r="AD97" s="331"/>
      <c r="AE97" s="331"/>
      <c r="AF97" s="331"/>
      <c r="AG97" s="331"/>
      <c r="AH97" s="331"/>
      <c r="AI97" s="331"/>
      <c r="AJ97" s="331"/>
      <c r="AK97" s="331"/>
      <c r="AL97" s="331"/>
      <c r="AM97" s="331"/>
      <c r="AN97" s="331"/>
      <c r="AO97" s="331"/>
    </row>
    <row r="98" spans="1:44" ht="15" hidden="1" customHeight="1" thickBot="1" x14ac:dyDescent="0.25">
      <c r="A98" s="839" t="str">
        <f ca="1">IF(RTU_InletSum_1&lt;&gt;"",IF((COUNTA(OFFSET(FCU_Reference,-4,0):RTU_InletSum_1)+COUNTBLANK(OFFSET(FCU_Reference,-4,0):RTU_InletSum_1))&lt;&gt;SUMIF(RTU_Num_Inlets_1:OFFSET(RTU_Num_Inlets_1,Number_RTUs-1,0), "&lt;&gt;1"),"INDICATED NO. OF RTU-INLETS DOESN’T MATCH NO. OF ROWS",""),"")</f>
        <v/>
      </c>
      <c r="C98" s="91"/>
      <c r="D98" s="786" t="s">
        <v>694</v>
      </c>
      <c r="E98" s="767" t="s">
        <v>252</v>
      </c>
      <c r="F98" s="768"/>
      <c r="G98" s="768"/>
      <c r="H98" s="768"/>
      <c r="I98" s="768"/>
      <c r="J98" s="769"/>
      <c r="S98" s="67"/>
      <c r="T98" s="67"/>
      <c r="U98" s="67"/>
      <c r="Y98" s="331"/>
      <c r="Z98" s="331"/>
      <c r="AA98" s="331"/>
      <c r="AF98" s="331"/>
      <c r="AG98" s="331"/>
      <c r="AH98" s="331"/>
      <c r="AI98" s="331"/>
      <c r="AJ98" s="331"/>
      <c r="AK98" s="331"/>
      <c r="AL98" s="331"/>
      <c r="AM98" s="331"/>
      <c r="AN98" s="331"/>
      <c r="AO98" s="331"/>
    </row>
    <row r="99" spans="1:44" ht="15" hidden="1" customHeight="1" thickTop="1" x14ac:dyDescent="0.2">
      <c r="A99" s="839"/>
      <c r="C99" s="91"/>
      <c r="D99" s="787"/>
      <c r="E99" s="765" t="s">
        <v>25</v>
      </c>
      <c r="F99" s="772" t="s">
        <v>183</v>
      </c>
      <c r="G99" s="765" t="s">
        <v>253</v>
      </c>
      <c r="H99" s="765" t="s">
        <v>254</v>
      </c>
      <c r="I99" s="770" t="s">
        <v>193</v>
      </c>
      <c r="J99" s="765" t="s">
        <v>184</v>
      </c>
      <c r="AF99" s="331"/>
      <c r="AG99" s="331"/>
      <c r="AH99" s="331"/>
      <c r="AI99" s="331"/>
      <c r="AJ99" s="331"/>
      <c r="AK99" s="331"/>
      <c r="AL99" s="331"/>
      <c r="AM99" s="331"/>
      <c r="AN99" s="331"/>
      <c r="AO99" s="331"/>
    </row>
    <row r="100" spans="1:44" ht="15" hidden="1" customHeight="1" x14ac:dyDescent="0.2">
      <c r="A100" s="839"/>
      <c r="C100" s="91"/>
      <c r="D100" s="788"/>
      <c r="E100" s="766"/>
      <c r="F100" s="760"/>
      <c r="G100" s="766"/>
      <c r="H100" s="766"/>
      <c r="I100" s="760"/>
      <c r="J100" s="766"/>
      <c r="AF100" s="331"/>
      <c r="AG100" s="331"/>
      <c r="AH100" s="331"/>
      <c r="AI100" s="331"/>
      <c r="AJ100" s="331"/>
      <c r="AK100" s="331"/>
      <c r="AL100" s="331"/>
      <c r="AM100" s="331"/>
      <c r="AN100" s="331"/>
      <c r="AO100" s="331"/>
    </row>
    <row r="101" spans="1:44" ht="15" hidden="1" customHeight="1" x14ac:dyDescent="0.2">
      <c r="A101" s="325"/>
      <c r="B101" s="326"/>
      <c r="C101" s="327"/>
      <c r="D101" s="328"/>
      <c r="E101" s="324"/>
      <c r="F101" s="758"/>
      <c r="G101" s="329"/>
      <c r="H101" s="330"/>
      <c r="I101" s="329"/>
      <c r="J101" s="384"/>
      <c r="K101" s="325"/>
      <c r="L101" s="325"/>
      <c r="M101" s="325"/>
      <c r="N101" s="325"/>
      <c r="O101" s="325"/>
      <c r="P101" s="325"/>
      <c r="Q101" s="325"/>
      <c r="R101" s="325"/>
      <c r="S101" s="331"/>
      <c r="T101" s="331"/>
      <c r="U101" s="331"/>
      <c r="V101" s="333"/>
      <c r="W101" s="333"/>
      <c r="X101" s="333"/>
      <c r="Y101" s="331"/>
      <c r="Z101" s="331"/>
      <c r="AA101" s="331"/>
      <c r="AB101" s="331"/>
      <c r="AC101" s="331"/>
      <c r="AD101" s="331"/>
      <c r="AE101" s="331"/>
      <c r="AF101" s="331"/>
      <c r="AG101" s="331"/>
      <c r="AH101" s="331"/>
      <c r="AI101" s="331"/>
      <c r="AJ101" s="331"/>
      <c r="AK101" s="331"/>
      <c r="AL101" s="331"/>
      <c r="AM101" s="331"/>
      <c r="AN101" s="331"/>
      <c r="AO101" s="331"/>
    </row>
    <row r="102" spans="1:44" ht="15" hidden="1" customHeight="1" x14ac:dyDescent="0.2">
      <c r="A102" s="156"/>
      <c r="B102" s="156"/>
      <c r="C102" s="156"/>
      <c r="D102" s="63"/>
      <c r="AF102" s="94"/>
      <c r="AG102" s="94"/>
      <c r="AH102" s="94"/>
      <c r="AP102" s="418"/>
      <c r="AQ102" s="418"/>
      <c r="AR102" s="418"/>
    </row>
    <row r="103" spans="1:44" ht="15" customHeight="1" x14ac:dyDescent="0.2">
      <c r="A103" s="154"/>
      <c r="B103" s="155" t="s">
        <v>238</v>
      </c>
      <c r="C103" s="155">
        <v>0</v>
      </c>
      <c r="AF103" s="94"/>
      <c r="AG103" s="94"/>
      <c r="AH103" s="94"/>
    </row>
    <row r="104" spans="1:44" ht="15" customHeight="1" x14ac:dyDescent="0.2">
      <c r="A104" s="459"/>
      <c r="B104" s="459"/>
      <c r="C104" s="459"/>
      <c r="AB104" s="94"/>
      <c r="AC104" s="94"/>
      <c r="AD104" s="94"/>
      <c r="AE104" s="94"/>
      <c r="AP104" s="418"/>
      <c r="AQ104" s="418"/>
      <c r="AR104" s="418"/>
    </row>
    <row r="105" spans="1:44" ht="15" hidden="1" customHeight="1" thickBot="1" x14ac:dyDescent="0.25">
      <c r="A105" s="861" t="str">
        <f ca="1">IF(FCU_1&lt;&gt;"",(IF((COUNTA(OFFSET(FCU_Outlet_Reference,-3,0):FCU_1)+COUNTBLANK(OFFSET(FCU_Outlet_Reference,-3,0):FCU_1))&lt;&gt;Number_FCUs,"NO. OF FCU MISMATCH","")),"")</f>
        <v/>
      </c>
      <c r="B105" s="59"/>
      <c r="C105" s="59"/>
      <c r="D105" s="783" t="s">
        <v>619</v>
      </c>
      <c r="E105" s="762" t="s">
        <v>24</v>
      </c>
      <c r="F105" s="763"/>
      <c r="G105" s="764"/>
      <c r="H105" s="767" t="s">
        <v>28</v>
      </c>
      <c r="I105" s="768"/>
      <c r="J105" s="768"/>
      <c r="K105" s="769"/>
      <c r="L105" s="767" t="s">
        <v>178</v>
      </c>
      <c r="M105" s="768"/>
      <c r="N105" s="768"/>
      <c r="O105" s="769"/>
      <c r="P105" s="767" t="s">
        <v>177</v>
      </c>
      <c r="Q105" s="769"/>
      <c r="R105" s="807" t="s">
        <v>239</v>
      </c>
      <c r="S105" s="807"/>
      <c r="T105" s="807"/>
      <c r="U105" s="807"/>
      <c r="V105" s="807"/>
      <c r="W105" s="807"/>
      <c r="X105" s="807"/>
      <c r="Y105" s="807"/>
      <c r="Z105" s="807"/>
      <c r="AA105" s="807"/>
      <c r="AB105" s="807"/>
      <c r="AC105" s="807"/>
      <c r="AD105" s="807"/>
      <c r="AE105" s="777" t="s">
        <v>718</v>
      </c>
      <c r="AF105" s="777"/>
      <c r="AG105" s="777"/>
      <c r="AH105" s="777"/>
      <c r="AI105" s="777"/>
      <c r="AJ105" s="777"/>
      <c r="AK105" s="777"/>
    </row>
    <row r="106" spans="1:44" ht="15" hidden="1" customHeight="1" thickTop="1" x14ac:dyDescent="0.2">
      <c r="A106" s="862"/>
      <c r="B106" s="59"/>
      <c r="C106" s="59"/>
      <c r="D106" s="784"/>
      <c r="E106" s="765" t="s">
        <v>25</v>
      </c>
      <c r="F106" s="765" t="s">
        <v>172</v>
      </c>
      <c r="G106" s="765" t="s">
        <v>173</v>
      </c>
      <c r="H106" s="765" t="s">
        <v>171</v>
      </c>
      <c r="I106" s="765" t="s">
        <v>26</v>
      </c>
      <c r="J106" s="765" t="s">
        <v>27</v>
      </c>
      <c r="K106" s="765" t="s">
        <v>29</v>
      </c>
      <c r="L106" s="765" t="s">
        <v>30</v>
      </c>
      <c r="M106" s="765" t="s">
        <v>31</v>
      </c>
      <c r="N106" s="765" t="s">
        <v>32</v>
      </c>
      <c r="O106" s="765" t="s">
        <v>33</v>
      </c>
      <c r="P106" s="765" t="s">
        <v>174</v>
      </c>
      <c r="Q106" s="765" t="s">
        <v>175</v>
      </c>
      <c r="R106" s="760" t="s">
        <v>247</v>
      </c>
      <c r="S106" s="815" t="s">
        <v>645</v>
      </c>
      <c r="T106" s="766" t="s">
        <v>610</v>
      </c>
      <c r="U106" s="766"/>
      <c r="V106" s="766"/>
      <c r="W106" s="766" t="s">
        <v>387</v>
      </c>
      <c r="X106" s="766" t="s">
        <v>388</v>
      </c>
      <c r="Y106" s="766" t="s">
        <v>642</v>
      </c>
      <c r="Z106" s="766" t="s">
        <v>839</v>
      </c>
      <c r="AA106" s="766" t="s">
        <v>647</v>
      </c>
      <c r="AB106" s="766" t="s">
        <v>682</v>
      </c>
      <c r="AC106" s="760" t="s">
        <v>691</v>
      </c>
      <c r="AD106" s="821" t="s">
        <v>697</v>
      </c>
      <c r="AE106" s="800" t="s">
        <v>727</v>
      </c>
      <c r="AF106" s="796" t="s">
        <v>728</v>
      </c>
      <c r="AG106" s="789" t="s">
        <v>720</v>
      </c>
      <c r="AH106" s="789" t="s">
        <v>755</v>
      </c>
      <c r="AI106" s="789" t="s">
        <v>719</v>
      </c>
      <c r="AJ106" s="775" t="s">
        <v>729</v>
      </c>
      <c r="AK106" s="775" t="s">
        <v>730</v>
      </c>
    </row>
    <row r="107" spans="1:44" ht="15" hidden="1" customHeight="1" x14ac:dyDescent="0.2">
      <c r="A107" s="862"/>
      <c r="B107" s="59"/>
      <c r="C107" s="59"/>
      <c r="D107" s="785"/>
      <c r="E107" s="766"/>
      <c r="F107" s="766"/>
      <c r="G107" s="766"/>
      <c r="H107" s="766"/>
      <c r="I107" s="766"/>
      <c r="J107" s="766"/>
      <c r="K107" s="766"/>
      <c r="L107" s="766"/>
      <c r="M107" s="766"/>
      <c r="N107" s="766"/>
      <c r="O107" s="766"/>
      <c r="P107" s="766"/>
      <c r="Q107" s="766"/>
      <c r="R107" s="761"/>
      <c r="S107" s="809"/>
      <c r="T107" s="547" t="s">
        <v>20</v>
      </c>
      <c r="U107" s="547" t="s">
        <v>21</v>
      </c>
      <c r="V107" s="547" t="s">
        <v>609</v>
      </c>
      <c r="W107" s="771"/>
      <c r="X107" s="771"/>
      <c r="Y107" s="771"/>
      <c r="Z107" s="771"/>
      <c r="AA107" s="771"/>
      <c r="AB107" s="771"/>
      <c r="AC107" s="761"/>
      <c r="AD107" s="867"/>
      <c r="AE107" s="801"/>
      <c r="AF107" s="797"/>
      <c r="AG107" s="790"/>
      <c r="AH107" s="790"/>
      <c r="AI107" s="790"/>
      <c r="AJ107" s="776"/>
      <c r="AK107" s="776"/>
    </row>
    <row r="108" spans="1:44" ht="15" hidden="1" customHeight="1" x14ac:dyDescent="0.2">
      <c r="A108" s="454" t="str">
        <f ca="1">IF(AND(AD108&lt;&gt;"",SUM(OFFSET(FCU_InletSum_CFM,IF(D108=1,0,SUM(FCU_Num_Inlets_1:OFFSET(AD108,-1,0))),0):OFFSET(FCU_InletSum_CFM,SUM(FCU_Num_Inlets_1:AD108)-1,0))&lt;&gt;0),IF(OR(OFFSET(FCU_Reference,0,-3)&lt;&gt;"",OFFSET(FCU_Inlet_Reference,0,-3)&lt;&gt;""),"SEE MISMATCH ERROR IN COLUMN A",IF(P108&lt;&gt;SUM(OFFSET(FCU_InletSum_CFM,IF(D108=1,0,SUM(FCU_Num_Inlets_1:OFFSET(AD108,-1,0))),0):OFFSET(FCU_InletSum_CFM,SUM(FCU_Num_Inlets_1:AD108)-1,0)),ABS(P108- SUM(OFFSET(FCU_InletSum_CFM,IF(D108=1,0,SUM(FCU_Num_Inlets_1:OFFSET(AD108,-1,0))),0):OFFSET(FCU_InletSum_CFM,SUM(FCU_Num_Inlets_1:AD108)-1,0)))&amp; " CFM DELTA BTW. " &amp; E108 &amp; " RETURN CFM &amp; SUM OF CORESP. FCU-INLET CFMs","FCU-INLET CFM CHECK COMPLETE")),"")</f>
        <v/>
      </c>
      <c r="B108" s="447"/>
      <c r="C108" s="447" t="str">
        <f ca="1">IF(AND(AC108&lt;&gt;"",SUM(OFFSET(FCU_OutletSum_CFM,IF(D108=1,0,SUM(FCU_Num_Outlets_1:OFFSET(AC108,-1,0))),0):OFFSET(FCU_OutletSum_CFM,SUM(FCU_Num_Outlets_1:AC108)-1,0))&lt;&gt;0),IF(OR(OFFSET(FCU_Reference,0,-3)&lt;&gt;"",OFFSET(FCU_Outlet_Reference,0,-3)&lt;&gt;""),"SEE MISMATCH ERROR IN COLUMN A",IF(K108&lt;&gt;SUM(OFFSET(FCU_OutletSum_CFM,IF(D108=1,0,SUM(FCU_Num_Outlets_1:OFFSET(AC108,-1,0))),0):OFFSET(FCU_OutletSum_CFM,SUM(FCU_Num_Outlets_1:AC108)-1,0)),ABS(K108- SUM(OFFSET(FCU_OutletSum_CFM,IF(D108=1,0,SUM(FCU_Num_Outlets_1:OFFSET(AC108,-1,0))),0):OFFSET(FCU_OutletSum_CFM,SUM(FCU_Num_Outlets_1:AC108)-1,0)))&amp; " CFM DELTA BTW. " &amp; E108 &amp; " CFM &amp; SUM OF CORESP. FCU-OUTLET CFMs","FCU-OUTLET CFM CHECK COMPLETE")),"")</f>
        <v/>
      </c>
      <c r="D108" s="95"/>
      <c r="E108" s="336"/>
      <c r="F108" s="754"/>
      <c r="G108" s="348"/>
      <c r="H108" s="348"/>
      <c r="I108" s="348"/>
      <c r="J108" s="348"/>
      <c r="K108" s="461"/>
      <c r="L108" s="350"/>
      <c r="M108" s="350"/>
      <c r="N108" s="351"/>
      <c r="O108" s="350"/>
      <c r="P108" s="351"/>
      <c r="Q108" s="351"/>
      <c r="R108" s="548"/>
      <c r="S108" s="716"/>
      <c r="T108" s="548"/>
      <c r="U108" s="548"/>
      <c r="V108" s="548"/>
      <c r="W108" s="267"/>
      <c r="X108" s="267"/>
      <c r="Y108" s="267"/>
      <c r="Z108" s="267"/>
      <c r="AA108" s="267"/>
      <c r="AB108" s="267"/>
      <c r="AC108" s="548"/>
      <c r="AD108" s="548"/>
      <c r="AE108" s="404"/>
      <c r="AF108" s="457"/>
      <c r="AG108" s="456" t="str">
        <f>IF(AC108&lt;&gt;"",AC108*DUR_OUTLET,"")</f>
        <v/>
      </c>
      <c r="AH108" s="456" t="str">
        <f>IF(AD108&lt;&gt;"",AD108*DUR_INLET,"")</f>
        <v/>
      </c>
      <c r="AI108" s="401" t="str">
        <f>IF(E108&lt;&gt;"",DUR_FCU,"")</f>
        <v/>
      </c>
      <c r="AJ108" s="404"/>
      <c r="AK108" s="404"/>
    </row>
    <row r="109" spans="1:44" ht="15" hidden="1" customHeight="1" x14ac:dyDescent="0.25">
      <c r="A109" s="56"/>
      <c r="B109" s="59"/>
      <c r="C109" s="59"/>
      <c r="D109" s="64"/>
      <c r="E109" s="59"/>
      <c r="F109" s="59"/>
      <c r="G109" s="59"/>
      <c r="H109" s="68"/>
      <c r="I109" s="59"/>
      <c r="J109" s="59"/>
      <c r="K109" s="59"/>
      <c r="L109" s="69"/>
      <c r="M109" s="70"/>
      <c r="N109" s="70"/>
      <c r="O109" s="69"/>
      <c r="P109" s="62"/>
      <c r="Q109" s="67"/>
      <c r="R109" s="67"/>
      <c r="S109" s="67"/>
      <c r="T109" s="67"/>
      <c r="U109" s="158"/>
      <c r="AF109" s="94"/>
      <c r="AG109" s="94"/>
      <c r="AH109" s="94"/>
      <c r="AP109" s="418"/>
      <c r="AQ109" s="418"/>
      <c r="AR109" s="418"/>
    </row>
    <row r="110" spans="1:44" ht="15" hidden="1" customHeight="1" x14ac:dyDescent="0.2">
      <c r="A110" s="56"/>
      <c r="B110" s="59"/>
      <c r="C110" s="59"/>
      <c r="D110" s="64"/>
      <c r="E110" s="59"/>
      <c r="F110" s="59"/>
      <c r="G110" s="59"/>
      <c r="H110" s="68"/>
      <c r="I110" s="59"/>
      <c r="J110" s="59"/>
      <c r="K110" s="59"/>
      <c r="L110" s="69"/>
      <c r="M110" s="70"/>
      <c r="N110" s="70"/>
      <c r="O110" s="69"/>
      <c r="P110" s="62"/>
      <c r="Q110" s="67"/>
      <c r="R110" s="67"/>
      <c r="S110" s="67"/>
      <c r="U110" s="67"/>
    </row>
    <row r="111" spans="1:44" ht="15" hidden="1" customHeight="1" thickBot="1" x14ac:dyDescent="0.3">
      <c r="A111" s="862" t="str">
        <f ca="1">IF(FCU_OutletSum_1&lt;&gt;"",IF((COUNTA(OFFSET(FCU_Inlet_Reference,-3,0):FCU_OutletSum_1)+COUNTBLANK(OFFSET(FCU_Inlet_Reference,-3,0):FCU_OutletSum_1))&lt;&gt;SUM(FCU_Num_Outlets_1:OFFSET(FCU_Num_Outlets_1,Number_FCUs-1,0)),"NO. OF FCU-OUTLET MISMATCH",""),"")</f>
        <v/>
      </c>
      <c r="B111" s="59"/>
      <c r="C111" s="59"/>
      <c r="D111" s="783" t="s">
        <v>620</v>
      </c>
      <c r="E111" s="767" t="s">
        <v>189</v>
      </c>
      <c r="F111" s="768"/>
      <c r="G111" s="768"/>
      <c r="H111" s="768"/>
      <c r="I111" s="768"/>
      <c r="J111" s="769"/>
      <c r="K111" s="158"/>
      <c r="L111" s="158"/>
      <c r="M111" s="158"/>
      <c r="N111" s="158"/>
      <c r="O111" s="158"/>
      <c r="P111" s="158"/>
      <c r="Q111" s="158"/>
      <c r="R111" s="158"/>
      <c r="S111" s="158"/>
      <c r="T111" s="158"/>
    </row>
    <row r="112" spans="1:44" ht="15" hidden="1" customHeight="1" thickTop="1" x14ac:dyDescent="0.25">
      <c r="A112" s="862"/>
      <c r="B112" s="59"/>
      <c r="C112" s="59"/>
      <c r="D112" s="784"/>
      <c r="E112" s="765" t="s">
        <v>25</v>
      </c>
      <c r="F112" s="772" t="s">
        <v>183</v>
      </c>
      <c r="G112" s="765" t="s">
        <v>192</v>
      </c>
      <c r="H112" s="765" t="s">
        <v>190</v>
      </c>
      <c r="I112" s="770" t="s">
        <v>194</v>
      </c>
      <c r="J112" s="765" t="s">
        <v>184</v>
      </c>
      <c r="K112" s="158"/>
      <c r="L112" s="158"/>
      <c r="M112" s="158"/>
      <c r="N112" s="158"/>
      <c r="O112" s="158"/>
      <c r="P112" s="158"/>
      <c r="Q112" s="158"/>
      <c r="R112" s="158"/>
      <c r="S112" s="158"/>
      <c r="T112" s="158"/>
      <c r="AK112" s="94"/>
      <c r="AL112" s="94"/>
      <c r="AM112" s="94"/>
      <c r="AN112" s="94"/>
      <c r="AO112" s="94"/>
    </row>
    <row r="113" spans="1:44" ht="15" hidden="1" customHeight="1" x14ac:dyDescent="0.25">
      <c r="A113" s="862"/>
      <c r="B113" s="59"/>
      <c r="C113" s="59"/>
      <c r="D113" s="785"/>
      <c r="E113" s="766"/>
      <c r="F113" s="760"/>
      <c r="G113" s="766"/>
      <c r="H113" s="766"/>
      <c r="I113" s="760"/>
      <c r="J113" s="766"/>
      <c r="K113" s="158"/>
      <c r="L113" s="158"/>
      <c r="M113" s="158"/>
      <c r="N113" s="158"/>
      <c r="O113" s="158"/>
      <c r="P113" s="158"/>
      <c r="Q113" s="158"/>
      <c r="R113" s="158"/>
      <c r="S113" s="158"/>
      <c r="T113" s="158"/>
      <c r="U113" s="331"/>
      <c r="V113" s="331"/>
      <c r="W113" s="331"/>
      <c r="X113" s="331"/>
      <c r="Y113" s="331"/>
      <c r="AF113" s="94"/>
      <c r="AG113" s="94"/>
      <c r="AH113" s="94"/>
    </row>
    <row r="114" spans="1:44" ht="15" hidden="1" customHeight="1" x14ac:dyDescent="0.2">
      <c r="A114" s="454"/>
      <c r="B114" s="447"/>
      <c r="C114" s="447"/>
      <c r="D114" s="329"/>
      <c r="E114" s="324"/>
      <c r="F114" s="755"/>
      <c r="G114" s="329"/>
      <c r="H114" s="330"/>
      <c r="I114" s="352"/>
      <c r="J114" s="329"/>
      <c r="K114" s="325"/>
      <c r="L114" s="325"/>
      <c r="M114" s="325"/>
      <c r="N114" s="325"/>
      <c r="O114" s="325"/>
      <c r="P114" s="325"/>
      <c r="Q114" s="325"/>
      <c r="R114" s="325"/>
      <c r="S114" s="325"/>
      <c r="T114" s="325"/>
      <c r="U114" s="325"/>
      <c r="V114" s="331"/>
      <c r="W114" s="331"/>
      <c r="X114" s="331"/>
      <c r="Y114" s="331"/>
      <c r="Z114" s="331"/>
      <c r="AA114" s="331"/>
      <c r="AB114" s="331"/>
      <c r="AC114" s="331"/>
      <c r="AD114" s="331"/>
      <c r="AE114" s="331"/>
      <c r="AF114" s="331"/>
      <c r="AG114" s="331"/>
      <c r="AH114" s="331"/>
      <c r="AI114" s="331"/>
      <c r="AJ114" s="331"/>
      <c r="AK114" s="331"/>
      <c r="AL114" s="331"/>
      <c r="AM114" s="331"/>
      <c r="AN114" s="331"/>
      <c r="AO114" s="331"/>
      <c r="AP114" s="418"/>
      <c r="AQ114" s="418"/>
      <c r="AR114" s="418"/>
    </row>
    <row r="115" spans="1:44" ht="15" hidden="1" customHeight="1" x14ac:dyDescent="0.2">
      <c r="A115" s="325"/>
      <c r="B115" s="326"/>
      <c r="C115" s="327"/>
      <c r="D115" s="334"/>
      <c r="E115" s="559"/>
      <c r="F115" s="559"/>
      <c r="G115" s="559"/>
      <c r="H115" s="559"/>
      <c r="I115" s="559"/>
      <c r="J115" s="559"/>
      <c r="K115" s="325"/>
      <c r="L115" s="325"/>
      <c r="M115" s="325"/>
      <c r="N115" s="325"/>
      <c r="O115" s="325"/>
      <c r="P115" s="325"/>
      <c r="Q115" s="325"/>
      <c r="R115" s="325"/>
      <c r="S115" s="331"/>
      <c r="T115" s="331"/>
      <c r="U115" s="331"/>
      <c r="V115" s="333"/>
      <c r="W115" s="333"/>
      <c r="X115" s="333"/>
      <c r="Y115" s="331"/>
      <c r="Z115" s="331"/>
      <c r="AA115" s="331"/>
      <c r="AB115" s="331"/>
      <c r="AC115" s="331"/>
      <c r="AD115" s="331"/>
      <c r="AE115" s="331"/>
      <c r="AF115" s="331"/>
      <c r="AG115" s="331"/>
      <c r="AH115" s="331"/>
      <c r="AI115" s="331"/>
      <c r="AJ115" s="331"/>
      <c r="AK115" s="331"/>
      <c r="AL115" s="331"/>
      <c r="AM115" s="331"/>
      <c r="AN115" s="331"/>
      <c r="AO115" s="331"/>
    </row>
    <row r="116" spans="1:44" ht="15" hidden="1" customHeight="1" x14ac:dyDescent="0.2">
      <c r="A116" s="325"/>
      <c r="B116" s="326"/>
      <c r="C116" s="327"/>
      <c r="D116" s="334"/>
      <c r="E116" s="381"/>
      <c r="F116" s="334"/>
      <c r="G116" s="334"/>
      <c r="H116" s="334"/>
      <c r="I116" s="334"/>
      <c r="J116" s="334"/>
      <c r="K116" s="325"/>
      <c r="L116" s="325"/>
      <c r="M116" s="325"/>
      <c r="N116" s="325"/>
      <c r="O116" s="325"/>
      <c r="P116" s="325"/>
      <c r="Q116" s="325"/>
      <c r="R116" s="325"/>
      <c r="S116" s="331"/>
      <c r="T116" s="331"/>
      <c r="U116" s="331"/>
      <c r="V116" s="333"/>
      <c r="W116" s="333"/>
      <c r="X116" s="333"/>
      <c r="Y116" s="331"/>
      <c r="Z116" s="331"/>
      <c r="AA116" s="331"/>
      <c r="AB116" s="331"/>
      <c r="AC116" s="331"/>
      <c r="AD116" s="331"/>
      <c r="AE116" s="331"/>
      <c r="AF116" s="331"/>
      <c r="AG116" s="331"/>
      <c r="AH116" s="331"/>
      <c r="AI116" s="331"/>
      <c r="AJ116" s="331"/>
      <c r="AK116" s="331"/>
      <c r="AL116" s="331"/>
      <c r="AM116" s="331"/>
      <c r="AN116" s="331"/>
      <c r="AO116" s="331"/>
    </row>
    <row r="117" spans="1:44" ht="15" hidden="1" customHeight="1" thickBot="1" x14ac:dyDescent="0.25">
      <c r="A117" s="862" t="str">
        <f ca="1">IF(FCU_InletSum_1&lt;&gt;"",IF((COUNTA(OFFSET(AC_Reference,-4,0):FCU_InletSum_1)+COUNTBLANK(OFFSET(AC_Reference,-4,0):FCU_InletSum_1))&lt;&gt;SUMIF(FCU_Num_Inlets_1:OFFSET(FCU_Num_Inlets_1,Number_FCUs-1,0),"&lt;&gt;1"),"NO. OF FCU-INLET MISMATCH",""),"")</f>
        <v/>
      </c>
      <c r="C117" s="91"/>
      <c r="D117" s="786" t="s">
        <v>700</v>
      </c>
      <c r="E117" s="767" t="s">
        <v>252</v>
      </c>
      <c r="F117" s="768"/>
      <c r="G117" s="768"/>
      <c r="H117" s="768"/>
      <c r="I117" s="768"/>
      <c r="J117" s="769"/>
      <c r="S117" s="67"/>
      <c r="T117" s="67"/>
      <c r="U117" s="67"/>
      <c r="Y117" s="331"/>
      <c r="Z117" s="331"/>
      <c r="AA117" s="331"/>
      <c r="AF117" s="331"/>
      <c r="AG117" s="331"/>
      <c r="AH117" s="331"/>
      <c r="AI117" s="331"/>
      <c r="AJ117" s="331"/>
      <c r="AK117" s="331"/>
      <c r="AL117" s="331"/>
      <c r="AM117" s="331"/>
      <c r="AN117" s="331"/>
      <c r="AO117" s="331"/>
    </row>
    <row r="118" spans="1:44" ht="15" hidden="1" customHeight="1" thickTop="1" x14ac:dyDescent="0.2">
      <c r="A118" s="862"/>
      <c r="C118" s="91"/>
      <c r="D118" s="787"/>
      <c r="E118" s="765" t="s">
        <v>25</v>
      </c>
      <c r="F118" s="772" t="s">
        <v>183</v>
      </c>
      <c r="G118" s="765" t="s">
        <v>253</v>
      </c>
      <c r="H118" s="765" t="s">
        <v>254</v>
      </c>
      <c r="I118" s="770" t="s">
        <v>193</v>
      </c>
      <c r="J118" s="765" t="s">
        <v>184</v>
      </c>
      <c r="AF118" s="331"/>
      <c r="AG118" s="331"/>
      <c r="AH118" s="331"/>
      <c r="AI118" s="331"/>
      <c r="AJ118" s="331"/>
      <c r="AK118" s="331"/>
      <c r="AL118" s="331"/>
      <c r="AM118" s="331"/>
      <c r="AN118" s="331"/>
      <c r="AO118" s="331"/>
    </row>
    <row r="119" spans="1:44" ht="15" hidden="1" customHeight="1" x14ac:dyDescent="0.2">
      <c r="A119" s="862"/>
      <c r="C119" s="91"/>
      <c r="D119" s="788"/>
      <c r="E119" s="766"/>
      <c r="F119" s="760"/>
      <c r="G119" s="766"/>
      <c r="H119" s="766"/>
      <c r="I119" s="760"/>
      <c r="J119" s="766"/>
      <c r="AF119" s="331"/>
      <c r="AG119" s="331"/>
      <c r="AH119" s="331"/>
      <c r="AI119" s="331"/>
      <c r="AJ119" s="331"/>
      <c r="AK119" s="331"/>
      <c r="AL119" s="331"/>
      <c r="AM119" s="331"/>
      <c r="AN119" s="331"/>
      <c r="AO119" s="331"/>
    </row>
    <row r="120" spans="1:44" ht="15" hidden="1" customHeight="1" x14ac:dyDescent="0.2">
      <c r="A120" s="325"/>
      <c r="B120" s="326"/>
      <c r="C120" s="327"/>
      <c r="D120" s="328"/>
      <c r="E120" s="324"/>
      <c r="F120" s="755"/>
      <c r="G120" s="329"/>
      <c r="H120" s="330"/>
      <c r="I120" s="329"/>
      <c r="J120" s="384"/>
      <c r="K120" s="325"/>
      <c r="L120" s="325"/>
      <c r="M120" s="325"/>
      <c r="N120" s="325"/>
      <c r="O120" s="325"/>
      <c r="P120" s="325"/>
      <c r="Q120" s="325"/>
      <c r="R120" s="325"/>
      <c r="S120" s="331"/>
      <c r="T120" s="331"/>
      <c r="U120" s="331"/>
      <c r="V120" s="333"/>
      <c r="W120" s="333"/>
      <c r="X120" s="333"/>
      <c r="Y120" s="331"/>
      <c r="Z120" s="331"/>
      <c r="AA120" s="331"/>
      <c r="AB120" s="331"/>
      <c r="AC120" s="331"/>
      <c r="AD120" s="331"/>
      <c r="AE120" s="331"/>
      <c r="AF120" s="331"/>
      <c r="AG120" s="331"/>
      <c r="AH120" s="331"/>
      <c r="AI120" s="331"/>
      <c r="AJ120" s="331"/>
      <c r="AK120" s="331"/>
      <c r="AL120" s="331"/>
      <c r="AM120" s="331"/>
      <c r="AN120" s="331"/>
      <c r="AO120" s="331"/>
      <c r="AP120" s="418"/>
      <c r="AQ120" s="418"/>
      <c r="AR120" s="418"/>
    </row>
    <row r="121" spans="1:44" ht="15" hidden="1" customHeight="1" x14ac:dyDescent="0.2">
      <c r="A121" s="56"/>
      <c r="B121" s="59"/>
      <c r="C121" s="59"/>
      <c r="D121" s="64"/>
      <c r="AF121" s="94"/>
      <c r="AG121" s="94"/>
      <c r="AH121" s="94"/>
    </row>
    <row r="122" spans="1:44" ht="15" customHeight="1" x14ac:dyDescent="0.2">
      <c r="A122" s="77"/>
      <c r="B122" s="78" t="s">
        <v>186</v>
      </c>
      <c r="C122" s="78">
        <v>0</v>
      </c>
      <c r="AF122" s="94"/>
      <c r="AG122" s="94"/>
      <c r="AH122" s="94"/>
      <c r="AP122" s="418"/>
      <c r="AQ122" s="418"/>
      <c r="AR122" s="418"/>
    </row>
    <row r="123" spans="1:44" ht="15" customHeight="1" x14ac:dyDescent="0.2">
      <c r="A123" s="459"/>
      <c r="B123" s="459"/>
      <c r="C123" s="459"/>
    </row>
    <row r="124" spans="1:44" ht="15" hidden="1" customHeight="1" thickBot="1" x14ac:dyDescent="0.25">
      <c r="A124" s="838" t="str">
        <f ca="1">IF(AC_1&lt;&gt;"",(IF((COUNTA(OFFSET(AC_Outlet_Reference,-3,0):AC_1)+COUNTBLANK(OFFSET(AC_Outlet_Reference,-3,0):AC_1))&lt;&gt;Number_ACs,"INDICATED NO. OF ACS DOESN’T MATCH NO. OF ROWS","")),"")</f>
        <v/>
      </c>
      <c r="B124" s="59"/>
      <c r="C124" s="59"/>
      <c r="D124" s="783" t="s">
        <v>621</v>
      </c>
      <c r="E124" s="762" t="s">
        <v>24</v>
      </c>
      <c r="F124" s="763"/>
      <c r="G124" s="764"/>
      <c r="H124" s="767" t="s">
        <v>28</v>
      </c>
      <c r="I124" s="768"/>
      <c r="J124" s="768"/>
      <c r="K124" s="769"/>
      <c r="L124" s="767" t="s">
        <v>178</v>
      </c>
      <c r="M124" s="768"/>
      <c r="N124" s="768"/>
      <c r="O124" s="769"/>
      <c r="P124" s="767" t="s">
        <v>177</v>
      </c>
      <c r="Q124" s="769"/>
      <c r="R124" s="807" t="s">
        <v>241</v>
      </c>
      <c r="S124" s="807"/>
      <c r="T124" s="807"/>
      <c r="U124" s="807"/>
      <c r="V124" s="807"/>
      <c r="W124" s="807"/>
      <c r="X124" s="807"/>
      <c r="Y124" s="807"/>
      <c r="Z124" s="807"/>
      <c r="AA124" s="807"/>
      <c r="AB124" s="807"/>
      <c r="AC124" s="807"/>
      <c r="AD124" s="807"/>
      <c r="AE124" s="777" t="s">
        <v>718</v>
      </c>
      <c r="AF124" s="777"/>
      <c r="AG124" s="777"/>
      <c r="AH124" s="777"/>
      <c r="AI124" s="777"/>
      <c r="AJ124" s="777"/>
      <c r="AK124" s="777"/>
    </row>
    <row r="125" spans="1:44" ht="15" hidden="1" customHeight="1" thickTop="1" x14ac:dyDescent="0.2">
      <c r="A125" s="839"/>
      <c r="B125" s="59"/>
      <c r="C125" s="59"/>
      <c r="D125" s="784"/>
      <c r="E125" s="765" t="s">
        <v>25</v>
      </c>
      <c r="F125" s="765" t="s">
        <v>172</v>
      </c>
      <c r="G125" s="765" t="s">
        <v>173</v>
      </c>
      <c r="H125" s="765" t="s">
        <v>171</v>
      </c>
      <c r="I125" s="765" t="s">
        <v>26</v>
      </c>
      <c r="J125" s="765" t="s">
        <v>27</v>
      </c>
      <c r="K125" s="765" t="s">
        <v>29</v>
      </c>
      <c r="L125" s="765" t="s">
        <v>30</v>
      </c>
      <c r="M125" s="765" t="s">
        <v>31</v>
      </c>
      <c r="N125" s="765" t="s">
        <v>32</v>
      </c>
      <c r="O125" s="765" t="s">
        <v>33</v>
      </c>
      <c r="P125" s="765" t="s">
        <v>174</v>
      </c>
      <c r="Q125" s="765" t="s">
        <v>175</v>
      </c>
      <c r="R125" s="760" t="s">
        <v>247</v>
      </c>
      <c r="S125" s="815" t="s">
        <v>645</v>
      </c>
      <c r="T125" s="766" t="s">
        <v>610</v>
      </c>
      <c r="U125" s="766"/>
      <c r="V125" s="766"/>
      <c r="W125" s="766" t="s">
        <v>387</v>
      </c>
      <c r="X125" s="766" t="s">
        <v>388</v>
      </c>
      <c r="Y125" s="766" t="s">
        <v>642</v>
      </c>
      <c r="Z125" s="766" t="s">
        <v>839</v>
      </c>
      <c r="AA125" s="766" t="s">
        <v>647</v>
      </c>
      <c r="AB125" s="766" t="s">
        <v>682</v>
      </c>
      <c r="AC125" s="760" t="s">
        <v>691</v>
      </c>
      <c r="AD125" s="760" t="s">
        <v>692</v>
      </c>
      <c r="AE125" s="800" t="s">
        <v>727</v>
      </c>
      <c r="AF125" s="796" t="s">
        <v>728</v>
      </c>
      <c r="AG125" s="789" t="s">
        <v>720</v>
      </c>
      <c r="AH125" s="789" t="s">
        <v>755</v>
      </c>
      <c r="AI125" s="789" t="s">
        <v>719</v>
      </c>
      <c r="AJ125" s="775" t="s">
        <v>729</v>
      </c>
      <c r="AK125" s="775" t="s">
        <v>730</v>
      </c>
    </row>
    <row r="126" spans="1:44" ht="15" hidden="1" customHeight="1" x14ac:dyDescent="0.2">
      <c r="A126" s="839"/>
      <c r="B126" s="59"/>
      <c r="C126" s="59"/>
      <c r="D126" s="785"/>
      <c r="E126" s="766"/>
      <c r="F126" s="766"/>
      <c r="G126" s="766"/>
      <c r="H126" s="766"/>
      <c r="I126" s="766"/>
      <c r="J126" s="766"/>
      <c r="K126" s="766"/>
      <c r="L126" s="766"/>
      <c r="M126" s="766"/>
      <c r="N126" s="766"/>
      <c r="O126" s="766"/>
      <c r="P126" s="766"/>
      <c r="Q126" s="766"/>
      <c r="R126" s="761"/>
      <c r="S126" s="809"/>
      <c r="T126" s="547" t="s">
        <v>20</v>
      </c>
      <c r="U126" s="557" t="s">
        <v>21</v>
      </c>
      <c r="V126" s="547" t="s">
        <v>609</v>
      </c>
      <c r="W126" s="771"/>
      <c r="X126" s="771"/>
      <c r="Y126" s="771"/>
      <c r="Z126" s="771"/>
      <c r="AA126" s="771"/>
      <c r="AB126" s="771"/>
      <c r="AC126" s="761"/>
      <c r="AD126" s="761"/>
      <c r="AE126" s="801"/>
      <c r="AF126" s="797"/>
      <c r="AG126" s="790"/>
      <c r="AH126" s="790"/>
      <c r="AI126" s="790"/>
      <c r="AJ126" s="776"/>
      <c r="AK126" s="776"/>
    </row>
    <row r="127" spans="1:44" ht="15" hidden="1" customHeight="1" x14ac:dyDescent="0.2">
      <c r="A127" s="454" t="str">
        <f ca="1">IF(AND(AD127&lt;&gt;"",SUM(OFFSET(AC_InletSum_CFM,IF(D127=1,0,SUM(AC_Num_Inlets_1:OFFSET(AD127,-1,0))),0):OFFSET(AC_InletSum_CFM,SUM(AC_Num_Inlets_1:AD127)-1,0))&lt;&gt;0),IF(OR(OFFSET(AC_Reference,0,-3)&lt;&gt;"",OFFSET(AC_Inlet_Reference,0,-3)&lt;&gt;""),"SEE MISMATCH ERROR IN COLUMN A",IF(P127&lt;&gt;SUM(OFFSET(AC_InletSum_CFM,IF(D127=1,0,SUM(AC_Num_Inlets_1:OFFSET(AD127,-1,0))),0):OFFSET(AC_InletSum_CFM,SUM(AC_Num_Inlets_1:AD127)-1,0)),ABS(P127- SUM(OFFSET(AC_InletSum_CFM,IF(D127=1,0,SUM(AC_Num_Inlets_1:OFFSET(AD127,-1,0))),0):OFFSET(AC_InletSum_CFM,SUM(AC_Num_Inlets_1:AD127)-1,0)))&amp; " CFM DELTA BTW. " &amp; E127 &amp; " RETURN CFM &amp; SUM OF CORESP. AC-INLET CFMs","AC-INLET CFM CHECK COMPLETE")),"")</f>
        <v/>
      </c>
      <c r="B127" s="447"/>
      <c r="C127" s="447" t="str">
        <f ca="1">IF(AND(AC127&lt;&gt;"",SUM(OFFSET(AC_OutletSum_CFM,IF(D127=1,0,SUM(AC_Num_Outlets_1:OFFSET(AC127,-1,0))),0):OFFSET(AC_OutletSum_CFM,SUM(AC_Num_Outlets_1:AC127)-1,0))&lt;&gt;0),IF(OR(OFFSET(AC_Reference,0,-3)&lt;&gt;"",OFFSET(AC_Outlet_Reference,0,-3)&lt;&gt;""),"SEE MISMATCH ERROR IN COLUMN A",IF(K127&lt;&gt;SUM(OFFSET(AC_OutletSum_CFM,IF(D127=1,0,SUM(AC_Num_Outlets_1:OFFSET(AC127,-1,0))),0):OFFSET(AC_OutletSum_CFM,SUM(AC_Num_Outlets_1:AC127)-1,0)),ABS(K127- SUM(OFFSET(AC_OutletSum_CFM,IF(D127=1,0,SUM(AC_Num_Outlets_1:OFFSET(AC127,-1,0))),0):OFFSET(AC_OutletSum_CFM,SUM(AC_Num_Outlets_1:AC127)-1,0)))&amp; " CFM DELTA BTW. " &amp; E127 &amp; " CFM &amp; SUM OF CORESP. AC-OUTLET CFMs","AC-OUTLET CFM CHECK COMPLETE")),"")</f>
        <v/>
      </c>
      <c r="D127" s="95"/>
      <c r="E127" s="336"/>
      <c r="F127" s="754"/>
      <c r="G127" s="713"/>
      <c r="H127" s="246"/>
      <c r="I127" s="246"/>
      <c r="J127" s="246"/>
      <c r="K127" s="461"/>
      <c r="L127" s="92"/>
      <c r="M127" s="92"/>
      <c r="N127" s="246"/>
      <c r="O127" s="92"/>
      <c r="P127" s="246"/>
      <c r="Q127" s="246"/>
      <c r="R127" s="548"/>
      <c r="S127" s="716"/>
      <c r="T127" s="548"/>
      <c r="U127" s="707"/>
      <c r="V127" s="707"/>
      <c r="W127" s="267"/>
      <c r="X127" s="267"/>
      <c r="Y127" s="267"/>
      <c r="Z127" s="267"/>
      <c r="AA127" s="267"/>
      <c r="AB127" s="267"/>
      <c r="AC127" s="548"/>
      <c r="AD127" s="548"/>
      <c r="AE127" s="404"/>
      <c r="AF127" s="457"/>
      <c r="AG127" s="456" t="str">
        <f>IF(AC127&lt;&gt;"",AC127*DUR_OUTLET,"")</f>
        <v/>
      </c>
      <c r="AH127" s="456" t="str">
        <f>IF(AD127&lt;&gt;"",AD127*DUR_INLET,"")</f>
        <v/>
      </c>
      <c r="AI127" s="401" t="str">
        <f>IF(E127&lt;&gt;"",DUR_AC,"")</f>
        <v/>
      </c>
      <c r="AJ127" s="404"/>
      <c r="AK127" s="404"/>
    </row>
    <row r="128" spans="1:44" ht="15" hidden="1" customHeight="1" x14ac:dyDescent="0.25">
      <c r="A128" s="56"/>
      <c r="B128" s="59"/>
      <c r="C128" s="59"/>
      <c r="D128" s="64"/>
      <c r="E128" s="59"/>
      <c r="F128" s="59"/>
      <c r="G128" s="59"/>
      <c r="H128" s="68"/>
      <c r="I128" s="59"/>
      <c r="J128" s="59"/>
      <c r="K128" s="59"/>
      <c r="L128" s="69"/>
      <c r="M128" s="70"/>
      <c r="N128" s="70"/>
      <c r="O128" s="69"/>
      <c r="P128" s="62"/>
      <c r="Q128" s="67"/>
      <c r="R128" s="67"/>
      <c r="S128" s="67"/>
      <c r="T128" s="67"/>
      <c r="U128" s="158"/>
    </row>
    <row r="129" spans="1:44" ht="15" hidden="1" customHeight="1" x14ac:dyDescent="0.2">
      <c r="A129" s="56"/>
      <c r="B129" s="59"/>
      <c r="C129" s="59"/>
      <c r="D129" s="64"/>
      <c r="E129" s="59"/>
      <c r="F129" s="59"/>
      <c r="G129" s="59"/>
      <c r="H129" s="68"/>
      <c r="I129" s="59"/>
      <c r="J129" s="59"/>
      <c r="K129" s="59"/>
      <c r="L129" s="69"/>
      <c r="M129" s="70"/>
      <c r="N129" s="70"/>
      <c r="O129" s="69"/>
      <c r="P129" s="62"/>
      <c r="Q129" s="67"/>
      <c r="R129" s="67"/>
      <c r="S129" s="67"/>
      <c r="U129" s="67"/>
    </row>
    <row r="130" spans="1:44" ht="15" hidden="1" customHeight="1" thickBot="1" x14ac:dyDescent="0.3">
      <c r="A130" s="839" t="str">
        <f ca="1">IF(AC_OutletSum_1&lt;&gt;"",IF((COUNTA(OFFSET(AC_Inlet_Reference,-3,0):AC_OutletSum_1)+COUNTBLANK(OFFSET(AC_Inlet_Reference,-3,0):AC_OutletSum_1))&lt;&gt;SUM(AC_Num_Outlets_1:OFFSET(AC_Num_Outlets_1,Number_ACs-1,0)),"INDICATED NO. OF AC-OUTLETS DOESN’T MATCH NO. OF ROWS",""),"")</f>
        <v/>
      </c>
      <c r="B130" s="59"/>
      <c r="C130" s="59"/>
      <c r="D130" s="783" t="s">
        <v>622</v>
      </c>
      <c r="E130" s="767" t="s">
        <v>189</v>
      </c>
      <c r="F130" s="768"/>
      <c r="G130" s="768"/>
      <c r="H130" s="768"/>
      <c r="I130" s="768"/>
      <c r="J130" s="769"/>
      <c r="K130" s="158"/>
      <c r="L130" s="158"/>
      <c r="M130" s="158"/>
      <c r="N130" s="158"/>
      <c r="O130" s="158"/>
      <c r="P130" s="158"/>
      <c r="Q130" s="158"/>
      <c r="R130" s="158"/>
      <c r="S130" s="158"/>
      <c r="T130" s="158"/>
      <c r="U130" s="158"/>
    </row>
    <row r="131" spans="1:44" ht="15" hidden="1" customHeight="1" thickTop="1" x14ac:dyDescent="0.25">
      <c r="A131" s="839"/>
      <c r="B131" s="59"/>
      <c r="C131" s="59"/>
      <c r="D131" s="784"/>
      <c r="E131" s="765" t="s">
        <v>25</v>
      </c>
      <c r="F131" s="765" t="s">
        <v>183</v>
      </c>
      <c r="G131" s="765" t="s">
        <v>192</v>
      </c>
      <c r="H131" s="765" t="s">
        <v>190</v>
      </c>
      <c r="I131" s="770" t="s">
        <v>194</v>
      </c>
      <c r="J131" s="765" t="s">
        <v>184</v>
      </c>
      <c r="K131" s="158"/>
      <c r="L131" s="158"/>
      <c r="M131" s="158"/>
      <c r="N131" s="158"/>
      <c r="O131" s="158"/>
      <c r="P131" s="158"/>
      <c r="Q131" s="158"/>
      <c r="R131" s="158"/>
      <c r="S131" s="158"/>
      <c r="T131" s="158"/>
      <c r="U131" s="158"/>
      <c r="AF131" s="94"/>
      <c r="AG131" s="94"/>
      <c r="AH131" s="94"/>
      <c r="AI131" s="94"/>
      <c r="AJ131" s="94"/>
      <c r="AK131" s="94"/>
      <c r="AL131" s="94"/>
      <c r="AM131" s="94"/>
      <c r="AN131" s="94"/>
      <c r="AO131" s="94"/>
    </row>
    <row r="132" spans="1:44" ht="15" hidden="1" customHeight="1" x14ac:dyDescent="0.25">
      <c r="A132" s="839"/>
      <c r="B132" s="59"/>
      <c r="C132" s="59"/>
      <c r="D132" s="785"/>
      <c r="E132" s="766"/>
      <c r="F132" s="766"/>
      <c r="G132" s="766"/>
      <c r="H132" s="766"/>
      <c r="I132" s="760"/>
      <c r="J132" s="766"/>
      <c r="K132" s="158"/>
      <c r="L132" s="158"/>
      <c r="M132" s="158"/>
      <c r="N132" s="158"/>
      <c r="O132" s="158"/>
      <c r="P132" s="158"/>
      <c r="Q132" s="158"/>
      <c r="R132" s="158"/>
      <c r="S132" s="158"/>
      <c r="T132" s="158"/>
      <c r="U132" s="158"/>
      <c r="AF132" s="94"/>
      <c r="AG132" s="94"/>
      <c r="AH132" s="94"/>
    </row>
    <row r="133" spans="1:44" ht="15" hidden="1" customHeight="1" x14ac:dyDescent="0.25">
      <c r="A133" s="454"/>
      <c r="B133" s="447"/>
      <c r="C133" s="447"/>
      <c r="D133" s="329"/>
      <c r="E133" s="324"/>
      <c r="F133" s="755"/>
      <c r="G133" s="329"/>
      <c r="H133" s="698"/>
      <c r="I133" s="329"/>
      <c r="J133" s="329"/>
      <c r="K133" s="325"/>
      <c r="L133" s="325"/>
      <c r="M133" s="325"/>
      <c r="N133" s="325"/>
      <c r="O133" s="325"/>
      <c r="P133" s="325"/>
      <c r="Q133" s="325"/>
      <c r="R133" s="325"/>
      <c r="S133" s="325"/>
      <c r="T133" s="325"/>
      <c r="U133" s="335"/>
      <c r="V133" s="331"/>
      <c r="W133" s="331"/>
      <c r="X133" s="331"/>
      <c r="Y133" s="331"/>
      <c r="Z133" s="331"/>
      <c r="AA133" s="331"/>
      <c r="AB133" s="331"/>
      <c r="AC133" s="331"/>
      <c r="AD133" s="331"/>
      <c r="AE133" s="331"/>
      <c r="AF133" s="331"/>
      <c r="AG133" s="331"/>
      <c r="AH133" s="331"/>
      <c r="AI133" s="331"/>
      <c r="AJ133" s="331"/>
      <c r="AK133" s="331"/>
      <c r="AL133" s="331"/>
      <c r="AM133" s="331"/>
      <c r="AN133" s="331"/>
      <c r="AO133" s="331"/>
    </row>
    <row r="134" spans="1:44" ht="15" hidden="1" customHeight="1" x14ac:dyDescent="0.2">
      <c r="A134" s="325"/>
      <c r="B134" s="326"/>
      <c r="C134" s="327"/>
      <c r="D134" s="334"/>
      <c r="E134" s="381"/>
      <c r="F134" s="334"/>
      <c r="G134" s="334"/>
      <c r="H134" s="334"/>
      <c r="I134" s="334"/>
      <c r="J134" s="334"/>
      <c r="K134" s="325"/>
      <c r="L134" s="325"/>
      <c r="M134" s="325"/>
      <c r="N134" s="325"/>
      <c r="O134" s="325"/>
      <c r="P134" s="325"/>
      <c r="Q134" s="325"/>
      <c r="R134" s="325"/>
      <c r="S134" s="331"/>
      <c r="T134" s="331"/>
      <c r="U134" s="331"/>
      <c r="V134" s="333"/>
      <c r="W134" s="333"/>
      <c r="X134" s="333"/>
      <c r="Y134" s="331"/>
      <c r="Z134" s="331"/>
      <c r="AA134" s="331"/>
      <c r="AB134" s="331"/>
      <c r="AC134" s="331"/>
      <c r="AD134" s="331"/>
      <c r="AE134" s="331"/>
      <c r="AF134" s="331"/>
      <c r="AG134" s="331"/>
      <c r="AH134" s="331"/>
      <c r="AI134" s="331"/>
      <c r="AJ134" s="331"/>
      <c r="AK134" s="331"/>
      <c r="AL134" s="331"/>
      <c r="AM134" s="331"/>
      <c r="AN134" s="331"/>
      <c r="AO134" s="331"/>
    </row>
    <row r="135" spans="1:44" ht="15" hidden="1" customHeight="1" x14ac:dyDescent="0.2">
      <c r="A135" s="325"/>
      <c r="B135" s="326"/>
      <c r="C135" s="327"/>
      <c r="D135" s="334"/>
      <c r="E135" s="381"/>
      <c r="F135" s="334"/>
      <c r="G135" s="334"/>
      <c r="H135" s="334"/>
      <c r="I135" s="334"/>
      <c r="J135" s="334"/>
      <c r="K135" s="325"/>
      <c r="L135" s="325"/>
      <c r="M135" s="325"/>
      <c r="N135" s="325"/>
      <c r="O135" s="325"/>
      <c r="P135" s="325"/>
      <c r="Q135" s="325"/>
      <c r="R135" s="325"/>
      <c r="S135" s="331"/>
      <c r="T135" s="331"/>
      <c r="U135" s="331"/>
      <c r="V135" s="333"/>
      <c r="W135" s="333"/>
      <c r="X135" s="333"/>
      <c r="Y135" s="331"/>
      <c r="Z135" s="331"/>
      <c r="AA135" s="331"/>
      <c r="AB135" s="331"/>
      <c r="AC135" s="331"/>
      <c r="AD135" s="331"/>
      <c r="AE135" s="331"/>
      <c r="AF135" s="331"/>
      <c r="AG135" s="331"/>
      <c r="AH135" s="331"/>
      <c r="AI135" s="331"/>
      <c r="AJ135" s="331"/>
      <c r="AK135" s="331"/>
      <c r="AL135" s="331"/>
      <c r="AM135" s="331"/>
      <c r="AN135" s="331"/>
      <c r="AO135" s="331"/>
    </row>
    <row r="136" spans="1:44" ht="15" hidden="1" customHeight="1" thickBot="1" x14ac:dyDescent="0.25">
      <c r="A136" s="839" t="str">
        <f ca="1">IF(AC_InletSum_1&lt;&gt;"",IF((COUNTA(OFFSET(CRAC_Reference,-4,0):AC_InletSum_1)+COUNTBLANK(OFFSET(CRAC_Reference,-4,0):AC_InletSum_1))&lt;&gt;SUM(AC_Num_Inlets_1:OFFSET(AC_Num_Inlets_1,Number_ACs-1,0)),"INDICATED NO. OF AC-INLETS DOESN’T MATCH NO. OF ROWS",""),"")</f>
        <v/>
      </c>
      <c r="C136" s="91"/>
      <c r="D136" s="786" t="s">
        <v>701</v>
      </c>
      <c r="E136" s="767" t="s">
        <v>252</v>
      </c>
      <c r="F136" s="768"/>
      <c r="G136" s="768"/>
      <c r="H136" s="768"/>
      <c r="I136" s="768"/>
      <c r="J136" s="769"/>
      <c r="S136" s="67"/>
      <c r="T136" s="67"/>
      <c r="U136" s="67"/>
      <c r="Y136" s="331"/>
      <c r="Z136" s="331"/>
      <c r="AA136" s="331"/>
      <c r="AF136" s="331"/>
      <c r="AG136" s="331"/>
      <c r="AH136" s="331"/>
      <c r="AI136" s="331"/>
      <c r="AJ136" s="331"/>
      <c r="AK136" s="331"/>
      <c r="AL136" s="331"/>
      <c r="AM136" s="331"/>
      <c r="AN136" s="331"/>
      <c r="AO136" s="331"/>
    </row>
    <row r="137" spans="1:44" ht="15" hidden="1" customHeight="1" thickTop="1" x14ac:dyDescent="0.2">
      <c r="A137" s="839"/>
      <c r="C137" s="91"/>
      <c r="D137" s="787"/>
      <c r="E137" s="765" t="s">
        <v>25</v>
      </c>
      <c r="F137" s="772" t="s">
        <v>183</v>
      </c>
      <c r="G137" s="765" t="s">
        <v>253</v>
      </c>
      <c r="H137" s="765" t="s">
        <v>254</v>
      </c>
      <c r="I137" s="770" t="s">
        <v>193</v>
      </c>
      <c r="J137" s="765" t="s">
        <v>184</v>
      </c>
      <c r="AF137" s="331"/>
      <c r="AG137" s="331"/>
      <c r="AH137" s="331"/>
      <c r="AI137" s="331"/>
      <c r="AJ137" s="331"/>
      <c r="AK137" s="331"/>
      <c r="AL137" s="331"/>
      <c r="AM137" s="331"/>
      <c r="AN137" s="331"/>
      <c r="AO137" s="331"/>
    </row>
    <row r="138" spans="1:44" ht="15" hidden="1" customHeight="1" x14ac:dyDescent="0.2">
      <c r="A138" s="839"/>
      <c r="C138" s="91"/>
      <c r="D138" s="788"/>
      <c r="E138" s="766"/>
      <c r="F138" s="760"/>
      <c r="G138" s="766"/>
      <c r="H138" s="766"/>
      <c r="I138" s="760"/>
      <c r="J138" s="766"/>
      <c r="AF138" s="331"/>
      <c r="AG138" s="331"/>
      <c r="AH138" s="331"/>
      <c r="AI138" s="331"/>
      <c r="AJ138" s="331"/>
      <c r="AK138" s="331"/>
      <c r="AL138" s="331"/>
      <c r="AM138" s="331"/>
      <c r="AN138" s="331"/>
      <c r="AO138" s="331"/>
    </row>
    <row r="139" spans="1:44" ht="15" hidden="1" customHeight="1" x14ac:dyDescent="0.2">
      <c r="A139" s="325"/>
      <c r="B139" s="326"/>
      <c r="C139" s="327"/>
      <c r="D139" s="323"/>
      <c r="E139" s="324"/>
      <c r="F139" s="755"/>
      <c r="G139" s="329"/>
      <c r="H139" s="698"/>
      <c r="I139" s="329"/>
      <c r="J139" s="384"/>
      <c r="K139" s="325"/>
      <c r="L139" s="325"/>
      <c r="M139" s="325"/>
      <c r="N139" s="325"/>
      <c r="O139" s="325"/>
      <c r="P139" s="325"/>
      <c r="Q139" s="325"/>
      <c r="R139" s="325"/>
      <c r="S139" s="331"/>
      <c r="T139" s="331"/>
      <c r="U139" s="331"/>
      <c r="V139" s="333"/>
      <c r="W139" s="333"/>
      <c r="X139" s="333"/>
      <c r="Y139" s="331"/>
      <c r="Z139" s="331"/>
      <c r="AA139" s="331"/>
      <c r="AB139" s="331"/>
      <c r="AC139" s="331"/>
      <c r="AD139" s="331"/>
      <c r="AE139" s="331"/>
      <c r="AF139" s="331"/>
      <c r="AG139" s="331"/>
      <c r="AH139" s="331"/>
      <c r="AI139" s="331"/>
      <c r="AJ139" s="331"/>
      <c r="AK139" s="331"/>
      <c r="AL139" s="331"/>
      <c r="AM139" s="331"/>
      <c r="AN139" s="331"/>
      <c r="AO139" s="331"/>
      <c r="AP139" s="418"/>
      <c r="AQ139" s="418"/>
      <c r="AR139" s="418"/>
    </row>
    <row r="140" spans="1:44" ht="15" hidden="1" customHeight="1" x14ac:dyDescent="0.2">
      <c r="A140" s="56"/>
      <c r="B140" s="59"/>
      <c r="C140" s="59"/>
      <c r="D140" s="64"/>
      <c r="AF140" s="94"/>
      <c r="AG140" s="94"/>
      <c r="AH140" s="94"/>
    </row>
    <row r="141" spans="1:44" ht="15" customHeight="1" x14ac:dyDescent="0.2">
      <c r="A141" s="77"/>
      <c r="B141" s="78" t="s">
        <v>240</v>
      </c>
      <c r="C141" s="78">
        <v>0</v>
      </c>
      <c r="AF141" s="94"/>
      <c r="AG141" s="94"/>
      <c r="AH141" s="94"/>
    </row>
    <row r="142" spans="1:44" ht="15" customHeight="1" x14ac:dyDescent="0.2">
      <c r="A142" s="459"/>
      <c r="B142" s="459"/>
      <c r="C142" s="459"/>
      <c r="AH142" s="94"/>
    </row>
    <row r="143" spans="1:44" ht="15" hidden="1" customHeight="1" thickBot="1" x14ac:dyDescent="0.25">
      <c r="A143" s="838" t="str">
        <f ca="1">IF(CRAC_1&lt;&gt;"",(IF((COUNTA(OFFSET(CRAC_Outlet_Reference,-3,0):CRAC_1)+COUNTBLANK(OFFSET(CRAC_Outlet_Reference,-3,0):CRAC_1))&lt;&gt;Number_CRACs,"INDICATED NO. OF CRACS DOESN’T MATCH NO. OF ROWS","")),"")</f>
        <v/>
      </c>
      <c r="B143" s="59"/>
      <c r="C143" s="59"/>
      <c r="D143" s="783" t="s">
        <v>623</v>
      </c>
      <c r="E143" s="762" t="s">
        <v>24</v>
      </c>
      <c r="F143" s="763"/>
      <c r="G143" s="764"/>
      <c r="H143" s="767" t="s">
        <v>28</v>
      </c>
      <c r="I143" s="768"/>
      <c r="J143" s="768"/>
      <c r="K143" s="769"/>
      <c r="L143" s="767" t="s">
        <v>178</v>
      </c>
      <c r="M143" s="768"/>
      <c r="N143" s="768"/>
      <c r="O143" s="769"/>
      <c r="P143" s="767" t="s">
        <v>177</v>
      </c>
      <c r="Q143" s="769"/>
      <c r="R143" s="807" t="s">
        <v>242</v>
      </c>
      <c r="S143" s="807"/>
      <c r="T143" s="807"/>
      <c r="U143" s="807"/>
      <c r="V143" s="807"/>
      <c r="W143" s="807"/>
      <c r="X143" s="807"/>
      <c r="Y143" s="807"/>
      <c r="Z143" s="807"/>
      <c r="AA143" s="807"/>
      <c r="AB143" s="807"/>
      <c r="AC143" s="807"/>
      <c r="AD143" s="807"/>
      <c r="AE143" s="777" t="s">
        <v>718</v>
      </c>
      <c r="AF143" s="777"/>
      <c r="AG143" s="777"/>
      <c r="AH143" s="777"/>
      <c r="AI143" s="777"/>
      <c r="AJ143" s="777"/>
      <c r="AK143" s="777"/>
    </row>
    <row r="144" spans="1:44" ht="15" hidden="1" customHeight="1" thickTop="1" x14ac:dyDescent="0.2">
      <c r="A144" s="839"/>
      <c r="B144" s="59"/>
      <c r="C144" s="59"/>
      <c r="D144" s="784"/>
      <c r="E144" s="765" t="s">
        <v>25</v>
      </c>
      <c r="F144" s="765" t="s">
        <v>172</v>
      </c>
      <c r="G144" s="765" t="s">
        <v>173</v>
      </c>
      <c r="H144" s="765" t="s">
        <v>171</v>
      </c>
      <c r="I144" s="765" t="s">
        <v>26</v>
      </c>
      <c r="J144" s="765" t="s">
        <v>27</v>
      </c>
      <c r="K144" s="765" t="s">
        <v>29</v>
      </c>
      <c r="L144" s="765" t="s">
        <v>30</v>
      </c>
      <c r="M144" s="765" t="s">
        <v>31</v>
      </c>
      <c r="N144" s="765" t="s">
        <v>32</v>
      </c>
      <c r="O144" s="765" t="s">
        <v>33</v>
      </c>
      <c r="P144" s="765" t="s">
        <v>174</v>
      </c>
      <c r="Q144" s="765" t="s">
        <v>175</v>
      </c>
      <c r="R144" s="760" t="s">
        <v>247</v>
      </c>
      <c r="S144" s="815" t="s">
        <v>645</v>
      </c>
      <c r="T144" s="766" t="s">
        <v>610</v>
      </c>
      <c r="U144" s="766"/>
      <c r="V144" s="766"/>
      <c r="W144" s="766" t="s">
        <v>387</v>
      </c>
      <c r="X144" s="766" t="s">
        <v>388</v>
      </c>
      <c r="Y144" s="766" t="s">
        <v>642</v>
      </c>
      <c r="Z144" s="766" t="s">
        <v>839</v>
      </c>
      <c r="AA144" s="766" t="s">
        <v>647</v>
      </c>
      <c r="AB144" s="766" t="s">
        <v>682</v>
      </c>
      <c r="AC144" s="760" t="s">
        <v>691</v>
      </c>
      <c r="AD144" s="760" t="s">
        <v>692</v>
      </c>
      <c r="AE144" s="800" t="s">
        <v>727</v>
      </c>
      <c r="AF144" s="796" t="s">
        <v>728</v>
      </c>
      <c r="AG144" s="789" t="s">
        <v>720</v>
      </c>
      <c r="AH144" s="789" t="s">
        <v>755</v>
      </c>
      <c r="AI144" s="789" t="s">
        <v>719</v>
      </c>
      <c r="AJ144" s="775" t="s">
        <v>729</v>
      </c>
      <c r="AK144" s="775" t="s">
        <v>730</v>
      </c>
    </row>
    <row r="145" spans="1:41" ht="15" hidden="1" customHeight="1" x14ac:dyDescent="0.2">
      <c r="A145" s="839"/>
      <c r="B145" s="59"/>
      <c r="C145" s="59"/>
      <c r="D145" s="785"/>
      <c r="E145" s="766"/>
      <c r="F145" s="766"/>
      <c r="G145" s="766"/>
      <c r="H145" s="766"/>
      <c r="I145" s="766"/>
      <c r="J145" s="766"/>
      <c r="K145" s="766"/>
      <c r="L145" s="766"/>
      <c r="M145" s="766"/>
      <c r="N145" s="766"/>
      <c r="O145" s="766"/>
      <c r="P145" s="766"/>
      <c r="Q145" s="766"/>
      <c r="R145" s="761"/>
      <c r="S145" s="809"/>
      <c r="T145" s="547" t="s">
        <v>20</v>
      </c>
      <c r="U145" s="547" t="s">
        <v>21</v>
      </c>
      <c r="V145" s="547" t="s">
        <v>609</v>
      </c>
      <c r="W145" s="771"/>
      <c r="X145" s="771"/>
      <c r="Y145" s="771"/>
      <c r="Z145" s="771"/>
      <c r="AA145" s="771"/>
      <c r="AB145" s="771"/>
      <c r="AC145" s="761"/>
      <c r="AD145" s="761"/>
      <c r="AE145" s="801"/>
      <c r="AF145" s="797"/>
      <c r="AG145" s="790"/>
      <c r="AH145" s="790"/>
      <c r="AI145" s="790"/>
      <c r="AJ145" s="776"/>
      <c r="AK145" s="776"/>
    </row>
    <row r="146" spans="1:41" ht="15" hidden="1" customHeight="1" x14ac:dyDescent="0.2">
      <c r="A146" s="454" t="str">
        <f ca="1">IF(AND(AD146&lt;&gt;"",SUM(OFFSET(CRAC_InletSum_CFM,IF(D146=1,0,SUM(CRAC_Num_Inlets_1:OFFSET(AD146,-1,0))),0):OFFSET(CRAC_InletSum_CFM,SUM(CRAC_Num_Inlets_1:AD146)-1,0))&lt;&gt;0),IF(OR(OFFSET(CRAC_Reference,0,-3)&lt;&gt;"",OFFSET(CRAC_Inlet_Reference,0,-3)&lt;&gt;""),"SEE MISMATCH ERROR IN COLUMN A",IF(P146&lt;&gt;SUM(OFFSET(CRAC_InletSum_CFM,IF(D146=1,0,SUM(CRAC_Num_Inlets_1:OFFSET(AD146,-1,0))),0):OFFSET(CRAC_InletSum_CFM,SUM(CRAC_Num_Inlets_1:AD146)-1,0)),ABS(P146- SUM(OFFSET(CRAC_InletSum_CFM,IF(D146=1,0,SUM(CRAC_Num_Inlets_1:OFFSET(AD146,-1,0))),0):OFFSET(CRAC_InletSum_CFM,SUM(CRAC_Num_Inlets_1:AD146)-1,0)))&amp; " CFM DELTA BTW. " &amp; E146 &amp; " RETURN CFM &amp; SUM OF CORESP. CRAC-INLET CFMs","CRAC-INLET CFM CHECK COMPLETE")),"")</f>
        <v/>
      </c>
      <c r="B146" s="447"/>
      <c r="C146" s="447" t="str">
        <f ca="1">IF(AND(AC146&lt;&gt;"",SUM(OFFSET(CRAC_OutletSum_CFM,IF(D146=1,0,SUM(CRAC_Num_Outlets_1:OFFSET(AC146,-1,0))),0):OFFSET(CRAC_OutletSum_CFM,SUM(CRAC_Num_Outlets_1:AC146)-1,0))&lt;&gt;0),IF(OR(OFFSET(CRAC_Reference,0,-3)&lt;&gt;"",OFFSET(CRAC_Outlet_Reference,0,-3)&lt;&gt;""),"SEE MISMATCH ERROR IN COLUMN A",IF(K146&lt;&gt;SUM(OFFSET(CRAC_OutletSum_CFM,IF(D146=1,0,SUM(CRAC_Num_Outlets_1:OFFSET(AC146,-1,0))),0):OFFSET(CRAC_OutletSum_CFM,SUM(CRAC_Num_Outlets_1:AC146)-1,0)),ABS(K146- SUM(OFFSET(CRAC_OutletSum_CFM,IF(D146=1,0,SUM(CRAC_Num_Outlets_1:OFFSET(AC146,-1,0))),0):OFFSET(CRAC_OutletSum_CFM,SUM(CRAC_Num_Outlets_1:AC146)-1,0)))&amp; " CFM DELTA BTW. " &amp; E146 &amp; " CFM &amp; SUM OF CORESP. CRAC-OUTLET CFMs","CRAC-OUTLET CFM CHECK COMPLETE")),"")</f>
        <v/>
      </c>
      <c r="D146" s="95"/>
      <c r="E146" s="336"/>
      <c r="F146" s="754"/>
      <c r="G146" s="713"/>
      <c r="H146" s="246"/>
      <c r="I146" s="246"/>
      <c r="J146" s="246"/>
      <c r="K146" s="461"/>
      <c r="L146" s="92"/>
      <c r="M146" s="92"/>
      <c r="N146" s="246"/>
      <c r="O146" s="92"/>
      <c r="P146" s="246"/>
      <c r="Q146" s="246"/>
      <c r="R146" s="548"/>
      <c r="S146" s="716"/>
      <c r="T146" s="548"/>
      <c r="U146" s="548"/>
      <c r="V146" s="548"/>
      <c r="W146" s="267"/>
      <c r="X146" s="267"/>
      <c r="Y146" s="267"/>
      <c r="Z146" s="267"/>
      <c r="AA146" s="267"/>
      <c r="AB146" s="267"/>
      <c r="AC146" s="548"/>
      <c r="AD146" s="548"/>
      <c r="AE146" s="404"/>
      <c r="AF146" s="457"/>
      <c r="AG146" s="456" t="str">
        <f>IF(AC146&lt;&gt;"",AC146*DUR_OUTLET,"")</f>
        <v/>
      </c>
      <c r="AH146" s="456" t="str">
        <f>IF(AD146&lt;&gt;"",AD146*DUR_INLET,"")</f>
        <v/>
      </c>
      <c r="AI146" s="401" t="str">
        <f>IF(E146&lt;&gt;"",DUR_CRAC,"")</f>
        <v/>
      </c>
      <c r="AJ146" s="404"/>
      <c r="AK146" s="404"/>
    </row>
    <row r="147" spans="1:41" ht="15" hidden="1" customHeight="1" x14ac:dyDescent="0.25">
      <c r="A147" s="56"/>
      <c r="B147" s="59"/>
      <c r="C147" s="59"/>
      <c r="D147" s="64"/>
      <c r="E147" s="59"/>
      <c r="F147" s="59"/>
      <c r="G147" s="59"/>
      <c r="H147" s="68"/>
      <c r="I147" s="59"/>
      <c r="J147" s="59"/>
      <c r="K147" s="59"/>
      <c r="L147" s="69"/>
      <c r="M147" s="70"/>
      <c r="N147" s="70"/>
      <c r="O147" s="69"/>
      <c r="P147" s="62"/>
      <c r="Q147" s="67"/>
      <c r="R147" s="67"/>
      <c r="S147" s="67"/>
      <c r="T147" s="67"/>
      <c r="U147" s="158"/>
    </row>
    <row r="148" spans="1:41" ht="15" hidden="1" customHeight="1" x14ac:dyDescent="0.2">
      <c r="A148" s="56"/>
      <c r="B148" s="59"/>
      <c r="C148" s="59"/>
      <c r="D148" s="64"/>
      <c r="E148" s="59"/>
      <c r="F148" s="59"/>
      <c r="G148" s="59"/>
      <c r="H148" s="68"/>
      <c r="I148" s="59"/>
      <c r="J148" s="59"/>
      <c r="K148" s="59"/>
      <c r="L148" s="69"/>
      <c r="M148" s="70"/>
      <c r="N148" s="70"/>
      <c r="O148" s="69"/>
      <c r="P148" s="62"/>
      <c r="Q148" s="67"/>
      <c r="R148" s="67"/>
      <c r="S148" s="67"/>
      <c r="U148" s="67"/>
    </row>
    <row r="149" spans="1:41" ht="15" hidden="1" customHeight="1" thickBot="1" x14ac:dyDescent="0.3">
      <c r="A149" s="839" t="str">
        <f ca="1">IF(CRAC_OutletSum_1&lt;&gt;"",IF((COUNTA(OFFSET(CRAC_Inlet_Reference,-3,0):CRAC_OutletSum_1)+COUNTBLANK(OFFSET(CRAC_Inlet_Reference,-3,0):CRAC_OutletSum_1))&lt;&gt;SUM(CRAC_Num_Outlets_1:OFFSET(CRAC_Num_Outlets_1,Number_CRACs-1,0)),"INDICATED NO. OF CRAC-OUTLETS DOESN’T MATCH NO. OF ROWS",""),"")</f>
        <v/>
      </c>
      <c r="B149" s="59"/>
      <c r="C149" s="59"/>
      <c r="D149" s="783" t="s">
        <v>624</v>
      </c>
      <c r="E149" s="767" t="s">
        <v>189</v>
      </c>
      <c r="F149" s="768"/>
      <c r="G149" s="768"/>
      <c r="H149" s="768"/>
      <c r="I149" s="768"/>
      <c r="J149" s="769"/>
      <c r="K149" s="158"/>
      <c r="L149" s="158"/>
      <c r="M149" s="158"/>
      <c r="N149" s="158"/>
      <c r="O149" s="158"/>
      <c r="P149" s="158"/>
      <c r="Q149" s="158"/>
      <c r="R149" s="158"/>
      <c r="S149" s="158"/>
      <c r="T149" s="158"/>
    </row>
    <row r="150" spans="1:41" ht="15" hidden="1" customHeight="1" thickTop="1" x14ac:dyDescent="0.25">
      <c r="A150" s="839"/>
      <c r="B150" s="59"/>
      <c r="C150" s="59"/>
      <c r="D150" s="784"/>
      <c r="E150" s="765" t="s">
        <v>25</v>
      </c>
      <c r="F150" s="822" t="s">
        <v>183</v>
      </c>
      <c r="G150" s="765" t="s">
        <v>192</v>
      </c>
      <c r="H150" s="765" t="s">
        <v>190</v>
      </c>
      <c r="I150" s="820" t="s">
        <v>194</v>
      </c>
      <c r="J150" s="765" t="s">
        <v>184</v>
      </c>
      <c r="K150" s="158"/>
      <c r="L150" s="158"/>
      <c r="M150" s="158"/>
      <c r="N150" s="158"/>
      <c r="O150" s="158"/>
      <c r="P150" s="158"/>
      <c r="Q150" s="158"/>
      <c r="R150" s="158"/>
      <c r="S150" s="158"/>
      <c r="T150" s="158"/>
      <c r="U150" s="94"/>
      <c r="V150" s="94"/>
      <c r="W150" s="94"/>
      <c r="X150" s="94"/>
      <c r="Y150" s="94"/>
      <c r="Z150" s="94"/>
      <c r="AA150" s="94"/>
      <c r="AN150" s="94"/>
      <c r="AO150" s="94"/>
    </row>
    <row r="151" spans="1:41" ht="15" hidden="1" customHeight="1" x14ac:dyDescent="0.25">
      <c r="A151" s="839"/>
      <c r="B151" s="59"/>
      <c r="C151" s="59"/>
      <c r="D151" s="785"/>
      <c r="E151" s="766"/>
      <c r="F151" s="823"/>
      <c r="G151" s="766"/>
      <c r="H151" s="766"/>
      <c r="I151" s="821"/>
      <c r="J151" s="766"/>
      <c r="K151" s="158"/>
      <c r="L151" s="158"/>
      <c r="M151" s="158"/>
      <c r="N151" s="158"/>
      <c r="O151" s="158"/>
      <c r="P151" s="158"/>
      <c r="Q151" s="158"/>
      <c r="R151" s="158"/>
      <c r="S151" s="158"/>
      <c r="T151" s="158"/>
      <c r="AH151" s="94"/>
    </row>
    <row r="152" spans="1:41" ht="15" hidden="1" customHeight="1" x14ac:dyDescent="0.2">
      <c r="A152" s="454"/>
      <c r="B152" s="447"/>
      <c r="C152" s="447"/>
      <c r="D152" s="329"/>
      <c r="E152" s="324"/>
      <c r="F152" s="755"/>
      <c r="G152" s="329"/>
      <c r="H152" s="698"/>
      <c r="I152" s="329"/>
      <c r="J152" s="329"/>
      <c r="K152" s="325"/>
      <c r="L152" s="325"/>
      <c r="M152" s="325"/>
      <c r="N152" s="325"/>
      <c r="O152" s="325"/>
      <c r="P152" s="325"/>
      <c r="Q152" s="325"/>
      <c r="R152" s="325"/>
      <c r="S152" s="325"/>
      <c r="T152" s="325"/>
      <c r="U152" s="325"/>
      <c r="V152" s="331"/>
      <c r="W152" s="331"/>
      <c r="X152" s="331"/>
      <c r="Y152" s="331"/>
      <c r="Z152" s="331"/>
      <c r="AA152" s="331"/>
      <c r="AB152" s="331"/>
      <c r="AC152" s="331"/>
      <c r="AD152" s="331"/>
      <c r="AE152" s="331"/>
      <c r="AF152" s="331"/>
      <c r="AG152" s="331"/>
      <c r="AH152" s="331"/>
      <c r="AI152" s="331"/>
      <c r="AJ152" s="331"/>
      <c r="AK152" s="331"/>
      <c r="AL152" s="331"/>
      <c r="AM152" s="331"/>
      <c r="AN152" s="331"/>
      <c r="AO152" s="331"/>
    </row>
    <row r="153" spans="1:41" ht="15" hidden="1" customHeight="1" x14ac:dyDescent="0.2">
      <c r="A153" s="325"/>
      <c r="B153" s="326"/>
      <c r="C153" s="327"/>
      <c r="D153" s="334"/>
      <c r="E153" s="381"/>
      <c r="F153" s="334"/>
      <c r="G153" s="334"/>
      <c r="H153" s="334"/>
      <c r="I153" s="334"/>
      <c r="J153" s="334"/>
      <c r="K153" s="325"/>
      <c r="L153" s="325"/>
      <c r="M153" s="325"/>
      <c r="N153" s="325"/>
      <c r="O153" s="325"/>
      <c r="P153" s="325"/>
      <c r="Q153" s="325"/>
      <c r="R153" s="325"/>
      <c r="S153" s="331"/>
      <c r="T153" s="331"/>
      <c r="U153" s="331"/>
      <c r="V153" s="333"/>
      <c r="W153" s="333"/>
      <c r="X153" s="333"/>
      <c r="Y153" s="331"/>
      <c r="Z153" s="331"/>
      <c r="AA153" s="331"/>
      <c r="AB153" s="331"/>
      <c r="AC153" s="331"/>
      <c r="AD153" s="331"/>
      <c r="AE153" s="331"/>
      <c r="AF153" s="331"/>
      <c r="AG153" s="331"/>
      <c r="AH153" s="331"/>
      <c r="AI153" s="331"/>
      <c r="AJ153" s="331"/>
      <c r="AK153" s="331"/>
      <c r="AL153" s="331"/>
      <c r="AM153" s="331"/>
      <c r="AN153" s="331"/>
      <c r="AO153" s="331"/>
    </row>
    <row r="154" spans="1:41" ht="15" hidden="1" customHeight="1" x14ac:dyDescent="0.2">
      <c r="A154" s="325"/>
      <c r="B154" s="326"/>
      <c r="C154" s="327"/>
      <c r="D154" s="334"/>
      <c r="E154" s="381"/>
      <c r="F154" s="334"/>
      <c r="G154" s="334"/>
      <c r="H154" s="334"/>
      <c r="I154" s="334"/>
      <c r="J154" s="334"/>
      <c r="K154" s="325"/>
      <c r="L154" s="325"/>
      <c r="M154" s="325"/>
      <c r="N154" s="325"/>
      <c r="O154" s="325"/>
      <c r="P154" s="325"/>
      <c r="Q154" s="325"/>
      <c r="R154" s="325"/>
      <c r="S154" s="331"/>
      <c r="T154" s="331"/>
      <c r="U154" s="331"/>
      <c r="V154" s="333"/>
      <c r="W154" s="333"/>
      <c r="X154" s="333"/>
      <c r="Y154" s="331"/>
      <c r="Z154" s="331"/>
      <c r="AA154" s="331"/>
      <c r="AB154" s="331"/>
      <c r="AC154" s="331"/>
      <c r="AD154" s="331"/>
      <c r="AE154" s="331"/>
      <c r="AF154" s="331"/>
      <c r="AG154" s="331"/>
      <c r="AH154" s="331"/>
      <c r="AI154" s="331"/>
      <c r="AJ154" s="331"/>
      <c r="AK154" s="331"/>
      <c r="AL154" s="331"/>
      <c r="AM154" s="331"/>
      <c r="AN154" s="331"/>
      <c r="AO154" s="331"/>
    </row>
    <row r="155" spans="1:41" ht="15" hidden="1" customHeight="1" thickBot="1" x14ac:dyDescent="0.25">
      <c r="A155" s="839" t="str">
        <f ca="1">IF(CRAC_InletSum_1&lt;&gt;"",IF((COUNTA(OFFSET(ERV_Reference,-4,0):CRAC_InletSum_1)+COUNTBLANK(OFFSET(ERV_Reference,-4,0):CRAC_InletSum_1))&lt;&gt;SUM(CRAC_Num_Inlets_1:OFFSET(CRAC_Num_Inlets_1,Number_CRACs-1,0)),"INDICATED NO. OF CRAC-INLETS DOESN’T MATCH NO. OF ROWS",""),"")</f>
        <v/>
      </c>
      <c r="C155" s="91"/>
      <c r="D155" s="786" t="s">
        <v>702</v>
      </c>
      <c r="E155" s="767" t="s">
        <v>252</v>
      </c>
      <c r="F155" s="768"/>
      <c r="G155" s="768"/>
      <c r="H155" s="768"/>
      <c r="I155" s="768"/>
      <c r="J155" s="769"/>
      <c r="S155" s="67"/>
      <c r="T155" s="67"/>
      <c r="U155" s="67"/>
      <c r="Y155" s="331"/>
      <c r="Z155" s="331"/>
      <c r="AA155" s="331"/>
      <c r="AF155" s="331"/>
      <c r="AG155" s="331"/>
      <c r="AH155" s="331"/>
      <c r="AI155" s="331"/>
      <c r="AJ155" s="331"/>
      <c r="AK155" s="331"/>
      <c r="AL155" s="331"/>
      <c r="AM155" s="331"/>
      <c r="AN155" s="331"/>
      <c r="AO155" s="331"/>
    </row>
    <row r="156" spans="1:41" ht="15" hidden="1" customHeight="1" thickTop="1" x14ac:dyDescent="0.2">
      <c r="A156" s="839"/>
      <c r="C156" s="91"/>
      <c r="D156" s="787"/>
      <c r="E156" s="765" t="s">
        <v>25</v>
      </c>
      <c r="F156" s="772" t="s">
        <v>183</v>
      </c>
      <c r="G156" s="765" t="s">
        <v>253</v>
      </c>
      <c r="H156" s="765" t="s">
        <v>254</v>
      </c>
      <c r="I156" s="770" t="s">
        <v>193</v>
      </c>
      <c r="J156" s="765" t="s">
        <v>184</v>
      </c>
      <c r="AF156" s="331"/>
      <c r="AG156" s="331"/>
      <c r="AH156" s="331"/>
      <c r="AI156" s="331"/>
      <c r="AJ156" s="331"/>
      <c r="AK156" s="331"/>
      <c r="AL156" s="331"/>
      <c r="AM156" s="331"/>
      <c r="AN156" s="331"/>
      <c r="AO156" s="331"/>
    </row>
    <row r="157" spans="1:41" ht="15" hidden="1" customHeight="1" x14ac:dyDescent="0.2">
      <c r="A157" s="839"/>
      <c r="C157" s="91"/>
      <c r="D157" s="788"/>
      <c r="E157" s="766"/>
      <c r="F157" s="760"/>
      <c r="G157" s="766"/>
      <c r="H157" s="766"/>
      <c r="I157" s="760"/>
      <c r="J157" s="766"/>
      <c r="AF157" s="331"/>
      <c r="AG157" s="331"/>
      <c r="AH157" s="331"/>
      <c r="AI157" s="331"/>
      <c r="AJ157" s="331"/>
      <c r="AK157" s="331"/>
      <c r="AL157" s="331"/>
      <c r="AM157" s="331"/>
      <c r="AN157" s="331"/>
      <c r="AO157" s="331"/>
    </row>
    <row r="158" spans="1:41" ht="15" hidden="1" customHeight="1" x14ac:dyDescent="0.2">
      <c r="A158" s="325"/>
      <c r="B158" s="326"/>
      <c r="C158" s="327"/>
      <c r="D158" s="323"/>
      <c r="E158" s="324"/>
      <c r="F158" s="755"/>
      <c r="G158" s="329"/>
      <c r="H158" s="698"/>
      <c r="I158" s="329"/>
      <c r="J158" s="329"/>
      <c r="K158" s="325"/>
      <c r="L158" s="325"/>
      <c r="M158" s="325"/>
      <c r="N158" s="325"/>
      <c r="O158" s="325"/>
      <c r="P158" s="325"/>
      <c r="Q158" s="325"/>
      <c r="R158" s="325"/>
      <c r="S158" s="331"/>
      <c r="T158" s="331"/>
      <c r="U158" s="331"/>
      <c r="V158" s="333"/>
      <c r="W158" s="333"/>
      <c r="X158" s="333"/>
      <c r="Y158" s="331"/>
      <c r="Z158" s="331"/>
      <c r="AA158" s="331"/>
      <c r="AB158" s="331"/>
      <c r="AC158" s="331"/>
      <c r="AD158" s="331"/>
      <c r="AE158" s="331"/>
      <c r="AF158" s="331"/>
      <c r="AG158" s="331"/>
      <c r="AH158" s="331"/>
      <c r="AI158" s="331"/>
      <c r="AJ158" s="331"/>
      <c r="AK158" s="331"/>
      <c r="AL158" s="331"/>
      <c r="AM158" s="331"/>
      <c r="AN158" s="331"/>
      <c r="AO158" s="331"/>
    </row>
    <row r="159" spans="1:41" ht="15" hidden="1" customHeight="1" x14ac:dyDescent="0.2">
      <c r="A159" s="159"/>
      <c r="B159" s="153"/>
      <c r="C159" s="153"/>
      <c r="D159" s="150"/>
      <c r="E159" s="59"/>
      <c r="F159" s="56"/>
      <c r="G159" s="56"/>
      <c r="H159" s="56"/>
      <c r="I159" s="56"/>
      <c r="J159" s="56"/>
      <c r="M159" s="93"/>
      <c r="N159" s="93"/>
      <c r="O159" s="93"/>
      <c r="P159" s="93"/>
      <c r="Q159" s="93"/>
      <c r="R159" s="93"/>
      <c r="S159" s="93"/>
      <c r="T159" s="93"/>
      <c r="AH159" s="94"/>
    </row>
    <row r="160" spans="1:41" ht="15" customHeight="1" x14ac:dyDescent="0.25">
      <c r="A160" s="77"/>
      <c r="B160" s="78" t="s">
        <v>243</v>
      </c>
      <c r="C160" s="78">
        <v>0</v>
      </c>
      <c r="D160" s="150"/>
      <c r="E160" s="59"/>
      <c r="F160" s="56"/>
      <c r="G160" s="56"/>
      <c r="H160" s="56"/>
      <c r="I160" s="56"/>
      <c r="J160" s="56"/>
      <c r="M160" s="93"/>
      <c r="N160" s="93"/>
      <c r="O160" s="93"/>
      <c r="P160" s="93"/>
      <c r="Q160" s="93"/>
      <c r="R160" s="93"/>
      <c r="S160" s="93"/>
      <c r="T160" s="93"/>
      <c r="U160" s="160"/>
      <c r="V160" s="94"/>
      <c r="W160" s="94"/>
      <c r="X160" s="94"/>
      <c r="Y160" s="94"/>
      <c r="Z160" s="94"/>
      <c r="AA160" s="94"/>
      <c r="AB160" s="94"/>
      <c r="AC160" s="94"/>
      <c r="AD160" s="94"/>
      <c r="AE160" s="94"/>
      <c r="AH160" s="94"/>
    </row>
    <row r="161" spans="1:49" ht="15" customHeight="1" x14ac:dyDescent="0.25">
      <c r="A161" s="459"/>
      <c r="B161" s="459"/>
      <c r="C161" s="459"/>
      <c r="D161" s="150"/>
      <c r="E161" s="59"/>
      <c r="F161" s="56"/>
      <c r="G161" s="56"/>
      <c r="H161" s="56"/>
      <c r="I161" s="56"/>
      <c r="J161" s="56"/>
      <c r="M161" s="93"/>
      <c r="N161" s="93"/>
      <c r="O161" s="93"/>
      <c r="P161" s="93"/>
      <c r="Q161" s="93"/>
      <c r="R161" s="93"/>
      <c r="S161" s="93"/>
      <c r="T161" s="93"/>
      <c r="U161" s="160"/>
      <c r="V161" s="94"/>
      <c r="W161" s="94"/>
      <c r="X161" s="94"/>
      <c r="Y161" s="94"/>
      <c r="Z161" s="94"/>
      <c r="AA161" s="94"/>
      <c r="AB161" s="94"/>
      <c r="AC161" s="94"/>
      <c r="AD161" s="94"/>
      <c r="AE161" s="94"/>
      <c r="AH161" s="94"/>
    </row>
    <row r="162" spans="1:49" ht="15" hidden="1" customHeight="1" x14ac:dyDescent="0.2">
      <c r="A162" s="838" t="str">
        <f ca="1">IF(ERV_1&lt;&gt;"",(IF((COUNTA(OFFSET(ERV_ATU_Reference,-3,0):ERV_1)+COUNTBLANK(OFFSET(ERV_ATU_Reference,-3,0):ERV_1))&lt;&gt;Number_ERVs,"INDICATED NO. OF ERVS DOESN’T MATCH NO. OF ROWS","")),"")</f>
        <v/>
      </c>
      <c r="B162" s="59"/>
      <c r="C162" s="59"/>
      <c r="D162" s="830" t="s">
        <v>625</v>
      </c>
      <c r="E162" s="773" t="s">
        <v>24</v>
      </c>
      <c r="F162" s="773"/>
      <c r="G162" s="773"/>
      <c r="H162" s="773" t="s">
        <v>28</v>
      </c>
      <c r="I162" s="773"/>
      <c r="J162" s="773"/>
      <c r="K162" s="802" t="s">
        <v>244</v>
      </c>
      <c r="L162" s="803"/>
      <c r="M162" s="803"/>
      <c r="N162" s="803"/>
      <c r="O162" s="803"/>
      <c r="P162" s="803"/>
      <c r="Q162" s="803"/>
      <c r="R162" s="803"/>
      <c r="S162" s="803"/>
      <c r="T162" s="803"/>
      <c r="U162" s="804"/>
      <c r="V162" s="802" t="s">
        <v>245</v>
      </c>
      <c r="W162" s="803"/>
      <c r="X162" s="803"/>
      <c r="Y162" s="803"/>
      <c r="Z162" s="803"/>
      <c r="AA162" s="803"/>
      <c r="AB162" s="803"/>
      <c r="AC162" s="803"/>
      <c r="AD162" s="803"/>
      <c r="AE162" s="803"/>
      <c r="AF162" s="804"/>
      <c r="AG162" s="798" t="s">
        <v>246</v>
      </c>
      <c r="AH162" s="798"/>
      <c r="AI162" s="798"/>
      <c r="AJ162" s="798"/>
      <c r="AK162" s="798"/>
      <c r="AL162" s="798"/>
      <c r="AM162" s="798"/>
      <c r="AN162" s="798"/>
      <c r="AO162" s="798"/>
      <c r="AP162" s="798"/>
      <c r="AQ162" s="794" t="s">
        <v>718</v>
      </c>
      <c r="AR162" s="794"/>
      <c r="AS162" s="794"/>
      <c r="AT162" s="794"/>
      <c r="AU162" s="794"/>
      <c r="AV162" s="794"/>
      <c r="AW162" s="794"/>
    </row>
    <row r="163" spans="1:49" ht="15" hidden="1" customHeight="1" thickBot="1" x14ac:dyDescent="0.25">
      <c r="A163" s="839"/>
      <c r="B163" s="59"/>
      <c r="C163" s="59"/>
      <c r="D163" s="830"/>
      <c r="E163" s="774"/>
      <c r="F163" s="774"/>
      <c r="G163" s="774"/>
      <c r="H163" s="774"/>
      <c r="I163" s="774"/>
      <c r="J163" s="774"/>
      <c r="K163" s="819" t="s">
        <v>178</v>
      </c>
      <c r="L163" s="819"/>
      <c r="M163" s="819"/>
      <c r="N163" s="819"/>
      <c r="O163" s="819"/>
      <c r="P163" s="819" t="s">
        <v>177</v>
      </c>
      <c r="Q163" s="819"/>
      <c r="R163" s="760" t="s">
        <v>247</v>
      </c>
      <c r="S163" s="791" t="s">
        <v>672</v>
      </c>
      <c r="T163" s="792"/>
      <c r="U163" s="793"/>
      <c r="V163" s="807" t="s">
        <v>248</v>
      </c>
      <c r="W163" s="807"/>
      <c r="X163" s="807"/>
      <c r="Y163" s="807"/>
      <c r="Z163" s="807"/>
      <c r="AA163" s="807" t="s">
        <v>177</v>
      </c>
      <c r="AB163" s="807"/>
      <c r="AC163" s="761" t="s">
        <v>249</v>
      </c>
      <c r="AD163" s="791" t="s">
        <v>610</v>
      </c>
      <c r="AE163" s="792"/>
      <c r="AF163" s="793"/>
      <c r="AG163" s="799"/>
      <c r="AH163" s="799"/>
      <c r="AI163" s="799"/>
      <c r="AJ163" s="799"/>
      <c r="AK163" s="799"/>
      <c r="AL163" s="799"/>
      <c r="AM163" s="799"/>
      <c r="AN163" s="799"/>
      <c r="AO163" s="799"/>
      <c r="AP163" s="799"/>
      <c r="AQ163" s="795"/>
      <c r="AR163" s="795"/>
      <c r="AS163" s="795"/>
      <c r="AT163" s="795"/>
      <c r="AU163" s="795"/>
      <c r="AV163" s="795"/>
      <c r="AW163" s="795"/>
    </row>
    <row r="164" spans="1:49" ht="15" hidden="1" customHeight="1" thickTop="1" x14ac:dyDescent="0.2">
      <c r="A164" s="839"/>
      <c r="B164" s="59"/>
      <c r="C164" s="59"/>
      <c r="D164" s="830"/>
      <c r="E164" s="766" t="s">
        <v>25</v>
      </c>
      <c r="F164" s="766" t="s">
        <v>172</v>
      </c>
      <c r="G164" s="766" t="s">
        <v>173</v>
      </c>
      <c r="H164" s="766" t="s">
        <v>171</v>
      </c>
      <c r="I164" s="766" t="s">
        <v>26</v>
      </c>
      <c r="J164" s="766" t="s">
        <v>27</v>
      </c>
      <c r="K164" s="766" t="s">
        <v>29</v>
      </c>
      <c r="L164" s="766" t="s">
        <v>30</v>
      </c>
      <c r="M164" s="766" t="s">
        <v>31</v>
      </c>
      <c r="N164" s="766" t="s">
        <v>32</v>
      </c>
      <c r="O164" s="766" t="s">
        <v>33</v>
      </c>
      <c r="P164" s="766" t="s">
        <v>174</v>
      </c>
      <c r="Q164" s="766" t="s">
        <v>175</v>
      </c>
      <c r="R164" s="761"/>
      <c r="S164" s="778" t="s">
        <v>20</v>
      </c>
      <c r="T164" s="779" t="s">
        <v>383</v>
      </c>
      <c r="U164" s="779" t="s">
        <v>383</v>
      </c>
      <c r="V164" s="766" t="s">
        <v>29</v>
      </c>
      <c r="W164" s="766" t="s">
        <v>30</v>
      </c>
      <c r="X164" s="766" t="s">
        <v>31</v>
      </c>
      <c r="Y164" s="766" t="s">
        <v>32</v>
      </c>
      <c r="Z164" s="766" t="s">
        <v>33</v>
      </c>
      <c r="AA164" s="766" t="s">
        <v>174</v>
      </c>
      <c r="AB164" s="766" t="s">
        <v>175</v>
      </c>
      <c r="AC164" s="761"/>
      <c r="AD164" s="778" t="s">
        <v>250</v>
      </c>
      <c r="AE164" s="778" t="s">
        <v>635</v>
      </c>
      <c r="AF164" s="778" t="s">
        <v>636</v>
      </c>
      <c r="AG164" s="766" t="s">
        <v>387</v>
      </c>
      <c r="AH164" s="766" t="s">
        <v>388</v>
      </c>
      <c r="AI164" s="766" t="s">
        <v>642</v>
      </c>
      <c r="AJ164" s="766" t="s">
        <v>839</v>
      </c>
      <c r="AK164" s="766" t="s">
        <v>647</v>
      </c>
      <c r="AL164" s="766" t="s">
        <v>682</v>
      </c>
      <c r="AM164" s="760" t="s">
        <v>22</v>
      </c>
      <c r="AN164" s="760" t="s">
        <v>691</v>
      </c>
      <c r="AO164" s="760" t="s">
        <v>943</v>
      </c>
      <c r="AP164" s="760" t="s">
        <v>23</v>
      </c>
      <c r="AQ164" s="800" t="s">
        <v>727</v>
      </c>
      <c r="AR164" s="796" t="s">
        <v>728</v>
      </c>
      <c r="AS164" s="789" t="s">
        <v>720</v>
      </c>
      <c r="AT164" s="789" t="s">
        <v>755</v>
      </c>
      <c r="AU164" s="789" t="s">
        <v>719</v>
      </c>
      <c r="AV164" s="775" t="s">
        <v>729</v>
      </c>
      <c r="AW164" s="775" t="s">
        <v>730</v>
      </c>
    </row>
    <row r="165" spans="1:49" ht="15" hidden="1" customHeight="1" x14ac:dyDescent="0.2">
      <c r="A165" s="56"/>
      <c r="B165" s="59"/>
      <c r="C165" s="59"/>
      <c r="D165" s="830"/>
      <c r="E165" s="771"/>
      <c r="F165" s="771"/>
      <c r="G165" s="771"/>
      <c r="H165" s="771"/>
      <c r="I165" s="771"/>
      <c r="J165" s="771"/>
      <c r="K165" s="771"/>
      <c r="L165" s="771"/>
      <c r="M165" s="771"/>
      <c r="N165" s="771"/>
      <c r="O165" s="771"/>
      <c r="P165" s="771"/>
      <c r="Q165" s="771"/>
      <c r="R165" s="761"/>
      <c r="S165" s="760"/>
      <c r="T165" s="780"/>
      <c r="U165" s="780"/>
      <c r="V165" s="771"/>
      <c r="W165" s="771"/>
      <c r="X165" s="771"/>
      <c r="Y165" s="771"/>
      <c r="Z165" s="771"/>
      <c r="AA165" s="771"/>
      <c r="AB165" s="771"/>
      <c r="AC165" s="761"/>
      <c r="AD165" s="760"/>
      <c r="AE165" s="760"/>
      <c r="AF165" s="760"/>
      <c r="AG165" s="771"/>
      <c r="AH165" s="771"/>
      <c r="AI165" s="771"/>
      <c r="AJ165" s="771"/>
      <c r="AK165" s="771"/>
      <c r="AL165" s="771"/>
      <c r="AM165" s="761"/>
      <c r="AN165" s="761"/>
      <c r="AO165" s="761"/>
      <c r="AP165" s="761"/>
      <c r="AQ165" s="801"/>
      <c r="AR165" s="797"/>
      <c r="AS165" s="790"/>
      <c r="AT165" s="790"/>
      <c r="AU165" s="790"/>
      <c r="AV165" s="776"/>
      <c r="AW165" s="776"/>
    </row>
    <row r="166" spans="1:49" ht="15" hidden="1" customHeight="1" x14ac:dyDescent="0.2">
      <c r="A166" s="454" t="str">
        <f ca="1">IF(AND(AO166&lt;&gt;"",SUM(OFFSET(ERV_InletSum_CFM,IF(D166=1,0,SUM(ERV_Num_Inlets_1:OFFSET(AO166,-1,0))),0):OFFSET(ERV_InletSum_CFM,SUM(ERV_Num_Inlets_1:AO166)-1,0))&lt;&gt;0),IF(OR(OFFSET(ERV_Reference,0,-3)&lt;&gt;"",OFFSET(ERV_Inlet_Reference,0,-3)&lt;&gt;""),"SEE MISMATCH ERROR IN COLUMN A",IF(P166&lt;&gt;SUM(OFFSET(ERV_InletSum_CFM,IF(D166=1,0,SUM(ERV_Num_Inlets_1:OFFSET(AO166,-1,0))),0):OFFSET(ERV_InletSum_CFM,SUM(ERV_Num_Inlets_1:AO166)-1,0)),ABS(P166- SUM(OFFSET(ERV_InletSum_CFM,IF(D166=1,0,SUM(ERV_Num_Inlets_1:OFFSET(AO166,-1,0))),0):OFFSET(ERV_InletSum_CFM,SUM(ERV_Num_Inlets_1:AO166)-1,0)))&amp; " CFM DELTA BTW. " &amp; E166 &amp; " RETURN CFM &amp; SUM OF CORESP. ERV-INLET CFMs","ERV-INLET CFM CHECK COMPLETE")),"")</f>
        <v/>
      </c>
      <c r="B166" s="447" t="str">
        <f ca="1">IF(AND(AP166&lt;&gt;"",SUM(OFFSET(ERV_ATU_CLGMAX_1,IF(D166=1,0,SUM(ERV_Num_ATU_1:OFFSET(AP166,-1,0))),0):OFFSET(ERV_ATU_CLGMAX_1,SUM(ERV_Num_ATU_1:AP166)-1,0))&lt;&gt;0),IF(OR(OFFSET(ERV_Reference,0,-3)&lt;&gt;"",OFFSET(ERV_ATU_Reference,0,-3)&lt;&gt;""),"SEE MISMATCH ERROR IN COLUMN A",IF(K166&lt;&gt;SUM(OFFSET(ERV_ATU_CLGMAX_1,IF(D166=1,0,SUM(ERV_Num_ATU_1:OFFSET(AP166,-1,0))),0):OFFSET(ERV_ATU_CLGMAX_1,SUM(ERV_Num_ATU_1:AP166)-1,0)),ABS(K166- SUM(OFFSET(ERV_ATU_CLGMAX_1,IF(D166=1,0,SUM(ERV_Num_ATU_1:OFFSET(AP166,-1,0))),0):OFFSET(ERV_ATU_CLGMAX_1,SUM(ERV_Num_ATU_1:AP166)-1,0)))&amp; " CFM DELTA BTW. " &amp; E166 &amp; " CFM &amp; SUM OF ERV-ATU CFMs","ERV-ATU CFM CHECK COMPLETE")),"")</f>
        <v/>
      </c>
      <c r="C166" s="447" t="str">
        <f ca="1">IF(AND(AN166&lt;&gt;"",SUM(OFFSET(ERV_OutletSum_CFM,IF(D166=1,0,SUM(ERV_Num_Outlets_1:OFFSET(AN166,-1,0))),0):OFFSET(ERV_OutletSum_CFM,SUM(ERV_Num_Outlets_1:AN166)-1,0))&lt;&gt;0),IF(OR(OFFSET(ERV_Reference,0,-3)&lt;&gt;"",OFFSET(ERV_Outlet_Reference,0,-3)&lt;&gt;""),"SEE MISMATCH ERROR IN COLUMN A",IF(K166&lt;&gt;SUM(OFFSET(ERV_OutletSum_CFM,IF(D166=1,0,SUM(ERV_Num_Outlets_1:OFFSET(AN166,-1,0))),0):OFFSET(ERV_OutletSum_CFM,SUM(ERV_Num_Outlets_1:AN166)-1,0)),ABS(K166- SUM(OFFSET(ERV_OutletSum_CFM,IF(D166=1,0,SUM(ERV_Num_Outlets_1:OFFSET(AN166,-1,0))),0):OFFSET(ERV_OutletSum_CFM,SUM(ERV_Num_Outlets_1:AN166)-1,0)))&amp; " CFM DELTA BTW. " &amp; E166 &amp; " CFM &amp; SUM OF CORESP. ERV-OUTLET CFMs","ERV-OUTLET CFM CHECK COMPLETE")),"")</f>
        <v/>
      </c>
      <c r="D166" s="167"/>
      <c r="E166" s="336"/>
      <c r="F166" s="540"/>
      <c r="G166" s="271"/>
      <c r="H166" s="271"/>
      <c r="I166" s="385"/>
      <c r="J166" s="271"/>
      <c r="K166" s="461"/>
      <c r="L166" s="169"/>
      <c r="M166" s="169"/>
      <c r="N166" s="271"/>
      <c r="O166" s="169"/>
      <c r="P166" s="271"/>
      <c r="Q166" s="271"/>
      <c r="R166" s="270"/>
      <c r="S166" s="66"/>
      <c r="T166" s="387"/>
      <c r="U166" s="387"/>
      <c r="V166" s="168"/>
      <c r="W166" s="169"/>
      <c r="X166" s="169"/>
      <c r="Y166" s="271"/>
      <c r="Z166" s="169"/>
      <c r="AA166" s="271"/>
      <c r="AB166" s="271"/>
      <c r="AC166" s="270"/>
      <c r="AD166" s="66"/>
      <c r="AE166" s="66"/>
      <c r="AF166" s="66"/>
      <c r="AG166" s="267"/>
      <c r="AH166" s="267"/>
      <c r="AI166" s="267"/>
      <c r="AJ166" s="267"/>
      <c r="AK166" s="267"/>
      <c r="AL166" s="267"/>
      <c r="AM166" s="558"/>
      <c r="AN166" s="548"/>
      <c r="AO166" s="699"/>
      <c r="AP166" s="548"/>
      <c r="AQ166" s="404"/>
      <c r="AR166" s="556"/>
      <c r="AS166" s="549" t="str">
        <f>IF(AN166&lt;&gt;"",AN166*DUR_OUTLET,"")</f>
        <v/>
      </c>
      <c r="AT166" s="549" t="str">
        <f>IF(AO166&lt;&gt;"",AO166*DUR_INLET,"")</f>
        <v/>
      </c>
      <c r="AU166" s="401" t="str">
        <f>IF(E166&lt;&gt;"",DUR_ERV,"")</f>
        <v/>
      </c>
      <c r="AV166" s="404"/>
      <c r="AW166" s="404"/>
    </row>
    <row r="167" spans="1:49" ht="15" hidden="1" customHeight="1" x14ac:dyDescent="0.25">
      <c r="A167" s="56"/>
      <c r="B167" s="59"/>
      <c r="C167" s="59"/>
      <c r="D167" s="64"/>
      <c r="E167" s="59"/>
      <c r="F167" s="59"/>
      <c r="G167" s="59"/>
      <c r="H167" s="68"/>
      <c r="I167" s="59"/>
      <c r="J167" s="59"/>
      <c r="K167" s="59"/>
      <c r="L167" s="69"/>
      <c r="M167" s="70"/>
      <c r="N167" s="70"/>
      <c r="O167" s="69"/>
      <c r="P167" s="62"/>
      <c r="Q167" s="67"/>
      <c r="R167" s="67"/>
      <c r="S167" s="67"/>
      <c r="T167" s="67"/>
      <c r="U167" s="158"/>
      <c r="V167" s="158"/>
      <c r="W167" s="158"/>
      <c r="X167" s="158"/>
      <c r="Y167" s="158"/>
      <c r="Z167" s="158"/>
      <c r="AA167" s="158"/>
      <c r="AB167" s="158"/>
      <c r="AC167" s="158"/>
      <c r="AD167" s="158"/>
      <c r="AE167" s="158"/>
      <c r="AF167" s="94"/>
      <c r="AG167" s="94"/>
      <c r="AH167" s="94"/>
    </row>
    <row r="168" spans="1:49" ht="15" hidden="1" customHeight="1" x14ac:dyDescent="0.25">
      <c r="A168" s="56"/>
      <c r="B168" s="59"/>
      <c r="C168" s="59"/>
      <c r="D168" s="64"/>
      <c r="E168" s="59"/>
      <c r="F168" s="59"/>
      <c r="G168" s="59"/>
      <c r="H168" s="68"/>
      <c r="I168" s="59"/>
      <c r="J168" s="59"/>
      <c r="K168" s="59"/>
      <c r="L168" s="69"/>
      <c r="M168" s="70"/>
      <c r="N168" s="70"/>
      <c r="O168" s="69"/>
      <c r="P168" s="62"/>
      <c r="Q168" s="67"/>
      <c r="R168" s="67"/>
      <c r="S168" s="67"/>
      <c r="T168" s="67"/>
      <c r="U168" s="158"/>
      <c r="V168" s="158"/>
      <c r="W168" s="158"/>
      <c r="X168" s="158"/>
      <c r="Y168" s="158"/>
      <c r="Z168" s="158"/>
      <c r="AA168" s="158"/>
      <c r="AB168" s="158"/>
      <c r="AC168" s="158"/>
      <c r="AD168" s="158"/>
      <c r="AE168" s="158"/>
      <c r="AF168" s="94"/>
      <c r="AG168" s="94"/>
      <c r="AH168" s="94"/>
    </row>
    <row r="169" spans="1:49" ht="15" hidden="1" customHeight="1" thickBot="1" x14ac:dyDescent="0.25">
      <c r="A169" s="839" t="str">
        <f ca="1">IF(ERV_System_1&lt;&gt;"",IF((COUNTA(OFFSET(ERV_Outlet_Reference,-3,0):ERV_System_1)+COUNTBLANK(OFFSET(ERV_Outlet_Reference,-3,0):ERV_System_1))&lt;&gt;SUM(ERV_Num_ATU_1:OFFSET(ERV_Num_ATU_1,Number_ERVs-1,0)),"INDICATED NO. OF ERV-ATUS DOESN’T MATCH NO. OF ROWS",""),"")</f>
        <v/>
      </c>
      <c r="B169" s="59"/>
      <c r="C169" s="59"/>
      <c r="D169" s="783" t="s">
        <v>626</v>
      </c>
      <c r="E169" s="767" t="s">
        <v>24</v>
      </c>
      <c r="F169" s="768"/>
      <c r="G169" s="768"/>
      <c r="H169" s="768"/>
      <c r="I169" s="769"/>
      <c r="J169" s="767" t="s">
        <v>28</v>
      </c>
      <c r="K169" s="768"/>
      <c r="L169" s="768"/>
      <c r="M169" s="768"/>
      <c r="N169" s="769"/>
      <c r="O169" s="767" t="s">
        <v>181</v>
      </c>
      <c r="P169" s="768"/>
      <c r="Q169" s="768"/>
      <c r="R169" s="768"/>
      <c r="S169" s="768"/>
      <c r="T169" s="768"/>
      <c r="U169" s="833" t="s">
        <v>656</v>
      </c>
      <c r="V169" s="833"/>
      <c r="W169" s="833"/>
      <c r="X169" s="833"/>
      <c r="Y169" s="833" t="s">
        <v>657</v>
      </c>
      <c r="Z169" s="833"/>
      <c r="AA169" s="833"/>
      <c r="AB169" s="833"/>
      <c r="AC169" s="832" t="s">
        <v>182</v>
      </c>
      <c r="AD169" s="832"/>
      <c r="AE169" s="832"/>
      <c r="AF169" s="832"/>
      <c r="AG169" s="832"/>
      <c r="AH169" s="832"/>
      <c r="AI169" s="832"/>
      <c r="AJ169" s="843" t="s">
        <v>722</v>
      </c>
      <c r="AK169" s="843"/>
      <c r="AL169" s="843"/>
    </row>
    <row r="170" spans="1:49" ht="15" hidden="1" customHeight="1" thickTop="1" x14ac:dyDescent="0.2">
      <c r="A170" s="839"/>
      <c r="B170" s="59"/>
      <c r="C170" s="59"/>
      <c r="D170" s="784"/>
      <c r="E170" s="765" t="s">
        <v>25</v>
      </c>
      <c r="F170" s="772" t="s">
        <v>389</v>
      </c>
      <c r="G170" s="765" t="s">
        <v>169</v>
      </c>
      <c r="H170" s="765" t="s">
        <v>172</v>
      </c>
      <c r="I170" s="765" t="s">
        <v>173</v>
      </c>
      <c r="J170" s="772" t="s">
        <v>643</v>
      </c>
      <c r="K170" s="765" t="s">
        <v>170</v>
      </c>
      <c r="L170" s="765" t="s">
        <v>171</v>
      </c>
      <c r="M170" s="765" t="s">
        <v>26</v>
      </c>
      <c r="N170" s="765" t="s">
        <v>27</v>
      </c>
      <c r="O170" s="765" t="s">
        <v>161</v>
      </c>
      <c r="P170" s="765" t="s">
        <v>160</v>
      </c>
      <c r="Q170" s="779" t="s">
        <v>382</v>
      </c>
      <c r="R170" s="765" t="s">
        <v>179</v>
      </c>
      <c r="S170" s="765" t="s">
        <v>180</v>
      </c>
      <c r="T170" s="779" t="s">
        <v>383</v>
      </c>
      <c r="U170" s="765" t="s">
        <v>384</v>
      </c>
      <c r="V170" s="765" t="s">
        <v>385</v>
      </c>
      <c r="W170" s="765" t="s">
        <v>415</v>
      </c>
      <c r="X170" s="765" t="s">
        <v>386</v>
      </c>
      <c r="Y170" s="765" t="s">
        <v>652</v>
      </c>
      <c r="Z170" s="765" t="s">
        <v>651</v>
      </c>
      <c r="AA170" s="772" t="s">
        <v>658</v>
      </c>
      <c r="AB170" s="765" t="s">
        <v>659</v>
      </c>
      <c r="AC170" s="766" t="s">
        <v>387</v>
      </c>
      <c r="AD170" s="766" t="s">
        <v>388</v>
      </c>
      <c r="AE170" s="766" t="s">
        <v>642</v>
      </c>
      <c r="AF170" s="766" t="s">
        <v>839</v>
      </c>
      <c r="AG170" s="766" t="s">
        <v>647</v>
      </c>
      <c r="AH170" s="766" t="s">
        <v>682</v>
      </c>
      <c r="AI170" s="766" t="s">
        <v>35</v>
      </c>
      <c r="AJ170" s="789" t="s">
        <v>708</v>
      </c>
      <c r="AK170" s="841" t="s">
        <v>720</v>
      </c>
      <c r="AL170" s="865" t="s">
        <v>721</v>
      </c>
      <c r="AM170" s="94"/>
      <c r="AN170" s="94"/>
      <c r="AO170" s="94"/>
    </row>
    <row r="171" spans="1:49" ht="15" hidden="1" customHeight="1" x14ac:dyDescent="0.2">
      <c r="A171" s="839"/>
      <c r="B171" s="59"/>
      <c r="C171" s="59"/>
      <c r="D171" s="785"/>
      <c r="E171" s="766"/>
      <c r="F171" s="760"/>
      <c r="G171" s="766"/>
      <c r="H171" s="766"/>
      <c r="I171" s="766"/>
      <c r="J171" s="760"/>
      <c r="K171" s="766"/>
      <c r="L171" s="766"/>
      <c r="M171" s="766"/>
      <c r="N171" s="766"/>
      <c r="O171" s="766"/>
      <c r="P171" s="766"/>
      <c r="Q171" s="780"/>
      <c r="R171" s="766"/>
      <c r="S171" s="766"/>
      <c r="T171" s="780"/>
      <c r="U171" s="766"/>
      <c r="V171" s="766"/>
      <c r="W171" s="766"/>
      <c r="X171" s="766"/>
      <c r="Y171" s="766"/>
      <c r="Z171" s="766"/>
      <c r="AA171" s="760"/>
      <c r="AB171" s="766"/>
      <c r="AC171" s="771"/>
      <c r="AD171" s="771"/>
      <c r="AE171" s="771"/>
      <c r="AF171" s="771"/>
      <c r="AG171" s="771"/>
      <c r="AH171" s="771"/>
      <c r="AI171" s="771"/>
      <c r="AJ171" s="790"/>
      <c r="AK171" s="842"/>
      <c r="AL171" s="866"/>
    </row>
    <row r="172" spans="1:49" ht="15" hidden="1" customHeight="1" x14ac:dyDescent="0.2">
      <c r="A172" s="454"/>
      <c r="B172" s="447"/>
      <c r="C172" s="447" t="str">
        <f ca="1">IF(AND(AI172&lt;&gt;"",SUM(OFFSET(ERV_ATUOutlet_CFM_1,IF(D172=1,0,SUM(ERV_ATU_Num_Outlets_1:OFFSET(AI172,-1,0))),0):OFFSET(ERV_ATUOutlet_CFM_1,SUM(ERV_ATU_Num_Outlets_1:AI172)-1,0))),IF(OR(OFFSET(ERV_ATU_Reference,0,-3)&lt;&gt;"",OFFSET(ERV_ATU_Outlet_Reference,0,-3)&lt;&gt;""),"SEE MISMATCH ERROR IN COLUMN A",IF(O172&lt;&gt;SUM(OFFSET(ERV_ATUOutlet_CFM_1,IF(D172=1,0,SUM(ERV_ATU_Num_Outlets_1:OFFSET(AI172,-1,0))),0):OFFSET(ERV_ATUOutlet_CFM_1,SUM(ERV_ATU_Num_Outlets_1:AI172)-1,0)),ABS(O172- SUM(OFFSET(ERV_ATUOutlet_CFM_1,IF(D172=1,0,SUM(ERV_ATU_Num_Outlets_1:OFFSET(AI172,-1,0))),0):OFFSET(ERV_ATUOutlet_CFM_1,SUM(ERV_ATU_Num_Outlets_1:AI172)-1,0)))&amp; " CFM DELTA BTW. " &amp; G172 &amp; " CFM &amp; SUM OF " &amp; G172 &amp; " OUTLET CFMs","ERV-ATU-OUTLET CFM CHECK COMPLETE")),"")</f>
        <v/>
      </c>
      <c r="D172" s="328"/>
      <c r="E172" s="324"/>
      <c r="F172" s="324"/>
      <c r="G172" s="324"/>
      <c r="H172" s="757"/>
      <c r="I172" s="330"/>
      <c r="J172" s="386"/>
      <c r="K172" s="330"/>
      <c r="L172" s="329"/>
      <c r="M172" s="330"/>
      <c r="N172" s="329"/>
      <c r="O172" s="324"/>
      <c r="P172" s="330"/>
      <c r="Q172" s="700"/>
      <c r="R172" s="324"/>
      <c r="S172" s="330"/>
      <c r="T172" s="700"/>
      <c r="U172" s="330"/>
      <c r="V172" s="564"/>
      <c r="W172" s="330"/>
      <c r="X172" s="330"/>
      <c r="Y172" s="330"/>
      <c r="Z172" s="330"/>
      <c r="AA172" s="330"/>
      <c r="AB172" s="330"/>
      <c r="AC172" s="329"/>
      <c r="AD172" s="329"/>
      <c r="AE172" s="329"/>
      <c r="AF172" s="329"/>
      <c r="AG172" s="329"/>
      <c r="AH172" s="329"/>
      <c r="AI172" s="329"/>
      <c r="AJ172" s="456" t="str">
        <f>IF(G172&lt;&gt;"",DUR_ATU,"")</f>
        <v/>
      </c>
      <c r="AK172" s="456" t="str">
        <f>IF(AI172&lt;&gt;"",AI172*DUR_OUTLET,"")</f>
        <v/>
      </c>
      <c r="AL172" s="456" t="str">
        <f>IF(OR(AJ172&lt;&gt;"",AK172&lt;&gt;""),SUM(AJ172:AK172),"")</f>
        <v/>
      </c>
      <c r="AM172" s="331"/>
      <c r="AN172" s="331"/>
      <c r="AO172" s="331"/>
    </row>
    <row r="173" spans="1:49" ht="15" hidden="1" customHeight="1" x14ac:dyDescent="0.25">
      <c r="A173" s="56"/>
      <c r="B173" s="59"/>
      <c r="C173" s="59"/>
      <c r="D173" s="64"/>
      <c r="E173" s="59"/>
      <c r="F173" s="59"/>
      <c r="G173" s="59"/>
      <c r="H173" s="68"/>
      <c r="I173" s="59"/>
      <c r="J173" s="59"/>
      <c r="K173" s="59"/>
      <c r="L173" s="69"/>
      <c r="M173" s="70"/>
      <c r="N173" s="70"/>
      <c r="O173" s="69"/>
      <c r="P173" s="62"/>
      <c r="Q173" s="67"/>
      <c r="R173" s="67"/>
      <c r="S173" s="67"/>
      <c r="T173" s="67"/>
      <c r="U173" s="158"/>
      <c r="V173" s="158"/>
      <c r="W173" s="158"/>
      <c r="X173" s="158"/>
      <c r="Y173" s="158"/>
      <c r="Z173" s="158"/>
      <c r="AA173" s="158"/>
      <c r="AB173" s="158"/>
      <c r="AC173" s="158"/>
      <c r="AD173" s="158"/>
      <c r="AE173" s="158"/>
    </row>
    <row r="174" spans="1:49" ht="15" hidden="1" customHeight="1" x14ac:dyDescent="0.25">
      <c r="A174" s="56"/>
      <c r="B174" s="59"/>
      <c r="C174" s="59"/>
      <c r="D174" s="64"/>
      <c r="E174" s="59"/>
      <c r="F174" s="59"/>
      <c r="G174" s="59"/>
      <c r="H174" s="68"/>
      <c r="I174" s="59"/>
      <c r="J174" s="59"/>
      <c r="K174" s="59"/>
      <c r="L174" s="69"/>
      <c r="M174" s="70"/>
      <c r="N174" s="70"/>
      <c r="O174" s="69"/>
      <c r="P174" s="62"/>
      <c r="Q174" s="67"/>
      <c r="R174" s="67"/>
      <c r="S174" s="67"/>
      <c r="U174" s="67"/>
      <c r="V174" s="158"/>
      <c r="AA174" s="158"/>
      <c r="AB174" s="158"/>
    </row>
    <row r="175" spans="1:49" ht="15" hidden="1" customHeight="1" thickBot="1" x14ac:dyDescent="0.3">
      <c r="A175" s="839" t="str">
        <f ca="1">IF(ERV_OutletSum_1&lt;&gt;"",IF((COUNTA(OFFSET(ERV_ATU_Outlet_Reference,-3,0):ERV_OutletSum_1)+COUNTBLANK(OFFSET(ERV_ATU_Outlet_Reference,-3,0):ERV_OutletSum_1))&lt;&gt;SUM(ERV_Num_Outlets_1:OFFSET(ERV_Num_Outlets_1,Number_ERVs-1,0)),"INDICATED NO. OF ERV-OUTLETS DOESN’T MATCH NO. OF ROWS",""),"")</f>
        <v/>
      </c>
      <c r="B175" s="59"/>
      <c r="C175" s="59"/>
      <c r="D175" s="830" t="s">
        <v>627</v>
      </c>
      <c r="E175" s="807" t="s">
        <v>189</v>
      </c>
      <c r="F175" s="807"/>
      <c r="G175" s="807"/>
      <c r="H175" s="807"/>
      <c r="I175" s="807"/>
      <c r="J175" s="807"/>
      <c r="K175" s="158"/>
      <c r="L175" s="158"/>
      <c r="M175" s="158"/>
      <c r="N175" s="158"/>
      <c r="O175" s="158"/>
      <c r="P175" s="158"/>
      <c r="Q175" s="158"/>
      <c r="R175" s="158"/>
      <c r="S175" s="158"/>
      <c r="V175" s="158"/>
      <c r="AA175" s="158"/>
      <c r="AB175" s="158"/>
      <c r="AC175" s="158"/>
      <c r="AD175" s="158"/>
      <c r="AE175" s="158"/>
      <c r="AF175" s="94"/>
    </row>
    <row r="176" spans="1:49" ht="15" hidden="1" customHeight="1" thickTop="1" x14ac:dyDescent="0.25">
      <c r="A176" s="839"/>
      <c r="B176" s="59"/>
      <c r="C176" s="59"/>
      <c r="D176" s="830"/>
      <c r="E176" s="765" t="s">
        <v>25</v>
      </c>
      <c r="F176" s="760" t="s">
        <v>183</v>
      </c>
      <c r="G176" s="766" t="s">
        <v>192</v>
      </c>
      <c r="H176" s="766" t="s">
        <v>190</v>
      </c>
      <c r="I176" s="860" t="s">
        <v>194</v>
      </c>
      <c r="J176" s="766" t="s">
        <v>184</v>
      </c>
      <c r="K176" s="158"/>
      <c r="L176" s="158"/>
      <c r="M176" s="158"/>
      <c r="N176" s="158"/>
      <c r="O176" s="158"/>
      <c r="P176" s="158"/>
      <c r="Q176" s="158"/>
      <c r="R176" s="158"/>
      <c r="S176" s="158"/>
      <c r="AD176" s="158"/>
      <c r="AE176" s="158"/>
    </row>
    <row r="177" spans="1:41" ht="15" hidden="1" customHeight="1" x14ac:dyDescent="0.25">
      <c r="A177" s="839"/>
      <c r="B177" s="59"/>
      <c r="C177" s="59"/>
      <c r="D177" s="830"/>
      <c r="E177" s="766"/>
      <c r="F177" s="761"/>
      <c r="G177" s="771"/>
      <c r="H177" s="771"/>
      <c r="I177" s="871"/>
      <c r="J177" s="771"/>
      <c r="K177" s="158"/>
      <c r="L177" s="158"/>
      <c r="M177" s="158"/>
      <c r="N177" s="158"/>
      <c r="O177" s="158"/>
      <c r="P177" s="158"/>
      <c r="Q177" s="158"/>
      <c r="R177" s="158"/>
      <c r="S177" s="158"/>
    </row>
    <row r="178" spans="1:41" ht="15" hidden="1" customHeight="1" x14ac:dyDescent="0.2">
      <c r="A178" s="454"/>
      <c r="B178" s="447"/>
      <c r="C178" s="447"/>
      <c r="D178" s="332"/>
      <c r="E178" s="324"/>
      <c r="F178" s="757"/>
      <c r="G178" s="329"/>
      <c r="H178" s="330"/>
      <c r="I178" s="329"/>
      <c r="J178" s="329"/>
      <c r="K178" s="325"/>
      <c r="L178" s="325"/>
      <c r="M178" s="325"/>
      <c r="N178" s="325"/>
      <c r="O178" s="325"/>
      <c r="P178" s="325"/>
      <c r="Q178" s="325"/>
      <c r="R178" s="325"/>
      <c r="S178" s="325"/>
      <c r="T178" s="325"/>
      <c r="U178" s="325"/>
      <c r="V178" s="331"/>
      <c r="W178" s="331"/>
      <c r="X178" s="331"/>
      <c r="Y178" s="331"/>
      <c r="Z178" s="331"/>
      <c r="AA178" s="331"/>
      <c r="AB178" s="331"/>
      <c r="AC178" s="331"/>
      <c r="AD178" s="331"/>
      <c r="AE178" s="331"/>
      <c r="AF178" s="331"/>
      <c r="AG178" s="331"/>
      <c r="AH178" s="331"/>
      <c r="AI178" s="331"/>
      <c r="AJ178" s="331"/>
      <c r="AK178" s="331"/>
      <c r="AL178" s="331"/>
      <c r="AM178" s="331"/>
      <c r="AN178" s="331"/>
      <c r="AO178" s="331"/>
    </row>
    <row r="179" spans="1:41" ht="15" hidden="1" customHeight="1" x14ac:dyDescent="0.25">
      <c r="A179" s="56"/>
      <c r="B179" s="59"/>
      <c r="C179" s="59"/>
      <c r="D179" s="64"/>
      <c r="E179" s="59"/>
      <c r="F179" s="56"/>
      <c r="G179" s="56"/>
      <c r="H179" s="56"/>
      <c r="I179" s="56"/>
      <c r="J179" s="56"/>
      <c r="U179" s="158"/>
      <c r="V179" s="158"/>
      <c r="W179" s="158"/>
      <c r="X179" s="158"/>
      <c r="Y179" s="158"/>
      <c r="Z179" s="158"/>
    </row>
    <row r="180" spans="1:41" ht="15" hidden="1" customHeight="1" x14ac:dyDescent="0.25">
      <c r="A180" s="56"/>
      <c r="B180" s="59"/>
      <c r="C180" s="59"/>
      <c r="D180" s="64"/>
      <c r="E180" s="59"/>
      <c r="F180" s="56"/>
      <c r="G180" s="56"/>
      <c r="H180" s="56"/>
      <c r="I180" s="56"/>
      <c r="J180" s="56"/>
      <c r="U180" s="158"/>
      <c r="V180" s="158"/>
      <c r="W180" s="158"/>
      <c r="X180" s="158"/>
      <c r="Y180" s="158"/>
      <c r="Z180" s="158"/>
      <c r="AI180" s="94"/>
      <c r="AJ180" s="94"/>
      <c r="AK180" s="94"/>
      <c r="AL180" s="94"/>
      <c r="AM180" s="94"/>
      <c r="AN180" s="94"/>
      <c r="AO180" s="94"/>
    </row>
    <row r="181" spans="1:41" ht="15" hidden="1" customHeight="1" thickBot="1" x14ac:dyDescent="0.3">
      <c r="A181" s="839" t="str">
        <f ca="1">IF(ERV_ATUOutlet_1&lt;&gt;"",IF((COUNTA(OFFSET(ERV_Inlet_Reference,-3,0):ERV_ATUOutlet_1)+COUNTBLANK(OFFSET(ERV_Inlet_Reference,-3,0):ERV_ATUOutlet_1))&lt;&gt;SUM(ERV_ATU_Num_Outlets_1:OFFSET(ERV_ATU_Num_Outlets_1,(SUM(ERV_Num_ATU_1:(OFFSET(ERV_Num_ATU_1,Number_ERVs-1,0)))-1),0)),"INDICATED NO. OF ERV-ATU-OUTLETS DOESN’T MATCH NO. OF ROWS",""),"")</f>
        <v/>
      </c>
      <c r="B181" s="59"/>
      <c r="C181" s="59"/>
      <c r="D181" s="783" t="s">
        <v>628</v>
      </c>
      <c r="E181" s="767" t="s">
        <v>189</v>
      </c>
      <c r="F181" s="768"/>
      <c r="G181" s="768"/>
      <c r="H181" s="768"/>
      <c r="I181" s="768"/>
      <c r="J181" s="769"/>
      <c r="U181" s="158"/>
      <c r="V181" s="158"/>
      <c r="W181" s="158"/>
      <c r="X181" s="158"/>
      <c r="Y181" s="158"/>
      <c r="Z181" s="158"/>
      <c r="AA181" s="158"/>
      <c r="AB181" s="158"/>
      <c r="AC181" s="158"/>
      <c r="AD181" s="158"/>
      <c r="AE181" s="158"/>
    </row>
    <row r="182" spans="1:41" ht="15" hidden="1" customHeight="1" thickTop="1" x14ac:dyDescent="0.25">
      <c r="A182" s="839"/>
      <c r="B182" s="59"/>
      <c r="C182" s="59"/>
      <c r="D182" s="784"/>
      <c r="E182" s="765" t="s">
        <v>169</v>
      </c>
      <c r="F182" s="766" t="s">
        <v>192</v>
      </c>
      <c r="G182" s="760" t="s">
        <v>183</v>
      </c>
      <c r="H182" s="765" t="s">
        <v>190</v>
      </c>
      <c r="I182" s="765" t="s">
        <v>191</v>
      </c>
      <c r="J182" s="765" t="s">
        <v>184</v>
      </c>
      <c r="U182" s="158"/>
      <c r="V182" s="158"/>
      <c r="W182" s="158"/>
      <c r="X182" s="158"/>
      <c r="Y182" s="158"/>
      <c r="Z182" s="158"/>
      <c r="AA182" s="158"/>
      <c r="AB182" s="158"/>
      <c r="AC182" s="158"/>
      <c r="AD182" s="158"/>
      <c r="AE182" s="158"/>
    </row>
    <row r="183" spans="1:41" ht="15" hidden="1" customHeight="1" x14ac:dyDescent="0.25">
      <c r="A183" s="839"/>
      <c r="B183" s="59"/>
      <c r="C183" s="59"/>
      <c r="D183" s="785"/>
      <c r="E183" s="766"/>
      <c r="F183" s="771"/>
      <c r="G183" s="761"/>
      <c r="H183" s="766"/>
      <c r="I183" s="766"/>
      <c r="J183" s="766"/>
      <c r="U183" s="158"/>
      <c r="V183" s="158"/>
      <c r="W183" s="158"/>
      <c r="X183" s="158"/>
      <c r="Y183" s="158"/>
      <c r="Z183" s="158"/>
      <c r="AA183" s="158"/>
      <c r="AB183" s="158"/>
      <c r="AC183" s="158"/>
      <c r="AD183" s="158"/>
      <c r="AE183" s="158"/>
      <c r="AI183" s="94"/>
      <c r="AJ183" s="94"/>
      <c r="AK183" s="94"/>
      <c r="AL183" s="94"/>
      <c r="AM183" s="94"/>
      <c r="AN183" s="94"/>
      <c r="AO183" s="94"/>
    </row>
    <row r="184" spans="1:41" ht="15" hidden="1" customHeight="1" x14ac:dyDescent="0.25">
      <c r="A184" s="334"/>
      <c r="B184" s="333"/>
      <c r="C184" s="333"/>
      <c r="D184" s="329"/>
      <c r="E184" s="324"/>
      <c r="F184" s="329"/>
      <c r="G184" s="757"/>
      <c r="H184" s="330"/>
      <c r="I184" s="329"/>
      <c r="J184" s="329"/>
      <c r="P184" s="331"/>
      <c r="Q184" s="331"/>
      <c r="R184" s="331"/>
      <c r="S184" s="325"/>
      <c r="T184" s="325"/>
      <c r="U184" s="335"/>
      <c r="V184" s="335"/>
      <c r="W184" s="335"/>
      <c r="X184" s="335"/>
      <c r="Y184" s="335"/>
      <c r="Z184" s="335"/>
      <c r="AA184" s="335"/>
      <c r="AB184" s="335"/>
      <c r="AC184" s="335"/>
      <c r="AD184" s="335"/>
      <c r="AE184" s="335"/>
      <c r="AF184" s="331"/>
      <c r="AG184" s="331"/>
      <c r="AH184" s="331"/>
      <c r="AI184" s="331"/>
      <c r="AJ184" s="331"/>
      <c r="AK184" s="331"/>
      <c r="AL184" s="331"/>
      <c r="AM184" s="331"/>
      <c r="AN184" s="331"/>
      <c r="AO184" s="331"/>
    </row>
    <row r="185" spans="1:41" ht="15" hidden="1" customHeight="1" x14ac:dyDescent="0.2">
      <c r="A185" s="325"/>
      <c r="B185" s="326"/>
      <c r="C185" s="327"/>
      <c r="D185" s="334"/>
      <c r="E185" s="559"/>
      <c r="F185" s="559"/>
      <c r="G185" s="559"/>
      <c r="H185" s="559"/>
      <c r="I185" s="559"/>
      <c r="J185" s="559"/>
      <c r="K185" s="559"/>
      <c r="L185" s="559"/>
      <c r="M185" s="559"/>
      <c r="N185" s="559"/>
      <c r="O185" s="559"/>
      <c r="P185" s="559"/>
      <c r="Q185" s="559"/>
      <c r="R185" s="325"/>
      <c r="S185" s="331"/>
      <c r="T185" s="331"/>
      <c r="U185" s="331"/>
      <c r="V185" s="333"/>
      <c r="W185" s="333"/>
      <c r="X185" s="333"/>
      <c r="Y185" s="331"/>
      <c r="Z185" s="331"/>
      <c r="AA185" s="331"/>
      <c r="AB185" s="331"/>
      <c r="AC185" s="331"/>
      <c r="AD185" s="331"/>
      <c r="AE185" s="331"/>
      <c r="AF185" s="331"/>
      <c r="AG185" s="331"/>
      <c r="AH185" s="331"/>
      <c r="AI185" s="331"/>
      <c r="AJ185" s="331"/>
      <c r="AK185" s="331"/>
      <c r="AL185" s="331"/>
      <c r="AM185" s="331"/>
      <c r="AN185" s="331"/>
      <c r="AO185" s="331"/>
    </row>
    <row r="186" spans="1:41" ht="15" hidden="1" customHeight="1" x14ac:dyDescent="0.2">
      <c r="A186" s="325"/>
      <c r="B186" s="326"/>
      <c r="C186" s="327"/>
      <c r="D186" s="334"/>
      <c r="E186" s="559"/>
      <c r="F186" s="559"/>
      <c r="G186" s="559"/>
      <c r="H186" s="559"/>
      <c r="I186" s="559"/>
      <c r="J186" s="559"/>
      <c r="K186" s="559"/>
      <c r="L186" s="559"/>
      <c r="M186" s="559"/>
      <c r="N186" s="559"/>
      <c r="O186" s="559"/>
      <c r="P186" s="559"/>
      <c r="Q186" s="559"/>
      <c r="R186" s="325"/>
      <c r="S186" s="331"/>
      <c r="T186" s="331"/>
      <c r="U186" s="331"/>
      <c r="V186" s="333"/>
      <c r="W186" s="333"/>
      <c r="X186" s="333"/>
      <c r="Y186" s="331"/>
      <c r="Z186" s="331"/>
      <c r="AA186" s="331"/>
      <c r="AB186" s="331"/>
      <c r="AC186" s="331"/>
      <c r="AD186" s="331"/>
      <c r="AE186" s="331"/>
      <c r="AF186" s="331"/>
      <c r="AG186" s="331"/>
      <c r="AH186" s="331"/>
      <c r="AI186" s="331"/>
      <c r="AJ186" s="331"/>
      <c r="AK186" s="331"/>
      <c r="AL186" s="331"/>
      <c r="AM186" s="331"/>
      <c r="AN186" s="331"/>
      <c r="AO186" s="331"/>
    </row>
    <row r="187" spans="1:41" ht="15" hidden="1" customHeight="1" thickBot="1" x14ac:dyDescent="0.25">
      <c r="A187" s="839" t="str">
        <f ca="1">IF(ERV_InletSum_1&lt;&gt;"",IF((COUNTA(OFFSET(FAN_Reference,-4,0):ERV_InletSum_1)+COUNTBLANK(OFFSET(FAN_Reference,-4,0):ERV_InletSum_1))&lt;&gt;SUMIF(ERV_Num_Inlets_1:OFFSET(ERV_Num_Inlets_1,Number_ERVs-1,0),"&lt;&gt;1"),"INDICATED NO. OF ERV-INLETS DOESN’T MATCH NO. OF ROWS",""),"")</f>
        <v/>
      </c>
      <c r="C187" s="91"/>
      <c r="D187" s="786" t="s">
        <v>703</v>
      </c>
      <c r="E187" s="767" t="s">
        <v>252</v>
      </c>
      <c r="F187" s="768"/>
      <c r="G187" s="768"/>
      <c r="H187" s="768"/>
      <c r="I187" s="768"/>
      <c r="J187" s="769"/>
      <c r="S187" s="67"/>
      <c r="T187" s="67"/>
      <c r="U187" s="67"/>
      <c r="Y187" s="331"/>
      <c r="Z187" s="331"/>
      <c r="AA187" s="331"/>
      <c r="AF187" s="331"/>
      <c r="AG187" s="331"/>
      <c r="AH187" s="331"/>
      <c r="AI187" s="331"/>
      <c r="AJ187" s="331"/>
      <c r="AK187" s="331"/>
      <c r="AL187" s="331"/>
      <c r="AM187" s="331"/>
      <c r="AN187" s="331"/>
      <c r="AO187" s="331"/>
    </row>
    <row r="188" spans="1:41" ht="15" hidden="1" customHeight="1" thickTop="1" x14ac:dyDescent="0.2">
      <c r="A188" s="839"/>
      <c r="C188" s="91"/>
      <c r="D188" s="787"/>
      <c r="E188" s="765" t="s">
        <v>25</v>
      </c>
      <c r="F188" s="772" t="s">
        <v>183</v>
      </c>
      <c r="G188" s="766" t="s">
        <v>253</v>
      </c>
      <c r="H188" s="765" t="s">
        <v>254</v>
      </c>
      <c r="I188" s="770" t="s">
        <v>193</v>
      </c>
      <c r="J188" s="765" t="s">
        <v>184</v>
      </c>
      <c r="AF188" s="331"/>
      <c r="AG188" s="331"/>
      <c r="AH188" s="331"/>
      <c r="AI188" s="331"/>
      <c r="AJ188" s="331"/>
      <c r="AK188" s="331"/>
      <c r="AL188" s="331"/>
      <c r="AM188" s="331"/>
      <c r="AN188" s="331"/>
      <c r="AO188" s="331"/>
    </row>
    <row r="189" spans="1:41" ht="15" hidden="1" customHeight="1" x14ac:dyDescent="0.2">
      <c r="A189" s="839"/>
      <c r="C189" s="91"/>
      <c r="D189" s="788"/>
      <c r="E189" s="766"/>
      <c r="F189" s="760"/>
      <c r="G189" s="771"/>
      <c r="H189" s="766"/>
      <c r="I189" s="760"/>
      <c r="J189" s="766"/>
      <c r="AF189" s="331"/>
      <c r="AG189" s="331"/>
      <c r="AH189" s="331"/>
      <c r="AI189" s="331"/>
      <c r="AJ189" s="331"/>
      <c r="AK189" s="331"/>
      <c r="AL189" s="331"/>
      <c r="AM189" s="331"/>
      <c r="AN189" s="331"/>
      <c r="AO189" s="331"/>
    </row>
    <row r="190" spans="1:41" ht="15" hidden="1" customHeight="1" x14ac:dyDescent="0.2">
      <c r="A190" s="325"/>
      <c r="B190" s="326"/>
      <c r="C190" s="327"/>
      <c r="D190" s="328"/>
      <c r="E190" s="324"/>
      <c r="F190" s="757"/>
      <c r="G190" s="329"/>
      <c r="H190" s="330"/>
      <c r="I190" s="329"/>
      <c r="J190" s="384"/>
      <c r="K190" s="325"/>
      <c r="L190" s="325"/>
      <c r="M190" s="325"/>
      <c r="N190" s="325"/>
      <c r="O190" s="325"/>
      <c r="P190" s="325"/>
      <c r="Q190" s="325"/>
      <c r="R190" s="325"/>
      <c r="S190" s="331"/>
      <c r="T190" s="331"/>
      <c r="U190" s="331"/>
      <c r="V190" s="333"/>
      <c r="W190" s="333"/>
      <c r="X190" s="333"/>
      <c r="Y190" s="331"/>
      <c r="Z190" s="331"/>
      <c r="AA190" s="331"/>
      <c r="AB190" s="331"/>
      <c r="AC190" s="331"/>
      <c r="AD190" s="331"/>
      <c r="AE190" s="331"/>
      <c r="AF190" s="331"/>
      <c r="AG190" s="331"/>
      <c r="AH190" s="331"/>
      <c r="AI190" s="331"/>
      <c r="AJ190" s="331"/>
      <c r="AK190" s="331"/>
      <c r="AL190" s="331"/>
      <c r="AM190" s="331"/>
      <c r="AN190" s="331"/>
      <c r="AO190" s="331"/>
    </row>
    <row r="191" spans="1:41" ht="15" hidden="1" customHeight="1" x14ac:dyDescent="0.25">
      <c r="A191" s="159"/>
      <c r="B191" s="153"/>
      <c r="C191" s="333"/>
      <c r="D191" s="150"/>
      <c r="E191" s="153"/>
      <c r="F191" s="159"/>
      <c r="G191" s="159"/>
      <c r="H191" s="159"/>
      <c r="I191" s="159"/>
      <c r="J191" s="159"/>
      <c r="K191" s="93"/>
      <c r="L191" s="93"/>
      <c r="S191" s="93"/>
      <c r="T191" s="93"/>
      <c r="U191" s="160"/>
      <c r="V191" s="94"/>
      <c r="W191" s="94"/>
      <c r="X191" s="94"/>
      <c r="Y191" s="94"/>
      <c r="Z191" s="94"/>
      <c r="AA191" s="94"/>
      <c r="AB191" s="94"/>
      <c r="AC191" s="94"/>
      <c r="AD191" s="94"/>
      <c r="AE191" s="94"/>
      <c r="AF191" s="94"/>
      <c r="AG191" s="94"/>
      <c r="AH191" s="94"/>
    </row>
    <row r="192" spans="1:41" ht="15" customHeight="1" x14ac:dyDescent="0.25">
      <c r="A192" s="77"/>
      <c r="B192" s="78" t="s">
        <v>255</v>
      </c>
      <c r="C192" s="163">
        <v>0</v>
      </c>
      <c r="D192" s="150"/>
      <c r="E192" s="153"/>
      <c r="F192" s="159"/>
      <c r="G192" s="159"/>
      <c r="H192" s="159"/>
      <c r="I192" s="159"/>
      <c r="J192" s="159"/>
      <c r="K192" s="93"/>
      <c r="L192" s="93"/>
      <c r="S192" s="93"/>
      <c r="T192" s="93"/>
      <c r="U192" s="160"/>
      <c r="V192" s="94"/>
      <c r="W192" s="94"/>
      <c r="X192" s="94"/>
      <c r="Y192" s="94"/>
      <c r="Z192" s="94"/>
      <c r="AA192" s="94"/>
      <c r="AB192" s="94"/>
      <c r="AC192" s="94"/>
      <c r="AD192" s="94"/>
      <c r="AE192" s="94"/>
    </row>
    <row r="193" spans="1:41" ht="15" customHeight="1" x14ac:dyDescent="0.25">
      <c r="A193" s="459"/>
      <c r="B193" s="459"/>
      <c r="C193" s="459"/>
      <c r="D193" s="150"/>
      <c r="E193" s="153"/>
      <c r="F193" s="159"/>
      <c r="G193" s="159"/>
      <c r="H193" s="159"/>
      <c r="I193" s="159"/>
      <c r="J193" s="159"/>
      <c r="K193" s="93"/>
      <c r="L193" s="93"/>
      <c r="S193" s="93"/>
      <c r="T193" s="93"/>
      <c r="U193" s="160"/>
      <c r="V193" s="94"/>
      <c r="W193" s="94"/>
      <c r="X193" s="94"/>
      <c r="Y193" s="94"/>
      <c r="Z193" s="94"/>
      <c r="AA193" s="94"/>
      <c r="AB193" s="94"/>
      <c r="AC193" s="94"/>
      <c r="AD193" s="94"/>
      <c r="AE193" s="94"/>
    </row>
    <row r="194" spans="1:41" ht="15" hidden="1" customHeight="1" thickBot="1" x14ac:dyDescent="0.25">
      <c r="A194" s="838" t="str">
        <f ca="1">IF(FAN_1&lt;&gt;"",(IF((COUNTA(OFFSET(FAN_Outlet_Reference,-3,0):FAN_1)+COUNTBLANK(OFFSET(FAN_Outlet_Reference,-3,0):FAN_1))&lt;&gt;Number_FANs,"INDICATED NO. OF FANS DOESN’T MATCH NO. OF ROWS","")),"")</f>
        <v/>
      </c>
      <c r="B194" s="59"/>
      <c r="C194" s="59"/>
      <c r="D194" s="830" t="s">
        <v>407</v>
      </c>
      <c r="E194" s="774" t="s">
        <v>24</v>
      </c>
      <c r="F194" s="774"/>
      <c r="G194" s="774"/>
      <c r="H194" s="807" t="s">
        <v>28</v>
      </c>
      <c r="I194" s="807"/>
      <c r="J194" s="807"/>
      <c r="K194" s="807"/>
      <c r="L194" s="807" t="s">
        <v>178</v>
      </c>
      <c r="M194" s="807"/>
      <c r="N194" s="807"/>
      <c r="O194" s="807"/>
      <c r="P194" s="767" t="s">
        <v>256</v>
      </c>
      <c r="Q194" s="768"/>
      <c r="R194" s="768"/>
      <c r="S194" s="768"/>
      <c r="T194" s="768"/>
      <c r="U194" s="777" t="s">
        <v>718</v>
      </c>
      <c r="V194" s="777"/>
      <c r="W194" s="777"/>
      <c r="X194" s="777"/>
      <c r="Y194" s="331"/>
    </row>
    <row r="195" spans="1:41" ht="15" hidden="1" customHeight="1" thickTop="1" x14ac:dyDescent="0.2">
      <c r="A195" s="839"/>
      <c r="B195" s="59"/>
      <c r="C195" s="59"/>
      <c r="D195" s="830"/>
      <c r="E195" s="766" t="s">
        <v>25</v>
      </c>
      <c r="F195" s="766" t="s">
        <v>172</v>
      </c>
      <c r="G195" s="766" t="s">
        <v>173</v>
      </c>
      <c r="H195" s="766" t="s">
        <v>171</v>
      </c>
      <c r="I195" s="766" t="s">
        <v>26</v>
      </c>
      <c r="J195" s="766" t="s">
        <v>27</v>
      </c>
      <c r="K195" s="766" t="s">
        <v>29</v>
      </c>
      <c r="L195" s="766" t="s">
        <v>30</v>
      </c>
      <c r="M195" s="766" t="s">
        <v>31</v>
      </c>
      <c r="N195" s="766" t="s">
        <v>32</v>
      </c>
      <c r="O195" s="766" t="s">
        <v>33</v>
      </c>
      <c r="P195" s="760" t="s">
        <v>247</v>
      </c>
      <c r="Q195" s="760" t="s">
        <v>249</v>
      </c>
      <c r="R195" s="760" t="s">
        <v>20</v>
      </c>
      <c r="S195" s="760" t="s">
        <v>250</v>
      </c>
      <c r="T195" s="810" t="s">
        <v>251</v>
      </c>
      <c r="U195" s="800"/>
      <c r="V195" s="775"/>
      <c r="W195" s="789" t="s">
        <v>761</v>
      </c>
      <c r="X195" s="805" t="s">
        <v>719</v>
      </c>
      <c r="Y195" s="331"/>
    </row>
    <row r="196" spans="1:41" ht="15" hidden="1" customHeight="1" x14ac:dyDescent="0.2">
      <c r="A196" s="839"/>
      <c r="B196" s="59"/>
      <c r="C196" s="59"/>
      <c r="D196" s="830"/>
      <c r="E196" s="771"/>
      <c r="F196" s="771"/>
      <c r="G196" s="771"/>
      <c r="H196" s="771"/>
      <c r="I196" s="771"/>
      <c r="J196" s="771"/>
      <c r="K196" s="771"/>
      <c r="L196" s="771"/>
      <c r="M196" s="771"/>
      <c r="N196" s="771"/>
      <c r="O196" s="771"/>
      <c r="P196" s="761"/>
      <c r="Q196" s="761"/>
      <c r="R196" s="761"/>
      <c r="S196" s="761"/>
      <c r="T196" s="811"/>
      <c r="U196" s="801"/>
      <c r="V196" s="776"/>
      <c r="W196" s="790"/>
      <c r="X196" s="806"/>
      <c r="Y196" s="331"/>
    </row>
    <row r="197" spans="1:41" ht="15" hidden="1" customHeight="1" x14ac:dyDescent="0.2">
      <c r="A197" s="454"/>
      <c r="B197" s="447"/>
      <c r="C197" s="447" t="str">
        <f ca="1">IF(AND(T197&lt;&gt;"",SUM(OFFSET(FAN_InletSum_CFM,IF(D197=1,0,SUM(FAN_Num_Inlets_1:OFFSET(T197,-1,0))),0):OFFSET(FAN_InletSum_CFM,SUM(FAN_Num_Inlets_1:T197)-1,0))&lt;&gt;0),IF(OR(OFFSET(FAN_Reference,0,-3)&lt;&gt;"",OFFSET(FAN_Outlet_Reference,0,-3)&lt;&gt;""),"SEE MISMATCH ERROR IN COLUMN A",IF(K197&lt;&gt;SUM(OFFSET(FAN_InletSum_CFM,IF(D197=1,0,SUM(FAN_Num_Inlets_1:OFFSET(T197,-1,0))),0):OFFSET(FAN_InletSum_CFM,SUM(FAN_Num_Inlets_1:T197)-1,0)),ABS(K197- SUM(OFFSET(FAN_InletSum_CFM,IF(D197=1,0,SUM(FAN_Num_Inlets_1:OFFSET(T197,-1,0))),0):OFFSET(FAN_InletSum_CFM,SUM(FAN_Num_Inlets_1:T197)-1,0)))&amp; " CFM DELTA BTW. " &amp; E197 &amp; " CFM &amp; SUM OF CORESP. FAN-INLET CFMs","FAN-INLET CFM CHECK COMPLETE")),"")</f>
        <v/>
      </c>
      <c r="D197" s="167"/>
      <c r="E197" s="336"/>
      <c r="F197" s="540"/>
      <c r="G197" s="714"/>
      <c r="H197" s="423"/>
      <c r="I197" s="423"/>
      <c r="J197" s="423"/>
      <c r="K197" s="461"/>
      <c r="L197" s="169"/>
      <c r="M197" s="392"/>
      <c r="N197" s="423"/>
      <c r="O197" s="169"/>
      <c r="P197" s="422"/>
      <c r="Q197" s="422"/>
      <c r="R197" s="66"/>
      <c r="S197" s="66"/>
      <c r="T197" s="422"/>
      <c r="U197" s="460" t="str">
        <f>IF(E197&lt;&gt;"",DUR_FAN,"")</f>
        <v/>
      </c>
      <c r="V197" s="273"/>
      <c r="W197" s="421" t="str">
        <f>IF(T197&lt;&gt;"",T197*DUR_INLET,"")</f>
        <v/>
      </c>
      <c r="X197" s="401" t="str">
        <f>IF(E197&lt;&gt;"",DUR_FAN,"")</f>
        <v/>
      </c>
      <c r="Y197" s="331"/>
      <c r="AF197" s="94"/>
      <c r="AG197" s="94"/>
      <c r="AH197" s="94"/>
    </row>
    <row r="198" spans="1:41" ht="15" hidden="1" customHeight="1" x14ac:dyDescent="0.25">
      <c r="A198" s="56"/>
      <c r="B198" s="59"/>
      <c r="C198" s="59"/>
      <c r="D198" s="64"/>
      <c r="E198" s="59"/>
      <c r="F198" s="59"/>
      <c r="G198" s="59"/>
      <c r="H198" s="68"/>
      <c r="I198" s="59"/>
      <c r="J198" s="59"/>
      <c r="K198" s="59"/>
      <c r="L198" s="69"/>
      <c r="M198" s="70"/>
      <c r="N198" s="70"/>
      <c r="O198" s="69"/>
      <c r="P198" s="62"/>
      <c r="Q198" s="67"/>
      <c r="R198" s="67"/>
      <c r="U198" s="158"/>
    </row>
    <row r="199" spans="1:41" ht="15" hidden="1" customHeight="1" x14ac:dyDescent="0.25">
      <c r="A199" s="56"/>
      <c r="B199" s="59"/>
      <c r="C199" s="59"/>
      <c r="D199" s="64"/>
      <c r="E199" s="59"/>
      <c r="F199" s="59"/>
      <c r="G199" s="59"/>
      <c r="H199" s="68"/>
      <c r="I199" s="59"/>
      <c r="J199" s="59"/>
      <c r="K199" s="59"/>
      <c r="L199" s="69"/>
      <c r="M199" s="70"/>
      <c r="N199" s="70"/>
      <c r="O199" s="69"/>
      <c r="P199" s="62"/>
      <c r="Q199" s="67"/>
      <c r="R199" s="67"/>
      <c r="U199" s="158"/>
    </row>
    <row r="200" spans="1:41" ht="15" hidden="1" customHeight="1" thickBot="1" x14ac:dyDescent="0.3">
      <c r="A200" s="839" t="str">
        <f ca="1">IF(FAN_InletSum_1&lt;&gt;"",IF((COUNTA(OFFSET(UH_Reference,-4,0):FAN_InletSum_1)+COUNTBLANK(OFFSET(UH_Reference,-4,0):FAN_InletSum_1))&lt;&gt;SUM(FAN_Num_Inlets_1:OFFSET(FAN_Num_Inlets_1,Number_FANs-1,0)),"INDICATED NO. OF FAN-INLETS DOESN’T MATCH NO. OF ROWS",""),"")</f>
        <v/>
      </c>
      <c r="B200" s="59"/>
      <c r="C200" s="59"/>
      <c r="D200" s="783" t="s">
        <v>637</v>
      </c>
      <c r="E200" s="767" t="s">
        <v>252</v>
      </c>
      <c r="F200" s="768"/>
      <c r="G200" s="768"/>
      <c r="H200" s="768"/>
      <c r="I200" s="768"/>
      <c r="J200" s="769"/>
      <c r="K200" s="158"/>
      <c r="L200" s="158"/>
      <c r="M200" s="158"/>
      <c r="N200" s="158"/>
      <c r="O200" s="158"/>
      <c r="P200" s="158"/>
      <c r="Q200" s="158"/>
      <c r="R200" s="67"/>
      <c r="U200" s="158"/>
    </row>
    <row r="201" spans="1:41" ht="15" hidden="1" customHeight="1" thickTop="1" x14ac:dyDescent="0.25">
      <c r="A201" s="839"/>
      <c r="B201" s="59"/>
      <c r="C201" s="59"/>
      <c r="D201" s="784"/>
      <c r="E201" s="756" t="s">
        <v>25</v>
      </c>
      <c r="F201" s="765" t="s">
        <v>183</v>
      </c>
      <c r="G201" s="765" t="s">
        <v>253</v>
      </c>
      <c r="H201" s="765" t="s">
        <v>254</v>
      </c>
      <c r="I201" s="770" t="s">
        <v>1037</v>
      </c>
      <c r="J201" s="765" t="s">
        <v>184</v>
      </c>
      <c r="K201" s="158"/>
      <c r="L201" s="158"/>
      <c r="M201" s="158"/>
      <c r="N201" s="158"/>
      <c r="O201" s="158"/>
      <c r="P201" s="158"/>
      <c r="Q201" s="158"/>
      <c r="R201" s="67"/>
      <c r="U201" s="158"/>
    </row>
    <row r="202" spans="1:41" ht="15" hidden="1" customHeight="1" x14ac:dyDescent="0.25">
      <c r="A202" s="839"/>
      <c r="B202" s="59"/>
      <c r="C202" s="59"/>
      <c r="D202" s="785"/>
      <c r="E202" s="759"/>
      <c r="F202" s="766"/>
      <c r="G202" s="766"/>
      <c r="H202" s="766"/>
      <c r="I202" s="860"/>
      <c r="J202" s="766"/>
      <c r="K202" s="158"/>
      <c r="L202" s="158"/>
      <c r="M202" s="158"/>
      <c r="N202" s="158"/>
      <c r="O202" s="158"/>
      <c r="P202" s="158"/>
      <c r="Q202" s="158"/>
      <c r="R202" s="67"/>
      <c r="U202" s="158"/>
    </row>
    <row r="203" spans="1:41" ht="15" hidden="1" customHeight="1" x14ac:dyDescent="0.25">
      <c r="A203" s="334"/>
      <c r="B203" s="333"/>
      <c r="C203" s="333"/>
      <c r="D203" s="329"/>
      <c r="E203" s="324"/>
      <c r="F203" s="757"/>
      <c r="G203" s="329"/>
      <c r="H203" s="329"/>
      <c r="I203" s="329"/>
      <c r="J203" s="329"/>
      <c r="K203" s="158"/>
      <c r="L203" s="158"/>
      <c r="M203" s="158"/>
      <c r="N203" s="158"/>
      <c r="O203" s="158"/>
      <c r="P203" s="325"/>
      <c r="Q203" s="325"/>
      <c r="R203" s="331"/>
      <c r="S203" s="325"/>
      <c r="T203" s="325"/>
      <c r="U203" s="335"/>
      <c r="V203" s="331"/>
      <c r="W203" s="331"/>
      <c r="X203" s="331"/>
      <c r="Y203" s="331"/>
      <c r="Z203" s="331"/>
      <c r="AA203" s="331"/>
      <c r="AB203" s="331"/>
      <c r="AC203" s="331"/>
      <c r="AD203" s="331"/>
      <c r="AE203" s="331"/>
      <c r="AF203" s="331"/>
      <c r="AG203" s="331"/>
      <c r="AH203" s="331"/>
      <c r="AI203" s="331"/>
      <c r="AJ203" s="331"/>
      <c r="AK203" s="331"/>
      <c r="AL203" s="331"/>
      <c r="AM203" s="331"/>
      <c r="AN203" s="331"/>
      <c r="AO203" s="331"/>
    </row>
    <row r="204" spans="1:41" ht="15" hidden="1" customHeight="1" x14ac:dyDescent="0.25">
      <c r="A204" s="159"/>
      <c r="B204" s="153"/>
      <c r="C204" s="153"/>
      <c r="D204" s="150"/>
      <c r="E204" s="59"/>
      <c r="F204" s="56"/>
      <c r="G204" s="56"/>
      <c r="H204" s="56"/>
      <c r="I204" s="56"/>
      <c r="J204" s="56"/>
      <c r="K204" s="158"/>
      <c r="L204" s="158"/>
      <c r="M204" s="158"/>
      <c r="N204" s="158"/>
      <c r="O204" s="158"/>
      <c r="P204" s="93"/>
      <c r="Q204" s="93"/>
      <c r="R204" s="93"/>
      <c r="S204" s="93"/>
      <c r="T204" s="93"/>
      <c r="U204" s="160"/>
      <c r="V204" s="94"/>
      <c r="W204" s="94"/>
      <c r="X204" s="94"/>
      <c r="Y204" s="94"/>
      <c r="Z204" s="94"/>
      <c r="AA204" s="94"/>
      <c r="AB204" s="94"/>
      <c r="AC204" s="94"/>
      <c r="AD204" s="94"/>
      <c r="AE204" s="94"/>
    </row>
    <row r="205" spans="1:41" ht="15" customHeight="1" x14ac:dyDescent="0.25">
      <c r="A205" s="77"/>
      <c r="B205" s="78" t="s">
        <v>257</v>
      </c>
      <c r="C205" s="163">
        <v>0</v>
      </c>
      <c r="D205" s="150"/>
      <c r="E205" s="59"/>
      <c r="F205" s="56"/>
      <c r="G205" s="56"/>
      <c r="H205" s="56"/>
      <c r="I205" s="56"/>
      <c r="J205" s="56"/>
      <c r="K205" s="158"/>
      <c r="L205" s="158"/>
      <c r="M205" s="158"/>
      <c r="N205" s="158"/>
      <c r="O205" s="158"/>
      <c r="P205" s="93"/>
      <c r="Q205" s="93"/>
      <c r="R205" s="93"/>
      <c r="S205" s="93"/>
      <c r="T205" s="93"/>
      <c r="U205" s="160"/>
      <c r="V205" s="94"/>
      <c r="W205" s="94"/>
      <c r="X205" s="94"/>
      <c r="Y205" s="94"/>
      <c r="Z205" s="94"/>
      <c r="AA205" s="94"/>
      <c r="AB205" s="94"/>
      <c r="AC205" s="94"/>
      <c r="AD205" s="94"/>
      <c r="AE205" s="94"/>
    </row>
    <row r="206" spans="1:41" ht="15" customHeight="1" x14ac:dyDescent="0.25">
      <c r="A206" s="161"/>
      <c r="B206" s="162"/>
      <c r="C206" s="166"/>
      <c r="D206" s="150"/>
      <c r="E206" s="59"/>
      <c r="F206" s="56"/>
      <c r="G206" s="56"/>
      <c r="H206" s="56"/>
      <c r="I206" s="56"/>
      <c r="J206" s="56"/>
      <c r="M206" s="93"/>
      <c r="N206" s="93"/>
      <c r="O206" s="93"/>
      <c r="P206" s="93"/>
      <c r="Q206" s="93"/>
      <c r="R206" s="93"/>
      <c r="S206" s="93"/>
      <c r="T206" s="93"/>
      <c r="U206" s="160"/>
      <c r="V206" s="94"/>
      <c r="W206" s="94"/>
      <c r="X206" s="94"/>
      <c r="Y206" s="94"/>
      <c r="Z206" s="94"/>
      <c r="AA206" s="94"/>
      <c r="AB206" s="94"/>
      <c r="AC206" s="94"/>
      <c r="AD206" s="94"/>
      <c r="AE206" s="94"/>
    </row>
    <row r="207" spans="1:41" ht="15" hidden="1" customHeight="1" thickBot="1" x14ac:dyDescent="0.3">
      <c r="A207" s="838" t="str">
        <f ca="1">IF(UH_1&lt;&gt;"",(IF((COUNTA(OFFSET(CHILLER_Reference,-4,0):UH_1)+COUNTBLANK(OFFSET(CHILLER_Reference,-4,0):UH_1))&lt;&gt;Number_UHs,"INDICATED NO. OF UHS DOESN’T MATCH NO. OF ROWS","")),"")</f>
        <v/>
      </c>
      <c r="B207" s="59"/>
      <c r="C207" s="59"/>
      <c r="D207" s="830" t="s">
        <v>473</v>
      </c>
      <c r="E207" s="774" t="s">
        <v>24</v>
      </c>
      <c r="F207" s="774"/>
      <c r="G207" s="774"/>
      <c r="H207" s="767" t="s">
        <v>28</v>
      </c>
      <c r="I207" s="768"/>
      <c r="J207" s="768"/>
      <c r="K207" s="769"/>
      <c r="L207" s="812" t="s">
        <v>258</v>
      </c>
      <c r="M207" s="812"/>
      <c r="N207" s="807" t="s">
        <v>259</v>
      </c>
      <c r="O207" s="807"/>
      <c r="P207" s="807"/>
      <c r="Q207" s="767"/>
      <c r="R207" s="420" t="s">
        <v>718</v>
      </c>
      <c r="S207" s="325"/>
      <c r="T207" s="325"/>
      <c r="U207" s="335"/>
    </row>
    <row r="208" spans="1:41" ht="15" hidden="1" customHeight="1" thickTop="1" x14ac:dyDescent="0.25">
      <c r="A208" s="839"/>
      <c r="B208" s="59"/>
      <c r="C208" s="59"/>
      <c r="D208" s="830"/>
      <c r="E208" s="766" t="s">
        <v>25</v>
      </c>
      <c r="F208" s="766" t="s">
        <v>172</v>
      </c>
      <c r="G208" s="766" t="s">
        <v>173</v>
      </c>
      <c r="H208" s="766" t="s">
        <v>171</v>
      </c>
      <c r="I208" s="821" t="s">
        <v>1014</v>
      </c>
      <c r="J208" s="766" t="s">
        <v>27</v>
      </c>
      <c r="K208" s="766" t="s">
        <v>29</v>
      </c>
      <c r="L208" s="815" t="s">
        <v>378</v>
      </c>
      <c r="M208" s="815" t="s">
        <v>377</v>
      </c>
      <c r="N208" s="766" t="s">
        <v>260</v>
      </c>
      <c r="O208" s="766" t="s">
        <v>261</v>
      </c>
      <c r="P208" s="766" t="s">
        <v>262</v>
      </c>
      <c r="Q208" s="810" t="s">
        <v>263</v>
      </c>
      <c r="R208" s="805" t="s">
        <v>719</v>
      </c>
      <c r="S208" s="325"/>
      <c r="T208" s="325"/>
      <c r="U208" s="335"/>
    </row>
    <row r="209" spans="1:48" ht="15" hidden="1" customHeight="1" x14ac:dyDescent="0.25">
      <c r="A209" s="839"/>
      <c r="B209" s="59"/>
      <c r="C209" s="59"/>
      <c r="D209" s="830"/>
      <c r="E209" s="771"/>
      <c r="F209" s="771"/>
      <c r="G209" s="771"/>
      <c r="H209" s="771"/>
      <c r="I209" s="867"/>
      <c r="J209" s="771"/>
      <c r="K209" s="771"/>
      <c r="L209" s="809"/>
      <c r="M209" s="809"/>
      <c r="N209" s="771"/>
      <c r="O209" s="771"/>
      <c r="P209" s="771"/>
      <c r="Q209" s="811"/>
      <c r="R209" s="806"/>
      <c r="S209" s="325"/>
      <c r="T209" s="325"/>
      <c r="U209" s="335"/>
    </row>
    <row r="210" spans="1:48" ht="15" hidden="1" customHeight="1" x14ac:dyDescent="0.25">
      <c r="A210" s="56"/>
      <c r="B210" s="59"/>
      <c r="C210" s="59"/>
      <c r="D210" s="167"/>
      <c r="E210" s="336"/>
      <c r="F210" s="540"/>
      <c r="G210" s="714"/>
      <c r="H210" s="390"/>
      <c r="I210" s="336"/>
      <c r="J210" s="390"/>
      <c r="K210" s="336"/>
      <c r="L210" s="387"/>
      <c r="M210" s="387"/>
      <c r="N210" s="354"/>
      <c r="O210" s="349"/>
      <c r="P210" s="354"/>
      <c r="Q210" s="419"/>
      <c r="R210" s="401" t="str">
        <f>IF(E210&lt;&gt;"",DUR_UH,"")</f>
        <v/>
      </c>
      <c r="S210" s="325"/>
      <c r="T210" s="325"/>
      <c r="U210" s="335"/>
    </row>
    <row r="211" spans="1:48" ht="15" hidden="1" customHeight="1" x14ac:dyDescent="0.25">
      <c r="A211" s="159"/>
      <c r="B211" s="153"/>
      <c r="C211" s="153"/>
      <c r="D211" s="150"/>
      <c r="E211" s="153"/>
      <c r="F211" s="159"/>
      <c r="G211" s="159"/>
      <c r="H211" s="159"/>
      <c r="I211" s="159"/>
      <c r="J211" s="159"/>
      <c r="K211" s="93"/>
      <c r="L211" s="93"/>
      <c r="M211" s="93"/>
      <c r="N211" s="93"/>
      <c r="O211" s="93"/>
      <c r="P211" s="93"/>
      <c r="Q211" s="93"/>
      <c r="R211" s="93"/>
      <c r="S211" s="93"/>
      <c r="T211" s="93"/>
      <c r="U211" s="160"/>
      <c r="V211" s="94"/>
      <c r="W211" s="94"/>
      <c r="X211" s="94"/>
      <c r="Y211" s="94"/>
      <c r="Z211" s="94"/>
      <c r="AA211" s="94"/>
      <c r="AB211" s="94"/>
      <c r="AC211" s="94"/>
      <c r="AD211" s="94"/>
      <c r="AE211" s="94"/>
    </row>
    <row r="212" spans="1:48" ht="15" customHeight="1" x14ac:dyDescent="0.25">
      <c r="A212" s="77"/>
      <c r="B212" s="78" t="s">
        <v>264</v>
      </c>
      <c r="C212" s="78">
        <v>0</v>
      </c>
      <c r="D212" s="150"/>
      <c r="E212" s="153"/>
      <c r="F212" s="159"/>
      <c r="G212" s="159"/>
      <c r="H212" s="159"/>
      <c r="I212" s="159"/>
      <c r="J212" s="159"/>
      <c r="K212" s="93"/>
      <c r="L212" s="93"/>
      <c r="M212" s="93"/>
      <c r="N212" s="93"/>
      <c r="O212" s="93"/>
      <c r="P212" s="93"/>
      <c r="Q212" s="93"/>
      <c r="R212" s="93"/>
      <c r="S212" s="93"/>
      <c r="T212" s="93"/>
      <c r="U212" s="160"/>
      <c r="V212" s="94"/>
      <c r="W212" s="94"/>
      <c r="X212" s="94"/>
      <c r="Y212" s="94"/>
      <c r="Z212" s="94"/>
      <c r="AA212" s="94"/>
      <c r="AB212" s="94"/>
      <c r="AC212" s="94"/>
      <c r="AD212" s="94"/>
      <c r="AE212" s="94"/>
      <c r="AP212" s="67"/>
      <c r="AQ212" s="67"/>
      <c r="AR212" s="67"/>
      <c r="AS212" s="67"/>
      <c r="AT212" s="67"/>
      <c r="AU212" s="67"/>
      <c r="AV212" s="67"/>
    </row>
    <row r="213" spans="1:48" ht="15" customHeight="1" x14ac:dyDescent="0.25">
      <c r="A213" s="164"/>
      <c r="B213" s="165"/>
      <c r="C213" s="165"/>
      <c r="D213" s="150"/>
      <c r="E213" s="153"/>
      <c r="F213" s="159"/>
      <c r="G213" s="159"/>
      <c r="H213" s="159"/>
      <c r="I213" s="159"/>
      <c r="J213" s="159"/>
      <c r="K213" s="93"/>
      <c r="L213" s="93"/>
      <c r="M213" s="93"/>
      <c r="N213" s="93"/>
      <c r="O213" s="93"/>
      <c r="P213" s="93"/>
      <c r="Q213" s="93"/>
      <c r="R213" s="93"/>
      <c r="S213" s="93"/>
      <c r="T213" s="93"/>
      <c r="U213" s="160"/>
      <c r="V213" s="94"/>
      <c r="W213" s="94"/>
      <c r="X213" s="94"/>
      <c r="Y213" s="94"/>
      <c r="Z213" s="94"/>
      <c r="AA213" s="94"/>
      <c r="AB213" s="94"/>
      <c r="AC213" s="94"/>
      <c r="AD213" s="94"/>
      <c r="AE213" s="94"/>
      <c r="AP213" s="67"/>
      <c r="AQ213" s="67"/>
      <c r="AR213" s="67"/>
      <c r="AS213" s="67"/>
      <c r="AT213" s="67"/>
      <c r="AU213" s="67"/>
      <c r="AV213" s="67"/>
    </row>
    <row r="214" spans="1:48" ht="15" hidden="1" customHeight="1" thickBot="1" x14ac:dyDescent="0.3">
      <c r="A214" s="838" t="str">
        <f ca="1">IF(CHILLER_1&lt;&gt;"",(IF((COUNTA(OFFSET(CHWP_Reference,-4,0):CHILLER_1)+COUNTBLANK(OFFSET(CHWP_Reference,-4,0):CHILLER_1))&lt;&gt;Number_CHILLERs,"INDICATED NO. OF CHILLERS DOESN’T MATCH NO. OF ROWS","")),"")</f>
        <v/>
      </c>
      <c r="B214" s="59"/>
      <c r="C214" s="59"/>
      <c r="D214" s="830" t="s">
        <v>629</v>
      </c>
      <c r="E214" s="774" t="s">
        <v>24</v>
      </c>
      <c r="F214" s="774"/>
      <c r="G214" s="774"/>
      <c r="H214" s="807" t="s">
        <v>28</v>
      </c>
      <c r="I214" s="807"/>
      <c r="J214" s="807"/>
      <c r="K214" s="807"/>
      <c r="L214" s="807" t="s">
        <v>265</v>
      </c>
      <c r="M214" s="807"/>
      <c r="N214" s="807"/>
      <c r="O214" s="807"/>
      <c r="P214" s="807" t="s">
        <v>266</v>
      </c>
      <c r="Q214" s="807"/>
      <c r="R214" s="807"/>
      <c r="S214" s="767"/>
      <c r="T214" s="420" t="s">
        <v>718</v>
      </c>
      <c r="U214" s="158"/>
      <c r="AP214" s="67"/>
      <c r="AQ214" s="67"/>
      <c r="AR214" s="67"/>
      <c r="AS214" s="67"/>
      <c r="AT214" s="67"/>
      <c r="AU214" s="67"/>
      <c r="AV214" s="67"/>
    </row>
    <row r="215" spans="1:48" ht="15" hidden="1" customHeight="1" thickTop="1" x14ac:dyDescent="0.25">
      <c r="A215" s="839"/>
      <c r="B215" s="59"/>
      <c r="C215" s="59"/>
      <c r="D215" s="830"/>
      <c r="E215" s="766" t="s">
        <v>25</v>
      </c>
      <c r="F215" s="780" t="s">
        <v>172</v>
      </c>
      <c r="G215" s="766" t="s">
        <v>173</v>
      </c>
      <c r="H215" s="766" t="s">
        <v>171</v>
      </c>
      <c r="I215" s="766" t="s">
        <v>26</v>
      </c>
      <c r="J215" s="766" t="s">
        <v>27</v>
      </c>
      <c r="K215" s="766" t="s">
        <v>1018</v>
      </c>
      <c r="L215" s="760" t="s">
        <v>379</v>
      </c>
      <c r="M215" s="760" t="s">
        <v>267</v>
      </c>
      <c r="N215" s="760" t="s">
        <v>268</v>
      </c>
      <c r="O215" s="760" t="s">
        <v>269</v>
      </c>
      <c r="P215" s="760" t="s">
        <v>380</v>
      </c>
      <c r="Q215" s="760" t="s">
        <v>267</v>
      </c>
      <c r="R215" s="760" t="s">
        <v>381</v>
      </c>
      <c r="S215" s="810" t="s">
        <v>269</v>
      </c>
      <c r="T215" s="805" t="s">
        <v>719</v>
      </c>
      <c r="U215" s="158"/>
      <c r="AP215" s="67"/>
      <c r="AQ215" s="67"/>
      <c r="AR215" s="67"/>
      <c r="AS215" s="67"/>
      <c r="AT215" s="67"/>
      <c r="AU215" s="67"/>
      <c r="AV215" s="67"/>
    </row>
    <row r="216" spans="1:48" ht="15" hidden="1" customHeight="1" x14ac:dyDescent="0.25">
      <c r="A216" s="839"/>
      <c r="B216" s="59"/>
      <c r="C216" s="59"/>
      <c r="D216" s="830"/>
      <c r="E216" s="771"/>
      <c r="F216" s="831"/>
      <c r="G216" s="771"/>
      <c r="H216" s="771"/>
      <c r="I216" s="771"/>
      <c r="J216" s="771"/>
      <c r="K216" s="771"/>
      <c r="L216" s="761"/>
      <c r="M216" s="761"/>
      <c r="N216" s="761"/>
      <c r="O216" s="761"/>
      <c r="P216" s="761"/>
      <c r="Q216" s="761"/>
      <c r="R216" s="761"/>
      <c r="S216" s="811"/>
      <c r="T216" s="806"/>
      <c r="U216" s="158"/>
      <c r="AP216" s="67"/>
      <c r="AQ216" s="67"/>
      <c r="AR216" s="67"/>
      <c r="AS216" s="67"/>
      <c r="AT216" s="67"/>
      <c r="AU216" s="67"/>
      <c r="AV216" s="67"/>
    </row>
    <row r="217" spans="1:48" ht="15" hidden="1" customHeight="1" x14ac:dyDescent="0.25">
      <c r="A217" s="56"/>
      <c r="B217" s="59"/>
      <c r="C217" s="59"/>
      <c r="D217" s="167"/>
      <c r="E217" s="336"/>
      <c r="F217" s="686"/>
      <c r="G217" s="754"/>
      <c r="H217" s="242"/>
      <c r="I217" s="540"/>
      <c r="J217" s="243"/>
      <c r="K217" s="243"/>
      <c r="L217" s="245"/>
      <c r="M217" s="245"/>
      <c r="N217" s="245"/>
      <c r="O217" s="245"/>
      <c r="P217" s="245"/>
      <c r="Q217" s="245"/>
      <c r="R217" s="243"/>
      <c r="S217" s="424"/>
      <c r="T217" s="401" t="str">
        <f>IF(E217&lt;&gt;"",DUR_CHILLER,"")</f>
        <v/>
      </c>
      <c r="U217" s="158"/>
      <c r="AP217" s="67"/>
      <c r="AQ217" s="67"/>
      <c r="AR217" s="67"/>
      <c r="AS217" s="67"/>
      <c r="AT217" s="67"/>
      <c r="AU217" s="67"/>
      <c r="AV217" s="67"/>
    </row>
    <row r="218" spans="1:48" ht="15" hidden="1" customHeight="1" x14ac:dyDescent="0.25">
      <c r="A218" s="159"/>
      <c r="B218" s="153"/>
      <c r="C218" s="153"/>
      <c r="D218" s="150"/>
      <c r="E218" s="153"/>
      <c r="F218" s="159"/>
      <c r="G218" s="159"/>
      <c r="H218" s="159"/>
      <c r="I218" s="159"/>
      <c r="J218" s="159"/>
      <c r="K218" s="93"/>
      <c r="L218" s="93"/>
      <c r="M218" s="93"/>
      <c r="N218" s="93"/>
      <c r="O218" s="93"/>
      <c r="P218" s="93"/>
      <c r="Q218" s="93"/>
      <c r="R218" s="93"/>
      <c r="S218" s="93"/>
      <c r="T218" s="93"/>
      <c r="U218" s="160"/>
      <c r="V218" s="94"/>
      <c r="W218" s="94"/>
      <c r="X218" s="94"/>
      <c r="Y218" s="94"/>
      <c r="Z218" s="94"/>
      <c r="AA218" s="94"/>
      <c r="AB218" s="94"/>
      <c r="AC218" s="94"/>
      <c r="AD218" s="94"/>
      <c r="AE218" s="94"/>
      <c r="AP218" s="67"/>
      <c r="AQ218" s="67"/>
      <c r="AR218" s="67"/>
      <c r="AS218" s="67"/>
      <c r="AT218" s="67"/>
      <c r="AU218" s="67"/>
      <c r="AV218" s="67"/>
    </row>
    <row r="219" spans="1:48" ht="15" customHeight="1" x14ac:dyDescent="0.25">
      <c r="A219" s="77"/>
      <c r="B219" s="78" t="s">
        <v>288</v>
      </c>
      <c r="C219" s="163">
        <v>0</v>
      </c>
      <c r="D219" s="150"/>
      <c r="E219" s="153"/>
      <c r="F219" s="159"/>
      <c r="G219" s="159"/>
      <c r="H219" s="159"/>
      <c r="I219" s="159"/>
      <c r="J219" s="159"/>
      <c r="K219" s="93"/>
      <c r="L219" s="93"/>
      <c r="M219" s="93"/>
      <c r="N219" s="93"/>
      <c r="O219" s="93"/>
      <c r="P219" s="93"/>
      <c r="Q219" s="93"/>
      <c r="R219" s="93"/>
      <c r="S219" s="93"/>
      <c r="T219" s="93"/>
      <c r="U219" s="160"/>
      <c r="V219" s="94"/>
      <c r="W219" s="94"/>
      <c r="X219" s="94"/>
      <c r="Y219" s="94"/>
      <c r="Z219" s="94"/>
      <c r="AA219" s="94"/>
      <c r="AB219" s="94"/>
      <c r="AC219" s="94"/>
      <c r="AD219" s="94"/>
      <c r="AE219" s="94"/>
      <c r="AP219" s="67"/>
      <c r="AQ219" s="67"/>
      <c r="AR219" s="67"/>
      <c r="AS219" s="67"/>
      <c r="AT219" s="67"/>
      <c r="AU219" s="67"/>
      <c r="AV219" s="67"/>
    </row>
    <row r="220" spans="1:48" ht="15" customHeight="1" x14ac:dyDescent="0.25">
      <c r="A220" s="164"/>
      <c r="B220" s="165"/>
      <c r="C220" s="166"/>
      <c r="D220" s="150"/>
      <c r="E220" s="153"/>
      <c r="F220" s="159"/>
      <c r="G220" s="159"/>
      <c r="H220" s="159"/>
      <c r="I220" s="159"/>
      <c r="J220" s="159"/>
      <c r="K220" s="93"/>
      <c r="L220" s="93"/>
      <c r="M220" s="93"/>
      <c r="N220" s="93"/>
      <c r="O220" s="93"/>
      <c r="P220" s="93"/>
      <c r="Q220" s="93"/>
      <c r="R220" s="93"/>
      <c r="S220" s="93"/>
      <c r="T220" s="93"/>
      <c r="U220" s="160"/>
      <c r="V220" s="94"/>
      <c r="W220" s="94"/>
      <c r="X220" s="94"/>
      <c r="Y220" s="94"/>
      <c r="Z220" s="94"/>
      <c r="AA220" s="94"/>
      <c r="AB220" s="94"/>
      <c r="AC220" s="94"/>
      <c r="AD220" s="94"/>
      <c r="AE220" s="94"/>
      <c r="AP220" s="67"/>
      <c r="AQ220" s="67"/>
      <c r="AR220" s="67"/>
      <c r="AS220" s="67"/>
      <c r="AT220" s="67"/>
      <c r="AU220" s="67"/>
      <c r="AV220" s="67"/>
    </row>
    <row r="221" spans="1:48" ht="15" hidden="1" customHeight="1" thickBot="1" x14ac:dyDescent="0.3">
      <c r="A221" s="838" t="str">
        <f ca="1">IF(CHWP_1&lt;&gt;"",(IF((COUNTA(OFFSET(CWP_Reference,-4,0):CHWP_1)+COUNTBLANK(OFFSET(CWP_Reference,-4,0):CHWP_1))&lt;&gt;Number_CHWPs,"INDICATED NO. OF CHWP DOESN’T MATCH NO. OF ROWS","")),"")</f>
        <v/>
      </c>
      <c r="B221" s="59"/>
      <c r="C221" s="59"/>
      <c r="D221" s="830" t="s">
        <v>564</v>
      </c>
      <c r="E221" s="774" t="s">
        <v>24</v>
      </c>
      <c r="F221" s="774"/>
      <c r="G221" s="774"/>
      <c r="H221" s="807" t="s">
        <v>28</v>
      </c>
      <c r="I221" s="807"/>
      <c r="J221" s="807"/>
      <c r="K221" s="807"/>
      <c r="L221" s="807"/>
      <c r="M221" s="807" t="s">
        <v>270</v>
      </c>
      <c r="N221" s="807"/>
      <c r="O221" s="807"/>
      <c r="P221" s="807"/>
      <c r="Q221" s="761" t="s">
        <v>271</v>
      </c>
      <c r="R221" s="809" t="s">
        <v>272</v>
      </c>
      <c r="S221" s="808" t="s">
        <v>273</v>
      </c>
      <c r="T221" s="420" t="s">
        <v>718</v>
      </c>
      <c r="U221" s="158"/>
      <c r="AP221" s="67"/>
      <c r="AQ221" s="67"/>
      <c r="AR221" s="67"/>
      <c r="AS221" s="67"/>
      <c r="AT221" s="67"/>
      <c r="AU221" s="67"/>
      <c r="AV221" s="67"/>
    </row>
    <row r="222" spans="1:48" ht="15" hidden="1" customHeight="1" thickTop="1" x14ac:dyDescent="0.25">
      <c r="A222" s="839"/>
      <c r="B222" s="59"/>
      <c r="C222" s="59"/>
      <c r="D222" s="830"/>
      <c r="E222" s="766" t="s">
        <v>25</v>
      </c>
      <c r="F222" s="766" t="s">
        <v>172</v>
      </c>
      <c r="G222" s="766" t="s">
        <v>173</v>
      </c>
      <c r="H222" s="766" t="s">
        <v>171</v>
      </c>
      <c r="I222" s="766" t="s">
        <v>26</v>
      </c>
      <c r="J222" s="766" t="s">
        <v>27</v>
      </c>
      <c r="K222" s="766" t="s">
        <v>274</v>
      </c>
      <c r="L222" s="760" t="s">
        <v>275</v>
      </c>
      <c r="M222" s="760" t="s">
        <v>269</v>
      </c>
      <c r="N222" s="760" t="s">
        <v>276</v>
      </c>
      <c r="O222" s="760" t="s">
        <v>33</v>
      </c>
      <c r="P222" s="760" t="s">
        <v>32</v>
      </c>
      <c r="Q222" s="761"/>
      <c r="R222" s="809"/>
      <c r="S222" s="808"/>
      <c r="T222" s="805" t="s">
        <v>719</v>
      </c>
      <c r="U222" s="158"/>
      <c r="AP222" s="67"/>
      <c r="AQ222" s="67"/>
      <c r="AR222" s="67"/>
      <c r="AS222" s="67"/>
      <c r="AT222" s="67"/>
      <c r="AU222" s="67"/>
      <c r="AV222" s="67"/>
    </row>
    <row r="223" spans="1:48" ht="15" hidden="1" customHeight="1" x14ac:dyDescent="0.25">
      <c r="A223" s="839"/>
      <c r="B223" s="59"/>
      <c r="C223" s="59"/>
      <c r="D223" s="830"/>
      <c r="E223" s="771"/>
      <c r="F223" s="771"/>
      <c r="G223" s="771"/>
      <c r="H223" s="771"/>
      <c r="I223" s="771"/>
      <c r="J223" s="771"/>
      <c r="K223" s="771"/>
      <c r="L223" s="761"/>
      <c r="M223" s="761"/>
      <c r="N223" s="761"/>
      <c r="O223" s="761"/>
      <c r="P223" s="761"/>
      <c r="Q223" s="761"/>
      <c r="R223" s="809"/>
      <c r="S223" s="808"/>
      <c r="T223" s="806"/>
      <c r="U223" s="158"/>
      <c r="AP223" s="67"/>
      <c r="AQ223" s="67"/>
      <c r="AR223" s="67"/>
      <c r="AS223" s="67"/>
      <c r="AT223" s="67"/>
      <c r="AU223" s="67"/>
      <c r="AV223" s="67"/>
    </row>
    <row r="224" spans="1:48" ht="15" hidden="1" customHeight="1" x14ac:dyDescent="0.25">
      <c r="A224" s="56"/>
      <c r="B224" s="59"/>
      <c r="C224" s="59"/>
      <c r="D224" s="167"/>
      <c r="E224" s="336"/>
      <c r="F224" s="754"/>
      <c r="G224" s="754"/>
      <c r="H224" s="389"/>
      <c r="I224" s="389"/>
      <c r="J224" s="389"/>
      <c r="K224" s="244"/>
      <c r="L224" s="391"/>
      <c r="M224" s="244"/>
      <c r="N224" s="245"/>
      <c r="O224" s="245"/>
      <c r="P224" s="168"/>
      <c r="Q224" s="388"/>
      <c r="R224" s="338"/>
      <c r="S224" s="425"/>
      <c r="T224" s="401" t="str">
        <f>IF(E224&lt;&gt;"",DUR_PUMP,"")</f>
        <v/>
      </c>
      <c r="U224" s="158"/>
      <c r="AP224" s="67"/>
      <c r="AQ224" s="67"/>
      <c r="AR224" s="67"/>
      <c r="AS224" s="67"/>
      <c r="AT224" s="67"/>
      <c r="AU224" s="67"/>
      <c r="AV224" s="67"/>
    </row>
    <row r="225" spans="1:48" ht="15" hidden="1" customHeight="1" x14ac:dyDescent="0.25">
      <c r="A225" s="159"/>
      <c r="B225" s="153"/>
      <c r="C225" s="153"/>
      <c r="D225" s="150"/>
      <c r="E225" s="153"/>
      <c r="F225" s="159"/>
      <c r="G225" s="159"/>
      <c r="H225" s="159"/>
      <c r="I225" s="159"/>
      <c r="J225" s="159"/>
      <c r="K225" s="93"/>
      <c r="L225" s="93"/>
      <c r="M225" s="93"/>
      <c r="N225" s="93"/>
      <c r="O225" s="93"/>
      <c r="P225" s="93"/>
      <c r="Q225" s="93"/>
      <c r="R225" s="93"/>
      <c r="S225" s="93"/>
      <c r="T225" s="325"/>
      <c r="U225" s="160"/>
      <c r="V225" s="94"/>
      <c r="W225" s="94"/>
      <c r="X225" s="94"/>
      <c r="Y225" s="94"/>
      <c r="Z225" s="94"/>
      <c r="AA225" s="94"/>
      <c r="AB225" s="94"/>
      <c r="AC225" s="94"/>
      <c r="AD225" s="94"/>
      <c r="AE225" s="94"/>
      <c r="AP225" s="67"/>
      <c r="AQ225" s="67"/>
      <c r="AR225" s="67"/>
      <c r="AS225" s="67"/>
      <c r="AT225" s="67"/>
      <c r="AU225" s="67"/>
      <c r="AV225" s="67"/>
    </row>
    <row r="226" spans="1:48" ht="15" customHeight="1" x14ac:dyDescent="0.25">
      <c r="A226" s="77"/>
      <c r="B226" s="78" t="s">
        <v>289</v>
      </c>
      <c r="C226" s="78">
        <v>0</v>
      </c>
      <c r="D226" s="150"/>
      <c r="E226" s="153"/>
      <c r="F226" s="159"/>
      <c r="G226" s="159"/>
      <c r="H226" s="159"/>
      <c r="I226" s="159"/>
      <c r="J226" s="159"/>
      <c r="K226" s="93"/>
      <c r="L226" s="93"/>
      <c r="M226" s="93"/>
      <c r="N226" s="93"/>
      <c r="O226" s="93"/>
      <c r="P226" s="93"/>
      <c r="Q226" s="93"/>
      <c r="R226" s="93"/>
      <c r="S226" s="93"/>
      <c r="T226" s="325"/>
      <c r="U226" s="160"/>
      <c r="V226" s="94"/>
      <c r="W226" s="94"/>
      <c r="X226" s="94"/>
      <c r="Y226" s="94"/>
      <c r="Z226" s="94"/>
      <c r="AA226" s="94"/>
      <c r="AB226" s="94"/>
      <c r="AC226" s="94"/>
      <c r="AD226" s="94"/>
      <c r="AE226" s="94"/>
      <c r="AP226" s="67"/>
      <c r="AQ226" s="67"/>
      <c r="AR226" s="67"/>
      <c r="AS226" s="67"/>
      <c r="AT226" s="67"/>
      <c r="AU226" s="67"/>
      <c r="AV226" s="67"/>
    </row>
    <row r="227" spans="1:48" ht="15" customHeight="1" x14ac:dyDescent="0.25">
      <c r="A227" s="164"/>
      <c r="B227" s="165"/>
      <c r="C227" s="165"/>
      <c r="D227" s="150"/>
      <c r="E227" s="153"/>
      <c r="F227" s="159"/>
      <c r="G227" s="159"/>
      <c r="H227" s="159"/>
      <c r="I227" s="159"/>
      <c r="J227" s="159"/>
      <c r="K227" s="93"/>
      <c r="L227" s="93"/>
      <c r="M227" s="93"/>
      <c r="N227" s="93"/>
      <c r="O227" s="93"/>
      <c r="P227" s="93"/>
      <c r="Q227" s="93"/>
      <c r="R227" s="93"/>
      <c r="S227" s="93"/>
      <c r="T227" s="93"/>
      <c r="U227" s="160"/>
      <c r="V227" s="94"/>
      <c r="W227" s="94"/>
      <c r="X227" s="94"/>
      <c r="Y227" s="94"/>
      <c r="Z227" s="94"/>
      <c r="AA227" s="94"/>
      <c r="AB227" s="94"/>
      <c r="AC227" s="94"/>
      <c r="AD227" s="94"/>
      <c r="AE227" s="94"/>
      <c r="AP227" s="67"/>
      <c r="AQ227" s="67"/>
      <c r="AR227" s="67"/>
      <c r="AS227" s="67"/>
      <c r="AT227" s="67"/>
      <c r="AU227" s="67"/>
      <c r="AV227" s="67"/>
    </row>
    <row r="228" spans="1:48" ht="15" hidden="1" customHeight="1" thickBot="1" x14ac:dyDescent="0.3">
      <c r="A228" s="838" t="str">
        <f ca="1">IF(CWP_1&lt;&gt;"",(IF((COUNTA(OFFSET(HWP_Reference,-4,0):CWP_1)+COUNTBLANK(OFFSET(HWP_Reference,-4,0):CWP_1))&lt;&gt;Number_CWPs,"INDICATED NO. OF CHPS DOESN’T MATCH NO. OF ROWS","")),"")</f>
        <v/>
      </c>
      <c r="B228" s="59"/>
      <c r="C228" s="59"/>
      <c r="D228" s="830" t="s">
        <v>552</v>
      </c>
      <c r="E228" s="774" t="s">
        <v>24</v>
      </c>
      <c r="F228" s="774"/>
      <c r="G228" s="774"/>
      <c r="H228" s="807" t="s">
        <v>28</v>
      </c>
      <c r="I228" s="807"/>
      <c r="J228" s="807"/>
      <c r="K228" s="807"/>
      <c r="L228" s="807"/>
      <c r="M228" s="807" t="s">
        <v>270</v>
      </c>
      <c r="N228" s="807"/>
      <c r="O228" s="807"/>
      <c r="P228" s="807"/>
      <c r="Q228" s="761" t="s">
        <v>271</v>
      </c>
      <c r="R228" s="809" t="s">
        <v>272</v>
      </c>
      <c r="S228" s="808" t="s">
        <v>273</v>
      </c>
      <c r="T228" s="420" t="s">
        <v>718</v>
      </c>
      <c r="U228" s="158"/>
      <c r="AP228" s="67"/>
      <c r="AQ228" s="67"/>
      <c r="AR228" s="67"/>
      <c r="AS228" s="67"/>
      <c r="AT228" s="67"/>
      <c r="AU228" s="67"/>
      <c r="AV228" s="67"/>
    </row>
    <row r="229" spans="1:48" ht="15" hidden="1" customHeight="1" thickTop="1" x14ac:dyDescent="0.25">
      <c r="A229" s="839"/>
      <c r="B229" s="59"/>
      <c r="C229" s="59"/>
      <c r="D229" s="830"/>
      <c r="E229" s="766" t="s">
        <v>25</v>
      </c>
      <c r="F229" s="766" t="s">
        <v>172</v>
      </c>
      <c r="G229" s="766" t="s">
        <v>173</v>
      </c>
      <c r="H229" s="766" t="s">
        <v>171</v>
      </c>
      <c r="I229" s="766" t="s">
        <v>26</v>
      </c>
      <c r="J229" s="766" t="s">
        <v>27</v>
      </c>
      <c r="K229" s="766" t="s">
        <v>274</v>
      </c>
      <c r="L229" s="760" t="s">
        <v>275</v>
      </c>
      <c r="M229" s="760" t="s">
        <v>269</v>
      </c>
      <c r="N229" s="760" t="s">
        <v>276</v>
      </c>
      <c r="O229" s="760" t="s">
        <v>33</v>
      </c>
      <c r="P229" s="760" t="s">
        <v>32</v>
      </c>
      <c r="Q229" s="761"/>
      <c r="R229" s="809"/>
      <c r="S229" s="808"/>
      <c r="T229" s="805" t="s">
        <v>719</v>
      </c>
      <c r="U229" s="158"/>
      <c r="AP229" s="67"/>
      <c r="AQ229" s="67"/>
      <c r="AR229" s="67"/>
      <c r="AS229" s="67"/>
      <c r="AT229" s="67"/>
      <c r="AU229" s="67"/>
      <c r="AV229" s="67"/>
    </row>
    <row r="230" spans="1:48" ht="15" hidden="1" customHeight="1" x14ac:dyDescent="0.25">
      <c r="A230" s="839"/>
      <c r="B230" s="59"/>
      <c r="C230" s="59"/>
      <c r="D230" s="830"/>
      <c r="E230" s="771"/>
      <c r="F230" s="771"/>
      <c r="G230" s="771"/>
      <c r="H230" s="771"/>
      <c r="I230" s="771"/>
      <c r="J230" s="771"/>
      <c r="K230" s="771"/>
      <c r="L230" s="761"/>
      <c r="M230" s="761"/>
      <c r="N230" s="761"/>
      <c r="O230" s="761"/>
      <c r="P230" s="761"/>
      <c r="Q230" s="761"/>
      <c r="R230" s="809"/>
      <c r="S230" s="808"/>
      <c r="T230" s="806"/>
      <c r="U230" s="158"/>
      <c r="AP230" s="67"/>
      <c r="AQ230" s="67"/>
      <c r="AR230" s="67"/>
      <c r="AS230" s="67"/>
      <c r="AT230" s="67"/>
      <c r="AU230" s="67"/>
      <c r="AV230" s="67"/>
    </row>
    <row r="231" spans="1:48" ht="15" hidden="1" customHeight="1" x14ac:dyDescent="0.25">
      <c r="A231" s="56"/>
      <c r="B231" s="59"/>
      <c r="C231" s="59"/>
      <c r="D231" s="167"/>
      <c r="E231" s="336"/>
      <c r="F231" s="754"/>
      <c r="G231" s="754"/>
      <c r="H231" s="713"/>
      <c r="I231" s="718"/>
      <c r="J231" s="713"/>
      <c r="K231" s="244"/>
      <c r="L231" s="391"/>
      <c r="M231" s="244"/>
      <c r="N231" s="241"/>
      <c r="O231" s="241"/>
      <c r="P231" s="168"/>
      <c r="Q231" s="712"/>
      <c r="R231" s="338"/>
      <c r="S231" s="425"/>
      <c r="T231" s="401" t="str">
        <f>IF(E231&lt;&gt;"",DUR_PUMP,"")</f>
        <v/>
      </c>
      <c r="U231" s="158"/>
      <c r="AP231" s="67"/>
      <c r="AQ231" s="67"/>
      <c r="AR231" s="67"/>
      <c r="AS231" s="67"/>
      <c r="AT231" s="67"/>
      <c r="AU231" s="67"/>
      <c r="AV231" s="67"/>
    </row>
    <row r="232" spans="1:48" ht="15" hidden="1" customHeight="1" x14ac:dyDescent="0.25">
      <c r="A232" s="159"/>
      <c r="B232" s="153"/>
      <c r="C232" s="153"/>
      <c r="D232" s="150"/>
      <c r="E232" s="153"/>
      <c r="F232" s="159"/>
      <c r="G232" s="159"/>
      <c r="H232" s="159"/>
      <c r="I232" s="159"/>
      <c r="J232" s="159"/>
      <c r="K232" s="93"/>
      <c r="L232" s="93"/>
      <c r="M232" s="93"/>
      <c r="N232" s="93"/>
      <c r="O232" s="93"/>
      <c r="P232" s="93"/>
      <c r="Q232" s="93"/>
      <c r="R232" s="93"/>
      <c r="S232" s="93"/>
      <c r="T232" s="93"/>
      <c r="U232" s="160"/>
      <c r="V232" s="94"/>
      <c r="W232" s="94"/>
      <c r="X232" s="94"/>
      <c r="Y232" s="94"/>
      <c r="Z232" s="94"/>
      <c r="AA232" s="94"/>
      <c r="AB232" s="94"/>
      <c r="AC232" s="94"/>
      <c r="AD232" s="94"/>
      <c r="AE232" s="94"/>
      <c r="AP232" s="67"/>
      <c r="AQ232" s="67"/>
      <c r="AR232" s="67"/>
      <c r="AS232" s="67"/>
      <c r="AT232" s="67"/>
      <c r="AU232" s="67"/>
      <c r="AV232" s="67"/>
    </row>
    <row r="233" spans="1:48" ht="15" customHeight="1" x14ac:dyDescent="0.25">
      <c r="A233" s="77"/>
      <c r="B233" s="78" t="s">
        <v>290</v>
      </c>
      <c r="C233" s="78">
        <v>0</v>
      </c>
      <c r="D233" s="150"/>
      <c r="E233" s="153"/>
      <c r="F233" s="159"/>
      <c r="G233" s="159"/>
      <c r="H233" s="159"/>
      <c r="I233" s="159"/>
      <c r="J233" s="159"/>
      <c r="K233" s="93"/>
      <c r="L233" s="93"/>
      <c r="M233" s="93"/>
      <c r="N233" s="93"/>
      <c r="O233" s="93"/>
      <c r="P233" s="93"/>
      <c r="Q233" s="93"/>
      <c r="R233" s="93"/>
      <c r="S233" s="93"/>
      <c r="T233" s="93"/>
      <c r="U233" s="160"/>
      <c r="V233" s="94"/>
      <c r="W233" s="94"/>
      <c r="X233" s="94"/>
      <c r="Y233" s="94"/>
      <c r="Z233" s="94"/>
      <c r="AA233" s="94"/>
      <c r="AB233" s="94"/>
      <c r="AC233" s="94"/>
      <c r="AD233" s="94"/>
      <c r="AE233" s="94"/>
      <c r="AP233" s="67"/>
      <c r="AQ233" s="67"/>
      <c r="AR233" s="67"/>
      <c r="AS233" s="67"/>
      <c r="AT233" s="67"/>
      <c r="AU233" s="67"/>
      <c r="AV233" s="67"/>
    </row>
    <row r="234" spans="1:48" ht="15" customHeight="1" x14ac:dyDescent="0.25">
      <c r="A234" s="164"/>
      <c r="B234" s="165"/>
      <c r="C234" s="165"/>
      <c r="D234" s="150"/>
      <c r="E234" s="153"/>
      <c r="F234" s="159"/>
      <c r="G234" s="159"/>
      <c r="H234" s="159"/>
      <c r="I234" s="159"/>
      <c r="J234" s="159"/>
      <c r="K234" s="93"/>
      <c r="L234" s="93"/>
      <c r="M234" s="93"/>
      <c r="N234" s="93"/>
      <c r="O234" s="93"/>
      <c r="P234" s="93"/>
      <c r="Q234" s="93"/>
      <c r="R234" s="93"/>
      <c r="S234" s="93"/>
      <c r="T234" s="93"/>
      <c r="U234" s="160"/>
      <c r="V234" s="94"/>
      <c r="W234" s="94"/>
      <c r="X234" s="94"/>
      <c r="Y234" s="94"/>
      <c r="Z234" s="94"/>
      <c r="AA234" s="94"/>
      <c r="AB234" s="94"/>
      <c r="AC234" s="94"/>
      <c r="AD234" s="94"/>
      <c r="AE234" s="94"/>
      <c r="AP234" s="67"/>
      <c r="AQ234" s="67"/>
      <c r="AR234" s="67"/>
      <c r="AS234" s="67"/>
      <c r="AT234" s="67"/>
      <c r="AU234" s="67"/>
      <c r="AV234" s="67"/>
    </row>
    <row r="235" spans="1:48" ht="15" hidden="1" customHeight="1" thickBot="1" x14ac:dyDescent="0.3">
      <c r="A235" s="838" t="str">
        <f ca="1">IF(HWP_1&lt;&gt;"",(IF((COUNTA(OFFSET(CT_Reference,-4,0):HWP_1)+COUNTBLANK(OFFSET(CT_Reference,-4,0):HWP_1))&lt;&gt;Number_HWPs,"INDICATED NO. OF HWPS DOESN’T MATCH NO. OF ROWS","")),"")</f>
        <v/>
      </c>
      <c r="B235" s="59"/>
      <c r="C235" s="59"/>
      <c r="D235" s="830" t="s">
        <v>587</v>
      </c>
      <c r="E235" s="774" t="s">
        <v>24</v>
      </c>
      <c r="F235" s="774"/>
      <c r="G235" s="774"/>
      <c r="H235" s="807" t="s">
        <v>28</v>
      </c>
      <c r="I235" s="807"/>
      <c r="J235" s="807"/>
      <c r="K235" s="807"/>
      <c r="L235" s="807"/>
      <c r="M235" s="807" t="s">
        <v>270</v>
      </c>
      <c r="N235" s="807"/>
      <c r="O235" s="807"/>
      <c r="P235" s="807"/>
      <c r="Q235" s="761" t="s">
        <v>271</v>
      </c>
      <c r="R235" s="809" t="s">
        <v>272</v>
      </c>
      <c r="S235" s="808" t="s">
        <v>273</v>
      </c>
      <c r="T235" s="420" t="s">
        <v>718</v>
      </c>
      <c r="U235" s="158"/>
      <c r="AP235" s="67"/>
      <c r="AQ235" s="67"/>
      <c r="AR235" s="67"/>
      <c r="AS235" s="67"/>
      <c r="AT235" s="67"/>
      <c r="AU235" s="67"/>
      <c r="AV235" s="67"/>
    </row>
    <row r="236" spans="1:48" ht="15" hidden="1" customHeight="1" thickTop="1" x14ac:dyDescent="0.25">
      <c r="A236" s="839"/>
      <c r="B236" s="59"/>
      <c r="C236" s="59"/>
      <c r="D236" s="830"/>
      <c r="E236" s="766" t="s">
        <v>25</v>
      </c>
      <c r="F236" s="766" t="s">
        <v>172</v>
      </c>
      <c r="G236" s="766" t="s">
        <v>173</v>
      </c>
      <c r="H236" s="766" t="s">
        <v>171</v>
      </c>
      <c r="I236" s="766" t="s">
        <v>26</v>
      </c>
      <c r="J236" s="766" t="s">
        <v>27</v>
      </c>
      <c r="K236" s="766" t="s">
        <v>274</v>
      </c>
      <c r="L236" s="760" t="s">
        <v>275</v>
      </c>
      <c r="M236" s="760" t="s">
        <v>269</v>
      </c>
      <c r="N236" s="760" t="s">
        <v>276</v>
      </c>
      <c r="O236" s="760" t="s">
        <v>33</v>
      </c>
      <c r="P236" s="760" t="s">
        <v>32</v>
      </c>
      <c r="Q236" s="761"/>
      <c r="R236" s="809"/>
      <c r="S236" s="808"/>
      <c r="T236" s="805" t="s">
        <v>719</v>
      </c>
      <c r="U236" s="158"/>
      <c r="AP236" s="67"/>
      <c r="AQ236" s="67"/>
      <c r="AR236" s="67"/>
      <c r="AS236" s="67"/>
      <c r="AT236" s="67"/>
      <c r="AU236" s="67"/>
      <c r="AV236" s="67"/>
    </row>
    <row r="237" spans="1:48" ht="15" hidden="1" customHeight="1" x14ac:dyDescent="0.25">
      <c r="A237" s="839"/>
      <c r="B237" s="59"/>
      <c r="C237" s="59"/>
      <c r="D237" s="830"/>
      <c r="E237" s="771"/>
      <c r="F237" s="771"/>
      <c r="G237" s="771"/>
      <c r="H237" s="771"/>
      <c r="I237" s="771"/>
      <c r="J237" s="771"/>
      <c r="K237" s="771"/>
      <c r="L237" s="761"/>
      <c r="M237" s="761"/>
      <c r="N237" s="761"/>
      <c r="O237" s="761"/>
      <c r="P237" s="761"/>
      <c r="Q237" s="761"/>
      <c r="R237" s="809"/>
      <c r="S237" s="808"/>
      <c r="T237" s="806"/>
      <c r="U237" s="158"/>
      <c r="AP237" s="67"/>
      <c r="AQ237" s="67"/>
      <c r="AR237" s="67"/>
      <c r="AS237" s="67"/>
      <c r="AT237" s="67"/>
      <c r="AU237" s="67"/>
      <c r="AV237" s="67"/>
    </row>
    <row r="238" spans="1:48" ht="15" hidden="1" customHeight="1" x14ac:dyDescent="0.25">
      <c r="A238" s="56"/>
      <c r="B238" s="59"/>
      <c r="C238" s="59"/>
      <c r="D238" s="167"/>
      <c r="E238" s="336"/>
      <c r="F238" s="754"/>
      <c r="G238" s="754"/>
      <c r="H238" s="713"/>
      <c r="I238" s="718"/>
      <c r="J238" s="713"/>
      <c r="K238" s="244"/>
      <c r="L238" s="391"/>
      <c r="M238" s="244"/>
      <c r="N238" s="245"/>
      <c r="O238" s="245"/>
      <c r="P238" s="168"/>
      <c r="Q238" s="712"/>
      <c r="R238" s="338"/>
      <c r="S238" s="425"/>
      <c r="T238" s="401" t="str">
        <f>IF(E238&lt;&gt;"",DUR_PUMP,"")</f>
        <v/>
      </c>
      <c r="U238" s="158"/>
      <c r="AP238" s="67"/>
      <c r="AQ238" s="67"/>
      <c r="AR238" s="67"/>
      <c r="AS238" s="67"/>
      <c r="AT238" s="67"/>
      <c r="AU238" s="67"/>
      <c r="AV238" s="67"/>
    </row>
    <row r="239" spans="1:48" ht="15" hidden="1" customHeight="1" x14ac:dyDescent="0.25">
      <c r="A239" s="159"/>
      <c r="B239" s="153"/>
      <c r="C239" s="153"/>
      <c r="D239" s="150"/>
      <c r="E239" s="153"/>
      <c r="F239" s="159"/>
      <c r="G239" s="159"/>
      <c r="H239" s="159"/>
      <c r="I239" s="159"/>
      <c r="J239" s="159"/>
      <c r="K239" s="93"/>
      <c r="L239" s="93"/>
      <c r="M239" s="93"/>
      <c r="N239" s="93"/>
      <c r="O239" s="93"/>
      <c r="P239" s="93"/>
      <c r="Q239" s="93"/>
      <c r="R239" s="93"/>
      <c r="S239" s="93"/>
      <c r="T239" s="93"/>
      <c r="U239" s="160"/>
      <c r="V239" s="94"/>
      <c r="W239" s="94"/>
      <c r="X239" s="94"/>
      <c r="Y239" s="94"/>
      <c r="Z239" s="94"/>
      <c r="AA239" s="94"/>
      <c r="AB239" s="94"/>
      <c r="AC239" s="94"/>
      <c r="AD239" s="94"/>
      <c r="AE239" s="94"/>
      <c r="AP239" s="67"/>
      <c r="AQ239" s="67"/>
      <c r="AR239" s="67"/>
      <c r="AS239" s="67"/>
      <c r="AT239" s="67"/>
      <c r="AU239" s="67"/>
      <c r="AV239" s="67"/>
    </row>
    <row r="240" spans="1:48" ht="15" customHeight="1" x14ac:dyDescent="0.25">
      <c r="A240" s="77"/>
      <c r="B240" s="78" t="s">
        <v>291</v>
      </c>
      <c r="C240" s="163">
        <v>0</v>
      </c>
      <c r="D240" s="150"/>
      <c r="E240" s="153"/>
      <c r="F240" s="159"/>
      <c r="G240" s="159"/>
      <c r="H240" s="159"/>
      <c r="I240" s="159"/>
      <c r="J240" s="159"/>
      <c r="K240" s="93"/>
      <c r="L240" s="93"/>
      <c r="M240" s="93"/>
      <c r="N240" s="93"/>
      <c r="O240" s="93"/>
      <c r="P240" s="93"/>
      <c r="Q240" s="93"/>
      <c r="R240" s="93"/>
      <c r="S240" s="93"/>
      <c r="T240" s="93"/>
      <c r="U240" s="160"/>
      <c r="V240" s="94"/>
      <c r="W240" s="94"/>
      <c r="X240" s="94"/>
      <c r="Y240" s="94"/>
      <c r="Z240" s="94"/>
      <c r="AA240" s="94"/>
      <c r="AB240" s="94"/>
      <c r="AC240" s="94"/>
      <c r="AD240" s="94"/>
      <c r="AE240" s="94"/>
      <c r="AP240" s="67"/>
      <c r="AQ240" s="67"/>
      <c r="AR240" s="67"/>
      <c r="AS240" s="67"/>
      <c r="AT240" s="67"/>
      <c r="AU240" s="67"/>
      <c r="AV240" s="67"/>
    </row>
    <row r="241" spans="1:48" ht="15" customHeight="1" x14ac:dyDescent="0.25">
      <c r="A241" s="164"/>
      <c r="B241" s="165"/>
      <c r="C241" s="166"/>
      <c r="D241" s="150"/>
      <c r="E241" s="153"/>
      <c r="F241" s="159"/>
      <c r="G241" s="159"/>
      <c r="H241" s="159"/>
      <c r="I241" s="159"/>
      <c r="J241" s="159"/>
      <c r="K241" s="93"/>
      <c r="L241" s="93"/>
      <c r="M241" s="93"/>
      <c r="N241" s="93"/>
      <c r="O241" s="93"/>
      <c r="P241" s="93"/>
      <c r="Q241" s="93"/>
      <c r="R241" s="93"/>
      <c r="S241" s="93"/>
      <c r="T241" s="93"/>
      <c r="U241" s="160"/>
      <c r="V241" s="94"/>
      <c r="W241" s="94"/>
      <c r="X241" s="94"/>
      <c r="Y241" s="94"/>
      <c r="Z241" s="94"/>
      <c r="AA241" s="94"/>
      <c r="AB241" s="94"/>
      <c r="AC241" s="94"/>
      <c r="AD241" s="94"/>
      <c r="AE241" s="94"/>
      <c r="AP241" s="67"/>
      <c r="AQ241" s="67"/>
      <c r="AR241" s="67"/>
      <c r="AS241" s="67"/>
      <c r="AT241" s="67"/>
      <c r="AU241" s="67"/>
      <c r="AV241" s="67"/>
    </row>
    <row r="242" spans="1:48" ht="15" hidden="1" customHeight="1" thickBot="1" x14ac:dyDescent="0.3">
      <c r="A242" s="838" t="str">
        <f ca="1">IF(CT_1&lt;&gt;"",(IF((COUNTA(OFFSET(BOILER_Reference,-4,0):CT_1)+COUNTBLANK(OFFSET(BOILER_Reference,-4,0):CT_1))&lt;&gt;Number_CTs,"INDICATED NO. OF CTS DOESN’T MATCH NO. OF ROWS","")),"")</f>
        <v/>
      </c>
      <c r="B242" s="59"/>
      <c r="C242" s="59"/>
      <c r="D242" s="830" t="s">
        <v>630</v>
      </c>
      <c r="E242" s="773" t="s">
        <v>24</v>
      </c>
      <c r="F242" s="773"/>
      <c r="G242" s="773"/>
      <c r="H242" s="773" t="s">
        <v>28</v>
      </c>
      <c r="I242" s="773"/>
      <c r="J242" s="773"/>
      <c r="K242" s="853" t="s">
        <v>277</v>
      </c>
      <c r="L242" s="853"/>
      <c r="M242" s="853"/>
      <c r="N242" s="702"/>
      <c r="O242" s="816" t="s">
        <v>278</v>
      </c>
      <c r="P242" s="817"/>
      <c r="Q242" s="817"/>
      <c r="R242" s="818"/>
      <c r="S242" s="701"/>
      <c r="T242" s="420" t="s">
        <v>718</v>
      </c>
      <c r="U242" s="158"/>
      <c r="AP242" s="67"/>
      <c r="AQ242" s="67"/>
      <c r="AR242" s="67"/>
      <c r="AS242" s="67"/>
      <c r="AT242" s="67"/>
      <c r="AU242" s="67"/>
      <c r="AV242" s="67"/>
    </row>
    <row r="243" spans="1:48" ht="15" hidden="1" customHeight="1" thickTop="1" thickBot="1" x14ac:dyDescent="0.3">
      <c r="A243" s="839"/>
      <c r="B243" s="59"/>
      <c r="C243" s="59"/>
      <c r="D243" s="830"/>
      <c r="E243" s="774"/>
      <c r="F243" s="774"/>
      <c r="G243" s="774"/>
      <c r="H243" s="774"/>
      <c r="I243" s="774"/>
      <c r="J243" s="774"/>
      <c r="K243" s="854"/>
      <c r="L243" s="854"/>
      <c r="M243" s="854"/>
      <c r="N243" s="815" t="s">
        <v>279</v>
      </c>
      <c r="O243" s="815" t="s">
        <v>280</v>
      </c>
      <c r="P243" s="815"/>
      <c r="Q243" s="815" t="s">
        <v>375</v>
      </c>
      <c r="R243" s="815"/>
      <c r="S243" s="810" t="s">
        <v>269</v>
      </c>
      <c r="T243" s="805" t="s">
        <v>719</v>
      </c>
      <c r="U243" s="158"/>
      <c r="AP243" s="67"/>
      <c r="AQ243" s="67"/>
      <c r="AR243" s="67"/>
      <c r="AS243" s="67"/>
      <c r="AT243" s="67"/>
      <c r="AU243" s="67"/>
      <c r="AV243" s="67"/>
    </row>
    <row r="244" spans="1:48" ht="15" hidden="1" customHeight="1" thickTop="1" x14ac:dyDescent="0.25">
      <c r="A244" s="839"/>
      <c r="B244" s="59"/>
      <c r="C244" s="59"/>
      <c r="D244" s="830"/>
      <c r="E244" s="766" t="s">
        <v>25</v>
      </c>
      <c r="F244" s="780" t="s">
        <v>172</v>
      </c>
      <c r="G244" s="766" t="s">
        <v>173</v>
      </c>
      <c r="H244" s="766" t="s">
        <v>171</v>
      </c>
      <c r="I244" s="766" t="s">
        <v>26</v>
      </c>
      <c r="J244" s="766" t="s">
        <v>27</v>
      </c>
      <c r="K244" s="780" t="s">
        <v>172</v>
      </c>
      <c r="L244" s="780" t="s">
        <v>172</v>
      </c>
      <c r="M244" s="780" t="s">
        <v>172</v>
      </c>
      <c r="N244" s="809"/>
      <c r="O244" s="809"/>
      <c r="P244" s="809"/>
      <c r="Q244" s="809"/>
      <c r="R244" s="809"/>
      <c r="S244" s="811"/>
      <c r="T244" s="806"/>
      <c r="U244" s="158"/>
      <c r="AP244" s="67"/>
      <c r="AQ244" s="67"/>
      <c r="AR244" s="67"/>
      <c r="AS244" s="67"/>
      <c r="AT244" s="67"/>
      <c r="AU244" s="67"/>
      <c r="AV244" s="67"/>
    </row>
    <row r="245" spans="1:48" ht="15" hidden="1" customHeight="1" x14ac:dyDescent="0.25">
      <c r="A245" s="56"/>
      <c r="B245" s="59"/>
      <c r="C245" s="59"/>
      <c r="D245" s="830"/>
      <c r="E245" s="771"/>
      <c r="F245" s="831"/>
      <c r="G245" s="771"/>
      <c r="H245" s="771"/>
      <c r="I245" s="771"/>
      <c r="J245" s="771"/>
      <c r="K245" s="831"/>
      <c r="L245" s="831"/>
      <c r="M245" s="831"/>
      <c r="N245" s="809"/>
      <c r="O245" s="742" t="s">
        <v>281</v>
      </c>
      <c r="P245" s="742" t="s">
        <v>282</v>
      </c>
      <c r="Q245" s="742" t="s">
        <v>281</v>
      </c>
      <c r="R245" s="742" t="s">
        <v>282</v>
      </c>
      <c r="S245" s="811"/>
      <c r="T245" s="806"/>
      <c r="U245" s="158"/>
      <c r="AP245" s="67"/>
      <c r="AQ245" s="67"/>
      <c r="AR245" s="67"/>
      <c r="AS245" s="67"/>
      <c r="AT245" s="67"/>
      <c r="AU245" s="67"/>
      <c r="AV245" s="67"/>
    </row>
    <row r="246" spans="1:48" ht="15" hidden="1" customHeight="1" x14ac:dyDescent="0.25">
      <c r="A246" s="56"/>
      <c r="B246" s="59"/>
      <c r="C246" s="59"/>
      <c r="D246" s="167"/>
      <c r="E246" s="336"/>
      <c r="F246" s="387"/>
      <c r="G246" s="754"/>
      <c r="H246" s="237"/>
      <c r="I246" s="237"/>
      <c r="J246" s="237"/>
      <c r="K246" s="387"/>
      <c r="L246" s="387"/>
      <c r="M246" s="387"/>
      <c r="N246" s="236"/>
      <c r="O246" s="743"/>
      <c r="P246" s="521"/>
      <c r="Q246" s="743"/>
      <c r="R246" s="743"/>
      <c r="S246" s="715"/>
      <c r="T246" s="401" t="str">
        <f>IF(E246&lt;&gt;"",DUR_CT,"")</f>
        <v/>
      </c>
      <c r="U246" s="158"/>
      <c r="AP246" s="67"/>
      <c r="AQ246" s="67"/>
      <c r="AR246" s="67"/>
      <c r="AS246" s="67"/>
      <c r="AT246" s="67"/>
      <c r="AU246" s="67"/>
      <c r="AV246" s="67"/>
    </row>
    <row r="247" spans="1:48" ht="15" hidden="1" customHeight="1" x14ac:dyDescent="0.25">
      <c r="A247" s="56"/>
      <c r="B247" s="59"/>
      <c r="C247" s="59"/>
      <c r="D247" s="64"/>
      <c r="E247" s="59"/>
      <c r="F247" s="56"/>
      <c r="G247" s="56"/>
      <c r="H247" s="56"/>
      <c r="I247" s="56"/>
      <c r="J247" s="56"/>
      <c r="U247" s="158"/>
      <c r="AP247" s="67"/>
      <c r="AQ247" s="67"/>
      <c r="AR247" s="67"/>
      <c r="AS247" s="67"/>
      <c r="AT247" s="67"/>
      <c r="AU247" s="67"/>
      <c r="AV247" s="67"/>
    </row>
    <row r="248" spans="1:48" ht="15" customHeight="1" x14ac:dyDescent="0.25">
      <c r="A248" s="77"/>
      <c r="B248" s="78" t="s">
        <v>292</v>
      </c>
      <c r="C248" s="235">
        <v>0</v>
      </c>
      <c r="D248" s="150"/>
      <c r="E248" s="153"/>
      <c r="F248" s="159"/>
      <c r="G248" s="159"/>
      <c r="H248" s="159"/>
      <c r="I248" s="159"/>
      <c r="J248" s="159"/>
      <c r="K248" s="93"/>
      <c r="L248" s="93"/>
      <c r="M248" s="93"/>
      <c r="N248" s="93"/>
      <c r="O248" s="93"/>
      <c r="P248" s="93"/>
      <c r="Q248" s="93"/>
      <c r="R248" s="93"/>
      <c r="S248" s="93"/>
      <c r="T248" s="93"/>
      <c r="U248" s="160"/>
      <c r="V248" s="94"/>
      <c r="W248" s="94"/>
      <c r="X248" s="94"/>
      <c r="Y248" s="94"/>
      <c r="Z248" s="94"/>
      <c r="AA248" s="94"/>
      <c r="AB248" s="94"/>
      <c r="AC248" s="94"/>
      <c r="AD248" s="94"/>
      <c r="AE248" s="94"/>
      <c r="AP248" s="67"/>
      <c r="AQ248" s="67"/>
      <c r="AR248" s="67"/>
      <c r="AS248" s="67"/>
      <c r="AT248" s="67"/>
      <c r="AU248" s="67"/>
      <c r="AV248" s="67"/>
    </row>
    <row r="249" spans="1:48" ht="15" customHeight="1" x14ac:dyDescent="0.25">
      <c r="A249" s="164"/>
      <c r="B249" s="165"/>
      <c r="C249" s="165"/>
      <c r="D249" s="150"/>
      <c r="E249" s="153"/>
      <c r="F249" s="159"/>
      <c r="G249" s="159"/>
      <c r="H249" s="159"/>
      <c r="I249" s="159"/>
      <c r="J249" s="159"/>
      <c r="K249" s="93"/>
      <c r="L249" s="93"/>
      <c r="M249" s="93"/>
      <c r="N249" s="93"/>
      <c r="O249" s="93"/>
      <c r="P249" s="93"/>
      <c r="Q249" s="93"/>
      <c r="R249" s="93"/>
      <c r="S249" s="93"/>
      <c r="T249" s="93"/>
      <c r="U249" s="160"/>
      <c r="V249" s="94"/>
      <c r="W249" s="94"/>
      <c r="X249" s="94"/>
      <c r="Y249" s="94"/>
      <c r="Z249" s="94"/>
      <c r="AA249" s="94"/>
      <c r="AB249" s="94"/>
      <c r="AC249" s="94"/>
      <c r="AD249" s="94"/>
      <c r="AE249" s="94"/>
      <c r="AP249" s="67"/>
      <c r="AQ249" s="67"/>
      <c r="AR249" s="67"/>
      <c r="AS249" s="67"/>
      <c r="AT249" s="67"/>
      <c r="AU249" s="67"/>
      <c r="AV249" s="67"/>
    </row>
    <row r="250" spans="1:48" ht="15" hidden="1" customHeight="1" thickBot="1" x14ac:dyDescent="0.3">
      <c r="A250" s="838" t="str">
        <f ca="1">IF(BOILER_1&lt;&gt;"",(IF((COUNTA(OFFSET(CHW_Reference,-4,0):BOILER_1)+COUNTBLANK(OFFSET(CHW_Reference,-4,0):BOILER_1))&lt;&gt;Number_BOILERs,"INDICATED NO. OF BOILERS DOESN’T MATCH NO. OF ROWS","")),"")</f>
        <v/>
      </c>
      <c r="B250" s="59"/>
      <c r="C250" s="59"/>
      <c r="D250" s="830" t="s">
        <v>631</v>
      </c>
      <c r="E250" s="774" t="s">
        <v>24</v>
      </c>
      <c r="F250" s="774"/>
      <c r="G250" s="774"/>
      <c r="H250" s="807" t="s">
        <v>28</v>
      </c>
      <c r="I250" s="807"/>
      <c r="J250" s="807"/>
      <c r="K250" s="807" t="s">
        <v>283</v>
      </c>
      <c r="L250" s="807"/>
      <c r="M250" s="807" t="s">
        <v>284</v>
      </c>
      <c r="N250" s="807"/>
      <c r="O250" s="807"/>
      <c r="P250" s="807"/>
      <c r="Q250" s="807"/>
      <c r="R250" s="807"/>
      <c r="S250" s="767"/>
      <c r="T250" s="420" t="s">
        <v>718</v>
      </c>
      <c r="U250" s="158"/>
      <c r="AP250" s="67"/>
      <c r="AQ250" s="67"/>
      <c r="AR250" s="67"/>
      <c r="AS250" s="67"/>
      <c r="AT250" s="67"/>
      <c r="AU250" s="67"/>
      <c r="AV250" s="67"/>
    </row>
    <row r="251" spans="1:48" ht="15" hidden="1" customHeight="1" thickTop="1" x14ac:dyDescent="0.25">
      <c r="A251" s="839"/>
      <c r="B251" s="59"/>
      <c r="C251" s="59"/>
      <c r="D251" s="830"/>
      <c r="E251" s="766" t="s">
        <v>25</v>
      </c>
      <c r="F251" s="766" t="s">
        <v>172</v>
      </c>
      <c r="G251" s="766" t="s">
        <v>173</v>
      </c>
      <c r="H251" s="766" t="s">
        <v>171</v>
      </c>
      <c r="I251" s="766" t="s">
        <v>1015</v>
      </c>
      <c r="J251" s="766" t="s">
        <v>27</v>
      </c>
      <c r="K251" s="760" t="s">
        <v>285</v>
      </c>
      <c r="L251" s="760" t="s">
        <v>286</v>
      </c>
      <c r="M251" s="815" t="s">
        <v>33</v>
      </c>
      <c r="N251" s="815" t="s">
        <v>32</v>
      </c>
      <c r="O251" s="760" t="s">
        <v>638</v>
      </c>
      <c r="P251" s="760" t="s">
        <v>639</v>
      </c>
      <c r="Q251" s="815" t="s">
        <v>32</v>
      </c>
      <c r="R251" s="760" t="s">
        <v>945</v>
      </c>
      <c r="S251" s="810" t="s">
        <v>287</v>
      </c>
      <c r="T251" s="805" t="s">
        <v>719</v>
      </c>
      <c r="U251" s="158"/>
      <c r="AP251" s="67"/>
      <c r="AQ251" s="67"/>
      <c r="AR251" s="67"/>
      <c r="AS251" s="67"/>
      <c r="AT251" s="67"/>
      <c r="AU251" s="67"/>
      <c r="AV251" s="67"/>
    </row>
    <row r="252" spans="1:48" ht="15" hidden="1" customHeight="1" x14ac:dyDescent="0.25">
      <c r="A252" s="839"/>
      <c r="B252" s="59"/>
      <c r="C252" s="59"/>
      <c r="D252" s="830"/>
      <c r="E252" s="771"/>
      <c r="F252" s="771"/>
      <c r="G252" s="771"/>
      <c r="H252" s="771"/>
      <c r="I252" s="771"/>
      <c r="J252" s="771"/>
      <c r="K252" s="761"/>
      <c r="L252" s="761"/>
      <c r="M252" s="809"/>
      <c r="N252" s="809"/>
      <c r="O252" s="761"/>
      <c r="P252" s="761"/>
      <c r="Q252" s="809"/>
      <c r="R252" s="761"/>
      <c r="S252" s="811"/>
      <c r="T252" s="806"/>
      <c r="U252" s="158"/>
      <c r="AP252" s="67"/>
      <c r="AQ252" s="67"/>
      <c r="AR252" s="67"/>
      <c r="AS252" s="67"/>
      <c r="AT252" s="67"/>
      <c r="AU252" s="67"/>
      <c r="AV252" s="67"/>
    </row>
    <row r="253" spans="1:48" ht="15" hidden="1" customHeight="1" x14ac:dyDescent="0.25">
      <c r="A253" s="56"/>
      <c r="B253" s="59"/>
      <c r="C253" s="59"/>
      <c r="D253" s="167"/>
      <c r="E253" s="336"/>
      <c r="F253" s="754"/>
      <c r="G253" s="754"/>
      <c r="H253" s="238"/>
      <c r="I253" s="238"/>
      <c r="J253" s="238"/>
      <c r="K253" s="239"/>
      <c r="L253" s="239"/>
      <c r="M253" s="236"/>
      <c r="N253" s="236"/>
      <c r="O253" s="240"/>
      <c r="P253" s="240"/>
      <c r="Q253" s="236"/>
      <c r="R253" s="240"/>
      <c r="S253" s="406"/>
      <c r="T253" s="401" t="str">
        <f>IF(E253&lt;&gt;"",DUR_BOILER,"")</f>
        <v/>
      </c>
      <c r="U253" s="158"/>
      <c r="AP253" s="67"/>
      <c r="AQ253" s="67"/>
      <c r="AR253" s="67"/>
      <c r="AS253" s="67"/>
      <c r="AT253" s="67"/>
      <c r="AU253" s="67"/>
      <c r="AV253" s="67"/>
    </row>
    <row r="254" spans="1:48" ht="15" hidden="1" customHeight="1" x14ac:dyDescent="0.25">
      <c r="A254" s="159"/>
      <c r="B254" s="153"/>
      <c r="C254" s="153"/>
      <c r="D254" s="150"/>
      <c r="E254" s="153"/>
      <c r="F254" s="159"/>
      <c r="G254" s="159"/>
      <c r="H254" s="159"/>
      <c r="I254" s="159"/>
      <c r="J254" s="159"/>
      <c r="K254" s="93"/>
      <c r="L254" s="93"/>
      <c r="M254" s="93"/>
      <c r="N254" s="93"/>
      <c r="O254" s="93"/>
      <c r="P254" s="93"/>
      <c r="Q254" s="93"/>
      <c r="R254" s="93"/>
      <c r="S254" s="93"/>
      <c r="T254" s="93"/>
      <c r="U254" s="160"/>
      <c r="V254" s="94"/>
      <c r="W254" s="94"/>
      <c r="X254" s="94"/>
      <c r="Y254" s="94"/>
      <c r="Z254" s="94"/>
      <c r="AA254" s="94"/>
      <c r="AB254" s="94"/>
      <c r="AC254" s="94"/>
      <c r="AD254" s="94"/>
      <c r="AE254" s="94"/>
      <c r="AP254" s="67"/>
      <c r="AQ254" s="67"/>
      <c r="AR254" s="67"/>
      <c r="AS254" s="67"/>
      <c r="AT254" s="67"/>
      <c r="AU254" s="67"/>
      <c r="AV254" s="67"/>
    </row>
    <row r="255" spans="1:48" ht="15" customHeight="1" x14ac:dyDescent="0.25">
      <c r="A255" s="77"/>
      <c r="B255" s="78" t="s">
        <v>393</v>
      </c>
      <c r="C255" s="247">
        <v>0</v>
      </c>
      <c r="D255" s="150"/>
      <c r="E255" s="153"/>
      <c r="F255" s="159"/>
      <c r="G255" s="159"/>
      <c r="H255" s="159"/>
      <c r="I255" s="159"/>
      <c r="J255" s="159"/>
      <c r="K255" s="93"/>
      <c r="L255" s="93"/>
      <c r="M255" s="93"/>
      <c r="N255" s="93"/>
      <c r="O255" s="93"/>
      <c r="P255" s="93"/>
      <c r="Q255" s="93"/>
      <c r="R255" s="93"/>
      <c r="S255" s="93"/>
      <c r="T255" s="93"/>
      <c r="U255" s="160"/>
      <c r="V255" s="94"/>
      <c r="W255" s="94"/>
      <c r="X255" s="94"/>
      <c r="Y255" s="94"/>
      <c r="Z255" s="94"/>
      <c r="AA255" s="94"/>
      <c r="AB255" s="94"/>
      <c r="AC255" s="94"/>
      <c r="AD255" s="94"/>
      <c r="AE255" s="94"/>
      <c r="AP255" s="67"/>
      <c r="AQ255" s="67"/>
      <c r="AR255" s="67"/>
      <c r="AS255" s="67"/>
      <c r="AT255" s="67"/>
      <c r="AU255" s="67"/>
      <c r="AV255" s="67"/>
    </row>
    <row r="256" spans="1:48" ht="15" customHeight="1" x14ac:dyDescent="0.25">
      <c r="A256" s="164"/>
      <c r="B256" s="165"/>
      <c r="C256" s="165"/>
      <c r="D256" s="150"/>
      <c r="E256" s="153"/>
      <c r="F256" s="159"/>
      <c r="G256" s="159"/>
      <c r="H256" s="159"/>
      <c r="I256" s="159"/>
      <c r="J256" s="159"/>
      <c r="K256" s="93"/>
      <c r="L256" s="93"/>
      <c r="M256" s="93"/>
      <c r="N256" s="93"/>
      <c r="O256" s="93"/>
      <c r="P256" s="93"/>
      <c r="Q256" s="93"/>
      <c r="R256" s="93"/>
      <c r="S256" s="93"/>
      <c r="T256" s="93"/>
      <c r="U256" s="160"/>
      <c r="V256" s="94"/>
      <c r="W256" s="94"/>
      <c r="X256" s="94"/>
      <c r="Y256" s="94"/>
      <c r="Z256" s="94"/>
      <c r="AA256" s="94"/>
      <c r="AB256" s="94"/>
      <c r="AC256" s="94"/>
      <c r="AD256" s="94"/>
      <c r="AE256" s="94"/>
      <c r="AP256" s="67"/>
      <c r="AQ256" s="67"/>
      <c r="AR256" s="67"/>
      <c r="AS256" s="67"/>
      <c r="AT256" s="67"/>
      <c r="AU256" s="67"/>
      <c r="AV256" s="67"/>
    </row>
    <row r="257" spans="1:48" ht="15" hidden="1" customHeight="1" thickBot="1" x14ac:dyDescent="0.3">
      <c r="A257" s="56"/>
      <c r="B257" s="59"/>
      <c r="C257" s="59"/>
      <c r="D257" s="830" t="s">
        <v>633</v>
      </c>
      <c r="E257" s="773" t="s">
        <v>24</v>
      </c>
      <c r="F257" s="773"/>
      <c r="G257" s="807" t="s">
        <v>278</v>
      </c>
      <c r="H257" s="807"/>
      <c r="I257" s="807"/>
      <c r="J257" s="807"/>
      <c r="K257" s="807"/>
      <c r="L257" s="774" t="s">
        <v>277</v>
      </c>
      <c r="M257" s="774"/>
      <c r="N257" s="773" t="s">
        <v>390</v>
      </c>
      <c r="O257" s="773"/>
      <c r="P257" s="802"/>
      <c r="Q257" s="813" t="s">
        <v>718</v>
      </c>
      <c r="U257" s="158"/>
      <c r="AP257" s="67"/>
      <c r="AQ257" s="67"/>
      <c r="AR257" s="67"/>
      <c r="AS257" s="67"/>
      <c r="AT257" s="67"/>
      <c r="AU257" s="67"/>
      <c r="AV257" s="67"/>
    </row>
    <row r="258" spans="1:48" ht="15" hidden="1" customHeight="1" thickTop="1" thickBot="1" x14ac:dyDescent="0.3">
      <c r="A258" s="56"/>
      <c r="B258" s="59"/>
      <c r="C258" s="59"/>
      <c r="D258" s="830"/>
      <c r="E258" s="774"/>
      <c r="F258" s="774"/>
      <c r="G258" s="760" t="s">
        <v>810</v>
      </c>
      <c r="H258" s="760" t="s">
        <v>811</v>
      </c>
      <c r="I258" s="760"/>
      <c r="J258" s="760" t="s">
        <v>812</v>
      </c>
      <c r="K258" s="760"/>
      <c r="L258" s="760" t="s">
        <v>813</v>
      </c>
      <c r="M258" s="760" t="s">
        <v>814</v>
      </c>
      <c r="N258" s="774"/>
      <c r="O258" s="774"/>
      <c r="P258" s="762"/>
      <c r="Q258" s="814"/>
      <c r="U258" s="158"/>
      <c r="AP258" s="67"/>
      <c r="AQ258" s="67"/>
      <c r="AR258" s="67"/>
      <c r="AS258" s="67"/>
      <c r="AT258" s="67"/>
      <c r="AU258" s="67"/>
      <c r="AV258" s="67"/>
    </row>
    <row r="259" spans="1:48" ht="15" hidden="1" customHeight="1" thickTop="1" x14ac:dyDescent="0.25">
      <c r="A259" s="56"/>
      <c r="B259" s="59"/>
      <c r="C259" s="59"/>
      <c r="D259" s="830"/>
      <c r="E259" s="766" t="s">
        <v>391</v>
      </c>
      <c r="F259" s="780" t="s">
        <v>172</v>
      </c>
      <c r="G259" s="761"/>
      <c r="H259" s="761"/>
      <c r="I259" s="761"/>
      <c r="J259" s="761"/>
      <c r="K259" s="761"/>
      <c r="L259" s="761"/>
      <c r="M259" s="761"/>
      <c r="N259" s="760" t="s">
        <v>392</v>
      </c>
      <c r="O259" s="760" t="s">
        <v>815</v>
      </c>
      <c r="P259" s="810" t="s">
        <v>269</v>
      </c>
      <c r="Q259" s="805" t="s">
        <v>719</v>
      </c>
      <c r="U259" s="158"/>
      <c r="AP259" s="67"/>
      <c r="AQ259" s="67"/>
      <c r="AR259" s="67"/>
      <c r="AS259" s="67"/>
      <c r="AT259" s="67"/>
      <c r="AU259" s="67"/>
      <c r="AV259" s="67"/>
    </row>
    <row r="260" spans="1:48" ht="15" hidden="1" customHeight="1" x14ac:dyDescent="0.25">
      <c r="A260" s="56"/>
      <c r="B260" s="59"/>
      <c r="C260" s="59"/>
      <c r="D260" s="830"/>
      <c r="E260" s="771"/>
      <c r="F260" s="831"/>
      <c r="G260" s="761"/>
      <c r="H260" s="344" t="s">
        <v>281</v>
      </c>
      <c r="I260" s="344" t="s">
        <v>282</v>
      </c>
      <c r="J260" s="344" t="s">
        <v>281</v>
      </c>
      <c r="K260" s="344" t="s">
        <v>282</v>
      </c>
      <c r="L260" s="761"/>
      <c r="M260" s="761"/>
      <c r="N260" s="761"/>
      <c r="O260" s="761"/>
      <c r="P260" s="811"/>
      <c r="Q260" s="806"/>
      <c r="U260" s="158"/>
      <c r="AP260" s="67"/>
      <c r="AQ260" s="67"/>
      <c r="AR260" s="67"/>
      <c r="AS260" s="67"/>
      <c r="AT260" s="67"/>
      <c r="AU260" s="67"/>
      <c r="AV260" s="67"/>
    </row>
    <row r="261" spans="1:48" ht="15" hidden="1" customHeight="1" x14ac:dyDescent="0.25">
      <c r="A261" s="56"/>
      <c r="B261" s="59"/>
      <c r="C261" s="59"/>
      <c r="D261" s="380"/>
      <c r="E261" s="336"/>
      <c r="F261" s="273"/>
      <c r="G261" s="244"/>
      <c r="H261" s="347"/>
      <c r="I261" s="347"/>
      <c r="J261" s="347"/>
      <c r="K261" s="347"/>
      <c r="L261" s="245"/>
      <c r="M261" s="245"/>
      <c r="N261" s="245"/>
      <c r="O261" s="245"/>
      <c r="P261" s="424"/>
      <c r="Q261" s="401" t="str">
        <f t="shared" ref="Q261" si="0">IF(E261&lt;&gt;"",DUR_CHWCOIL,"")</f>
        <v/>
      </c>
      <c r="U261" s="158"/>
      <c r="AP261" s="67"/>
      <c r="AQ261" s="67"/>
      <c r="AR261" s="67"/>
      <c r="AS261" s="67"/>
      <c r="AT261" s="67"/>
      <c r="AU261" s="67"/>
      <c r="AV261" s="67"/>
    </row>
    <row r="262" spans="1:48" ht="15" hidden="1" customHeight="1" x14ac:dyDescent="0.25">
      <c r="A262" s="56"/>
      <c r="B262" s="59"/>
      <c r="C262" s="59"/>
      <c r="D262" s="64"/>
      <c r="E262" s="59"/>
      <c r="F262" s="56"/>
      <c r="G262" s="56"/>
      <c r="H262" s="56"/>
      <c r="I262" s="56"/>
      <c r="J262" s="56"/>
      <c r="U262" s="158"/>
      <c r="AP262" s="67"/>
      <c r="AQ262" s="67"/>
      <c r="AR262" s="67"/>
      <c r="AS262" s="67"/>
      <c r="AT262" s="67"/>
      <c r="AU262" s="67"/>
      <c r="AV262" s="67"/>
    </row>
    <row r="263" spans="1:48" ht="15" customHeight="1" x14ac:dyDescent="0.25">
      <c r="A263" s="77"/>
      <c r="B263" s="78" t="s">
        <v>394</v>
      </c>
      <c r="C263" s="247"/>
      <c r="D263" s="150"/>
      <c r="E263" s="153"/>
      <c r="F263" s="159"/>
      <c r="G263" s="159"/>
      <c r="H263" s="159"/>
      <c r="I263" s="159"/>
      <c r="J263" s="159"/>
      <c r="K263" s="93"/>
      <c r="L263" s="93"/>
      <c r="M263" s="93"/>
      <c r="N263" s="93"/>
      <c r="O263" s="93"/>
      <c r="P263" s="93"/>
      <c r="Q263" s="93"/>
      <c r="R263" s="93"/>
      <c r="S263" s="93"/>
      <c r="T263" s="93"/>
      <c r="U263" s="160"/>
      <c r="V263" s="94"/>
      <c r="W263" s="94"/>
      <c r="X263" s="94"/>
      <c r="Y263" s="94"/>
      <c r="Z263" s="94"/>
      <c r="AA263" s="94"/>
      <c r="AB263" s="94"/>
      <c r="AC263" s="94"/>
      <c r="AD263" s="94"/>
      <c r="AE263" s="94"/>
      <c r="AP263" s="67"/>
      <c r="AQ263" s="67"/>
      <c r="AR263" s="67"/>
      <c r="AS263" s="67"/>
      <c r="AT263" s="67"/>
      <c r="AU263" s="67"/>
      <c r="AV263" s="67"/>
    </row>
    <row r="264" spans="1:48" ht="15" customHeight="1" x14ac:dyDescent="0.25">
      <c r="A264" s="164"/>
      <c r="B264" s="165"/>
      <c r="C264" s="165"/>
      <c r="D264" s="150"/>
      <c r="E264" s="153"/>
      <c r="F264" s="159"/>
      <c r="G264" s="159"/>
      <c r="H264" s="159"/>
      <c r="I264" s="159"/>
      <c r="J264" s="159"/>
      <c r="K264" s="93"/>
      <c r="L264" s="93"/>
      <c r="M264" s="93"/>
      <c r="N264" s="93"/>
      <c r="O264" s="93"/>
      <c r="P264" s="93"/>
      <c r="Q264" s="93"/>
      <c r="R264" s="93"/>
      <c r="S264" s="93"/>
      <c r="T264" s="93"/>
      <c r="U264" s="160"/>
      <c r="V264" s="94"/>
      <c r="W264" s="94"/>
      <c r="X264" s="94"/>
      <c r="Y264" s="94"/>
      <c r="Z264" s="94"/>
      <c r="AA264" s="94"/>
      <c r="AB264" s="94"/>
      <c r="AC264" s="94"/>
      <c r="AD264" s="94"/>
      <c r="AE264" s="94"/>
      <c r="AP264" s="67"/>
      <c r="AQ264" s="67"/>
      <c r="AR264" s="67"/>
      <c r="AS264" s="67"/>
      <c r="AT264" s="67"/>
      <c r="AU264" s="67"/>
      <c r="AV264" s="67"/>
    </row>
    <row r="265" spans="1:48" ht="15" hidden="1" customHeight="1" thickBot="1" x14ac:dyDescent="0.3">
      <c r="A265" s="56"/>
      <c r="B265" s="59"/>
      <c r="C265" s="59"/>
      <c r="D265" s="830" t="s">
        <v>632</v>
      </c>
      <c r="E265" s="773" t="s">
        <v>24</v>
      </c>
      <c r="F265" s="773"/>
      <c r="G265" s="807" t="s">
        <v>278</v>
      </c>
      <c r="H265" s="807"/>
      <c r="I265" s="807"/>
      <c r="J265" s="774" t="s">
        <v>277</v>
      </c>
      <c r="K265" s="774"/>
      <c r="L265" s="773" t="s">
        <v>390</v>
      </c>
      <c r="M265" s="773"/>
      <c r="N265" s="802"/>
      <c r="O265" s="813" t="s">
        <v>718</v>
      </c>
      <c r="U265" s="158"/>
      <c r="AP265" s="67"/>
      <c r="AQ265" s="67"/>
      <c r="AR265" s="67"/>
      <c r="AS265" s="67"/>
      <c r="AT265" s="67"/>
      <c r="AU265" s="67"/>
      <c r="AV265" s="67"/>
    </row>
    <row r="266" spans="1:48" ht="15" hidden="1" customHeight="1" thickTop="1" thickBot="1" x14ac:dyDescent="0.3">
      <c r="A266" s="56"/>
      <c r="B266" s="59"/>
      <c r="C266" s="59"/>
      <c r="D266" s="830"/>
      <c r="E266" s="774"/>
      <c r="F266" s="774"/>
      <c r="G266" s="760" t="s">
        <v>821</v>
      </c>
      <c r="H266" s="760" t="s">
        <v>820</v>
      </c>
      <c r="I266" s="760" t="s">
        <v>819</v>
      </c>
      <c r="J266" s="760" t="s">
        <v>818</v>
      </c>
      <c r="K266" s="760" t="s">
        <v>817</v>
      </c>
      <c r="L266" s="774"/>
      <c r="M266" s="774"/>
      <c r="N266" s="762"/>
      <c r="O266" s="814"/>
      <c r="U266" s="158"/>
      <c r="AP266" s="67"/>
      <c r="AQ266" s="67"/>
      <c r="AR266" s="67"/>
      <c r="AS266" s="67"/>
      <c r="AT266" s="67"/>
      <c r="AU266" s="67"/>
      <c r="AV266" s="67"/>
    </row>
    <row r="267" spans="1:48" ht="15" hidden="1" customHeight="1" thickTop="1" x14ac:dyDescent="0.25">
      <c r="A267" s="56"/>
      <c r="B267" s="59"/>
      <c r="C267" s="59"/>
      <c r="D267" s="830"/>
      <c r="E267" s="766" t="s">
        <v>391</v>
      </c>
      <c r="F267" s="780" t="s">
        <v>172</v>
      </c>
      <c r="G267" s="761"/>
      <c r="H267" s="761"/>
      <c r="I267" s="761"/>
      <c r="J267" s="761"/>
      <c r="K267" s="761"/>
      <c r="L267" s="760" t="s">
        <v>650</v>
      </c>
      <c r="M267" s="760" t="s">
        <v>816</v>
      </c>
      <c r="N267" s="810" t="s">
        <v>269</v>
      </c>
      <c r="O267" s="805" t="s">
        <v>719</v>
      </c>
      <c r="U267" s="158"/>
      <c r="AP267" s="67"/>
      <c r="AQ267" s="67"/>
      <c r="AR267" s="67"/>
      <c r="AS267" s="67"/>
      <c r="AT267" s="67"/>
      <c r="AU267" s="67"/>
      <c r="AV267" s="67"/>
    </row>
    <row r="268" spans="1:48" ht="15" hidden="1" customHeight="1" x14ac:dyDescent="0.25">
      <c r="A268" s="56"/>
      <c r="B268" s="59"/>
      <c r="C268" s="59"/>
      <c r="D268" s="830"/>
      <c r="E268" s="771"/>
      <c r="F268" s="831"/>
      <c r="G268" s="761"/>
      <c r="H268" s="344" t="s">
        <v>281</v>
      </c>
      <c r="I268" s="344" t="s">
        <v>281</v>
      </c>
      <c r="J268" s="761"/>
      <c r="K268" s="761"/>
      <c r="L268" s="761"/>
      <c r="M268" s="761"/>
      <c r="N268" s="811"/>
      <c r="O268" s="806"/>
      <c r="U268" s="158"/>
      <c r="AP268" s="67"/>
      <c r="AQ268" s="67"/>
      <c r="AR268" s="67"/>
      <c r="AS268" s="67"/>
      <c r="AT268" s="67"/>
      <c r="AU268" s="67"/>
      <c r="AV268" s="67"/>
    </row>
    <row r="269" spans="1:48" ht="15" hidden="1" customHeight="1" x14ac:dyDescent="0.25">
      <c r="A269" s="56"/>
      <c r="B269" s="59"/>
      <c r="C269" s="59"/>
      <c r="D269" s="248"/>
      <c r="E269" s="336"/>
      <c r="F269" s="273"/>
      <c r="G269" s="244"/>
      <c r="H269" s="347"/>
      <c r="I269" s="353"/>
      <c r="J269" s="245"/>
      <c r="K269" s="245"/>
      <c r="L269" s="245"/>
      <c r="M269" s="245"/>
      <c r="N269" s="424"/>
      <c r="O269" s="401" t="str">
        <f t="shared" ref="O269" si="1">IF(E269&lt;&gt;"",DUR_HHWCOIL,"")</f>
        <v/>
      </c>
      <c r="U269" s="158"/>
      <c r="AP269" s="67"/>
      <c r="AQ269" s="67"/>
      <c r="AR269" s="67"/>
      <c r="AS269" s="67"/>
      <c r="AT269" s="67"/>
      <c r="AU269" s="67"/>
      <c r="AV269" s="67"/>
    </row>
    <row r="270" spans="1:48" ht="15" hidden="1" customHeight="1" x14ac:dyDescent="0.25">
      <c r="A270" s="56"/>
      <c r="B270" s="59"/>
      <c r="C270" s="59"/>
      <c r="D270" s="149"/>
      <c r="E270" s="342"/>
      <c r="F270" s="342"/>
      <c r="G270" s="151"/>
      <c r="H270" s="343"/>
      <c r="I270" s="343"/>
      <c r="J270" s="151"/>
      <c r="K270" s="151"/>
      <c r="L270" s="151"/>
      <c r="M270" s="151"/>
      <c r="N270" s="151"/>
      <c r="U270" s="158"/>
      <c r="AP270" s="67"/>
      <c r="AQ270" s="67"/>
      <c r="AR270" s="67"/>
      <c r="AS270" s="67"/>
      <c r="AT270" s="67"/>
      <c r="AU270" s="67"/>
      <c r="AV270" s="67"/>
    </row>
    <row r="271" spans="1:48" ht="15" customHeight="1" x14ac:dyDescent="0.25">
      <c r="A271" s="77"/>
      <c r="B271" s="78" t="s">
        <v>640</v>
      </c>
      <c r="C271" s="341">
        <v>0</v>
      </c>
      <c r="D271" s="150"/>
      <c r="E271" s="333"/>
      <c r="F271" s="334"/>
      <c r="G271" s="334"/>
      <c r="H271" s="334"/>
      <c r="I271" s="334"/>
      <c r="J271" s="334"/>
      <c r="K271" s="325"/>
      <c r="L271" s="325"/>
      <c r="M271" s="325"/>
      <c r="N271" s="325"/>
      <c r="O271" s="325"/>
      <c r="P271" s="325"/>
      <c r="Q271" s="325"/>
      <c r="R271" s="325"/>
      <c r="S271" s="325"/>
      <c r="T271" s="325"/>
      <c r="U271" s="335"/>
      <c r="V271" s="331"/>
      <c r="W271" s="331"/>
      <c r="X271" s="331"/>
      <c r="Y271" s="331"/>
      <c r="Z271" s="331"/>
      <c r="AA271" s="331"/>
      <c r="AB271" s="331"/>
      <c r="AC271" s="331"/>
      <c r="AD271" s="331"/>
      <c r="AE271" s="331"/>
      <c r="AP271" s="67"/>
      <c r="AQ271" s="67"/>
      <c r="AR271" s="67"/>
      <c r="AS271" s="67"/>
      <c r="AT271" s="67"/>
      <c r="AU271" s="67"/>
      <c r="AV271" s="67"/>
    </row>
    <row r="272" spans="1:48" ht="15" customHeight="1" x14ac:dyDescent="0.25">
      <c r="A272" s="164"/>
      <c r="B272" s="165"/>
      <c r="C272" s="165"/>
      <c r="D272" s="150"/>
      <c r="E272" s="333"/>
      <c r="F272" s="334"/>
      <c r="G272" s="334"/>
      <c r="H272" s="334"/>
      <c r="I272" s="334"/>
      <c r="J272" s="334"/>
      <c r="K272" s="325"/>
      <c r="L272" s="325"/>
      <c r="M272" s="325"/>
      <c r="N272" s="325"/>
      <c r="O272" s="325"/>
      <c r="P272" s="325"/>
      <c r="Q272" s="325"/>
      <c r="R272" s="325"/>
      <c r="S272" s="325"/>
      <c r="T272" s="325"/>
      <c r="U272" s="335"/>
      <c r="V272" s="331"/>
      <c r="W272" s="331"/>
      <c r="X272" s="331"/>
      <c r="Y272" s="331"/>
      <c r="Z272" s="331"/>
      <c r="AA272" s="331"/>
      <c r="AB272" s="331"/>
      <c r="AC272" s="331"/>
      <c r="AD272" s="331"/>
      <c r="AE272" s="331"/>
      <c r="AP272" s="67"/>
      <c r="AQ272" s="67"/>
      <c r="AR272" s="67"/>
      <c r="AS272" s="67"/>
      <c r="AT272" s="67"/>
      <c r="AU272" s="67"/>
      <c r="AV272" s="67"/>
    </row>
    <row r="273" spans="1:48" ht="15" hidden="1" customHeight="1" thickBot="1" x14ac:dyDescent="0.3">
      <c r="A273" s="56"/>
      <c r="B273" s="59"/>
      <c r="C273" s="59"/>
      <c r="D273" s="830" t="s">
        <v>649</v>
      </c>
      <c r="E273" s="844" t="s">
        <v>24</v>
      </c>
      <c r="F273" s="807" t="s">
        <v>278</v>
      </c>
      <c r="G273" s="807"/>
      <c r="H273" s="807"/>
      <c r="I273" s="807"/>
      <c r="J273" s="807"/>
      <c r="K273" s="846" t="s">
        <v>390</v>
      </c>
      <c r="L273" s="847"/>
      <c r="M273" s="813" t="s">
        <v>718</v>
      </c>
      <c r="P273" s="325"/>
      <c r="U273" s="158"/>
      <c r="AP273" s="67"/>
      <c r="AQ273" s="67"/>
      <c r="AR273" s="67"/>
      <c r="AS273" s="67"/>
      <c r="AT273" s="67"/>
      <c r="AU273" s="67"/>
      <c r="AV273" s="67"/>
    </row>
    <row r="274" spans="1:48" ht="15" hidden="1" customHeight="1" thickTop="1" thickBot="1" x14ac:dyDescent="0.3">
      <c r="A274" s="56"/>
      <c r="B274" s="59"/>
      <c r="C274" s="59"/>
      <c r="D274" s="830"/>
      <c r="E274" s="845"/>
      <c r="F274" s="760" t="s">
        <v>822</v>
      </c>
      <c r="G274" s="760" t="s">
        <v>820</v>
      </c>
      <c r="H274" s="760"/>
      <c r="I274" s="760" t="s">
        <v>823</v>
      </c>
      <c r="J274" s="760"/>
      <c r="K274" s="849"/>
      <c r="L274" s="850"/>
      <c r="M274" s="814"/>
      <c r="P274" s="325"/>
      <c r="U274" s="158"/>
      <c r="AP274" s="67"/>
      <c r="AQ274" s="67"/>
      <c r="AR274" s="67"/>
      <c r="AS274" s="67"/>
      <c r="AT274" s="67"/>
      <c r="AU274" s="67"/>
      <c r="AV274" s="67"/>
    </row>
    <row r="275" spans="1:48" ht="15" hidden="1" customHeight="1" thickTop="1" x14ac:dyDescent="0.25">
      <c r="A275" s="56"/>
      <c r="B275" s="59"/>
      <c r="C275" s="59"/>
      <c r="D275" s="830"/>
      <c r="E275" s="766" t="s">
        <v>391</v>
      </c>
      <c r="F275" s="761"/>
      <c r="G275" s="761"/>
      <c r="H275" s="761"/>
      <c r="I275" s="761"/>
      <c r="J275" s="761"/>
      <c r="K275" s="760" t="s">
        <v>392</v>
      </c>
      <c r="L275" s="810" t="s">
        <v>650</v>
      </c>
      <c r="M275" s="805" t="s">
        <v>719</v>
      </c>
      <c r="P275" s="325"/>
      <c r="U275" s="158"/>
      <c r="AP275" s="67"/>
      <c r="AQ275" s="67"/>
      <c r="AR275" s="67"/>
      <c r="AS275" s="67"/>
      <c r="AT275" s="67"/>
      <c r="AU275" s="67"/>
      <c r="AV275" s="67"/>
    </row>
    <row r="276" spans="1:48" ht="15" hidden="1" customHeight="1" x14ac:dyDescent="0.25">
      <c r="A276" s="56"/>
      <c r="B276" s="59"/>
      <c r="C276" s="59"/>
      <c r="D276" s="830"/>
      <c r="E276" s="771"/>
      <c r="F276" s="761"/>
      <c r="G276" s="344" t="s">
        <v>281</v>
      </c>
      <c r="H276" s="344" t="s">
        <v>1019</v>
      </c>
      <c r="I276" s="344" t="s">
        <v>281</v>
      </c>
      <c r="J276" s="344" t="s">
        <v>282</v>
      </c>
      <c r="K276" s="761"/>
      <c r="L276" s="811"/>
      <c r="M276" s="806"/>
      <c r="P276" s="325"/>
      <c r="U276" s="158"/>
      <c r="AP276" s="67"/>
      <c r="AQ276" s="67"/>
      <c r="AR276" s="67"/>
      <c r="AS276" s="67"/>
      <c r="AT276" s="67"/>
      <c r="AU276" s="67"/>
      <c r="AV276" s="67"/>
    </row>
    <row r="277" spans="1:48" ht="15" hidden="1" customHeight="1" x14ac:dyDescent="0.25">
      <c r="A277" s="56"/>
      <c r="B277" s="59"/>
      <c r="C277" s="59"/>
      <c r="D277" s="346"/>
      <c r="E277" s="336"/>
      <c r="F277" s="561"/>
      <c r="G277" s="347"/>
      <c r="H277" s="347"/>
      <c r="I277" s="353"/>
      <c r="J277" s="353"/>
      <c r="K277" s="245"/>
      <c r="L277" s="426"/>
      <c r="M277" s="401" t="str">
        <f t="shared" ref="M277" si="2">IF(E277&lt;&gt;"",DUR_DXCOIL,"")</f>
        <v/>
      </c>
      <c r="P277" s="325"/>
      <c r="U277" s="158"/>
      <c r="AP277" s="67"/>
      <c r="AQ277" s="67"/>
      <c r="AR277" s="67"/>
      <c r="AS277" s="67"/>
      <c r="AT277" s="67"/>
      <c r="AU277" s="67"/>
      <c r="AV277" s="67"/>
    </row>
    <row r="278" spans="1:48" ht="15" hidden="1" customHeight="1" x14ac:dyDescent="0.25">
      <c r="A278" s="156"/>
      <c r="B278" s="541"/>
      <c r="C278" s="542"/>
      <c r="D278" s="64"/>
      <c r="E278" s="59"/>
      <c r="F278" s="56"/>
      <c r="G278" s="56"/>
      <c r="H278" s="56"/>
      <c r="I278" s="56"/>
      <c r="J278" s="56"/>
      <c r="U278" s="158"/>
      <c r="AP278" s="67"/>
      <c r="AQ278" s="67"/>
      <c r="AR278" s="67"/>
      <c r="AS278" s="67"/>
      <c r="AT278" s="67"/>
      <c r="AU278" s="67"/>
      <c r="AV278" s="67"/>
    </row>
    <row r="279" spans="1:48" ht="15" customHeight="1" x14ac:dyDescent="0.25">
      <c r="A279" s="77"/>
      <c r="B279" s="78" t="s">
        <v>836</v>
      </c>
      <c r="C279" s="545"/>
      <c r="D279" s="150"/>
      <c r="E279" s="333"/>
      <c r="F279" s="334"/>
      <c r="G279" s="334"/>
      <c r="H279" s="334"/>
      <c r="I279" s="334"/>
      <c r="J279" s="334"/>
      <c r="K279" s="325"/>
      <c r="L279" s="325"/>
      <c r="M279" s="325"/>
      <c r="N279" s="325"/>
      <c r="O279" s="325"/>
      <c r="P279" s="325"/>
      <c r="Q279" s="325"/>
      <c r="R279" s="325"/>
      <c r="S279" s="325"/>
      <c r="T279" s="325"/>
      <c r="U279" s="335"/>
      <c r="V279" s="331"/>
      <c r="W279" s="331"/>
      <c r="X279" s="331"/>
      <c r="Y279" s="331"/>
      <c r="Z279" s="331"/>
      <c r="AA279" s="331"/>
      <c r="AB279" s="331"/>
      <c r="AC279" s="331"/>
      <c r="AD279" s="331"/>
      <c r="AE279" s="331"/>
      <c r="AP279" s="67"/>
      <c r="AQ279" s="67"/>
      <c r="AR279" s="67"/>
      <c r="AS279" s="67"/>
      <c r="AT279" s="67"/>
      <c r="AU279" s="67"/>
      <c r="AV279" s="67"/>
    </row>
    <row r="280" spans="1:48" ht="15" customHeight="1" x14ac:dyDescent="0.25">
      <c r="A280" s="164"/>
      <c r="B280" s="165"/>
      <c r="C280" s="165"/>
      <c r="D280" s="150"/>
      <c r="E280" s="333"/>
      <c r="F280" s="334"/>
      <c r="G280" s="334"/>
      <c r="H280" s="334"/>
      <c r="I280" s="334"/>
      <c r="J280" s="334"/>
      <c r="K280" s="325"/>
      <c r="L280" s="325"/>
      <c r="M280" s="325"/>
      <c r="N280" s="325"/>
      <c r="O280" s="325"/>
      <c r="P280" s="325"/>
      <c r="Q280" s="325"/>
      <c r="R280" s="325"/>
      <c r="S280" s="325"/>
      <c r="T280" s="325"/>
      <c r="U280" s="335"/>
      <c r="V280" s="331"/>
      <c r="W280" s="331"/>
      <c r="X280" s="331"/>
      <c r="Y280" s="331"/>
      <c r="Z280" s="331"/>
      <c r="AA280" s="331"/>
      <c r="AB280" s="331"/>
      <c r="AC280" s="331"/>
      <c r="AD280" s="331"/>
      <c r="AE280" s="331"/>
      <c r="AP280" s="67"/>
      <c r="AQ280" s="67"/>
      <c r="AR280" s="67"/>
      <c r="AS280" s="67"/>
      <c r="AT280" s="67"/>
      <c r="AU280" s="67"/>
      <c r="AV280" s="67"/>
    </row>
    <row r="281" spans="1:48" ht="15" hidden="1" customHeight="1" thickBot="1" x14ac:dyDescent="0.3">
      <c r="A281" s="56"/>
      <c r="B281" s="59"/>
      <c r="C281" s="59"/>
      <c r="D281" s="830" t="s">
        <v>837</v>
      </c>
      <c r="E281" s="844" t="s">
        <v>24</v>
      </c>
      <c r="F281" s="807" t="s">
        <v>278</v>
      </c>
      <c r="G281" s="807"/>
      <c r="H281" s="807"/>
      <c r="I281" s="807"/>
      <c r="J281" s="807"/>
      <c r="K281" s="846" t="s">
        <v>390</v>
      </c>
      <c r="L281" s="847"/>
      <c r="M281" s="813" t="s">
        <v>718</v>
      </c>
      <c r="P281" s="325"/>
      <c r="U281" s="158"/>
      <c r="AP281" s="67"/>
      <c r="AQ281" s="67"/>
      <c r="AR281" s="67"/>
      <c r="AS281" s="67"/>
      <c r="AT281" s="67"/>
      <c r="AU281" s="67"/>
      <c r="AV281" s="67"/>
    </row>
    <row r="282" spans="1:48" ht="15" hidden="1" customHeight="1" thickTop="1" thickBot="1" x14ac:dyDescent="0.3">
      <c r="A282" s="56"/>
      <c r="B282" s="59"/>
      <c r="C282" s="59"/>
      <c r="D282" s="830"/>
      <c r="E282" s="845"/>
      <c r="F282" s="760" t="s">
        <v>822</v>
      </c>
      <c r="G282" s="760" t="s">
        <v>820</v>
      </c>
      <c r="H282" s="760"/>
      <c r="I282" s="760" t="s">
        <v>823</v>
      </c>
      <c r="J282" s="760"/>
      <c r="K282" s="849"/>
      <c r="L282" s="850"/>
      <c r="M282" s="814"/>
      <c r="P282" s="325"/>
      <c r="U282" s="158"/>
      <c r="AP282" s="67"/>
      <c r="AQ282" s="67"/>
      <c r="AR282" s="67"/>
      <c r="AS282" s="67"/>
      <c r="AT282" s="67"/>
      <c r="AU282" s="67"/>
      <c r="AV282" s="67"/>
    </row>
    <row r="283" spans="1:48" ht="15" hidden="1" customHeight="1" thickTop="1" x14ac:dyDescent="0.25">
      <c r="A283" s="56"/>
      <c r="B283" s="59"/>
      <c r="C283" s="59"/>
      <c r="D283" s="830"/>
      <c r="E283" s="766" t="s">
        <v>391</v>
      </c>
      <c r="F283" s="761"/>
      <c r="G283" s="761"/>
      <c r="H283" s="761"/>
      <c r="I283" s="761"/>
      <c r="J283" s="761"/>
      <c r="K283" s="815" t="s">
        <v>392</v>
      </c>
      <c r="L283" s="810" t="s">
        <v>650</v>
      </c>
      <c r="M283" s="805" t="s">
        <v>719</v>
      </c>
      <c r="P283" s="325"/>
      <c r="U283" s="158"/>
      <c r="AP283" s="67"/>
      <c r="AQ283" s="67"/>
      <c r="AR283" s="67"/>
      <c r="AS283" s="67"/>
      <c r="AT283" s="67"/>
      <c r="AU283" s="67"/>
      <c r="AV283" s="67"/>
    </row>
    <row r="284" spans="1:48" ht="15" hidden="1" customHeight="1" x14ac:dyDescent="0.25">
      <c r="A284" s="56"/>
      <c r="B284" s="59"/>
      <c r="C284" s="59"/>
      <c r="D284" s="830"/>
      <c r="E284" s="771"/>
      <c r="F284" s="761"/>
      <c r="G284" s="546" t="s">
        <v>281</v>
      </c>
      <c r="H284" s="546" t="s">
        <v>282</v>
      </c>
      <c r="I284" s="546" t="s">
        <v>281</v>
      </c>
      <c r="J284" s="546" t="s">
        <v>282</v>
      </c>
      <c r="K284" s="809"/>
      <c r="L284" s="811"/>
      <c r="M284" s="806"/>
      <c r="P284" s="325"/>
      <c r="U284" s="158"/>
      <c r="AP284" s="67"/>
      <c r="AQ284" s="67"/>
      <c r="AR284" s="67"/>
      <c r="AS284" s="67"/>
      <c r="AT284" s="67"/>
      <c r="AU284" s="67"/>
      <c r="AV284" s="67"/>
    </row>
    <row r="285" spans="1:48" ht="15" hidden="1" customHeight="1" x14ac:dyDescent="0.25">
      <c r="A285" s="56"/>
      <c r="B285" s="59"/>
      <c r="C285" s="59"/>
      <c r="D285" s="545"/>
      <c r="E285" s="336"/>
      <c r="F285" s="561"/>
      <c r="G285" s="347"/>
      <c r="H285" s="353"/>
      <c r="I285" s="353"/>
      <c r="J285" s="353"/>
      <c r="K285" s="521"/>
      <c r="L285" s="426"/>
      <c r="M285" s="401" t="str">
        <f t="shared" ref="M285" si="3">IF(E285&lt;&gt;"",DUR_HPCOIL,"")</f>
        <v/>
      </c>
      <c r="P285" s="325"/>
      <c r="U285" s="158"/>
      <c r="AP285" s="67"/>
      <c r="AQ285" s="67"/>
      <c r="AR285" s="67"/>
      <c r="AS285" s="67"/>
      <c r="AT285" s="67"/>
      <c r="AU285" s="67"/>
      <c r="AV285" s="67"/>
    </row>
    <row r="286" spans="1:48" ht="15" hidden="1" customHeight="1" x14ac:dyDescent="0.25">
      <c r="A286" s="156"/>
      <c r="B286" s="543"/>
      <c r="C286" s="544"/>
      <c r="D286" s="64"/>
      <c r="E286" s="59"/>
      <c r="F286" s="56"/>
      <c r="G286" s="56"/>
      <c r="H286" s="56"/>
      <c r="I286" s="56"/>
      <c r="J286" s="56"/>
      <c r="U286" s="158"/>
      <c r="AP286" s="67"/>
      <c r="AQ286" s="67"/>
      <c r="AR286" s="67"/>
      <c r="AS286" s="67"/>
      <c r="AT286" s="67"/>
      <c r="AU286" s="67"/>
      <c r="AV286" s="67"/>
    </row>
    <row r="287" spans="1:48" ht="15" customHeight="1" x14ac:dyDescent="0.25">
      <c r="A287" s="77"/>
      <c r="B287" s="78" t="s">
        <v>648</v>
      </c>
      <c r="C287" s="345"/>
      <c r="D287" s="150"/>
      <c r="E287" s="333"/>
      <c r="F287" s="334"/>
      <c r="G287" s="334"/>
      <c r="H287" s="334"/>
      <c r="I287" s="334"/>
      <c r="J287" s="334"/>
      <c r="K287" s="325"/>
      <c r="L287" s="325"/>
      <c r="M287" s="325"/>
      <c r="N287" s="325"/>
      <c r="O287" s="325"/>
      <c r="P287" s="325"/>
      <c r="Q287" s="325"/>
      <c r="R287" s="325"/>
      <c r="S287" s="325"/>
      <c r="T287" s="325"/>
      <c r="U287" s="335"/>
      <c r="V287" s="331"/>
      <c r="W287" s="331"/>
      <c r="X287" s="331"/>
      <c r="Y287" s="331"/>
      <c r="Z287" s="331"/>
      <c r="AA287" s="331"/>
      <c r="AB287" s="331"/>
      <c r="AC287" s="331"/>
      <c r="AD287" s="331"/>
      <c r="AE287" s="331"/>
      <c r="AP287" s="67"/>
      <c r="AQ287" s="67"/>
      <c r="AR287" s="67"/>
      <c r="AS287" s="67"/>
      <c r="AT287" s="67"/>
      <c r="AU287" s="67"/>
      <c r="AV287" s="67"/>
    </row>
    <row r="288" spans="1:48" ht="15" customHeight="1" x14ac:dyDescent="0.25">
      <c r="A288" s="164"/>
      <c r="B288" s="165"/>
      <c r="C288" s="165"/>
      <c r="D288" s="150"/>
      <c r="E288" s="333"/>
      <c r="F288" s="334"/>
      <c r="G288" s="334"/>
      <c r="H288" s="334"/>
      <c r="I288" s="334"/>
      <c r="J288" s="334"/>
      <c r="K288" s="325"/>
      <c r="L288" s="325"/>
      <c r="M288" s="325"/>
      <c r="P288" s="325"/>
      <c r="Q288" s="325"/>
      <c r="R288" s="325"/>
      <c r="S288" s="325"/>
      <c r="T288" s="325"/>
      <c r="U288" s="335"/>
      <c r="V288" s="331"/>
      <c r="W288" s="331"/>
      <c r="X288" s="331"/>
      <c r="Y288" s="331"/>
      <c r="Z288" s="331"/>
      <c r="AA288" s="331"/>
      <c r="AB288" s="331"/>
      <c r="AC288" s="331"/>
      <c r="AD288" s="331"/>
      <c r="AE288" s="331"/>
      <c r="AP288" s="67"/>
      <c r="AQ288" s="67"/>
      <c r="AR288" s="67"/>
      <c r="AS288" s="67"/>
      <c r="AT288" s="67"/>
      <c r="AU288" s="67"/>
      <c r="AV288" s="67"/>
    </row>
    <row r="289" spans="1:48" ht="15" hidden="1" customHeight="1" x14ac:dyDescent="0.25">
      <c r="A289" s="56"/>
      <c r="B289" s="59"/>
      <c r="C289" s="59"/>
      <c r="D289" s="830" t="s">
        <v>683</v>
      </c>
      <c r="E289" s="844" t="s">
        <v>24</v>
      </c>
      <c r="F289" s="846" t="s">
        <v>258</v>
      </c>
      <c r="G289" s="847"/>
      <c r="H289" s="847"/>
      <c r="I289" s="847"/>
      <c r="J289" s="847"/>
      <c r="K289" s="847"/>
      <c r="L289" s="847"/>
      <c r="M289" s="848"/>
      <c r="N289" s="813" t="s">
        <v>718</v>
      </c>
      <c r="P289" s="325"/>
      <c r="U289" s="158"/>
      <c r="AP289" s="67"/>
      <c r="AQ289" s="67"/>
      <c r="AR289" s="67"/>
      <c r="AS289" s="67"/>
      <c r="AT289" s="67"/>
      <c r="AU289" s="67"/>
      <c r="AV289" s="67"/>
    </row>
    <row r="290" spans="1:48" ht="15" hidden="1" customHeight="1" thickBot="1" x14ac:dyDescent="0.3">
      <c r="A290" s="56"/>
      <c r="B290" s="59"/>
      <c r="C290" s="59"/>
      <c r="D290" s="830"/>
      <c r="E290" s="845"/>
      <c r="F290" s="849"/>
      <c r="G290" s="850"/>
      <c r="H290" s="850"/>
      <c r="I290" s="850"/>
      <c r="J290" s="850"/>
      <c r="K290" s="850"/>
      <c r="L290" s="850"/>
      <c r="M290" s="851"/>
      <c r="N290" s="814"/>
      <c r="P290" s="325"/>
      <c r="U290" s="158"/>
      <c r="AP290" s="67"/>
      <c r="AQ290" s="67"/>
      <c r="AR290" s="67"/>
      <c r="AS290" s="67"/>
      <c r="AT290" s="67"/>
      <c r="AU290" s="67"/>
      <c r="AV290" s="67"/>
    </row>
    <row r="291" spans="1:48" ht="15" hidden="1" customHeight="1" thickTop="1" x14ac:dyDescent="0.25">
      <c r="A291" s="56"/>
      <c r="B291" s="59"/>
      <c r="C291" s="59"/>
      <c r="D291" s="830"/>
      <c r="E291" s="766" t="s">
        <v>391</v>
      </c>
      <c r="F291" s="772" t="s">
        <v>860</v>
      </c>
      <c r="G291" s="772" t="s">
        <v>861</v>
      </c>
      <c r="H291" s="772" t="s">
        <v>824</v>
      </c>
      <c r="I291" s="772" t="s">
        <v>825</v>
      </c>
      <c r="J291" s="772" t="s">
        <v>261</v>
      </c>
      <c r="K291" s="765" t="s">
        <v>684</v>
      </c>
      <c r="L291" s="765" t="s">
        <v>698</v>
      </c>
      <c r="M291" s="852" t="s">
        <v>685</v>
      </c>
      <c r="N291" s="805" t="s">
        <v>719</v>
      </c>
      <c r="P291" s="325"/>
      <c r="U291" s="158"/>
      <c r="AP291" s="67"/>
      <c r="AQ291" s="67"/>
      <c r="AR291" s="67"/>
      <c r="AS291" s="67"/>
      <c r="AT291" s="67"/>
      <c r="AU291" s="67"/>
      <c r="AV291" s="67"/>
    </row>
    <row r="292" spans="1:48" ht="15" hidden="1" customHeight="1" x14ac:dyDescent="0.25">
      <c r="A292" s="56"/>
      <c r="B292" s="59"/>
      <c r="C292" s="59"/>
      <c r="D292" s="830"/>
      <c r="E292" s="771"/>
      <c r="F292" s="766"/>
      <c r="G292" s="766"/>
      <c r="H292" s="760"/>
      <c r="I292" s="760"/>
      <c r="J292" s="760"/>
      <c r="K292" s="766"/>
      <c r="L292" s="766"/>
      <c r="M292" s="791"/>
      <c r="N292" s="806"/>
      <c r="P292" s="325"/>
      <c r="U292" s="158"/>
      <c r="AP292" s="67"/>
      <c r="AQ292" s="67"/>
      <c r="AR292" s="67"/>
      <c r="AS292" s="67"/>
      <c r="AT292" s="67"/>
      <c r="AU292" s="67"/>
      <c r="AV292" s="67"/>
    </row>
    <row r="293" spans="1:48" ht="15" hidden="1" customHeight="1" x14ac:dyDescent="0.25">
      <c r="A293" s="56"/>
      <c r="B293" s="59"/>
      <c r="C293" s="59"/>
      <c r="D293" s="377"/>
      <c r="E293" s="336"/>
      <c r="F293" s="635"/>
      <c r="G293" s="635"/>
      <c r="H293" s="245"/>
      <c r="I293" s="244"/>
      <c r="J293" s="244"/>
      <c r="K293" s="245"/>
      <c r="L293" s="244"/>
      <c r="M293" s="406"/>
      <c r="N293" s="401" t="str">
        <f t="shared" ref="N293" si="4">IF(E293&lt;&gt;"",DUR_ELECHEATCOIL,"")</f>
        <v/>
      </c>
      <c r="P293" s="325"/>
      <c r="U293" s="158"/>
      <c r="AP293" s="67"/>
      <c r="AQ293" s="67"/>
      <c r="AR293" s="67"/>
      <c r="AS293" s="67"/>
      <c r="AT293" s="67"/>
      <c r="AU293" s="67"/>
      <c r="AV293" s="67"/>
    </row>
    <row r="294" spans="1:48" ht="15" hidden="1" customHeight="1" x14ac:dyDescent="0.25">
      <c r="A294" s="56"/>
      <c r="B294" s="59"/>
      <c r="C294" s="59"/>
      <c r="D294" s="149"/>
      <c r="E294" s="342"/>
      <c r="F294" s="342"/>
      <c r="G294" s="342"/>
      <c r="H294" s="68"/>
      <c r="I294" s="68"/>
      <c r="J294" s="68"/>
      <c r="K294" s="68"/>
      <c r="L294" s="68"/>
      <c r="M294" s="68"/>
      <c r="N294" s="68"/>
      <c r="P294" s="325"/>
      <c r="U294" s="158"/>
      <c r="AP294" s="67"/>
      <c r="AQ294" s="67"/>
      <c r="AR294" s="67"/>
      <c r="AS294" s="67"/>
      <c r="AT294" s="67"/>
      <c r="AU294" s="67"/>
      <c r="AV294" s="67"/>
    </row>
    <row r="295" spans="1:48" ht="15" customHeight="1" x14ac:dyDescent="0.25">
      <c r="A295" s="77"/>
      <c r="B295" s="78" t="s">
        <v>686</v>
      </c>
      <c r="C295" s="378"/>
      <c r="D295" s="149"/>
      <c r="E295" s="342"/>
      <c r="F295" s="342"/>
      <c r="G295" s="342"/>
      <c r="H295" s="68"/>
      <c r="I295" s="68"/>
      <c r="J295" s="68"/>
      <c r="K295" s="68"/>
      <c r="L295" s="68"/>
      <c r="M295" s="68"/>
      <c r="P295" s="325"/>
      <c r="U295" s="158"/>
      <c r="AP295" s="67"/>
      <c r="AQ295" s="67"/>
      <c r="AR295" s="67"/>
      <c r="AS295" s="67"/>
      <c r="AT295" s="67"/>
      <c r="AU295" s="67"/>
      <c r="AV295" s="67"/>
    </row>
    <row r="296" spans="1:48" ht="15" customHeight="1" x14ac:dyDescent="0.25">
      <c r="A296" s="164"/>
      <c r="B296" s="165"/>
      <c r="C296" s="165"/>
      <c r="D296" s="150"/>
      <c r="E296" s="333"/>
      <c r="F296" s="334"/>
      <c r="G296" s="334"/>
      <c r="H296" s="334"/>
      <c r="I296" s="334"/>
      <c r="J296" s="334"/>
      <c r="K296" s="325"/>
      <c r="L296" s="325"/>
      <c r="M296" s="325"/>
      <c r="P296" s="325"/>
      <c r="Q296" s="325"/>
      <c r="R296" s="325"/>
      <c r="S296" s="325"/>
      <c r="T296" s="325"/>
      <c r="U296" s="335"/>
      <c r="V296" s="335"/>
      <c r="W296" s="335"/>
      <c r="X296" s="335"/>
      <c r="Y296" s="335"/>
      <c r="Z296" s="335"/>
      <c r="AA296" s="335"/>
      <c r="AB296" s="335"/>
      <c r="AC296" s="335"/>
      <c r="AD296" s="335"/>
      <c r="AE296" s="335"/>
      <c r="AF296" s="335"/>
      <c r="AG296" s="335"/>
      <c r="AH296" s="335"/>
      <c r="AI296" s="335"/>
      <c r="AJ296" s="335"/>
      <c r="AK296" s="335"/>
      <c r="AL296" s="335"/>
      <c r="AM296" s="335"/>
      <c r="AN296" s="335"/>
      <c r="AO296" s="335"/>
      <c r="AP296" s="335"/>
      <c r="AQ296" s="335"/>
      <c r="AR296" s="335"/>
      <c r="AS296" s="335"/>
      <c r="AT296" s="335"/>
      <c r="AU296" s="335"/>
      <c r="AV296" s="335"/>
    </row>
    <row r="297" spans="1:48" ht="15" hidden="1" customHeight="1" thickBot="1" x14ac:dyDescent="0.3">
      <c r="A297" s="56"/>
      <c r="B297" s="59"/>
      <c r="C297" s="59"/>
      <c r="D297" s="783" t="s">
        <v>792</v>
      </c>
      <c r="E297" s="844" t="s">
        <v>24</v>
      </c>
      <c r="F297" s="807" t="s">
        <v>278</v>
      </c>
      <c r="G297" s="807"/>
      <c r="H297" s="807"/>
      <c r="I297" s="807"/>
      <c r="J297" s="807"/>
      <c r="K297" s="846" t="s">
        <v>390</v>
      </c>
      <c r="L297" s="847"/>
      <c r="M297" s="813" t="s">
        <v>718</v>
      </c>
      <c r="P297" s="325"/>
      <c r="U297" s="158"/>
      <c r="V297" s="158"/>
      <c r="W297" s="158"/>
      <c r="X297" s="158"/>
      <c r="Y297" s="158"/>
      <c r="Z297" s="158"/>
      <c r="AA297" s="158"/>
      <c r="AB297" s="158"/>
      <c r="AC297" s="158"/>
      <c r="AD297" s="158"/>
      <c r="AE297" s="158"/>
      <c r="AF297" s="158"/>
      <c r="AG297" s="158"/>
      <c r="AH297" s="158"/>
      <c r="AI297" s="158"/>
      <c r="AJ297" s="158"/>
      <c r="AK297" s="158"/>
      <c r="AL297" s="158"/>
      <c r="AM297" s="158"/>
      <c r="AN297" s="158"/>
      <c r="AO297" s="158"/>
      <c r="AP297" s="158"/>
      <c r="AQ297" s="158"/>
      <c r="AR297" s="158"/>
      <c r="AS297" s="158"/>
      <c r="AT297" s="158"/>
      <c r="AU297" s="158"/>
      <c r="AV297" s="158"/>
    </row>
    <row r="298" spans="1:48" ht="15" hidden="1" customHeight="1" thickTop="1" thickBot="1" x14ac:dyDescent="0.3">
      <c r="A298" s="56"/>
      <c r="B298" s="59"/>
      <c r="C298" s="59"/>
      <c r="D298" s="784"/>
      <c r="E298" s="845"/>
      <c r="F298" s="760" t="s">
        <v>793</v>
      </c>
      <c r="G298" s="760" t="s">
        <v>794</v>
      </c>
      <c r="H298" s="760"/>
      <c r="I298" s="760" t="s">
        <v>795</v>
      </c>
      <c r="J298" s="760"/>
      <c r="K298" s="849"/>
      <c r="L298" s="850"/>
      <c r="M298" s="814"/>
      <c r="P298" s="325"/>
      <c r="U298" s="158"/>
      <c r="V298" s="158"/>
      <c r="W298" s="158"/>
      <c r="X298" s="158"/>
      <c r="Y298" s="158"/>
      <c r="Z298" s="158"/>
      <c r="AA298" s="158"/>
      <c r="AB298" s="158"/>
      <c r="AC298" s="158"/>
      <c r="AD298" s="158"/>
      <c r="AE298" s="158"/>
      <c r="AF298" s="158"/>
      <c r="AG298" s="158"/>
      <c r="AH298" s="158"/>
      <c r="AI298" s="158"/>
      <c r="AJ298" s="158"/>
      <c r="AK298" s="158"/>
      <c r="AL298" s="158"/>
      <c r="AM298" s="158"/>
      <c r="AN298" s="158"/>
      <c r="AO298" s="158"/>
      <c r="AP298" s="158"/>
      <c r="AQ298" s="158"/>
      <c r="AR298" s="158"/>
      <c r="AS298" s="158"/>
      <c r="AT298" s="158"/>
      <c r="AU298" s="158"/>
      <c r="AV298" s="158"/>
    </row>
    <row r="299" spans="1:48" ht="15" hidden="1" customHeight="1" thickTop="1" x14ac:dyDescent="0.25">
      <c r="A299" s="56"/>
      <c r="B299" s="59"/>
      <c r="C299" s="59"/>
      <c r="D299" s="784"/>
      <c r="E299" s="766" t="s">
        <v>391</v>
      </c>
      <c r="F299" s="761"/>
      <c r="G299" s="761"/>
      <c r="H299" s="761"/>
      <c r="I299" s="761"/>
      <c r="J299" s="761"/>
      <c r="K299" s="815"/>
      <c r="L299" s="810" t="s">
        <v>650</v>
      </c>
      <c r="M299" s="805" t="s">
        <v>719</v>
      </c>
      <c r="P299" s="325"/>
      <c r="U299" s="158"/>
      <c r="V299" s="158"/>
      <c r="W299" s="158"/>
      <c r="X299" s="158"/>
      <c r="Y299" s="158"/>
      <c r="Z299" s="158"/>
      <c r="AA299" s="158"/>
      <c r="AB299" s="158"/>
      <c r="AC299" s="158"/>
      <c r="AD299" s="158"/>
      <c r="AE299" s="158"/>
      <c r="AF299" s="158"/>
      <c r="AG299" s="158"/>
      <c r="AH299" s="158"/>
      <c r="AI299" s="158"/>
      <c r="AJ299" s="158"/>
      <c r="AK299" s="158"/>
      <c r="AL299" s="158"/>
      <c r="AM299" s="158"/>
      <c r="AN299" s="158"/>
      <c r="AO299" s="158"/>
      <c r="AP299" s="158"/>
      <c r="AQ299" s="158"/>
      <c r="AR299" s="158"/>
      <c r="AS299" s="158"/>
      <c r="AT299" s="158"/>
      <c r="AU299" s="158"/>
      <c r="AV299" s="158"/>
    </row>
    <row r="300" spans="1:48" ht="15" hidden="1" customHeight="1" x14ac:dyDescent="0.25">
      <c r="A300" s="56"/>
      <c r="B300" s="59"/>
      <c r="C300" s="59"/>
      <c r="D300" s="785"/>
      <c r="E300" s="771"/>
      <c r="F300" s="761"/>
      <c r="G300" s="344" t="s">
        <v>281</v>
      </c>
      <c r="H300" s="522" t="s">
        <v>282</v>
      </c>
      <c r="I300" s="344" t="s">
        <v>281</v>
      </c>
      <c r="J300" s="522" t="s">
        <v>282</v>
      </c>
      <c r="K300" s="809"/>
      <c r="L300" s="811"/>
      <c r="M300" s="806"/>
      <c r="P300" s="325"/>
      <c r="U300" s="158"/>
      <c r="V300" s="158"/>
      <c r="W300" s="158"/>
      <c r="X300" s="158"/>
      <c r="Y300" s="158"/>
      <c r="Z300" s="158"/>
      <c r="AA300" s="158"/>
      <c r="AB300" s="158"/>
      <c r="AC300" s="158"/>
      <c r="AD300" s="158"/>
      <c r="AE300" s="158"/>
      <c r="AF300" s="158"/>
      <c r="AG300" s="158"/>
      <c r="AH300" s="158"/>
      <c r="AI300" s="158"/>
      <c r="AJ300" s="158"/>
      <c r="AK300" s="158"/>
      <c r="AL300" s="158"/>
      <c r="AM300" s="158"/>
      <c r="AN300" s="158"/>
      <c r="AO300" s="158"/>
      <c r="AP300" s="158"/>
      <c r="AQ300" s="158"/>
      <c r="AR300" s="158"/>
      <c r="AS300" s="158"/>
      <c r="AT300" s="158"/>
      <c r="AU300" s="158"/>
      <c r="AV300" s="158"/>
    </row>
    <row r="301" spans="1:48" ht="15" hidden="1" customHeight="1" x14ac:dyDescent="0.25">
      <c r="A301" s="56"/>
      <c r="B301" s="59"/>
      <c r="C301" s="59"/>
      <c r="D301" s="373"/>
      <c r="E301" s="336"/>
      <c r="F301" s="561"/>
      <c r="G301" s="347"/>
      <c r="H301" s="524"/>
      <c r="I301" s="353"/>
      <c r="J301" s="523"/>
      <c r="K301" s="521"/>
      <c r="L301" s="405"/>
      <c r="M301" s="401" t="str">
        <f t="shared" ref="M301" si="5">IF(E301&lt;&gt;"",DUR_GASHEATCOIL,"")</f>
        <v/>
      </c>
      <c r="P301" s="325"/>
      <c r="U301" s="158"/>
      <c r="V301" s="158"/>
      <c r="W301" s="158"/>
      <c r="X301" s="158"/>
      <c r="Y301" s="158"/>
      <c r="Z301" s="158"/>
      <c r="AA301" s="158"/>
      <c r="AB301" s="158"/>
      <c r="AC301" s="158"/>
      <c r="AD301" s="158"/>
      <c r="AE301" s="158"/>
      <c r="AF301" s="158"/>
      <c r="AG301" s="158"/>
      <c r="AH301" s="158"/>
      <c r="AI301" s="158"/>
      <c r="AJ301" s="158"/>
      <c r="AK301" s="158"/>
      <c r="AL301" s="158"/>
      <c r="AM301" s="158"/>
      <c r="AN301" s="158"/>
      <c r="AO301" s="158"/>
      <c r="AP301" s="158"/>
      <c r="AQ301" s="158"/>
      <c r="AR301" s="158"/>
      <c r="AS301" s="158"/>
      <c r="AT301" s="158"/>
      <c r="AU301" s="158"/>
      <c r="AV301" s="158"/>
    </row>
    <row r="302" spans="1:48" ht="15" hidden="1" customHeight="1" x14ac:dyDescent="0.25">
      <c r="A302" s="156"/>
      <c r="B302" s="60"/>
      <c r="C302" s="249"/>
      <c r="D302" s="64"/>
      <c r="E302" s="59"/>
      <c r="F302" s="56"/>
      <c r="G302" s="56"/>
      <c r="H302" s="56"/>
      <c r="I302" s="56"/>
      <c r="J302" s="56"/>
      <c r="U302" s="158"/>
      <c r="V302" s="158"/>
      <c r="W302" s="158"/>
      <c r="X302" s="158"/>
      <c r="Y302" s="158"/>
      <c r="Z302" s="158"/>
      <c r="AA302" s="158"/>
      <c r="AB302" s="158"/>
      <c r="AC302" s="158"/>
      <c r="AD302" s="158"/>
      <c r="AE302" s="158"/>
      <c r="AF302" s="158"/>
      <c r="AG302" s="158"/>
      <c r="AH302" s="158"/>
      <c r="AI302" s="158"/>
      <c r="AJ302" s="158"/>
      <c r="AK302" s="158"/>
      <c r="AL302" s="158"/>
      <c r="AM302" s="158"/>
      <c r="AN302" s="158"/>
      <c r="AO302" s="158"/>
      <c r="AP302" s="158"/>
      <c r="AQ302" s="158"/>
      <c r="AR302" s="158"/>
      <c r="AS302" s="158"/>
      <c r="AT302" s="158"/>
      <c r="AU302" s="158"/>
      <c r="AV302" s="158"/>
    </row>
    <row r="303" spans="1:48" ht="15" customHeight="1" x14ac:dyDescent="0.2">
      <c r="A303" s="824" t="s">
        <v>699</v>
      </c>
      <c r="B303" s="825"/>
      <c r="V303" s="65"/>
      <c r="W303" s="65"/>
      <c r="X303" s="65"/>
      <c r="Y303" s="65"/>
      <c r="Z303" s="65"/>
      <c r="AA303" s="65"/>
      <c r="AB303" s="65"/>
      <c r="AC303" s="65"/>
      <c r="AD303" s="65"/>
      <c r="AE303" s="65"/>
      <c r="AF303" s="65"/>
      <c r="AG303" s="65"/>
      <c r="AH303" s="65"/>
      <c r="AI303" s="65"/>
      <c r="AJ303" s="65"/>
      <c r="AK303" s="65"/>
      <c r="AL303" s="65"/>
      <c r="AM303" s="65"/>
      <c r="AN303" s="65"/>
      <c r="AO303" s="65"/>
      <c r="AP303" s="65"/>
      <c r="AQ303" s="65"/>
      <c r="AR303" s="65"/>
      <c r="AS303" s="65"/>
      <c r="AT303" s="65"/>
      <c r="AU303" s="65"/>
      <c r="AV303" s="65"/>
    </row>
    <row r="304" spans="1:48" ht="15" customHeight="1" x14ac:dyDescent="0.2">
      <c r="A304" s="826"/>
      <c r="B304" s="827"/>
      <c r="V304" s="65"/>
      <c r="W304" s="65"/>
      <c r="X304" s="65"/>
      <c r="Y304" s="65"/>
      <c r="Z304" s="65"/>
      <c r="AA304" s="65"/>
      <c r="AB304" s="65"/>
      <c r="AC304" s="65"/>
      <c r="AD304" s="65"/>
      <c r="AE304" s="65"/>
      <c r="AF304" s="65"/>
      <c r="AG304" s="65"/>
      <c r="AH304" s="65"/>
      <c r="AI304" s="65"/>
      <c r="AJ304" s="65"/>
      <c r="AK304" s="65"/>
      <c r="AL304" s="65"/>
      <c r="AM304" s="65"/>
      <c r="AN304" s="65"/>
      <c r="AO304" s="65"/>
      <c r="AP304" s="65"/>
      <c r="AQ304" s="65"/>
      <c r="AR304" s="65"/>
      <c r="AS304" s="65"/>
      <c r="AT304" s="65"/>
      <c r="AU304" s="65"/>
      <c r="AV304" s="65"/>
    </row>
    <row r="305" spans="1:48" ht="15" customHeight="1" x14ac:dyDescent="0.2">
      <c r="A305" s="828"/>
      <c r="B305" s="829"/>
      <c r="V305" s="65"/>
      <c r="W305" s="65"/>
      <c r="X305" s="65"/>
      <c r="Y305" s="65"/>
      <c r="Z305" s="65"/>
      <c r="AA305" s="65"/>
      <c r="AB305" s="65"/>
      <c r="AC305" s="65"/>
      <c r="AD305" s="65"/>
      <c r="AE305" s="65"/>
      <c r="AF305" s="65"/>
      <c r="AG305" s="65"/>
      <c r="AH305" s="65"/>
      <c r="AI305" s="65"/>
      <c r="AJ305" s="65"/>
      <c r="AK305" s="65"/>
      <c r="AL305" s="65"/>
      <c r="AM305" s="65"/>
      <c r="AN305" s="65"/>
      <c r="AO305" s="65"/>
      <c r="AP305" s="65"/>
      <c r="AQ305" s="65"/>
      <c r="AR305" s="65"/>
      <c r="AS305" s="65"/>
      <c r="AT305" s="65"/>
      <c r="AU305" s="65"/>
      <c r="AV305" s="65"/>
    </row>
    <row r="306" spans="1:48" ht="15" customHeight="1" x14ac:dyDescent="0.2">
      <c r="V306" s="65"/>
      <c r="W306" s="65"/>
      <c r="X306" s="65"/>
      <c r="Y306" s="65"/>
      <c r="Z306" s="65"/>
      <c r="AA306" s="65"/>
      <c r="AB306" s="65"/>
      <c r="AC306" s="65"/>
      <c r="AD306" s="65"/>
      <c r="AE306" s="65"/>
      <c r="AF306" s="65"/>
      <c r="AG306" s="65"/>
      <c r="AH306" s="65"/>
      <c r="AI306" s="65"/>
      <c r="AJ306" s="65"/>
      <c r="AK306" s="65"/>
      <c r="AL306" s="65"/>
      <c r="AM306" s="65"/>
      <c r="AN306" s="65"/>
      <c r="AO306" s="65"/>
      <c r="AP306" s="65"/>
      <c r="AQ306" s="65"/>
      <c r="AR306" s="65"/>
      <c r="AS306" s="65"/>
      <c r="AT306" s="65"/>
      <c r="AU306" s="65"/>
      <c r="AV306" s="65"/>
    </row>
    <row r="307" spans="1:48" ht="15" customHeight="1" x14ac:dyDescent="0.2">
      <c r="C307" s="863" t="s">
        <v>750</v>
      </c>
      <c r="V307" s="65"/>
      <c r="W307" s="65"/>
      <c r="X307" s="65"/>
      <c r="Y307" s="65"/>
      <c r="Z307" s="65"/>
      <c r="AA307" s="65"/>
      <c r="AB307" s="65"/>
      <c r="AC307" s="65"/>
      <c r="AD307" s="65"/>
      <c r="AE307" s="65"/>
      <c r="AF307" s="65"/>
      <c r="AG307" s="65"/>
      <c r="AH307" s="65"/>
      <c r="AI307" s="65"/>
      <c r="AJ307" s="65"/>
      <c r="AK307" s="65"/>
      <c r="AL307" s="65"/>
      <c r="AM307" s="65"/>
      <c r="AN307" s="65"/>
      <c r="AO307" s="65"/>
      <c r="AP307" s="65"/>
      <c r="AQ307" s="65"/>
      <c r="AR307" s="65"/>
      <c r="AS307" s="65"/>
      <c r="AT307" s="65"/>
      <c r="AU307" s="65"/>
      <c r="AV307" s="65"/>
    </row>
    <row r="308" spans="1:48" ht="15" customHeight="1" x14ac:dyDescent="0.2">
      <c r="C308" s="864"/>
      <c r="V308" s="65"/>
      <c r="W308" s="65"/>
      <c r="X308" s="65"/>
      <c r="Y308" s="65"/>
      <c r="Z308" s="65"/>
      <c r="AA308" s="65"/>
      <c r="AB308" s="65"/>
      <c r="AC308" s="65"/>
      <c r="AD308" s="65"/>
      <c r="AE308" s="65"/>
      <c r="AF308" s="65"/>
      <c r="AG308" s="65"/>
      <c r="AH308" s="65"/>
      <c r="AI308" s="65"/>
      <c r="AJ308" s="65"/>
      <c r="AK308" s="65"/>
      <c r="AL308" s="65"/>
      <c r="AM308" s="65"/>
      <c r="AN308" s="65"/>
      <c r="AO308" s="65"/>
      <c r="AP308" s="65"/>
      <c r="AQ308" s="65"/>
      <c r="AR308" s="65"/>
      <c r="AS308" s="65"/>
      <c r="AT308" s="65"/>
      <c r="AU308" s="65"/>
      <c r="AV308" s="65"/>
    </row>
  </sheetData>
  <dataConsolidate link="1"/>
  <mergeCells count="794">
    <mergeCell ref="I118:I119"/>
    <mergeCell ref="E86:J86"/>
    <mergeCell ref="G81:G82"/>
    <mergeCell ref="G87:G88"/>
    <mergeCell ref="H87:H88"/>
    <mergeCell ref="E194:G194"/>
    <mergeCell ref="H188:H189"/>
    <mergeCell ref="I188:I189"/>
    <mergeCell ref="J188:J189"/>
    <mergeCell ref="G182:G183"/>
    <mergeCell ref="I176:I177"/>
    <mergeCell ref="J176:J177"/>
    <mergeCell ref="E176:E177"/>
    <mergeCell ref="E170:E171"/>
    <mergeCell ref="F176:F177"/>
    <mergeCell ref="F170:F171"/>
    <mergeCell ref="E175:J175"/>
    <mergeCell ref="G176:G177"/>
    <mergeCell ref="F93:F94"/>
    <mergeCell ref="H74:K74"/>
    <mergeCell ref="E74:G74"/>
    <mergeCell ref="E75:E76"/>
    <mergeCell ref="H75:H76"/>
    <mergeCell ref="E92:J92"/>
    <mergeCell ref="AK106:AK107"/>
    <mergeCell ref="AE106:AE107"/>
    <mergeCell ref="AF106:AF107"/>
    <mergeCell ref="AG106:AG107"/>
    <mergeCell ref="AI81:AI82"/>
    <mergeCell ref="AJ80:AL80"/>
    <mergeCell ref="AK81:AK82"/>
    <mergeCell ref="AL81:AL82"/>
    <mergeCell ref="AJ81:AJ82"/>
    <mergeCell ref="AG81:AG82"/>
    <mergeCell ref="AH81:AH82"/>
    <mergeCell ref="AE105:AK105"/>
    <mergeCell ref="AJ106:AJ107"/>
    <mergeCell ref="AF81:AF82"/>
    <mergeCell ref="AE81:AE82"/>
    <mergeCell ref="AC80:AI80"/>
    <mergeCell ref="AI106:AI107"/>
    <mergeCell ref="AD106:AD107"/>
    <mergeCell ref="AC106:AC107"/>
    <mergeCell ref="AH43:AN43"/>
    <mergeCell ref="X44:X45"/>
    <mergeCell ref="S44:S45"/>
    <mergeCell ref="U50:U51"/>
    <mergeCell ref="S50:S51"/>
    <mergeCell ref="AK75:AK76"/>
    <mergeCell ref="AH75:AH76"/>
    <mergeCell ref="AG75:AG76"/>
    <mergeCell ref="AF75:AF76"/>
    <mergeCell ref="AL75:AL76"/>
    <mergeCell ref="AI75:AI76"/>
    <mergeCell ref="AJ75:AJ76"/>
    <mergeCell ref="AK44:AK45"/>
    <mergeCell ref="AH74:AN74"/>
    <mergeCell ref="AM75:AM76"/>
    <mergeCell ref="AN75:AN76"/>
    <mergeCell ref="S74:AG74"/>
    <mergeCell ref="AA75:AA76"/>
    <mergeCell ref="AC49:AI49"/>
    <mergeCell ref="AF50:AF51"/>
    <mergeCell ref="AA50:AA51"/>
    <mergeCell ref="T75:T76"/>
    <mergeCell ref="AE75:AE76"/>
    <mergeCell ref="AC75:AC76"/>
    <mergeCell ref="AJ44:AJ45"/>
    <mergeCell ref="AL44:AL45"/>
    <mergeCell ref="AG44:AG45"/>
    <mergeCell ref="AK50:AK51"/>
    <mergeCell ref="AJ50:AJ51"/>
    <mergeCell ref="AJ49:AL49"/>
    <mergeCell ref="AL50:AL51"/>
    <mergeCell ref="AH50:AH51"/>
    <mergeCell ref="AI50:AI51"/>
    <mergeCell ref="AG50:AG51"/>
    <mergeCell ref="A49:A51"/>
    <mergeCell ref="A55:A57"/>
    <mergeCell ref="A136:A138"/>
    <mergeCell ref="A61:A63"/>
    <mergeCell ref="A67:A69"/>
    <mergeCell ref="F99:F100"/>
    <mergeCell ref="K75:K76"/>
    <mergeCell ref="K43:O43"/>
    <mergeCell ref="O44:O45"/>
    <mergeCell ref="N44:N45"/>
    <mergeCell ref="O50:O51"/>
    <mergeCell ref="G44:G45"/>
    <mergeCell ref="H50:H51"/>
    <mergeCell ref="E50:E51"/>
    <mergeCell ref="J62:J63"/>
    <mergeCell ref="I62:I63"/>
    <mergeCell ref="H62:H63"/>
    <mergeCell ref="M50:M51"/>
    <mergeCell ref="N50:N51"/>
    <mergeCell ref="E56:E57"/>
    <mergeCell ref="E62:E63"/>
    <mergeCell ref="F56:F57"/>
    <mergeCell ref="F62:F63"/>
    <mergeCell ref="E61:J61"/>
    <mergeCell ref="H43:J43"/>
    <mergeCell ref="F50:F51"/>
    <mergeCell ref="I44:I45"/>
    <mergeCell ref="E49:I49"/>
    <mergeCell ref="J50:J51"/>
    <mergeCell ref="H105:K105"/>
    <mergeCell ref="I106:I107"/>
    <mergeCell ref="J131:J132"/>
    <mergeCell ref="E144:E145"/>
    <mergeCell ref="F144:F145"/>
    <mergeCell ref="G144:G145"/>
    <mergeCell ref="F131:F132"/>
    <mergeCell ref="F106:F107"/>
    <mergeCell ref="G106:G107"/>
    <mergeCell ref="H131:H132"/>
    <mergeCell ref="G56:G57"/>
    <mergeCell ref="K44:K45"/>
    <mergeCell ref="H44:H45"/>
    <mergeCell ref="E43:G43"/>
    <mergeCell ref="E44:E45"/>
    <mergeCell ref="F44:F45"/>
    <mergeCell ref="I50:I51"/>
    <mergeCell ref="I93:I94"/>
    <mergeCell ref="F75:F76"/>
    <mergeCell ref="A250:A252"/>
    <mergeCell ref="D257:D260"/>
    <mergeCell ref="E251:E252"/>
    <mergeCell ref="F251:F252"/>
    <mergeCell ref="G251:G252"/>
    <mergeCell ref="G195:G196"/>
    <mergeCell ref="G208:G209"/>
    <mergeCell ref="F208:F209"/>
    <mergeCell ref="D200:D202"/>
    <mergeCell ref="E195:E196"/>
    <mergeCell ref="D221:D223"/>
    <mergeCell ref="E235:G235"/>
    <mergeCell ref="E200:J200"/>
    <mergeCell ref="H201:H202"/>
    <mergeCell ref="J201:J202"/>
    <mergeCell ref="D235:D237"/>
    <mergeCell ref="D250:D252"/>
    <mergeCell ref="I236:I237"/>
    <mergeCell ref="E208:E209"/>
    <mergeCell ref="I208:I209"/>
    <mergeCell ref="G229:G230"/>
    <mergeCell ref="D181:D183"/>
    <mergeCell ref="D265:D268"/>
    <mergeCell ref="J265:K265"/>
    <mergeCell ref="G258:G260"/>
    <mergeCell ref="I222:I223"/>
    <mergeCell ref="J222:J223"/>
    <mergeCell ref="F215:F216"/>
    <mergeCell ref="D242:D245"/>
    <mergeCell ref="E242:G243"/>
    <mergeCell ref="D214:D216"/>
    <mergeCell ref="D228:D230"/>
    <mergeCell ref="E228:G228"/>
    <mergeCell ref="G236:G237"/>
    <mergeCell ref="K251:K252"/>
    <mergeCell ref="H258:I259"/>
    <mergeCell ref="J258:K259"/>
    <mergeCell ref="H228:L228"/>
    <mergeCell ref="E259:E260"/>
    <mergeCell ref="F259:F260"/>
    <mergeCell ref="E257:F258"/>
    <mergeCell ref="J244:J245"/>
    <mergeCell ref="E236:E237"/>
    <mergeCell ref="E244:E245"/>
    <mergeCell ref="F236:F237"/>
    <mergeCell ref="A162:A164"/>
    <mergeCell ref="A169:A171"/>
    <mergeCell ref="A175:A177"/>
    <mergeCell ref="A181:A183"/>
    <mergeCell ref="A187:A189"/>
    <mergeCell ref="A194:A196"/>
    <mergeCell ref="A200:A202"/>
    <mergeCell ref="A207:A209"/>
    <mergeCell ref="A242:A244"/>
    <mergeCell ref="A214:A216"/>
    <mergeCell ref="A221:A223"/>
    <mergeCell ref="A228:A230"/>
    <mergeCell ref="A235:A237"/>
    <mergeCell ref="C307:C308"/>
    <mergeCell ref="AL170:AL171"/>
    <mergeCell ref="T215:T216"/>
    <mergeCell ref="T229:T230"/>
    <mergeCell ref="T251:T252"/>
    <mergeCell ref="T243:T245"/>
    <mergeCell ref="F222:F223"/>
    <mergeCell ref="G222:G223"/>
    <mergeCell ref="R221:R223"/>
    <mergeCell ref="K229:K230"/>
    <mergeCell ref="L229:L230"/>
    <mergeCell ref="E229:E230"/>
    <mergeCell ref="J229:J230"/>
    <mergeCell ref="F244:F245"/>
    <mergeCell ref="J236:J237"/>
    <mergeCell ref="D281:D284"/>
    <mergeCell ref="E281:E282"/>
    <mergeCell ref="F281:J281"/>
    <mergeCell ref="K281:L282"/>
    <mergeCell ref="M281:M282"/>
    <mergeCell ref="D187:D189"/>
    <mergeCell ref="D207:D209"/>
    <mergeCell ref="D194:D196"/>
    <mergeCell ref="I229:I230"/>
    <mergeCell ref="A143:A145"/>
    <mergeCell ref="A149:A151"/>
    <mergeCell ref="A74:A76"/>
    <mergeCell ref="A80:A82"/>
    <mergeCell ref="A86:A88"/>
    <mergeCell ref="D80:D82"/>
    <mergeCell ref="A105:A107"/>
    <mergeCell ref="D117:D119"/>
    <mergeCell ref="D92:D94"/>
    <mergeCell ref="A92:A94"/>
    <mergeCell ref="A98:A100"/>
    <mergeCell ref="A111:A113"/>
    <mergeCell ref="D130:D132"/>
    <mergeCell ref="D143:D145"/>
    <mergeCell ref="D98:D100"/>
    <mergeCell ref="D111:D113"/>
    <mergeCell ref="A124:A126"/>
    <mergeCell ref="A130:A132"/>
    <mergeCell ref="A117:A119"/>
    <mergeCell ref="D74:D76"/>
    <mergeCell ref="AE50:AE51"/>
    <mergeCell ref="Q50:Q51"/>
    <mergeCell ref="W50:W51"/>
    <mergeCell ref="E55:J55"/>
    <mergeCell ref="A155:A157"/>
    <mergeCell ref="D86:D88"/>
    <mergeCell ref="D124:D126"/>
    <mergeCell ref="D136:D138"/>
    <mergeCell ref="M235:P235"/>
    <mergeCell ref="P222:P223"/>
    <mergeCell ref="H222:H223"/>
    <mergeCell ref="E221:G221"/>
    <mergeCell ref="E222:E223"/>
    <mergeCell ref="H235:L235"/>
    <mergeCell ref="I195:I196"/>
    <mergeCell ref="J195:J196"/>
    <mergeCell ref="E215:E216"/>
    <mergeCell ref="E187:J187"/>
    <mergeCell ref="I201:I202"/>
    <mergeCell ref="F201:F202"/>
    <mergeCell ref="G201:G202"/>
    <mergeCell ref="F195:F196"/>
    <mergeCell ref="H229:H230"/>
    <mergeCell ref="F229:F230"/>
    <mergeCell ref="AB44:AB45"/>
    <mergeCell ref="AC50:AC51"/>
    <mergeCell ref="Y49:AB49"/>
    <mergeCell ref="G62:G63"/>
    <mergeCell ref="AD44:AD45"/>
    <mergeCell ref="AC44:AC45"/>
    <mergeCell ref="AD50:AD51"/>
    <mergeCell ref="K50:K51"/>
    <mergeCell ref="P44:P45"/>
    <mergeCell ref="AB50:AB51"/>
    <mergeCell ref="J44:J45"/>
    <mergeCell ref="Q44:Q45"/>
    <mergeCell ref="L50:L51"/>
    <mergeCell ref="R44:R45"/>
    <mergeCell ref="AA44:AA45"/>
    <mergeCell ref="H56:H57"/>
    <mergeCell ref="J56:J57"/>
    <mergeCell ref="I56:I57"/>
    <mergeCell ref="N257:P258"/>
    <mergeCell ref="K250:L250"/>
    <mergeCell ref="O251:O252"/>
    <mergeCell ref="L251:L252"/>
    <mergeCell ref="M258:M260"/>
    <mergeCell ref="N243:N245"/>
    <mergeCell ref="G244:G245"/>
    <mergeCell ref="H244:H245"/>
    <mergeCell ref="I244:I245"/>
    <mergeCell ref="M250:S250"/>
    <mergeCell ref="S251:S252"/>
    <mergeCell ref="N251:N252"/>
    <mergeCell ref="Q259:Q260"/>
    <mergeCell ref="Q257:Q258"/>
    <mergeCell ref="Q243:R244"/>
    <mergeCell ref="M244:M245"/>
    <mergeCell ref="K242:M243"/>
    <mergeCell ref="L244:L245"/>
    <mergeCell ref="N291:N292"/>
    <mergeCell ref="I251:I252"/>
    <mergeCell ref="J251:J252"/>
    <mergeCell ref="F267:F268"/>
    <mergeCell ref="N267:N268"/>
    <mergeCell ref="I266:I267"/>
    <mergeCell ref="N289:N290"/>
    <mergeCell ref="E265:F266"/>
    <mergeCell ref="Q251:Q252"/>
    <mergeCell ref="P259:P260"/>
    <mergeCell ref="O259:O260"/>
    <mergeCell ref="E267:E268"/>
    <mergeCell ref="H266:H267"/>
    <mergeCell ref="K266:K268"/>
    <mergeCell ref="L258:L260"/>
    <mergeCell ref="G265:I265"/>
    <mergeCell ref="L267:L268"/>
    <mergeCell ref="M267:M268"/>
    <mergeCell ref="G266:G268"/>
    <mergeCell ref="L265:N266"/>
    <mergeCell ref="L257:M257"/>
    <mergeCell ref="G257:K257"/>
    <mergeCell ref="P251:P252"/>
    <mergeCell ref="M251:M252"/>
    <mergeCell ref="K299:K300"/>
    <mergeCell ref="L299:L300"/>
    <mergeCell ref="F297:J297"/>
    <mergeCell ref="K297:L298"/>
    <mergeCell ref="F298:F300"/>
    <mergeCell ref="G298:H299"/>
    <mergeCell ref="I298:J299"/>
    <mergeCell ref="M275:M276"/>
    <mergeCell ref="K275:K276"/>
    <mergeCell ref="L275:L276"/>
    <mergeCell ref="M299:M300"/>
    <mergeCell ref="F274:F276"/>
    <mergeCell ref="K273:L274"/>
    <mergeCell ref="M297:M298"/>
    <mergeCell ref="L291:L292"/>
    <mergeCell ref="M291:M292"/>
    <mergeCell ref="M273:M274"/>
    <mergeCell ref="I282:J283"/>
    <mergeCell ref="I274:J275"/>
    <mergeCell ref="I291:I292"/>
    <mergeCell ref="G282:H283"/>
    <mergeCell ref="F282:F284"/>
    <mergeCell ref="D273:D276"/>
    <mergeCell ref="D289:D292"/>
    <mergeCell ref="E289:E290"/>
    <mergeCell ref="E291:E292"/>
    <mergeCell ref="F291:F292"/>
    <mergeCell ref="G291:G292"/>
    <mergeCell ref="H291:H292"/>
    <mergeCell ref="G274:H275"/>
    <mergeCell ref="E283:E284"/>
    <mergeCell ref="E273:E274"/>
    <mergeCell ref="E275:E276"/>
    <mergeCell ref="F289:M290"/>
    <mergeCell ref="F273:J273"/>
    <mergeCell ref="K283:K284"/>
    <mergeCell ref="L283:L284"/>
    <mergeCell ref="M283:M284"/>
    <mergeCell ref="D297:D300"/>
    <mergeCell ref="E297:E298"/>
    <mergeCell ref="E299:E300"/>
    <mergeCell ref="E67:J67"/>
    <mergeCell ref="F68:F69"/>
    <mergeCell ref="Y169:AB169"/>
    <mergeCell ref="H124:K124"/>
    <mergeCell ref="K125:K126"/>
    <mergeCell ref="V164:V165"/>
    <mergeCell ref="Q170:Q171"/>
    <mergeCell ref="R163:R165"/>
    <mergeCell ref="S106:S107"/>
    <mergeCell ref="T106:V106"/>
    <mergeCell ref="E112:E113"/>
    <mergeCell ref="E118:E119"/>
    <mergeCell ref="H106:H107"/>
    <mergeCell ref="F112:F113"/>
    <mergeCell ref="G112:G113"/>
    <mergeCell ref="H112:H113"/>
    <mergeCell ref="J112:J113"/>
    <mergeCell ref="S125:S126"/>
    <mergeCell ref="J291:J292"/>
    <mergeCell ref="K291:K292"/>
    <mergeCell ref="I215:I216"/>
    <mergeCell ref="O267:O268"/>
    <mergeCell ref="G215:G216"/>
    <mergeCell ref="J144:J145"/>
    <mergeCell ref="M215:M216"/>
    <mergeCell ref="N222:N223"/>
    <mergeCell ref="J266:J268"/>
    <mergeCell ref="R251:R252"/>
    <mergeCell ref="L236:L237"/>
    <mergeCell ref="M228:P228"/>
    <mergeCell ref="M236:M237"/>
    <mergeCell ref="O222:O223"/>
    <mergeCell ref="Q235:Q237"/>
    <mergeCell ref="E149:J149"/>
    <mergeCell ref="H176:H177"/>
    <mergeCell ref="K215:K216"/>
    <mergeCell ref="H214:K214"/>
    <mergeCell ref="I164:I165"/>
    <mergeCell ref="H182:H183"/>
    <mergeCell ref="E181:J181"/>
    <mergeCell ref="I182:I183"/>
    <mergeCell ref="J182:J183"/>
    <mergeCell ref="E207:G207"/>
    <mergeCell ref="L170:L171"/>
    <mergeCell ref="N259:N260"/>
    <mergeCell ref="AK170:AK171"/>
    <mergeCell ref="AF164:AF165"/>
    <mergeCell ref="AJ169:AL169"/>
    <mergeCell ref="AC144:AC145"/>
    <mergeCell ref="AG144:AG145"/>
    <mergeCell ref="V163:Z163"/>
    <mergeCell ref="O106:O107"/>
    <mergeCell ref="L106:L107"/>
    <mergeCell ref="J99:J100"/>
    <mergeCell ref="M125:M126"/>
    <mergeCell ref="O125:O126"/>
    <mergeCell ref="L105:O105"/>
    <mergeCell ref="E111:J111"/>
    <mergeCell ref="E105:G105"/>
    <mergeCell ref="I112:I113"/>
    <mergeCell ref="E106:E107"/>
    <mergeCell ref="G99:G100"/>
    <mergeCell ref="J118:J119"/>
    <mergeCell ref="N106:N107"/>
    <mergeCell ref="J125:J126"/>
    <mergeCell ref="AE144:AE145"/>
    <mergeCell ref="AJ144:AJ145"/>
    <mergeCell ref="AB170:AB171"/>
    <mergeCell ref="AD170:AD171"/>
    <mergeCell ref="AF170:AF171"/>
    <mergeCell ref="AA170:AA171"/>
    <mergeCell ref="AH170:AH171"/>
    <mergeCell ref="AI170:AI171"/>
    <mergeCell ref="AG170:AG171"/>
    <mergeCell ref="AC170:AC171"/>
    <mergeCell ref="U169:X169"/>
    <mergeCell ref="AC163:AC165"/>
    <mergeCell ref="Z170:Z171"/>
    <mergeCell ref="AB164:AB165"/>
    <mergeCell ref="Z164:Z165"/>
    <mergeCell ref="S163:U163"/>
    <mergeCell ref="AA163:AB163"/>
    <mergeCell ref="AJ170:AJ171"/>
    <mergeCell ref="AC125:AC126"/>
    <mergeCell ref="AK144:AK145"/>
    <mergeCell ref="AF125:AF126"/>
    <mergeCell ref="AG125:AG126"/>
    <mergeCell ref="P143:Q143"/>
    <mergeCell ref="S144:S145"/>
    <mergeCell ref="AE125:AE126"/>
    <mergeCell ref="AI125:AI126"/>
    <mergeCell ref="AH125:AH126"/>
    <mergeCell ref="R143:AD143"/>
    <mergeCell ref="Z144:Z145"/>
    <mergeCell ref="W125:W126"/>
    <mergeCell ref="AH144:AH145"/>
    <mergeCell ref="W144:W145"/>
    <mergeCell ref="X144:X145"/>
    <mergeCell ref="AD125:AD126"/>
    <mergeCell ref="AD144:AD145"/>
    <mergeCell ref="Y144:Y145"/>
    <mergeCell ref="T144:V144"/>
    <mergeCell ref="T125:V125"/>
    <mergeCell ref="AJ125:AJ126"/>
    <mergeCell ref="AA164:AA165"/>
    <mergeCell ref="AE170:AE171"/>
    <mergeCell ref="AK125:AK126"/>
    <mergeCell ref="AA125:AA126"/>
    <mergeCell ref="AE143:AK143"/>
    <mergeCell ref="AI144:AI145"/>
    <mergeCell ref="A43:A45"/>
    <mergeCell ref="X75:X76"/>
    <mergeCell ref="Y75:Y76"/>
    <mergeCell ref="Z75:Z76"/>
    <mergeCell ref="AB75:AB76"/>
    <mergeCell ref="Y50:Y51"/>
    <mergeCell ref="Z50:Z51"/>
    <mergeCell ref="D61:D63"/>
    <mergeCell ref="H68:H69"/>
    <mergeCell ref="I68:I69"/>
    <mergeCell ref="J68:J69"/>
    <mergeCell ref="O75:O76"/>
    <mergeCell ref="U75:W75"/>
    <mergeCell ref="X50:X51"/>
    <mergeCell ref="P75:P76"/>
    <mergeCell ref="M75:M76"/>
    <mergeCell ref="L75:L76"/>
    <mergeCell ref="R75:R76"/>
    <mergeCell ref="V50:V51"/>
    <mergeCell ref="P50:P51"/>
    <mergeCell ref="D49:D51"/>
    <mergeCell ref="G50:G51"/>
    <mergeCell ref="L74:O74"/>
    <mergeCell ref="F81:F82"/>
    <mergeCell ref="L81:L82"/>
    <mergeCell ref="O81:O82"/>
    <mergeCell ref="T44:T45"/>
    <mergeCell ref="L44:L45"/>
    <mergeCell ref="M44:M45"/>
    <mergeCell ref="M81:M82"/>
    <mergeCell ref="O80:T80"/>
    <mergeCell ref="E81:E82"/>
    <mergeCell ref="K81:K82"/>
    <mergeCell ref="E68:E69"/>
    <mergeCell ref="G68:G69"/>
    <mergeCell ref="O49:T49"/>
    <mergeCell ref="T50:T51"/>
    <mergeCell ref="R50:R51"/>
    <mergeCell ref="R81:R82"/>
    <mergeCell ref="Q81:Q82"/>
    <mergeCell ref="D55:D57"/>
    <mergeCell ref="S75:S76"/>
    <mergeCell ref="G75:G76"/>
    <mergeCell ref="H81:H82"/>
    <mergeCell ref="P43:Q43"/>
    <mergeCell ref="U44:W44"/>
    <mergeCell ref="U80:X80"/>
    <mergeCell ref="U49:X49"/>
    <mergeCell ref="Y125:Y126"/>
    <mergeCell ref="AB125:AB126"/>
    <mergeCell ref="Y80:AB80"/>
    <mergeCell ref="Q144:Q145"/>
    <mergeCell ref="P144:P145"/>
    <mergeCell ref="P105:Q105"/>
    <mergeCell ref="W81:W82"/>
    <mergeCell ref="T81:T82"/>
    <mergeCell ref="V81:V82"/>
    <mergeCell ref="AA106:AA107"/>
    <mergeCell ref="P81:P82"/>
    <mergeCell ref="P125:P126"/>
    <mergeCell ref="Q125:Q126"/>
    <mergeCell ref="S43:AG43"/>
    <mergeCell ref="Q75:Q76"/>
    <mergeCell ref="AF144:AF145"/>
    <mergeCell ref="AF44:AF45"/>
    <mergeCell ref="Y44:Y45"/>
    <mergeCell ref="Z44:Z45"/>
    <mergeCell ref="AE44:AE45"/>
    <mergeCell ref="AB144:AB145"/>
    <mergeCell ref="X125:X126"/>
    <mergeCell ref="Z125:Z126"/>
    <mergeCell ref="P74:Q74"/>
    <mergeCell ref="U81:U82"/>
    <mergeCell ref="AD75:AD76"/>
    <mergeCell ref="M195:M196"/>
    <mergeCell ref="X164:X165"/>
    <mergeCell ref="T170:T171"/>
    <mergeCell ref="O169:T169"/>
    <mergeCell ref="Y170:Y171"/>
    <mergeCell ref="W164:W165"/>
    <mergeCell ref="W195:W196"/>
    <mergeCell ref="X195:X196"/>
    <mergeCell ref="Q195:Q196"/>
    <mergeCell ref="T164:T165"/>
    <mergeCell ref="U170:U171"/>
    <mergeCell ref="X170:X171"/>
    <mergeCell ref="O170:O171"/>
    <mergeCell ref="R195:R196"/>
    <mergeCell ref="S195:S196"/>
    <mergeCell ref="U195:U196"/>
    <mergeCell ref="N75:N76"/>
    <mergeCell ref="AC169:AI169"/>
    <mergeCell ref="M170:M171"/>
    <mergeCell ref="P106:P107"/>
    <mergeCell ref="AE124:AK124"/>
    <mergeCell ref="W106:W107"/>
    <mergeCell ref="X106:X107"/>
    <mergeCell ref="Y81:Y82"/>
    <mergeCell ref="Z81:Z82"/>
    <mergeCell ref="Y106:Y107"/>
    <mergeCell ref="R106:R107"/>
    <mergeCell ref="Q106:Q107"/>
    <mergeCell ref="AB106:AB107"/>
    <mergeCell ref="AB81:AB82"/>
    <mergeCell ref="AA81:AA82"/>
    <mergeCell ref="S81:S82"/>
    <mergeCell ref="Z106:Z107"/>
    <mergeCell ref="R105:AD105"/>
    <mergeCell ref="R124:AD124"/>
    <mergeCell ref="AC81:AC82"/>
    <mergeCell ref="AD81:AD82"/>
    <mergeCell ref="X81:X82"/>
    <mergeCell ref="AH106:AH107"/>
    <mergeCell ref="Y164:Y165"/>
    <mergeCell ref="P124:Q124"/>
    <mergeCell ref="AA144:AA145"/>
    <mergeCell ref="A303:B305"/>
    <mergeCell ref="M144:M145"/>
    <mergeCell ref="D175:D177"/>
    <mergeCell ref="L164:L165"/>
    <mergeCell ref="K144:K145"/>
    <mergeCell ref="I170:I171"/>
    <mergeCell ref="J170:J171"/>
    <mergeCell ref="K170:K171"/>
    <mergeCell ref="G170:G171"/>
    <mergeCell ref="H170:H171"/>
    <mergeCell ref="K164:K165"/>
    <mergeCell ref="M164:M165"/>
    <mergeCell ref="D149:D151"/>
    <mergeCell ref="K162:U162"/>
    <mergeCell ref="P163:Q163"/>
    <mergeCell ref="D162:D165"/>
    <mergeCell ref="K244:K245"/>
    <mergeCell ref="J156:J157"/>
    <mergeCell ref="D169:D171"/>
    <mergeCell ref="N170:N171"/>
    <mergeCell ref="E169:I169"/>
    <mergeCell ref="D155:D157"/>
    <mergeCell ref="R208:R209"/>
    <mergeCell ref="R235:R237"/>
    <mergeCell ref="O164:O165"/>
    <mergeCell ref="O144:O145"/>
    <mergeCell ref="E124:G124"/>
    <mergeCell ref="N125:N126"/>
    <mergeCell ref="H118:H119"/>
    <mergeCell ref="N164:N165"/>
    <mergeCell ref="E156:E157"/>
    <mergeCell ref="F164:F165"/>
    <mergeCell ref="E164:E165"/>
    <mergeCell ref="K163:O163"/>
    <mergeCell ref="L124:O124"/>
    <mergeCell ref="I131:I132"/>
    <mergeCell ref="E136:J136"/>
    <mergeCell ref="G164:G165"/>
    <mergeCell ref="J164:J165"/>
    <mergeCell ref="E162:G163"/>
    <mergeCell ref="I150:I151"/>
    <mergeCell ref="H150:H151"/>
    <mergeCell ref="E150:E151"/>
    <mergeCell ref="F156:F157"/>
    <mergeCell ref="F150:F151"/>
    <mergeCell ref="G150:G151"/>
    <mergeCell ref="F118:F119"/>
    <mergeCell ref="G118:G119"/>
    <mergeCell ref="M208:M209"/>
    <mergeCell ref="H242:J243"/>
    <mergeCell ref="H236:H237"/>
    <mergeCell ref="L214:O214"/>
    <mergeCell ref="N208:N209"/>
    <mergeCell ref="S243:S245"/>
    <mergeCell ref="N229:N230"/>
    <mergeCell ref="Q221:Q223"/>
    <mergeCell ref="P229:P230"/>
    <mergeCell ref="O243:P244"/>
    <mergeCell ref="N236:N237"/>
    <mergeCell ref="O236:O237"/>
    <mergeCell ref="P214:S214"/>
    <mergeCell ref="H221:L221"/>
    <mergeCell ref="L222:L223"/>
    <mergeCell ref="H215:H216"/>
    <mergeCell ref="K236:K237"/>
    <mergeCell ref="S221:S223"/>
    <mergeCell ref="L208:L209"/>
    <mergeCell ref="R215:R216"/>
    <mergeCell ref="O242:R242"/>
    <mergeCell ref="O265:O266"/>
    <mergeCell ref="O215:O216"/>
    <mergeCell ref="P208:P209"/>
    <mergeCell ref="Q208:Q209"/>
    <mergeCell ref="N215:N216"/>
    <mergeCell ref="F188:F189"/>
    <mergeCell ref="G188:G189"/>
    <mergeCell ref="E188:E189"/>
    <mergeCell ref="E182:E183"/>
    <mergeCell ref="H208:H209"/>
    <mergeCell ref="J208:J209"/>
    <mergeCell ref="K195:K196"/>
    <mergeCell ref="K208:K209"/>
    <mergeCell ref="H207:K207"/>
    <mergeCell ref="H195:H196"/>
    <mergeCell ref="J215:J216"/>
    <mergeCell ref="E214:G214"/>
    <mergeCell ref="F182:F183"/>
    <mergeCell ref="P236:P237"/>
    <mergeCell ref="H194:K194"/>
    <mergeCell ref="K222:K223"/>
    <mergeCell ref="E250:G250"/>
    <mergeCell ref="H251:H252"/>
    <mergeCell ref="H250:J250"/>
    <mergeCell ref="T236:T237"/>
    <mergeCell ref="P215:P216"/>
    <mergeCell ref="N207:Q207"/>
    <mergeCell ref="O208:O209"/>
    <mergeCell ref="Q215:Q216"/>
    <mergeCell ref="S228:S230"/>
    <mergeCell ref="T222:T223"/>
    <mergeCell ref="R228:R230"/>
    <mergeCell ref="P194:T194"/>
    <mergeCell ref="T195:T196"/>
    <mergeCell ref="O195:O196"/>
    <mergeCell ref="P195:P196"/>
    <mergeCell ref="O229:O230"/>
    <mergeCell ref="S215:S216"/>
    <mergeCell ref="N195:N196"/>
    <mergeCell ref="L194:O194"/>
    <mergeCell ref="L195:L196"/>
    <mergeCell ref="M229:M230"/>
    <mergeCell ref="Q228:Q230"/>
    <mergeCell ref="S235:S237"/>
    <mergeCell ref="M222:M223"/>
    <mergeCell ref="M221:P221"/>
    <mergeCell ref="L215:L216"/>
    <mergeCell ref="L207:M207"/>
    <mergeCell ref="AS164:AS165"/>
    <mergeCell ref="AD164:AD165"/>
    <mergeCell ref="AM164:AM165"/>
    <mergeCell ref="AO164:AO165"/>
    <mergeCell ref="AP164:AP165"/>
    <mergeCell ref="AD163:AF163"/>
    <mergeCell ref="AN164:AN165"/>
    <mergeCell ref="AE164:AE165"/>
    <mergeCell ref="AG164:AG165"/>
    <mergeCell ref="AH164:AH165"/>
    <mergeCell ref="AI164:AI165"/>
    <mergeCell ref="AK164:AK165"/>
    <mergeCell ref="AQ162:AW163"/>
    <mergeCell ref="AV164:AV165"/>
    <mergeCell ref="AW164:AW165"/>
    <mergeCell ref="AR164:AR165"/>
    <mergeCell ref="AT164:AT165"/>
    <mergeCell ref="AU164:AU165"/>
    <mergeCell ref="AG162:AP163"/>
    <mergeCell ref="AQ164:AQ165"/>
    <mergeCell ref="AL164:AL165"/>
    <mergeCell ref="AJ164:AJ165"/>
    <mergeCell ref="V162:AF162"/>
    <mergeCell ref="C1:E1"/>
    <mergeCell ref="C2:E2"/>
    <mergeCell ref="C3:E3"/>
    <mergeCell ref="C4:E4"/>
    <mergeCell ref="C5:E5"/>
    <mergeCell ref="C6:E6"/>
    <mergeCell ref="C7:E7"/>
    <mergeCell ref="F125:F126"/>
    <mergeCell ref="D105:D107"/>
    <mergeCell ref="D43:D45"/>
    <mergeCell ref="D67:D69"/>
    <mergeCell ref="E98:J98"/>
    <mergeCell ref="G93:G94"/>
    <mergeCell ref="J80:N80"/>
    <mergeCell ref="E80:I80"/>
    <mergeCell ref="F87:F88"/>
    <mergeCell ref="E93:E94"/>
    <mergeCell ref="E87:E88"/>
    <mergeCell ref="J87:J88"/>
    <mergeCell ref="I87:I88"/>
    <mergeCell ref="N81:N82"/>
    <mergeCell ref="I81:I82"/>
    <mergeCell ref="J81:J82"/>
    <mergeCell ref="H93:H94"/>
    <mergeCell ref="V195:V196"/>
    <mergeCell ref="U194:X194"/>
    <mergeCell ref="S164:S165"/>
    <mergeCell ref="R170:R171"/>
    <mergeCell ref="P170:P171"/>
    <mergeCell ref="Q164:Q165"/>
    <mergeCell ref="P164:P165"/>
    <mergeCell ref="W170:W171"/>
    <mergeCell ref="S170:S171"/>
    <mergeCell ref="U164:U165"/>
    <mergeCell ref="V170:V171"/>
    <mergeCell ref="J75:J76"/>
    <mergeCell ref="J93:J94"/>
    <mergeCell ref="I75:I76"/>
    <mergeCell ref="E99:E100"/>
    <mergeCell ref="I99:I100"/>
    <mergeCell ref="H99:H100"/>
    <mergeCell ref="J169:N169"/>
    <mergeCell ref="J150:J151"/>
    <mergeCell ref="E155:J155"/>
    <mergeCell ref="G125:G126"/>
    <mergeCell ref="H164:H165"/>
    <mergeCell ref="E137:E138"/>
    <mergeCell ref="I125:I126"/>
    <mergeCell ref="H125:H126"/>
    <mergeCell ref="F137:F138"/>
    <mergeCell ref="G156:G157"/>
    <mergeCell ref="H156:H157"/>
    <mergeCell ref="I156:I157"/>
    <mergeCell ref="H162:J163"/>
    <mergeCell ref="K106:K107"/>
    <mergeCell ref="J106:J107"/>
    <mergeCell ref="M106:M107"/>
    <mergeCell ref="G131:G132"/>
    <mergeCell ref="E117:J117"/>
    <mergeCell ref="R125:R126"/>
    <mergeCell ref="E143:G143"/>
    <mergeCell ref="E125:E126"/>
    <mergeCell ref="E131:E132"/>
    <mergeCell ref="E130:J130"/>
    <mergeCell ref="H144:H145"/>
    <mergeCell ref="G137:G138"/>
    <mergeCell ref="H137:H138"/>
    <mergeCell ref="I137:I138"/>
    <mergeCell ref="J137:J138"/>
    <mergeCell ref="R144:R145"/>
    <mergeCell ref="L125:L126"/>
    <mergeCell ref="N144:N145"/>
    <mergeCell ref="L144:L145"/>
    <mergeCell ref="L143:O143"/>
    <mergeCell ref="H143:K143"/>
    <mergeCell ref="I144:I145"/>
  </mergeCells>
  <phoneticPr fontId="68" type="noConversion"/>
  <conditionalFormatting sqref="W158 W190 W64:W66 W139 W101 W120 W70">
    <cfRule type="expression" dxfId="2160" priority="175189">
      <formula>$V64="ATU Summary"</formula>
    </cfRule>
  </conditionalFormatting>
  <conditionalFormatting sqref="X158 X190 X64:X66 X139 X101 X120 X70">
    <cfRule type="expression" dxfId="2159" priority="175188">
      <formula>$V64="Outlet Sheet"</formula>
    </cfRule>
  </conditionalFormatting>
  <conditionalFormatting sqref="E146 E158 F172:G172 E166 AM166 E52:G52 E64:E66 AD77 E77 F83:G83 E95 E127 E133 E139 I210 K210 E210 E217 E224 E231 E238 E246 E253 E261 E269:E270 E277 E285 E294:E295 E293:G293 E301 E101 E197 E203 E114 E108 E70 E46 AD46">
    <cfRule type="expression" dxfId="2158" priority="171736">
      <formula>$D46=""</formula>
    </cfRule>
    <cfRule type="containsBlanks" dxfId="2157" priority="171917">
      <formula>LEN(TRIM(E46))=0</formula>
    </cfRule>
  </conditionalFormatting>
  <conditionalFormatting sqref="E152">
    <cfRule type="expression" dxfId="2156" priority="171668">
      <formula>$D152=""</formula>
    </cfRule>
    <cfRule type="containsBlanks" dxfId="2155" priority="171669">
      <formula>LEN(TRIM(E152))=0</formula>
    </cfRule>
  </conditionalFormatting>
  <conditionalFormatting sqref="E89">
    <cfRule type="expression" dxfId="2154" priority="171682">
      <formula>$D89=""</formula>
    </cfRule>
    <cfRule type="containsBlanks" dxfId="2153" priority="171683">
      <formula>LEN(TRIM(E89))=0</formula>
    </cfRule>
  </conditionalFormatting>
  <conditionalFormatting sqref="E172">
    <cfRule type="expression" dxfId="2152" priority="171664">
      <formula>$D172=""</formula>
    </cfRule>
    <cfRule type="containsBlanks" dxfId="2151" priority="171665">
      <formula>LEN(TRIM(E172))=0</formula>
    </cfRule>
  </conditionalFormatting>
  <conditionalFormatting sqref="E178">
    <cfRule type="expression" dxfId="2150" priority="171662">
      <formula>$D178=""</formula>
    </cfRule>
    <cfRule type="containsBlanks" dxfId="2149" priority="171663">
      <formula>LEN(TRIM(E178))=0</formula>
    </cfRule>
  </conditionalFormatting>
  <conditionalFormatting sqref="E184">
    <cfRule type="expression" dxfId="2148" priority="171660">
      <formula>$D184=""</formula>
    </cfRule>
    <cfRule type="containsBlanks" dxfId="2147" priority="171661">
      <formula>LEN(TRIM(E184))=0</formula>
    </cfRule>
  </conditionalFormatting>
  <conditionalFormatting sqref="F270">
    <cfRule type="expression" dxfId="2146" priority="171638">
      <formula>$D270=""</formula>
    </cfRule>
    <cfRule type="containsBlanks" dxfId="2145" priority="171639">
      <formula>LEN(TRIM(F270))=0</formula>
    </cfRule>
  </conditionalFormatting>
  <conditionalFormatting sqref="E83">
    <cfRule type="expression" dxfId="2144" priority="171628">
      <formula>$D83=""</formula>
    </cfRule>
    <cfRule type="containsBlanks" dxfId="2143" priority="171629">
      <formula>LEN(TRIM(E83))=0</formula>
    </cfRule>
  </conditionalFormatting>
  <conditionalFormatting sqref="I217">
    <cfRule type="containsBlanks" dxfId="2142" priority="170821">
      <formula>LEN(TRIM(I217))=0</formula>
    </cfRule>
  </conditionalFormatting>
  <conditionalFormatting sqref="W108:AB108">
    <cfRule type="containsBlanks" dxfId="2141" priority="168401">
      <formula>LEN(TRIM(W108))=0</formula>
    </cfRule>
  </conditionalFormatting>
  <conditionalFormatting sqref="W127:AB127">
    <cfRule type="containsBlanks" dxfId="2140" priority="168400">
      <formula>LEN(TRIM(W127))=0</formula>
    </cfRule>
  </conditionalFormatting>
  <conditionalFormatting sqref="W146:AB146">
    <cfRule type="containsBlanks" dxfId="2139" priority="168399">
      <formula>LEN(TRIM(W146))=0</formula>
    </cfRule>
  </conditionalFormatting>
  <conditionalFormatting sqref="AH166">
    <cfRule type="containsBlanks" dxfId="2138" priority="168395">
      <formula>LEN(TRIM(AH166))=0</formula>
    </cfRule>
  </conditionalFormatting>
  <conditionalFormatting sqref="AI166:AJ166">
    <cfRule type="containsBlanks" dxfId="2137" priority="168398">
      <formula>LEN(TRIM(AI166))=0</formula>
    </cfRule>
  </conditionalFormatting>
  <conditionalFormatting sqref="AK166:AL166">
    <cfRule type="containsBlanks" dxfId="2136" priority="168397">
      <formula>LEN(TRIM(AK166))=0</formula>
    </cfRule>
  </conditionalFormatting>
  <conditionalFormatting sqref="AG166">
    <cfRule type="containsBlanks" dxfId="2135" priority="168396">
      <formula>LEN(TRIM(AG166))=0</formula>
    </cfRule>
  </conditionalFormatting>
  <conditionalFormatting sqref="E58">
    <cfRule type="expression" dxfId="2134" priority="167044">
      <formula>$D58=""</formula>
    </cfRule>
    <cfRule type="containsBlanks" dxfId="2133" priority="167045">
      <formula>LEN(TRIM(E58))=0</formula>
    </cfRule>
  </conditionalFormatting>
  <conditionalFormatting sqref="N210:Q210">
    <cfRule type="expression" dxfId="2132" priority="166883">
      <formula>$I210="HHW"</formula>
    </cfRule>
  </conditionalFormatting>
  <conditionalFormatting sqref="AC172">
    <cfRule type="expression" dxfId="2131" priority="165736">
      <formula>AND(D172&lt;&gt;"",AC172="")</formula>
    </cfRule>
  </conditionalFormatting>
  <conditionalFormatting sqref="AD172">
    <cfRule type="expression" dxfId="2130" priority="165735">
      <formula>AND(D172&lt;&gt;"",AD172="")</formula>
    </cfRule>
  </conditionalFormatting>
  <conditionalFormatting sqref="AE172">
    <cfRule type="expression" dxfId="2129" priority="175219">
      <formula>AND(D172&lt;&gt;"",AE172="")</formula>
    </cfRule>
  </conditionalFormatting>
  <conditionalFormatting sqref="Y172:Z172">
    <cfRule type="expression" dxfId="2128" priority="161672">
      <formula>OR($F172="Single Duct VAV",$F172="Double Duct VAV", $F172="Series FPB", $F172="Parallel FPB")</formula>
    </cfRule>
  </conditionalFormatting>
  <conditionalFormatting sqref="U172:X172">
    <cfRule type="expression" dxfId="2127" priority="161671">
      <formula>OR($F172="Single Duct VAV",$F172="Double Duct VAV")</formula>
    </cfRule>
  </conditionalFormatting>
  <conditionalFormatting sqref="AA172:AB172">
    <cfRule type="expression" dxfId="2126" priority="161670">
      <formula>OR($F172="Single Duct VAV",$F172="Double Duct VAV", $F172="Series FPB", $F172="Parallel FPB")</formula>
    </cfRule>
  </conditionalFormatting>
  <conditionalFormatting sqref="AG172:AH172">
    <cfRule type="expression" dxfId="2125" priority="156961">
      <formula>AND(D172&lt;&gt;"",AG172="")</formula>
    </cfRule>
  </conditionalFormatting>
  <conditionalFormatting sqref="AH172">
    <cfRule type="expression" dxfId="2124" priority="156946">
      <formula>AND(D172&lt;&gt;"",AH172="")</formula>
    </cfRule>
  </conditionalFormatting>
  <conditionalFormatting sqref="F294:G295">
    <cfRule type="expression" dxfId="2123" priority="156684">
      <formula>$D294=""</formula>
    </cfRule>
    <cfRule type="containsBlanks" dxfId="2122" priority="156685">
      <formula>LEN(TRIM(F294))=0</formula>
    </cfRule>
  </conditionalFormatting>
  <conditionalFormatting sqref="W96:W97">
    <cfRule type="expression" dxfId="2121" priority="146097">
      <formula>$V96="ATU Summary"</formula>
    </cfRule>
  </conditionalFormatting>
  <conditionalFormatting sqref="X96:X97">
    <cfRule type="expression" dxfId="2120" priority="146096">
      <formula>$V96="Outlet Sheet"</formula>
    </cfRule>
  </conditionalFormatting>
  <conditionalFormatting sqref="E96:E97">
    <cfRule type="expression" dxfId="2119" priority="146094">
      <formula>$D96=""</formula>
    </cfRule>
    <cfRule type="containsBlanks" dxfId="2118" priority="146095">
      <formula>LEN(TRIM(E96))=0</formula>
    </cfRule>
  </conditionalFormatting>
  <conditionalFormatting sqref="W115:W116">
    <cfRule type="expression" dxfId="2117" priority="141604">
      <formula>$V115="ATU Summary"</formula>
    </cfRule>
  </conditionalFormatting>
  <conditionalFormatting sqref="X115:X116">
    <cfRule type="expression" dxfId="2116" priority="141603">
      <formula>$V115="Outlet Sheet"</formula>
    </cfRule>
  </conditionalFormatting>
  <conditionalFormatting sqref="E115:E116 F115:J115">
    <cfRule type="expression" dxfId="2115" priority="141601">
      <formula>$D115=""</formula>
    </cfRule>
    <cfRule type="containsBlanks" dxfId="2114" priority="141602">
      <formula>LEN(TRIM(E115))=0</formula>
    </cfRule>
  </conditionalFormatting>
  <conditionalFormatting sqref="E120">
    <cfRule type="expression" dxfId="2113" priority="141597">
      <formula>$D120=""</formula>
    </cfRule>
    <cfRule type="containsBlanks" dxfId="2112" priority="141598">
      <formula>LEN(TRIM(E120))=0</formula>
    </cfRule>
  </conditionalFormatting>
  <conditionalFormatting sqref="W134:W135">
    <cfRule type="expression" dxfId="2111" priority="141276">
      <formula>$V134="ATU Summary"</formula>
    </cfRule>
  </conditionalFormatting>
  <conditionalFormatting sqref="X134:X135">
    <cfRule type="expression" dxfId="2110" priority="141275">
      <formula>$V134="Outlet Sheet"</formula>
    </cfRule>
  </conditionalFormatting>
  <conditionalFormatting sqref="E134:E135">
    <cfRule type="expression" dxfId="2109" priority="141273">
      <formula>$D134=""</formula>
    </cfRule>
    <cfRule type="containsBlanks" dxfId="2108" priority="141274">
      <formula>LEN(TRIM(E134))=0</formula>
    </cfRule>
  </conditionalFormatting>
  <conditionalFormatting sqref="W153:W154">
    <cfRule type="expression" dxfId="2107" priority="140940">
      <formula>$V153="ATU Summary"</formula>
    </cfRule>
  </conditionalFormatting>
  <conditionalFormatting sqref="X153:X154">
    <cfRule type="expression" dxfId="2106" priority="140939">
      <formula>$V153="Outlet Sheet"</formula>
    </cfRule>
  </conditionalFormatting>
  <conditionalFormatting sqref="E153:E154">
    <cfRule type="expression" dxfId="2105" priority="140937">
      <formula>$D153=""</formula>
    </cfRule>
    <cfRule type="containsBlanks" dxfId="2104" priority="140938">
      <formula>LEN(TRIM(E153))=0</formula>
    </cfRule>
  </conditionalFormatting>
  <conditionalFormatting sqref="W185:W186">
    <cfRule type="expression" dxfId="2103" priority="140088">
      <formula>$V185="ATU Summary"</formula>
    </cfRule>
  </conditionalFormatting>
  <conditionalFormatting sqref="X185:X186">
    <cfRule type="expression" dxfId="2102" priority="140087">
      <formula>$V185="Outlet Sheet"</formula>
    </cfRule>
  </conditionalFormatting>
  <conditionalFormatting sqref="E185:Q186">
    <cfRule type="expression" dxfId="2101" priority="140085">
      <formula>$D185=""</formula>
    </cfRule>
    <cfRule type="containsBlanks" dxfId="2100" priority="140086">
      <formula>LEN(TRIM(E185))=0</formula>
    </cfRule>
  </conditionalFormatting>
  <conditionalFormatting sqref="E190">
    <cfRule type="expression" dxfId="2099" priority="140081">
      <formula>$D190=""</formula>
    </cfRule>
    <cfRule type="containsBlanks" dxfId="2098" priority="140082">
      <formula>LEN(TRIM(E190))=0</formula>
    </cfRule>
  </conditionalFormatting>
  <conditionalFormatting sqref="A43">
    <cfRule type="notContainsBlanks" dxfId="2097" priority="113886">
      <formula>LEN(TRIM(A43))&gt;0</formula>
    </cfRule>
  </conditionalFormatting>
  <conditionalFormatting sqref="A49">
    <cfRule type="notContainsBlanks" dxfId="2096" priority="112909">
      <formula>LEN(TRIM(A49))&gt;0</formula>
    </cfRule>
  </conditionalFormatting>
  <conditionalFormatting sqref="A55">
    <cfRule type="notContainsBlanks" dxfId="2095" priority="112054">
      <formula>LEN(TRIM(A55))&gt;0</formula>
    </cfRule>
  </conditionalFormatting>
  <conditionalFormatting sqref="A67">
    <cfRule type="notContainsBlanks" dxfId="2094" priority="111934">
      <formula>LEN(TRIM(A67))&gt;0</formula>
    </cfRule>
  </conditionalFormatting>
  <conditionalFormatting sqref="A61">
    <cfRule type="notContainsBlanks" dxfId="2093" priority="111933">
      <formula>LEN(TRIM(A61))&gt;0</formula>
    </cfRule>
  </conditionalFormatting>
  <conditionalFormatting sqref="A74">
    <cfRule type="notContainsBlanks" dxfId="2092" priority="111738">
      <formula>LEN(TRIM(A74))&gt;0</formula>
    </cfRule>
  </conditionalFormatting>
  <conditionalFormatting sqref="A80">
    <cfRule type="notContainsBlanks" dxfId="2091" priority="111737">
      <formula>LEN(TRIM(A80))&gt;0</formula>
    </cfRule>
  </conditionalFormatting>
  <conditionalFormatting sqref="A86">
    <cfRule type="notContainsBlanks" dxfId="2090" priority="111736">
      <formula>LEN(TRIM(A86))&gt;0</formula>
    </cfRule>
  </conditionalFormatting>
  <conditionalFormatting sqref="A92">
    <cfRule type="notContainsBlanks" dxfId="2089" priority="111735">
      <formula>LEN(TRIM(A92))&gt;0</formula>
    </cfRule>
  </conditionalFormatting>
  <conditionalFormatting sqref="A98">
    <cfRule type="notContainsBlanks" dxfId="2088" priority="111734">
      <formula>LEN(TRIM(A98))&gt;0</formula>
    </cfRule>
  </conditionalFormatting>
  <conditionalFormatting sqref="A187">
    <cfRule type="notContainsBlanks" dxfId="2087" priority="111715">
      <formula>LEN(TRIM(A187))&gt;0</formula>
    </cfRule>
  </conditionalFormatting>
  <conditionalFormatting sqref="A105">
    <cfRule type="notContainsBlanks" dxfId="2086" priority="111732">
      <formula>LEN(TRIM(A105))&gt;0</formula>
    </cfRule>
  </conditionalFormatting>
  <conditionalFormatting sqref="A111">
    <cfRule type="notContainsBlanks" dxfId="2085" priority="111730">
      <formula>LEN(TRIM(A111))&gt;0</formula>
    </cfRule>
  </conditionalFormatting>
  <conditionalFormatting sqref="A117">
    <cfRule type="notContainsBlanks" dxfId="2084" priority="111728">
      <formula>LEN(TRIM(A117))&gt;0</formula>
    </cfRule>
  </conditionalFormatting>
  <conditionalFormatting sqref="A124">
    <cfRule type="notContainsBlanks" dxfId="2083" priority="111726">
      <formula>LEN(TRIM(A124))&gt;0</formula>
    </cfRule>
  </conditionalFormatting>
  <conditionalFormatting sqref="A130">
    <cfRule type="notContainsBlanks" dxfId="2082" priority="111724">
      <formula>LEN(TRIM(A130))&gt;0</formula>
    </cfRule>
  </conditionalFormatting>
  <conditionalFormatting sqref="A136">
    <cfRule type="notContainsBlanks" dxfId="2081" priority="111723">
      <formula>LEN(TRIM(A136))&gt;0</formula>
    </cfRule>
  </conditionalFormatting>
  <conditionalFormatting sqref="A143">
    <cfRule type="notContainsBlanks" dxfId="2080" priority="111722">
      <formula>LEN(TRIM(A143))&gt;0</formula>
    </cfRule>
  </conditionalFormatting>
  <conditionalFormatting sqref="A149">
    <cfRule type="notContainsBlanks" dxfId="2079" priority="111721">
      <formula>LEN(TRIM(A149))&gt;0</formula>
    </cfRule>
  </conditionalFormatting>
  <conditionalFormatting sqref="A155">
    <cfRule type="notContainsBlanks" dxfId="2078" priority="111720">
      <formula>LEN(TRIM(A155))&gt;0</formula>
    </cfRule>
  </conditionalFormatting>
  <conditionalFormatting sqref="A162">
    <cfRule type="notContainsBlanks" dxfId="2077" priority="111719">
      <formula>LEN(TRIM(A162))&gt;0</formula>
    </cfRule>
  </conditionalFormatting>
  <conditionalFormatting sqref="A169">
    <cfRule type="notContainsBlanks" dxfId="2076" priority="111718">
      <formula>LEN(TRIM(A169))&gt;0</formula>
    </cfRule>
  </conditionalFormatting>
  <conditionalFormatting sqref="A175">
    <cfRule type="notContainsBlanks" dxfId="2075" priority="111717">
      <formula>LEN(TRIM(A175))&gt;0</formula>
    </cfRule>
  </conditionalFormatting>
  <conditionalFormatting sqref="A181">
    <cfRule type="notContainsBlanks" dxfId="2074" priority="111716">
      <formula>LEN(TRIM(A181))&gt;0</formula>
    </cfRule>
  </conditionalFormatting>
  <conditionalFormatting sqref="A194">
    <cfRule type="notContainsBlanks" dxfId="2073" priority="111694">
      <formula>LEN(TRIM(A194))&gt;0</formula>
    </cfRule>
  </conditionalFormatting>
  <conditionalFormatting sqref="A200">
    <cfRule type="notContainsBlanks" dxfId="2072" priority="111693">
      <formula>LEN(TRIM(A200))&gt;0</formula>
    </cfRule>
  </conditionalFormatting>
  <conditionalFormatting sqref="A207">
    <cfRule type="notContainsBlanks" dxfId="2071" priority="111692">
      <formula>LEN(TRIM(A207))&gt;0</formula>
    </cfRule>
  </conditionalFormatting>
  <conditionalFormatting sqref="A214">
    <cfRule type="notContainsBlanks" dxfId="2070" priority="111691">
      <formula>LEN(TRIM(A214))&gt;0</formula>
    </cfRule>
  </conditionalFormatting>
  <conditionalFormatting sqref="A221">
    <cfRule type="notContainsBlanks" dxfId="2069" priority="111690">
      <formula>LEN(TRIM(A221))&gt;0</formula>
    </cfRule>
  </conditionalFormatting>
  <conditionalFormatting sqref="A228">
    <cfRule type="notContainsBlanks" dxfId="2068" priority="111689">
      <formula>LEN(TRIM(A228))&gt;0</formula>
    </cfRule>
  </conditionalFormatting>
  <conditionalFormatting sqref="A235">
    <cfRule type="notContainsBlanks" dxfId="2067" priority="111688">
      <formula>LEN(TRIM(A235))&gt;0</formula>
    </cfRule>
  </conditionalFormatting>
  <conditionalFormatting sqref="A242">
    <cfRule type="notContainsBlanks" dxfId="2066" priority="111687">
      <formula>LEN(TRIM(A242))&gt;0</formula>
    </cfRule>
  </conditionalFormatting>
  <conditionalFormatting sqref="A250">
    <cfRule type="notContainsBlanks" dxfId="2065" priority="111686">
      <formula>LEN(TRIM(A250))&gt;0</formula>
    </cfRule>
  </conditionalFormatting>
  <conditionalFormatting sqref="S172">
    <cfRule type="expression" dxfId="2064" priority="111605">
      <formula>OR($F172="Series FPB", $F172="Parallel FPB", $F172="Series FPB w/ OA.")</formula>
    </cfRule>
  </conditionalFormatting>
  <conditionalFormatting sqref="B46 A52:B52">
    <cfRule type="containsText" dxfId="2063" priority="88566" operator="containsText" text="MISMATCH">
      <formula>NOT(ISERROR(SEARCH("MISMATCH",A46)))</formula>
    </cfRule>
    <cfRule type="containsText" dxfId="2062" priority="88567" operator="containsText" text="COMPLETE">
      <formula>NOT(ISERROR(SEARCH("COMPLETE",A46)))</formula>
    </cfRule>
    <cfRule type="containsText" dxfId="2061" priority="88568" operator="containsText" text="DELTA">
      <formula>NOT(ISERROR(SEARCH("DELTA",A46)))</formula>
    </cfRule>
  </conditionalFormatting>
  <conditionalFormatting sqref="C46 C52">
    <cfRule type="containsText" dxfId="2060" priority="88560" operator="containsText" text="MISMATCH">
      <formula>NOT(ISERROR(SEARCH("MISMATCH",C46)))</formula>
    </cfRule>
    <cfRule type="containsText" dxfId="2059" priority="88561" operator="containsText" text="COMPLETE">
      <formula>NOT(ISERROR(SEARCH("COMPLETE",C46)))</formula>
    </cfRule>
    <cfRule type="containsText" dxfId="2058" priority="88562" operator="containsText" text="DELTA">
      <formula>NOT(ISERROR(SEARCH("DELTA",C46)))</formula>
    </cfRule>
  </conditionalFormatting>
  <conditionalFormatting sqref="B77">
    <cfRule type="containsText" dxfId="2057" priority="86988" operator="containsText" text="MISMATCH">
      <formula>NOT(ISERROR(SEARCH("MISMATCH",B77)))</formula>
    </cfRule>
    <cfRule type="containsText" dxfId="2056" priority="86989" operator="containsText" text="COMPLETE">
      <formula>NOT(ISERROR(SEARCH("COMPLETE",B77)))</formula>
    </cfRule>
    <cfRule type="containsText" dxfId="2055" priority="86990" operator="containsText" text="DELTA">
      <formula>NOT(ISERROR(SEARCH("DELTA",B77)))</formula>
    </cfRule>
  </conditionalFormatting>
  <conditionalFormatting sqref="A77">
    <cfRule type="containsText" dxfId="2054" priority="86985" operator="containsText" text="MISMATCH">
      <formula>NOT(ISERROR(SEARCH("MISMATCH",A77)))</formula>
    </cfRule>
    <cfRule type="containsText" dxfId="2053" priority="86986" operator="containsText" text="COMPLETE">
      <formula>NOT(ISERROR(SEARCH("COMPLETE",A77)))</formula>
    </cfRule>
    <cfRule type="containsText" dxfId="2052" priority="86987" operator="containsText" text="DELTA">
      <formula>NOT(ISERROR(SEARCH("DELTA",A77)))</formula>
    </cfRule>
  </conditionalFormatting>
  <conditionalFormatting sqref="C77">
    <cfRule type="containsText" dxfId="2051" priority="86982" operator="containsText" text="MISMATCH">
      <formula>NOT(ISERROR(SEARCH("MISMATCH",C77)))</formula>
    </cfRule>
    <cfRule type="containsText" dxfId="2050" priority="86983" operator="containsText" text="COMPLETE">
      <formula>NOT(ISERROR(SEARCH("COMPLETE",C77)))</formula>
    </cfRule>
    <cfRule type="containsText" dxfId="2049" priority="86984" operator="containsText" text="DELTA">
      <formula>NOT(ISERROR(SEARCH("DELTA",C77)))</formula>
    </cfRule>
  </conditionalFormatting>
  <conditionalFormatting sqref="B83">
    <cfRule type="containsText" dxfId="2048" priority="86979" operator="containsText" text="MISMATCH">
      <formula>NOT(ISERROR(SEARCH("MISMATCH",B83)))</formula>
    </cfRule>
    <cfRule type="containsText" dxfId="2047" priority="86980" operator="containsText" text="COMPLETE">
      <formula>NOT(ISERROR(SEARCH("COMPLETE",B83)))</formula>
    </cfRule>
    <cfRule type="containsText" dxfId="2046" priority="86981" operator="containsText" text="DELTA">
      <formula>NOT(ISERROR(SEARCH("DELTA",B83)))</formula>
    </cfRule>
  </conditionalFormatting>
  <conditionalFormatting sqref="A83">
    <cfRule type="containsText" dxfId="2045" priority="86976" operator="containsText" text="MISMATCH">
      <formula>NOT(ISERROR(SEARCH("MISMATCH",A83)))</formula>
    </cfRule>
    <cfRule type="containsText" dxfId="2044" priority="86977" operator="containsText" text="COMPLETE">
      <formula>NOT(ISERROR(SEARCH("COMPLETE",A83)))</formula>
    </cfRule>
    <cfRule type="containsText" dxfId="2043" priority="86978" operator="containsText" text="DELTA">
      <formula>NOT(ISERROR(SEARCH("DELTA",A83)))</formula>
    </cfRule>
  </conditionalFormatting>
  <conditionalFormatting sqref="C83">
    <cfRule type="containsText" dxfId="2042" priority="86973" operator="containsText" text="MISMATCH">
      <formula>NOT(ISERROR(SEARCH("MISMATCH",C83)))</formula>
    </cfRule>
    <cfRule type="containsText" dxfId="2041" priority="86974" operator="containsText" text="COMPLETE">
      <formula>NOT(ISERROR(SEARCH("COMPLETE",C83)))</formula>
    </cfRule>
    <cfRule type="containsText" dxfId="2040" priority="86975" operator="containsText" text="DELTA">
      <formula>NOT(ISERROR(SEARCH("DELTA",C83)))</formula>
    </cfRule>
  </conditionalFormatting>
  <conditionalFormatting sqref="B108">
    <cfRule type="containsText" dxfId="2039" priority="86970" operator="containsText" text="MISMATCH">
      <formula>NOT(ISERROR(SEARCH("MISMATCH",B108)))</formula>
    </cfRule>
    <cfRule type="containsText" dxfId="2038" priority="86971" operator="containsText" text="COMPLETE">
      <formula>NOT(ISERROR(SEARCH("COMPLETE",B108)))</formula>
    </cfRule>
    <cfRule type="containsText" dxfId="2037" priority="86972" operator="containsText" text="DELTA">
      <formula>NOT(ISERROR(SEARCH("DELTA",B108)))</formula>
    </cfRule>
  </conditionalFormatting>
  <conditionalFormatting sqref="A108">
    <cfRule type="containsText" dxfId="2036" priority="86967" operator="containsText" text="MISMATCH">
      <formula>NOT(ISERROR(SEARCH("MISMATCH",A108)))</formula>
    </cfRule>
    <cfRule type="containsText" dxfId="2035" priority="86968" operator="containsText" text="COMPLETE">
      <formula>NOT(ISERROR(SEARCH("COMPLETE",A108)))</formula>
    </cfRule>
    <cfRule type="containsText" dxfId="2034" priority="86969" operator="containsText" text="DELTA">
      <formula>NOT(ISERROR(SEARCH("DELTA",A108)))</formula>
    </cfRule>
  </conditionalFormatting>
  <conditionalFormatting sqref="C108">
    <cfRule type="containsText" dxfId="2033" priority="86964" operator="containsText" text="MISMATCH">
      <formula>NOT(ISERROR(SEARCH("MISMATCH",C108)))</formula>
    </cfRule>
    <cfRule type="containsText" dxfId="2032" priority="86965" operator="containsText" text="COMPLETE">
      <formula>NOT(ISERROR(SEARCH("COMPLETE",C108)))</formula>
    </cfRule>
    <cfRule type="containsText" dxfId="2031" priority="86966" operator="containsText" text="DELTA">
      <formula>NOT(ISERROR(SEARCH("DELTA",C108)))</formula>
    </cfRule>
  </conditionalFormatting>
  <conditionalFormatting sqref="B114">
    <cfRule type="containsText" dxfId="2030" priority="86961" operator="containsText" text="MISMATCH">
      <formula>NOT(ISERROR(SEARCH("MISMATCH",B114)))</formula>
    </cfRule>
    <cfRule type="containsText" dxfId="2029" priority="86962" operator="containsText" text="COMPLETE">
      <formula>NOT(ISERROR(SEARCH("COMPLETE",B114)))</formula>
    </cfRule>
    <cfRule type="containsText" dxfId="2028" priority="86963" operator="containsText" text="DELTA">
      <formula>NOT(ISERROR(SEARCH("DELTA",B114)))</formula>
    </cfRule>
  </conditionalFormatting>
  <conditionalFormatting sqref="A114">
    <cfRule type="containsText" dxfId="2027" priority="86958" operator="containsText" text="MISMATCH">
      <formula>NOT(ISERROR(SEARCH("MISMATCH",A114)))</formula>
    </cfRule>
    <cfRule type="containsText" dxfId="2026" priority="86959" operator="containsText" text="COMPLETE">
      <formula>NOT(ISERROR(SEARCH("COMPLETE",A114)))</formula>
    </cfRule>
    <cfRule type="containsText" dxfId="2025" priority="86960" operator="containsText" text="DELTA">
      <formula>NOT(ISERROR(SEARCH("DELTA",A114)))</formula>
    </cfRule>
  </conditionalFormatting>
  <conditionalFormatting sqref="C114">
    <cfRule type="containsText" dxfId="2024" priority="86955" operator="containsText" text="MISMATCH">
      <formula>NOT(ISERROR(SEARCH("MISMATCH",C114)))</formula>
    </cfRule>
    <cfRule type="containsText" dxfId="2023" priority="86956" operator="containsText" text="COMPLETE">
      <formula>NOT(ISERROR(SEARCH("COMPLETE",C114)))</formula>
    </cfRule>
    <cfRule type="containsText" dxfId="2022" priority="86957" operator="containsText" text="DELTA">
      <formula>NOT(ISERROR(SEARCH("DELTA",C114)))</formula>
    </cfRule>
  </conditionalFormatting>
  <conditionalFormatting sqref="B127">
    <cfRule type="containsText" dxfId="2021" priority="86952" operator="containsText" text="MISMATCH">
      <formula>NOT(ISERROR(SEARCH("MISMATCH",B127)))</formula>
    </cfRule>
    <cfRule type="containsText" dxfId="2020" priority="86953" operator="containsText" text="COMPLETE">
      <formula>NOT(ISERROR(SEARCH("COMPLETE",B127)))</formula>
    </cfRule>
    <cfRule type="containsText" dxfId="2019" priority="86954" operator="containsText" text="DELTA">
      <formula>NOT(ISERROR(SEARCH("DELTA",B127)))</formula>
    </cfRule>
  </conditionalFormatting>
  <conditionalFormatting sqref="A127">
    <cfRule type="containsText" dxfId="2018" priority="86949" operator="containsText" text="MISMATCH">
      <formula>NOT(ISERROR(SEARCH("MISMATCH",A127)))</formula>
    </cfRule>
    <cfRule type="containsText" dxfId="2017" priority="86950" operator="containsText" text="COMPLETE">
      <formula>NOT(ISERROR(SEARCH("COMPLETE",A127)))</formula>
    </cfRule>
    <cfRule type="containsText" dxfId="2016" priority="86951" operator="containsText" text="DELTA">
      <formula>NOT(ISERROR(SEARCH("DELTA",A127)))</formula>
    </cfRule>
  </conditionalFormatting>
  <conditionalFormatting sqref="B133">
    <cfRule type="containsText" dxfId="2015" priority="86943" operator="containsText" text="MISMATCH">
      <formula>NOT(ISERROR(SEARCH("MISMATCH",B133)))</formula>
    </cfRule>
    <cfRule type="containsText" dxfId="2014" priority="86944" operator="containsText" text="COMPLETE">
      <formula>NOT(ISERROR(SEARCH("COMPLETE",B133)))</formula>
    </cfRule>
    <cfRule type="containsText" dxfId="2013" priority="86945" operator="containsText" text="DELTA">
      <formula>NOT(ISERROR(SEARCH("DELTA",B133)))</formula>
    </cfRule>
  </conditionalFormatting>
  <conditionalFormatting sqref="A133">
    <cfRule type="containsText" dxfId="2012" priority="86940" operator="containsText" text="MISMATCH">
      <formula>NOT(ISERROR(SEARCH("MISMATCH",A133)))</formula>
    </cfRule>
    <cfRule type="containsText" dxfId="2011" priority="86941" operator="containsText" text="COMPLETE">
      <formula>NOT(ISERROR(SEARCH("COMPLETE",A133)))</formula>
    </cfRule>
    <cfRule type="containsText" dxfId="2010" priority="86942" operator="containsText" text="DELTA">
      <formula>NOT(ISERROR(SEARCH("DELTA",A133)))</formula>
    </cfRule>
  </conditionalFormatting>
  <conditionalFormatting sqref="C133">
    <cfRule type="containsText" dxfId="2009" priority="86937" operator="containsText" text="MISMATCH">
      <formula>NOT(ISERROR(SEARCH("MISMATCH",C133)))</formula>
    </cfRule>
    <cfRule type="containsText" dxfId="2008" priority="86938" operator="containsText" text="COMPLETE">
      <formula>NOT(ISERROR(SEARCH("COMPLETE",C133)))</formula>
    </cfRule>
    <cfRule type="containsText" dxfId="2007" priority="86939" operator="containsText" text="DELTA">
      <formula>NOT(ISERROR(SEARCH("DELTA",C133)))</formula>
    </cfRule>
  </conditionalFormatting>
  <conditionalFormatting sqref="B146">
    <cfRule type="containsText" dxfId="2006" priority="86934" operator="containsText" text="MISMATCH">
      <formula>NOT(ISERROR(SEARCH("MISMATCH",B146)))</formula>
    </cfRule>
    <cfRule type="containsText" dxfId="2005" priority="86935" operator="containsText" text="COMPLETE">
      <formula>NOT(ISERROR(SEARCH("COMPLETE",B146)))</formula>
    </cfRule>
    <cfRule type="containsText" dxfId="2004" priority="86936" operator="containsText" text="DELTA">
      <formula>NOT(ISERROR(SEARCH("DELTA",B146)))</formula>
    </cfRule>
  </conditionalFormatting>
  <conditionalFormatting sqref="A146">
    <cfRule type="containsText" dxfId="2003" priority="86931" operator="containsText" text="MISMATCH">
      <formula>NOT(ISERROR(SEARCH("MISMATCH",A146)))</formula>
    </cfRule>
    <cfRule type="containsText" dxfId="2002" priority="86932" operator="containsText" text="COMPLETE">
      <formula>NOT(ISERROR(SEARCH("COMPLETE",A146)))</formula>
    </cfRule>
    <cfRule type="containsText" dxfId="2001" priority="86933" operator="containsText" text="DELTA">
      <formula>NOT(ISERROR(SEARCH("DELTA",A146)))</formula>
    </cfRule>
  </conditionalFormatting>
  <conditionalFormatting sqref="C146">
    <cfRule type="containsText" dxfId="2000" priority="86928" operator="containsText" text="MISMATCH">
      <formula>NOT(ISERROR(SEARCH("MISMATCH",C146)))</formula>
    </cfRule>
    <cfRule type="containsText" dxfId="1999" priority="86929" operator="containsText" text="COMPLETE">
      <formula>NOT(ISERROR(SEARCH("COMPLETE",C146)))</formula>
    </cfRule>
    <cfRule type="containsText" dxfId="1998" priority="86930" operator="containsText" text="DELTA">
      <formula>NOT(ISERROR(SEARCH("DELTA",C146)))</formula>
    </cfRule>
  </conditionalFormatting>
  <conditionalFormatting sqref="B152">
    <cfRule type="containsText" dxfId="1997" priority="86925" operator="containsText" text="MISMATCH">
      <formula>NOT(ISERROR(SEARCH("MISMATCH",B152)))</formula>
    </cfRule>
    <cfRule type="containsText" dxfId="1996" priority="86926" operator="containsText" text="COMPLETE">
      <formula>NOT(ISERROR(SEARCH("COMPLETE",B152)))</formula>
    </cfRule>
    <cfRule type="containsText" dxfId="1995" priority="86927" operator="containsText" text="DELTA">
      <formula>NOT(ISERROR(SEARCH("DELTA",B152)))</formula>
    </cfRule>
  </conditionalFormatting>
  <conditionalFormatting sqref="A152">
    <cfRule type="containsText" dxfId="1994" priority="86922" operator="containsText" text="MISMATCH">
      <formula>NOT(ISERROR(SEARCH("MISMATCH",A152)))</formula>
    </cfRule>
    <cfRule type="containsText" dxfId="1993" priority="86923" operator="containsText" text="COMPLETE">
      <formula>NOT(ISERROR(SEARCH("COMPLETE",A152)))</formula>
    </cfRule>
    <cfRule type="containsText" dxfId="1992" priority="86924" operator="containsText" text="DELTA">
      <formula>NOT(ISERROR(SEARCH("DELTA",A152)))</formula>
    </cfRule>
  </conditionalFormatting>
  <conditionalFormatting sqref="C152">
    <cfRule type="containsText" dxfId="1991" priority="86919" operator="containsText" text="MISMATCH">
      <formula>NOT(ISERROR(SEARCH("MISMATCH",C152)))</formula>
    </cfRule>
    <cfRule type="containsText" dxfId="1990" priority="86920" operator="containsText" text="COMPLETE">
      <formula>NOT(ISERROR(SEARCH("COMPLETE",C152)))</formula>
    </cfRule>
    <cfRule type="containsText" dxfId="1989" priority="86921" operator="containsText" text="DELTA">
      <formula>NOT(ISERROR(SEARCH("DELTA",C152)))</formula>
    </cfRule>
  </conditionalFormatting>
  <conditionalFormatting sqref="B166">
    <cfRule type="containsText" dxfId="1988" priority="86916" operator="containsText" text="MISMATCH">
      <formula>NOT(ISERROR(SEARCH("MISMATCH",B166)))</formula>
    </cfRule>
    <cfRule type="containsText" dxfId="1987" priority="86917" operator="containsText" text="COMPLETE">
      <formula>NOT(ISERROR(SEARCH("COMPLETE",B166)))</formula>
    </cfRule>
    <cfRule type="containsText" dxfId="1986" priority="86918" operator="containsText" text="DELTA">
      <formula>NOT(ISERROR(SEARCH("DELTA",B166)))</formula>
    </cfRule>
  </conditionalFormatting>
  <conditionalFormatting sqref="A166">
    <cfRule type="containsText" dxfId="1985" priority="86913" operator="containsText" text="MISMATCH">
      <formula>NOT(ISERROR(SEARCH("MISMATCH",A166)))</formula>
    </cfRule>
    <cfRule type="containsText" dxfId="1984" priority="86914" operator="containsText" text="COMPLETE">
      <formula>NOT(ISERROR(SEARCH("COMPLETE",A166)))</formula>
    </cfRule>
    <cfRule type="containsText" dxfId="1983" priority="86915" operator="containsText" text="DELTA">
      <formula>NOT(ISERROR(SEARCH("DELTA",A166)))</formula>
    </cfRule>
  </conditionalFormatting>
  <conditionalFormatting sqref="C166">
    <cfRule type="containsText" dxfId="1982" priority="86910" operator="containsText" text="MISMATCH">
      <formula>NOT(ISERROR(SEARCH("MISMATCH",C166)))</formula>
    </cfRule>
    <cfRule type="containsText" dxfId="1981" priority="86911" operator="containsText" text="COMPLETE">
      <formula>NOT(ISERROR(SEARCH("COMPLETE",C166)))</formula>
    </cfRule>
    <cfRule type="containsText" dxfId="1980" priority="86912" operator="containsText" text="DELTA">
      <formula>NOT(ISERROR(SEARCH("DELTA",C166)))</formula>
    </cfRule>
  </conditionalFormatting>
  <conditionalFormatting sqref="B172">
    <cfRule type="containsText" dxfId="1979" priority="86907" operator="containsText" text="MISMATCH">
      <formula>NOT(ISERROR(SEARCH("MISMATCH",B172)))</formula>
    </cfRule>
    <cfRule type="containsText" dxfId="1978" priority="86908" operator="containsText" text="COMPLETE">
      <formula>NOT(ISERROR(SEARCH("COMPLETE",B172)))</formula>
    </cfRule>
    <cfRule type="containsText" dxfId="1977" priority="86909" operator="containsText" text="DELTA">
      <formula>NOT(ISERROR(SEARCH("DELTA",B172)))</formula>
    </cfRule>
  </conditionalFormatting>
  <conditionalFormatting sqref="A172">
    <cfRule type="containsText" dxfId="1976" priority="86904" operator="containsText" text="MISMATCH">
      <formula>NOT(ISERROR(SEARCH("MISMATCH",A172)))</formula>
    </cfRule>
    <cfRule type="containsText" dxfId="1975" priority="86905" operator="containsText" text="COMPLETE">
      <formula>NOT(ISERROR(SEARCH("COMPLETE",A172)))</formula>
    </cfRule>
    <cfRule type="containsText" dxfId="1974" priority="86906" operator="containsText" text="DELTA">
      <formula>NOT(ISERROR(SEARCH("DELTA",A172)))</formula>
    </cfRule>
  </conditionalFormatting>
  <conditionalFormatting sqref="C172">
    <cfRule type="containsText" dxfId="1973" priority="86901" operator="containsText" text="MISMATCH">
      <formula>NOT(ISERROR(SEARCH("MISMATCH",C172)))</formula>
    </cfRule>
    <cfRule type="containsText" dxfId="1972" priority="86902" operator="containsText" text="COMPLETE">
      <formula>NOT(ISERROR(SEARCH("COMPLETE",C172)))</formula>
    </cfRule>
    <cfRule type="containsText" dxfId="1971" priority="86903" operator="containsText" text="DELTA">
      <formula>NOT(ISERROR(SEARCH("DELTA",C172)))</formula>
    </cfRule>
  </conditionalFormatting>
  <conditionalFormatting sqref="B178">
    <cfRule type="containsText" dxfId="1970" priority="86898" operator="containsText" text="MISMATCH">
      <formula>NOT(ISERROR(SEARCH("MISMATCH",B178)))</formula>
    </cfRule>
    <cfRule type="containsText" dxfId="1969" priority="86899" operator="containsText" text="COMPLETE">
      <formula>NOT(ISERROR(SEARCH("COMPLETE",B178)))</formula>
    </cfRule>
    <cfRule type="containsText" dxfId="1968" priority="86900" operator="containsText" text="DELTA">
      <formula>NOT(ISERROR(SEARCH("DELTA",B178)))</formula>
    </cfRule>
  </conditionalFormatting>
  <conditionalFormatting sqref="A178">
    <cfRule type="containsText" dxfId="1967" priority="86895" operator="containsText" text="MISMATCH">
      <formula>NOT(ISERROR(SEARCH("MISMATCH",A178)))</formula>
    </cfRule>
    <cfRule type="containsText" dxfId="1966" priority="86896" operator="containsText" text="COMPLETE">
      <formula>NOT(ISERROR(SEARCH("COMPLETE",A178)))</formula>
    </cfRule>
    <cfRule type="containsText" dxfId="1965" priority="86897" operator="containsText" text="DELTA">
      <formula>NOT(ISERROR(SEARCH("DELTA",A178)))</formula>
    </cfRule>
  </conditionalFormatting>
  <conditionalFormatting sqref="C178">
    <cfRule type="containsText" dxfId="1964" priority="86892" operator="containsText" text="MISMATCH">
      <formula>NOT(ISERROR(SEARCH("MISMATCH",C178)))</formula>
    </cfRule>
    <cfRule type="containsText" dxfId="1963" priority="86893" operator="containsText" text="COMPLETE">
      <formula>NOT(ISERROR(SEARCH("COMPLETE",C178)))</formula>
    </cfRule>
    <cfRule type="containsText" dxfId="1962" priority="86894" operator="containsText" text="DELTA">
      <formula>NOT(ISERROR(SEARCH("DELTA",C178)))</formula>
    </cfRule>
  </conditionalFormatting>
  <conditionalFormatting sqref="B197">
    <cfRule type="containsText" dxfId="1961" priority="86889" operator="containsText" text="MISMATCH">
      <formula>NOT(ISERROR(SEARCH("MISMATCH",B197)))</formula>
    </cfRule>
    <cfRule type="containsText" dxfId="1960" priority="86890" operator="containsText" text="COMPLETE">
      <formula>NOT(ISERROR(SEARCH("COMPLETE",B197)))</formula>
    </cfRule>
    <cfRule type="containsText" dxfId="1959" priority="86891" operator="containsText" text="DELTA">
      <formula>NOT(ISERROR(SEARCH("DELTA",B197)))</formula>
    </cfRule>
  </conditionalFormatting>
  <conditionalFormatting sqref="A197">
    <cfRule type="containsText" dxfId="1958" priority="86886" operator="containsText" text="MISMATCH">
      <formula>NOT(ISERROR(SEARCH("MISMATCH",A197)))</formula>
    </cfRule>
    <cfRule type="containsText" dxfId="1957" priority="86887" operator="containsText" text="COMPLETE">
      <formula>NOT(ISERROR(SEARCH("COMPLETE",A197)))</formula>
    </cfRule>
    <cfRule type="containsText" dxfId="1956" priority="86888" operator="containsText" text="DELTA">
      <formula>NOT(ISERROR(SEARCH("DELTA",A197)))</formula>
    </cfRule>
  </conditionalFormatting>
  <conditionalFormatting sqref="C197">
    <cfRule type="containsText" dxfId="1955" priority="86883" operator="containsText" text="MISMATCH">
      <formula>NOT(ISERROR(SEARCH("MISMATCH",C197)))</formula>
    </cfRule>
    <cfRule type="containsText" dxfId="1954" priority="86884" operator="containsText" text="COMPLETE">
      <formula>NOT(ISERROR(SEARCH("COMPLETE",C197)))</formula>
    </cfRule>
    <cfRule type="containsText" dxfId="1953" priority="86885" operator="containsText" text="DELTA">
      <formula>NOT(ISERROR(SEARCH("DELTA",C197)))</formula>
    </cfRule>
  </conditionalFormatting>
  <conditionalFormatting sqref="C127">
    <cfRule type="containsText" dxfId="1952" priority="72831" operator="containsText" text="MISMATCH">
      <formula>NOT(ISERROR(SEARCH("MISMATCH",C127)))</formula>
    </cfRule>
    <cfRule type="containsText" dxfId="1951" priority="72832" operator="containsText" text="COMPLETE">
      <formula>NOT(ISERROR(SEARCH("COMPLETE",C127)))</formula>
    </cfRule>
    <cfRule type="containsText" dxfId="1950" priority="72833" operator="containsText" text="DELTA">
      <formula>NOT(ISERROR(SEARCH("DELTA",C127)))</formula>
    </cfRule>
  </conditionalFormatting>
  <conditionalFormatting sqref="A46">
    <cfRule type="containsText" dxfId="1949" priority="72664" operator="containsText" text="MISMATCH">
      <formula>NOT(ISERROR(SEARCH("MISMATCH",A46)))</formula>
    </cfRule>
    <cfRule type="containsText" dxfId="1948" priority="72665" operator="containsText" text="COMPLETE">
      <formula>NOT(ISERROR(SEARCH("COMPLETE",A46)))</formula>
    </cfRule>
    <cfRule type="containsText" dxfId="1947" priority="72666" operator="containsText" text="DELTA">
      <formula>NOT(ISERROR(SEARCH("DELTA",A46)))</formula>
    </cfRule>
  </conditionalFormatting>
  <conditionalFormatting sqref="K108">
    <cfRule type="containsBlanks" dxfId="1946" priority="57492">
      <formula>LEN(TRIM(K108))=0</formula>
    </cfRule>
  </conditionalFormatting>
  <conditionalFormatting sqref="K127">
    <cfRule type="containsBlanks" dxfId="1945" priority="57491">
      <formula>LEN(TRIM(K127))=0</formula>
    </cfRule>
  </conditionalFormatting>
  <conditionalFormatting sqref="K146">
    <cfRule type="containsBlanks" dxfId="1944" priority="57490">
      <formula>LEN(TRIM(K146))=0</formula>
    </cfRule>
  </conditionalFormatting>
  <conditionalFormatting sqref="K166">
    <cfRule type="containsBlanks" dxfId="1943" priority="57489">
      <formula>LEN(TRIM(K166))=0</formula>
    </cfRule>
  </conditionalFormatting>
  <conditionalFormatting sqref="K197">
    <cfRule type="containsBlanks" dxfId="1942" priority="57488">
      <formula>LEN(TRIM(K197))=0</formula>
    </cfRule>
  </conditionalFormatting>
  <conditionalFormatting sqref="AN166:AO166">
    <cfRule type="expression" dxfId="1941" priority="175256">
      <formula>$AM166="ATU Summary"</formula>
    </cfRule>
  </conditionalFormatting>
  <conditionalFormatting sqref="AP166">
    <cfRule type="expression" dxfId="1940" priority="175257">
      <formula>$AM166="Outlet Sheet"</formula>
    </cfRule>
  </conditionalFormatting>
  <conditionalFormatting sqref="AN166:AP166">
    <cfRule type="expression" dxfId="1939" priority="175258">
      <formula>$AM166="N/A"</formula>
    </cfRule>
  </conditionalFormatting>
  <conditionalFormatting sqref="AF172">
    <cfRule type="containsBlanks" dxfId="1938" priority="45346">
      <formula>LEN(TRIM(AF172))=0</formula>
    </cfRule>
  </conditionalFormatting>
  <conditionalFormatting sqref="O172">
    <cfRule type="containsBlanks" dxfId="1937" priority="41357">
      <formula>LEN(TRIM(O172))=0</formula>
    </cfRule>
  </conditionalFormatting>
  <conditionalFormatting sqref="R172">
    <cfRule type="containsBlanks" dxfId="1936" priority="41355">
      <formula>LEN(TRIM(R172))=0</formula>
    </cfRule>
  </conditionalFormatting>
  <conditionalFormatting sqref="L217:O217">
    <cfRule type="expression" dxfId="1935" priority="35826">
      <formula>$I217="Air Cooled"</formula>
    </cfRule>
  </conditionalFormatting>
  <conditionalFormatting sqref="C32:C39">
    <cfRule type="containsBlanks" dxfId="1934" priority="226">
      <formula>LEN(TRIM(C32))=0</formula>
    </cfRule>
  </conditionalFormatting>
  <conditionalFormatting sqref="C16:C18 C10:C14 C21:C30">
    <cfRule type="containsBlanks" dxfId="1933" priority="225">
      <formula>LEN(TRIM(C10))=0</formula>
    </cfRule>
  </conditionalFormatting>
  <conditionalFormatting sqref="C20">
    <cfRule type="containsBlanks" dxfId="1932" priority="224">
      <formula>LEN(TRIM(C20))=0</formula>
    </cfRule>
  </conditionalFormatting>
  <conditionalFormatting sqref="X46:Y46 AB46:AC46">
    <cfRule type="containsBlanks" dxfId="1931" priority="221">
      <formula>LEN(TRIM(X46))=0</formula>
    </cfRule>
  </conditionalFormatting>
  <conditionalFormatting sqref="K46">
    <cfRule type="containsBlanks" dxfId="1930" priority="220">
      <formula>LEN(TRIM(K46))=0</formula>
    </cfRule>
  </conditionalFormatting>
  <conditionalFormatting sqref="AE46">
    <cfRule type="expression" dxfId="1929" priority="219">
      <formula>$AD46="ATU Summary"</formula>
    </cfRule>
  </conditionalFormatting>
  <conditionalFormatting sqref="AG77 AG46">
    <cfRule type="expression" dxfId="1928" priority="218">
      <formula>$AD46="Outlet Sheet"</formula>
    </cfRule>
  </conditionalFormatting>
  <conditionalFormatting sqref="AE77:AG77 AE46:AG46">
    <cfRule type="expression" dxfId="1927" priority="1">
      <formula>$AD46="N/A"</formula>
    </cfRule>
  </conditionalFormatting>
  <conditionalFormatting sqref="Z46">
    <cfRule type="containsBlanks" dxfId="1926" priority="216">
      <formula>LEN(TRIM(Z46))=0</formula>
    </cfRule>
  </conditionalFormatting>
  <conditionalFormatting sqref="AA46">
    <cfRule type="containsBlanks" dxfId="1925" priority="215">
      <formula>LEN(TRIM(AA46))=0</formula>
    </cfRule>
  </conditionalFormatting>
  <conditionalFormatting sqref="Y52:AB52 Y83:AB83">
    <cfRule type="expression" dxfId="1924" priority="212">
      <formula>OR($F52="Single Duct VAV",$F52="Supply Air Valve",$F52="Return Air Valve",$F52="Exhaust Air Valve",$F52="Double Duct VAV", $F52="Series FPB", $F52="Parallel FPB")</formula>
    </cfRule>
  </conditionalFormatting>
  <conditionalFormatting sqref="U52:X52 U83:X83">
    <cfRule type="expression" dxfId="1923" priority="211">
      <formula>OR($F52="Single Duct VAV",$F52="Supply Air Valve",$F52="Return Air Valve",$F52="Exhaust Air Valve",$F52="Double Duct VAV")</formula>
    </cfRule>
  </conditionalFormatting>
  <conditionalFormatting sqref="S52 S83">
    <cfRule type="expression" dxfId="1922" priority="210">
      <formula>OR($F52="Series FPB",$F52="Return Air Valve", $F52="Exhaust Air Valve", $F52="Parallel FPB", $F52="Series FPB w/ OA.")</formula>
    </cfRule>
  </conditionalFormatting>
  <conditionalFormatting sqref="R52 R83">
    <cfRule type="expression" dxfId="1921" priority="209">
      <formula>OR($F52="Return Air Valve", $F52="Exhaust Air Valve")</formula>
    </cfRule>
  </conditionalFormatting>
  <conditionalFormatting sqref="AD52">
    <cfRule type="containsBlanks" dxfId="1920" priority="208">
      <formula>LEN(TRIM(AD52))=0</formula>
    </cfRule>
  </conditionalFormatting>
  <conditionalFormatting sqref="AG52">
    <cfRule type="containsBlanks" dxfId="1919" priority="207">
      <formula>LEN(TRIM(AG52))=0</formula>
    </cfRule>
  </conditionalFormatting>
  <conditionalFormatting sqref="Q52">
    <cfRule type="containsBlanks" dxfId="1918" priority="206">
      <formula>LEN(TRIM(Q52))=0</formula>
    </cfRule>
  </conditionalFormatting>
  <conditionalFormatting sqref="T52">
    <cfRule type="containsBlanks" dxfId="1917" priority="205">
      <formula>LEN(TRIM(T52))=0</formula>
    </cfRule>
  </conditionalFormatting>
  <conditionalFormatting sqref="AC52">
    <cfRule type="containsBlanks" dxfId="1916" priority="204">
      <formula>LEN(TRIM(AC52))=0</formula>
    </cfRule>
  </conditionalFormatting>
  <conditionalFormatting sqref="AE52">
    <cfRule type="containsBlanks" dxfId="1915" priority="203">
      <formula>LEN(TRIM(AE52))=0</formula>
    </cfRule>
  </conditionalFormatting>
  <conditionalFormatting sqref="AF52">
    <cfRule type="containsBlanks" dxfId="1914" priority="202">
      <formula>LEN(TRIM(AF52))=0</formula>
    </cfRule>
  </conditionalFormatting>
  <conditionalFormatting sqref="AH52">
    <cfRule type="containsBlanks" dxfId="1913" priority="201">
      <formula>LEN(TRIM(AH52))=0</formula>
    </cfRule>
  </conditionalFormatting>
  <conditionalFormatting sqref="O52">
    <cfRule type="containsBlanks" dxfId="1912" priority="200">
      <formula>LEN(TRIM(O52))=0</formula>
    </cfRule>
  </conditionalFormatting>
  <conditionalFormatting sqref="X77:Y77 AB77:AC77">
    <cfRule type="containsBlanks" dxfId="1911" priority="197">
      <formula>LEN(TRIM(X77))=0</formula>
    </cfRule>
  </conditionalFormatting>
  <conditionalFormatting sqref="K77">
    <cfRule type="containsBlanks" dxfId="1910" priority="196">
      <formula>LEN(TRIM(K77))=0</formula>
    </cfRule>
  </conditionalFormatting>
  <conditionalFormatting sqref="Z77">
    <cfRule type="containsBlanks" dxfId="1909" priority="192">
      <formula>LEN(TRIM(Z77))=0</formula>
    </cfRule>
  </conditionalFormatting>
  <conditionalFormatting sqref="AA77">
    <cfRule type="containsBlanks" dxfId="1908" priority="191">
      <formula>LEN(TRIM(AA77))=0</formula>
    </cfRule>
  </conditionalFormatting>
  <conditionalFormatting sqref="AD83">
    <cfRule type="containsBlanks" dxfId="1907" priority="184">
      <formula>LEN(TRIM(AD83))=0</formula>
    </cfRule>
  </conditionalFormatting>
  <conditionalFormatting sqref="AG83">
    <cfRule type="containsBlanks" dxfId="1906" priority="183">
      <formula>LEN(TRIM(AG83))=0</formula>
    </cfRule>
  </conditionalFormatting>
  <conditionalFormatting sqref="Q83">
    <cfRule type="containsBlanks" dxfId="1905" priority="182">
      <formula>LEN(TRIM(Q83))=0</formula>
    </cfRule>
  </conditionalFormatting>
  <conditionalFormatting sqref="T83">
    <cfRule type="containsBlanks" dxfId="1904" priority="181">
      <formula>LEN(TRIM(T83))=0</formula>
    </cfRule>
  </conditionalFormatting>
  <conditionalFormatting sqref="AC83">
    <cfRule type="containsBlanks" dxfId="1903" priority="180">
      <formula>LEN(TRIM(AC83))=0</formula>
    </cfRule>
  </conditionalFormatting>
  <conditionalFormatting sqref="AE83">
    <cfRule type="containsBlanks" dxfId="1902" priority="179">
      <formula>LEN(TRIM(AE83))=0</formula>
    </cfRule>
  </conditionalFormatting>
  <conditionalFormatting sqref="AF83">
    <cfRule type="containsBlanks" dxfId="1901" priority="178">
      <formula>LEN(TRIM(AF83))=0</formula>
    </cfRule>
  </conditionalFormatting>
  <conditionalFormatting sqref="AH83">
    <cfRule type="containsBlanks" dxfId="1900" priority="177">
      <formula>LEN(TRIM(AH83))=0</formula>
    </cfRule>
  </conditionalFormatting>
  <conditionalFormatting sqref="O83">
    <cfRule type="containsBlanks" dxfId="1899" priority="176">
      <formula>LEN(TRIM(O83))=0</formula>
    </cfRule>
  </conditionalFormatting>
  <conditionalFormatting sqref="AE77">
    <cfRule type="expression" dxfId="1898" priority="217">
      <formula>$AD77="ATU Summary"</formula>
    </cfRule>
  </conditionalFormatting>
  <dataValidations disablePrompts="1" count="23">
    <dataValidation type="list" allowBlank="1" showInputMessage="1" showErrorMessage="1" sqref="Q224 Q231 Q238" xr:uid="{00000000-0002-0000-0000-000000000000}">
      <formula1>"Yes,No"</formula1>
    </dataValidation>
    <dataValidation type="list" allowBlank="1" showInputMessage="1" showErrorMessage="1" sqref="I217" xr:uid="{00000000-0002-0000-0000-000001000000}">
      <formula1>"Air Cooled, Water Cooled"</formula1>
    </dataValidation>
    <dataValidation type="list" allowBlank="1" showInputMessage="1" showErrorMessage="1" sqref="R166 W146:AB146 W108:AB108 AG166:AL166 AC166 AD83 AG52 AC172:AH172 W127:AB127 P197:Q197 X77:AC77 AD52 AG83 X46:AC46" xr:uid="{00000000-0002-0000-0000-000002000000}">
      <formula1>"Yes, No"</formula1>
    </dataValidation>
    <dataValidation type="list" allowBlank="1" showInputMessage="1" sqref="J90:J91 G79 J47:J48 J59:J60 I108 I146 I127 I77:I78 I166 I46" xr:uid="{00000000-0002-0000-0000-000004000000}">
      <formula1>"HDT,HBT,VBT,VDT"</formula1>
    </dataValidation>
    <dataValidation allowBlank="1" showInputMessage="1" sqref="H184 H89 H114 H120 H158 H58 AI83 H152 H178 H133 H139 AI52 H190 AI172 H101" xr:uid="{00000000-0002-0000-0000-000005000000}"/>
    <dataValidation type="list" allowBlank="1" showInputMessage="1" showErrorMessage="1" sqref="F172" xr:uid="{00000000-0002-0000-0000-000006000000}">
      <formula1>"Single Duct VAV, Double Duct VAV, Series FPB, , Series FPB w/ OA., Parallel FPB"</formula1>
    </dataValidation>
    <dataValidation type="list" allowBlank="1" showInputMessage="1" showErrorMessage="1" sqref="R78 S77:T77 R108:S108 R146:S146 R127:S127 S46:T46" xr:uid="{00000000-0002-0000-0000-000007000000}">
      <formula1>" Yes,No"</formula1>
    </dataValidation>
    <dataValidation type="list" allowBlank="1" showInputMessage="1" showErrorMessage="1" sqref="V96:V97 V115:V116 V134:V135 V153:V154 V185:V186 V101 V120 V139 V158 V190 V70 V64:V66" xr:uid="{00000000-0002-0000-0000-000008000000}">
      <formula1>"Outlet Sheet, ATU Summary"</formula1>
    </dataValidation>
    <dataValidation type="list" allowBlank="1" showInputMessage="1" showErrorMessage="1" sqref="AD77 AM166 AD46" xr:uid="{00000000-0002-0000-0000-000009000000}">
      <formula1>"Outlet Sheet, ATU Summary, N/A"</formula1>
    </dataValidation>
    <dataValidation type="textLength" operator="lessThan" allowBlank="1" showInputMessage="1" showErrorMessage="1" errorTitle="Project Name To Long" error="Please shorten the project name. to 35 characters or less. Note: spaces and dashes count as a character." sqref="C10 C20" xr:uid="{B5B1C597-3F44-4857-9E25-923C31E30A27}">
      <formula1>35</formula1>
    </dataValidation>
    <dataValidation type="list" allowBlank="1" showInputMessage="1" showErrorMessage="1" sqref="AB52 AB172 AB83" xr:uid="{00000000-0002-0000-0000-00000B000000}">
      <formula1>"Round, Oval"</formula1>
    </dataValidation>
    <dataValidation type="list" allowBlank="1" showInputMessage="1" showErrorMessage="1" sqref="T127:V127 T108:V108 T146:V146 AD166:AF166 S166 U77:W77 R197:S197 U46:W46" xr:uid="{00000000-0002-0000-0000-00000C000000}">
      <formula1>"ALL,STD. VEL., STD. PTO., STD. VEL. &amp; STD. PTO., RND. PTO., No"</formula1>
    </dataValidation>
    <dataValidation type="list" allowBlank="1" showInputMessage="1" showErrorMessage="1" sqref="N294 M293:M295" xr:uid="{00000000-0002-0000-0000-00000D000000}">
      <formula1>"1,3"</formula1>
    </dataValidation>
    <dataValidation type="list" allowBlank="1" showInputMessage="1" showErrorMessage="1" sqref="I210" xr:uid="{00000000-0002-0000-0000-00000E000000}">
      <formula1>"HHW, Electric, GAS"</formula1>
    </dataValidation>
    <dataValidation type="list" allowBlank="1" showInputMessage="1" showErrorMessage="1" sqref="C29" xr:uid="{82748F2C-A5D8-40F4-A36F-3A141F3B45A2}">
      <formula1>"Dallas, Ft. Worth, Houston, El Paso"</formula1>
    </dataValidation>
    <dataValidation type="list" allowBlank="1" showInputMessage="1" showErrorMessage="1" sqref="C30" xr:uid="{2A2039D8-D298-4925-8139-CA6A56A81FE3}">
      <formula1>"Standard, Diagnostic"</formula1>
    </dataValidation>
    <dataValidation type="list" allowBlank="1" showInputMessage="1" showErrorMessage="1" sqref="F52 F83" xr:uid="{E083CC16-0948-4AB2-A705-50F80CF5D939}">
      <formula1>"Single Duct VAV, Double Duct VAV, Series FPB, , Series FPB w/ OA., Parallel FPB,Supply Air Valve,Return Air Valve, Exhaust Air Valve"</formula1>
    </dataValidation>
    <dataValidation type="list" allowBlank="1" showInputMessage="1" showErrorMessage="1" sqref="M52 M172 M83" xr:uid="{4E7A18E8-7498-4E05-AC8D-E53605C20E89}">
      <formula1>"VAV,DDVAV,FPB,Air Valve"</formula1>
    </dataValidation>
    <dataValidation type="list" allowBlank="1" showInputMessage="1" showErrorMessage="1" sqref="K52 K172 K83" xr:uid="{B49C1DD9-0DA4-45F0-9651-58BA2EF24CF1}">
      <formula1>"Round, Oval, Rectangle"</formula1>
    </dataValidation>
    <dataValidation type="list" allowBlank="1" showInputMessage="1" showErrorMessage="1" sqref="I246" xr:uid="{AEE77807-C950-4813-9E98-3BFBB478EB0D}">
      <formula1>"Cross-Flow, Counter-Flow"</formula1>
    </dataValidation>
    <dataValidation type="list" allowBlank="1" showInputMessage="1" showErrorMessage="1" sqref="I253" xr:uid="{BE97EB5B-8D9E-44A0-88CE-56E30E81AC4D}">
      <formula1>"Steam,Gas,Propane,Dual Fuel, Electric"</formula1>
    </dataValidation>
    <dataValidation type="list" allowBlank="1" showInputMessage="1" showErrorMessage="1" sqref="I224 I231 I238" xr:uid="{8CF3811B-38DF-410F-AEE2-0778EE081444}">
      <formula1>"Split Case,End Suction,In-Line"</formula1>
    </dataValidation>
    <dataValidation type="list" allowBlank="1" showInputMessage="1" showErrorMessage="1" sqref="J293" xr:uid="{76D80CC1-9EBA-47C9-BFA1-1B7843BD6CB7}">
      <formula1>"1,2,3,SCR"</formula1>
    </dataValidation>
  </dataValidations>
  <hyperlinks>
    <hyperlink ref="C307:C308" r:id="rId1" display="Request App Setup" xr:uid="{00000000-0004-0000-0000-000000000000}"/>
  </hyperlinks>
  <pageMargins left="0.7" right="0.7" top="0.75" bottom="0.75" header="0.3" footer="0.3"/>
  <pageSetup scale="23" orientation="landscape" r:id="rId2"/>
  <drawing r:id="rId3"/>
  <legacyDrawing r:id="rId4"/>
  <controls>
    <mc:AlternateContent xmlns:mc="http://schemas.openxmlformats.org/markup-compatibility/2006">
      <mc:Choice Requires="x14">
        <control shapeId="1146" r:id="rId5" name="Reset_HP">
          <controlPr defaultSize="0" autoLine="0" r:id="rId6">
            <anchor moveWithCells="1" sizeWithCells="1">
              <from>
                <xdr:col>1</xdr:col>
                <xdr:colOff>438150</xdr:colOff>
                <xdr:row>280</xdr:row>
                <xdr:rowOff>28575</xdr:rowOff>
              </from>
              <to>
                <xdr:col>1</xdr:col>
                <xdr:colOff>2209800</xdr:colOff>
                <xdr:row>282</xdr:row>
                <xdr:rowOff>152400</xdr:rowOff>
              </to>
            </anchor>
          </controlPr>
        </control>
      </mc:Choice>
      <mc:Fallback>
        <control shapeId="1146" r:id="rId5" name="Reset_HP"/>
      </mc:Fallback>
    </mc:AlternateContent>
    <mc:AlternateContent xmlns:mc="http://schemas.openxmlformats.org/markup-compatibility/2006">
      <mc:Choice Requires="x14">
        <control shapeId="1145" r:id="rId7" name="HP">
          <controlPr defaultSize="0" autoLine="0" r:id="rId8">
            <anchor moveWithCells="1" sizeWithCells="1">
              <from>
                <xdr:col>2</xdr:col>
                <xdr:colOff>57150</xdr:colOff>
                <xdr:row>278</xdr:row>
                <xdr:rowOff>47625</xdr:rowOff>
              </from>
              <to>
                <xdr:col>2</xdr:col>
                <xdr:colOff>2886075</xdr:colOff>
                <xdr:row>280</xdr:row>
                <xdr:rowOff>9525</xdr:rowOff>
              </to>
            </anchor>
          </controlPr>
        </control>
      </mc:Choice>
      <mc:Fallback>
        <control shapeId="1145" r:id="rId7" name="HP"/>
      </mc:Fallback>
    </mc:AlternateContent>
    <mc:AlternateContent xmlns:mc="http://schemas.openxmlformats.org/markup-compatibility/2006">
      <mc:Choice Requires="x14">
        <control shapeId="1130" r:id="rId9" name="Reset_AC_Inlet">
          <controlPr defaultSize="0" autoLine="0" r:id="rId10">
            <anchor moveWithCells="1" sizeWithCells="1">
              <from>
                <xdr:col>1</xdr:col>
                <xdr:colOff>371475</xdr:colOff>
                <xdr:row>135</xdr:row>
                <xdr:rowOff>66675</xdr:rowOff>
              </from>
              <to>
                <xdr:col>2</xdr:col>
                <xdr:colOff>180975</xdr:colOff>
                <xdr:row>137</xdr:row>
                <xdr:rowOff>142875</xdr:rowOff>
              </to>
            </anchor>
          </controlPr>
        </control>
      </mc:Choice>
      <mc:Fallback>
        <control shapeId="1130" r:id="rId9" name="Reset_AC_Inlet"/>
      </mc:Fallback>
    </mc:AlternateContent>
    <mc:AlternateContent xmlns:mc="http://schemas.openxmlformats.org/markup-compatibility/2006">
      <mc:Choice Requires="x14">
        <control shapeId="1128" r:id="rId11" name="Reset_FCU_Inlet">
          <controlPr defaultSize="0" autoLine="0" r:id="rId12">
            <anchor moveWithCells="1" sizeWithCells="1">
              <from>
                <xdr:col>1</xdr:col>
                <xdr:colOff>409575</xdr:colOff>
                <xdr:row>115</xdr:row>
                <xdr:rowOff>180975</xdr:rowOff>
              </from>
              <to>
                <xdr:col>2</xdr:col>
                <xdr:colOff>200025</xdr:colOff>
                <xdr:row>118</xdr:row>
                <xdr:rowOff>76200</xdr:rowOff>
              </to>
            </anchor>
          </controlPr>
        </control>
      </mc:Choice>
      <mc:Fallback>
        <control shapeId="1128" r:id="rId11" name="Reset_FCU_Inlet"/>
      </mc:Fallback>
    </mc:AlternateContent>
    <mc:AlternateContent xmlns:mc="http://schemas.openxmlformats.org/markup-compatibility/2006">
      <mc:Choice Requires="x14">
        <control shapeId="1123" r:id="rId13" name="Reset_Inlet">
          <controlPr defaultSize="0" autoLine="0" autoPict="0" r:id="rId14">
            <anchor moveWithCells="1" sizeWithCells="1">
              <from>
                <xdr:col>1</xdr:col>
                <xdr:colOff>371475</xdr:colOff>
                <xdr:row>66</xdr:row>
                <xdr:rowOff>9525</xdr:rowOff>
              </from>
              <to>
                <xdr:col>2</xdr:col>
                <xdr:colOff>161925</xdr:colOff>
                <xdr:row>68</xdr:row>
                <xdr:rowOff>104775</xdr:rowOff>
              </to>
            </anchor>
          </controlPr>
        </control>
      </mc:Choice>
      <mc:Fallback>
        <control shapeId="1123" r:id="rId13" name="Reset_Inlet"/>
      </mc:Fallback>
    </mc:AlternateContent>
    <mc:AlternateContent xmlns:mc="http://schemas.openxmlformats.org/markup-compatibility/2006">
      <mc:Choice Requires="x14">
        <control shapeId="1121" r:id="rId15" name="GAS">
          <controlPr defaultSize="0" autoLine="0" r:id="rId16">
            <anchor moveWithCells="1" sizeWithCells="1">
              <from>
                <xdr:col>2</xdr:col>
                <xdr:colOff>57150</xdr:colOff>
                <xdr:row>294</xdr:row>
                <xdr:rowOff>47625</xdr:rowOff>
              </from>
              <to>
                <xdr:col>2</xdr:col>
                <xdr:colOff>2886075</xdr:colOff>
                <xdr:row>296</xdr:row>
                <xdr:rowOff>9525</xdr:rowOff>
              </to>
            </anchor>
          </controlPr>
        </control>
      </mc:Choice>
      <mc:Fallback>
        <control shapeId="1121" r:id="rId15" name="GAS"/>
      </mc:Fallback>
    </mc:AlternateContent>
    <mc:AlternateContent xmlns:mc="http://schemas.openxmlformats.org/markup-compatibility/2006">
      <mc:Choice Requires="x14">
        <control shapeId="1120" r:id="rId17" name="Reset_GAS">
          <controlPr defaultSize="0" autoLine="0" r:id="rId18">
            <anchor moveWithCells="1" sizeWithCells="1">
              <from>
                <xdr:col>1</xdr:col>
                <xdr:colOff>438150</xdr:colOff>
                <xdr:row>296</xdr:row>
                <xdr:rowOff>28575</xdr:rowOff>
              </from>
              <to>
                <xdr:col>1</xdr:col>
                <xdr:colOff>2209800</xdr:colOff>
                <xdr:row>298</xdr:row>
                <xdr:rowOff>152400</xdr:rowOff>
              </to>
            </anchor>
          </controlPr>
        </control>
      </mc:Choice>
      <mc:Fallback>
        <control shapeId="1120" r:id="rId17" name="Reset_GAS"/>
      </mc:Fallback>
    </mc:AlternateContent>
    <mc:AlternateContent xmlns:mc="http://schemas.openxmlformats.org/markup-compatibility/2006">
      <mc:Choice Requires="x14">
        <control shapeId="1117" r:id="rId19" name="DX">
          <controlPr defaultSize="0" autoLine="0" r:id="rId20">
            <anchor moveWithCells="1" sizeWithCells="1">
              <from>
                <xdr:col>2</xdr:col>
                <xdr:colOff>57150</xdr:colOff>
                <xdr:row>270</xdr:row>
                <xdr:rowOff>47625</xdr:rowOff>
              </from>
              <to>
                <xdr:col>2</xdr:col>
                <xdr:colOff>2886075</xdr:colOff>
                <xdr:row>272</xdr:row>
                <xdr:rowOff>9525</xdr:rowOff>
              </to>
            </anchor>
          </controlPr>
        </control>
      </mc:Choice>
      <mc:Fallback>
        <control shapeId="1117" r:id="rId19" name="DX"/>
      </mc:Fallback>
    </mc:AlternateContent>
    <mc:AlternateContent xmlns:mc="http://schemas.openxmlformats.org/markup-compatibility/2006">
      <mc:Choice Requires="x14">
        <control shapeId="1116" r:id="rId21" name="Reset_DX">
          <controlPr defaultSize="0" autoLine="0" r:id="rId22">
            <anchor moveWithCells="1" sizeWithCells="1">
              <from>
                <xdr:col>1</xdr:col>
                <xdr:colOff>438150</xdr:colOff>
                <xdr:row>272</xdr:row>
                <xdr:rowOff>28575</xdr:rowOff>
              </from>
              <to>
                <xdr:col>1</xdr:col>
                <xdr:colOff>2209800</xdr:colOff>
                <xdr:row>274</xdr:row>
                <xdr:rowOff>152400</xdr:rowOff>
              </to>
            </anchor>
          </controlPr>
        </control>
      </mc:Choice>
      <mc:Fallback>
        <control shapeId="1116" r:id="rId21" name="Reset_DX"/>
      </mc:Fallback>
    </mc:AlternateContent>
    <mc:AlternateContent xmlns:mc="http://schemas.openxmlformats.org/markup-compatibility/2006">
      <mc:Choice Requires="x14">
        <control shapeId="1090" r:id="rId23" name="HHW">
          <controlPr defaultSize="0" autoLine="0" r:id="rId24">
            <anchor moveWithCells="1" sizeWithCells="1">
              <from>
                <xdr:col>2</xdr:col>
                <xdr:colOff>57150</xdr:colOff>
                <xdr:row>262</xdr:row>
                <xdr:rowOff>47625</xdr:rowOff>
              </from>
              <to>
                <xdr:col>2</xdr:col>
                <xdr:colOff>2886075</xdr:colOff>
                <xdr:row>264</xdr:row>
                <xdr:rowOff>9525</xdr:rowOff>
              </to>
            </anchor>
          </controlPr>
        </control>
      </mc:Choice>
      <mc:Fallback>
        <control shapeId="1090" r:id="rId23" name="HHW"/>
      </mc:Fallback>
    </mc:AlternateContent>
    <mc:AlternateContent xmlns:mc="http://schemas.openxmlformats.org/markup-compatibility/2006">
      <mc:Choice Requires="x14">
        <control shapeId="1086" r:id="rId25" name="CHW">
          <controlPr defaultSize="0" autoFill="0" autoLine="0" r:id="rId26">
            <anchor moveWithCells="1" sizeWithCells="1">
              <from>
                <xdr:col>2</xdr:col>
                <xdr:colOff>57150</xdr:colOff>
                <xdr:row>254</xdr:row>
                <xdr:rowOff>47625</xdr:rowOff>
              </from>
              <to>
                <xdr:col>2</xdr:col>
                <xdr:colOff>2886075</xdr:colOff>
                <xdr:row>256</xdr:row>
                <xdr:rowOff>9525</xdr:rowOff>
              </to>
            </anchor>
          </controlPr>
        </control>
      </mc:Choice>
      <mc:Fallback>
        <control shapeId="1086" r:id="rId25" name="CHW"/>
      </mc:Fallback>
    </mc:AlternateContent>
    <mc:AlternateContent xmlns:mc="http://schemas.openxmlformats.org/markup-compatibility/2006">
      <mc:Choice Requires="x14">
        <control shapeId="1085" r:id="rId27" name="Reset_ERV_ATU">
          <controlPr defaultSize="0" autoLine="0" r:id="rId28">
            <anchor moveWithCells="1" sizeWithCells="1">
              <from>
                <xdr:col>1</xdr:col>
                <xdr:colOff>438150</xdr:colOff>
                <xdr:row>168</xdr:row>
                <xdr:rowOff>28575</xdr:rowOff>
              </from>
              <to>
                <xdr:col>1</xdr:col>
                <xdr:colOff>2209800</xdr:colOff>
                <xdr:row>170</xdr:row>
                <xdr:rowOff>152400</xdr:rowOff>
              </to>
            </anchor>
          </controlPr>
        </control>
      </mc:Choice>
      <mc:Fallback>
        <control shapeId="1085" r:id="rId27" name="Reset_ERV_ATU"/>
      </mc:Fallback>
    </mc:AlternateContent>
    <mc:AlternateContent xmlns:mc="http://schemas.openxmlformats.org/markup-compatibility/2006">
      <mc:Choice Requires="x14">
        <control shapeId="1084" r:id="rId29" name="ERV_ATU_Outlet_Row_Builder">
          <controlPr defaultSize="0" autoLine="0" r:id="rId30">
            <anchor moveWithCells="1" sizeWithCells="1">
              <from>
                <xdr:col>2</xdr:col>
                <xdr:colOff>57150</xdr:colOff>
                <xdr:row>168</xdr:row>
                <xdr:rowOff>28575</xdr:rowOff>
              </from>
              <to>
                <xdr:col>2</xdr:col>
                <xdr:colOff>2886075</xdr:colOff>
                <xdr:row>170</xdr:row>
                <xdr:rowOff>152400</xdr:rowOff>
              </to>
            </anchor>
          </controlPr>
        </control>
      </mc:Choice>
      <mc:Fallback>
        <control shapeId="1084" r:id="rId29" name="ERV_ATU_Outlet_Row_Builder"/>
      </mc:Fallback>
    </mc:AlternateContent>
    <mc:AlternateContent xmlns:mc="http://schemas.openxmlformats.org/markup-compatibility/2006">
      <mc:Choice Requires="x14">
        <control shapeId="1061" r:id="rId31" name="Reset_CRAC_Outlet">
          <controlPr defaultSize="0" autoLine="0" r:id="rId32">
            <anchor moveWithCells="1" sizeWithCells="1">
              <from>
                <xdr:col>1</xdr:col>
                <xdr:colOff>438150</xdr:colOff>
                <xdr:row>148</xdr:row>
                <xdr:rowOff>28575</xdr:rowOff>
              </from>
              <to>
                <xdr:col>1</xdr:col>
                <xdr:colOff>2209800</xdr:colOff>
                <xdr:row>150</xdr:row>
                <xdr:rowOff>152400</xdr:rowOff>
              </to>
            </anchor>
          </controlPr>
        </control>
      </mc:Choice>
      <mc:Fallback>
        <control shapeId="1061" r:id="rId31" name="Reset_CRAC_Outlet"/>
      </mc:Fallback>
    </mc:AlternateContent>
    <mc:AlternateContent xmlns:mc="http://schemas.openxmlformats.org/markup-compatibility/2006">
      <mc:Choice Requires="x14">
        <control shapeId="1060" r:id="rId33" name="Reset_CRAC">
          <controlPr defaultSize="0" autoLine="0" r:id="rId34">
            <anchor moveWithCells="1" sizeWithCells="1">
              <from>
                <xdr:col>1</xdr:col>
                <xdr:colOff>438150</xdr:colOff>
                <xdr:row>142</xdr:row>
                <xdr:rowOff>28575</xdr:rowOff>
              </from>
              <to>
                <xdr:col>1</xdr:col>
                <xdr:colOff>2209800</xdr:colOff>
                <xdr:row>144</xdr:row>
                <xdr:rowOff>152400</xdr:rowOff>
              </to>
            </anchor>
          </controlPr>
        </control>
      </mc:Choice>
      <mc:Fallback>
        <control shapeId="1060" r:id="rId33" name="Reset_CRAC"/>
      </mc:Fallback>
    </mc:AlternateContent>
    <mc:AlternateContent xmlns:mc="http://schemas.openxmlformats.org/markup-compatibility/2006">
      <mc:Choice Requires="x14">
        <control shapeId="1059" r:id="rId35" name="CRAC_Outlet_Row_Builder">
          <controlPr defaultSize="0" autoLine="0" r:id="rId36">
            <anchor moveWithCells="1" sizeWithCells="1">
              <from>
                <xdr:col>2</xdr:col>
                <xdr:colOff>57150</xdr:colOff>
                <xdr:row>142</xdr:row>
                <xdr:rowOff>28575</xdr:rowOff>
              </from>
              <to>
                <xdr:col>2</xdr:col>
                <xdr:colOff>2886075</xdr:colOff>
                <xdr:row>144</xdr:row>
                <xdr:rowOff>152400</xdr:rowOff>
              </to>
            </anchor>
          </controlPr>
        </control>
      </mc:Choice>
      <mc:Fallback>
        <control shapeId="1059" r:id="rId35" name="CRAC_Outlet_Row_Builder"/>
      </mc:Fallback>
    </mc:AlternateContent>
    <mc:AlternateContent xmlns:mc="http://schemas.openxmlformats.org/markup-compatibility/2006">
      <mc:Choice Requires="x14">
        <control shapeId="1058" r:id="rId37" name="Reset_AC_Outlet">
          <controlPr defaultSize="0" autoLine="0" r:id="rId38">
            <anchor moveWithCells="1" sizeWithCells="1">
              <from>
                <xdr:col>1</xdr:col>
                <xdr:colOff>438150</xdr:colOff>
                <xdr:row>129</xdr:row>
                <xdr:rowOff>28575</xdr:rowOff>
              </from>
              <to>
                <xdr:col>1</xdr:col>
                <xdr:colOff>2209800</xdr:colOff>
                <xdr:row>131</xdr:row>
                <xdr:rowOff>152400</xdr:rowOff>
              </to>
            </anchor>
          </controlPr>
        </control>
      </mc:Choice>
      <mc:Fallback>
        <control shapeId="1058" r:id="rId37" name="Reset_AC_Outlet"/>
      </mc:Fallback>
    </mc:AlternateContent>
    <mc:AlternateContent xmlns:mc="http://schemas.openxmlformats.org/markup-compatibility/2006">
      <mc:Choice Requires="x14">
        <control shapeId="1057" r:id="rId39" name="Reset_AC">
          <controlPr defaultSize="0" autoLine="0" r:id="rId40">
            <anchor moveWithCells="1" sizeWithCells="1">
              <from>
                <xdr:col>1</xdr:col>
                <xdr:colOff>438150</xdr:colOff>
                <xdr:row>123</xdr:row>
                <xdr:rowOff>28575</xdr:rowOff>
              </from>
              <to>
                <xdr:col>1</xdr:col>
                <xdr:colOff>2209800</xdr:colOff>
                <xdr:row>125</xdr:row>
                <xdr:rowOff>152400</xdr:rowOff>
              </to>
            </anchor>
          </controlPr>
        </control>
      </mc:Choice>
      <mc:Fallback>
        <control shapeId="1057" r:id="rId39" name="Reset_AC"/>
      </mc:Fallback>
    </mc:AlternateContent>
    <mc:AlternateContent xmlns:mc="http://schemas.openxmlformats.org/markup-compatibility/2006">
      <mc:Choice Requires="x14">
        <control shapeId="1056" r:id="rId41" name="AC_Outlet_Row_Builder">
          <controlPr defaultSize="0" autoLine="0" r:id="rId42">
            <anchor moveWithCells="1" sizeWithCells="1">
              <from>
                <xdr:col>2</xdr:col>
                <xdr:colOff>57150</xdr:colOff>
                <xdr:row>123</xdr:row>
                <xdr:rowOff>28575</xdr:rowOff>
              </from>
              <to>
                <xdr:col>2</xdr:col>
                <xdr:colOff>2886075</xdr:colOff>
                <xdr:row>125</xdr:row>
                <xdr:rowOff>152400</xdr:rowOff>
              </to>
            </anchor>
          </controlPr>
        </control>
      </mc:Choice>
      <mc:Fallback>
        <control shapeId="1056" r:id="rId41" name="AC_Outlet_Row_Builder"/>
      </mc:Fallback>
    </mc:AlternateContent>
    <mc:AlternateContent xmlns:mc="http://schemas.openxmlformats.org/markup-compatibility/2006">
      <mc:Choice Requires="x14">
        <control shapeId="1055" r:id="rId43" name="Reset_FCU_Outlet">
          <controlPr defaultSize="0" autoLine="0" r:id="rId44">
            <anchor moveWithCells="1" sizeWithCells="1">
              <from>
                <xdr:col>1</xdr:col>
                <xdr:colOff>438150</xdr:colOff>
                <xdr:row>110</xdr:row>
                <xdr:rowOff>28575</xdr:rowOff>
              </from>
              <to>
                <xdr:col>1</xdr:col>
                <xdr:colOff>2209800</xdr:colOff>
                <xdr:row>112</xdr:row>
                <xdr:rowOff>152400</xdr:rowOff>
              </to>
            </anchor>
          </controlPr>
        </control>
      </mc:Choice>
      <mc:Fallback>
        <control shapeId="1055" r:id="rId43" name="Reset_FCU_Outlet"/>
      </mc:Fallback>
    </mc:AlternateContent>
    <mc:AlternateContent xmlns:mc="http://schemas.openxmlformats.org/markup-compatibility/2006">
      <mc:Choice Requires="x14">
        <control shapeId="1054" r:id="rId45" name="Reset_FCU">
          <controlPr defaultSize="0" autoLine="0" r:id="rId46">
            <anchor moveWithCells="1" sizeWithCells="1">
              <from>
                <xdr:col>1</xdr:col>
                <xdr:colOff>438150</xdr:colOff>
                <xdr:row>104</xdr:row>
                <xdr:rowOff>28575</xdr:rowOff>
              </from>
              <to>
                <xdr:col>1</xdr:col>
                <xdr:colOff>2209800</xdr:colOff>
                <xdr:row>106</xdr:row>
                <xdr:rowOff>152400</xdr:rowOff>
              </to>
            </anchor>
          </controlPr>
        </control>
      </mc:Choice>
      <mc:Fallback>
        <control shapeId="1054" r:id="rId45" name="Reset_FCU"/>
      </mc:Fallback>
    </mc:AlternateContent>
    <mc:AlternateContent xmlns:mc="http://schemas.openxmlformats.org/markup-compatibility/2006">
      <mc:Choice Requires="x14">
        <control shapeId="1053" r:id="rId47" name="FCU_Outlet_Row_Builder">
          <controlPr defaultSize="0" autoLine="0" r:id="rId48">
            <anchor moveWithCells="1" sizeWithCells="1">
              <from>
                <xdr:col>2</xdr:col>
                <xdr:colOff>57150</xdr:colOff>
                <xdr:row>104</xdr:row>
                <xdr:rowOff>28575</xdr:rowOff>
              </from>
              <to>
                <xdr:col>2</xdr:col>
                <xdr:colOff>2886075</xdr:colOff>
                <xdr:row>106</xdr:row>
                <xdr:rowOff>152400</xdr:rowOff>
              </to>
            </anchor>
          </controlPr>
        </control>
      </mc:Choice>
      <mc:Fallback>
        <control shapeId="1053" r:id="rId47" name="FCU_Outlet_Row_Builder"/>
      </mc:Fallback>
    </mc:AlternateContent>
    <mc:AlternateContent xmlns:mc="http://schemas.openxmlformats.org/markup-compatibility/2006">
      <mc:Choice Requires="x14">
        <control shapeId="1035" r:id="rId49" name="Reset_Outlet">
          <controlPr defaultSize="0" autoLine="0" r:id="rId50">
            <anchor moveWithCells="1" sizeWithCells="1">
              <from>
                <xdr:col>1</xdr:col>
                <xdr:colOff>438150</xdr:colOff>
                <xdr:row>60</xdr:row>
                <xdr:rowOff>28575</xdr:rowOff>
              </from>
              <to>
                <xdr:col>1</xdr:col>
                <xdr:colOff>2209800</xdr:colOff>
                <xdr:row>62</xdr:row>
                <xdr:rowOff>152400</xdr:rowOff>
              </to>
            </anchor>
          </controlPr>
        </control>
      </mc:Choice>
      <mc:Fallback>
        <control shapeId="1035" r:id="rId49" name="Reset_Outlet"/>
      </mc:Fallback>
    </mc:AlternateContent>
    <mc:AlternateContent xmlns:mc="http://schemas.openxmlformats.org/markup-compatibility/2006">
      <mc:Choice Requires="x14">
        <control shapeId="1032" r:id="rId51" name="Reset_ATU">
          <controlPr defaultSize="0" autoLine="0" r:id="rId52">
            <anchor moveWithCells="1" sizeWithCells="1">
              <from>
                <xdr:col>1</xdr:col>
                <xdr:colOff>438150</xdr:colOff>
                <xdr:row>48</xdr:row>
                <xdr:rowOff>28575</xdr:rowOff>
              </from>
              <to>
                <xdr:col>1</xdr:col>
                <xdr:colOff>2209800</xdr:colOff>
                <xdr:row>50</xdr:row>
                <xdr:rowOff>152400</xdr:rowOff>
              </to>
            </anchor>
          </controlPr>
        </control>
      </mc:Choice>
      <mc:Fallback>
        <control shapeId="1032" r:id="rId51" name="Reset_ATU"/>
      </mc:Fallback>
    </mc:AlternateContent>
    <mc:AlternateContent xmlns:mc="http://schemas.openxmlformats.org/markup-compatibility/2006">
      <mc:Choice Requires="x14">
        <control shapeId="1031" r:id="rId53" name="Reset_AHU">
          <controlPr defaultSize="0" autoLine="0" r:id="rId54">
            <anchor moveWithCells="1" sizeWithCells="1">
              <from>
                <xdr:col>1</xdr:col>
                <xdr:colOff>438150</xdr:colOff>
                <xdr:row>42</xdr:row>
                <xdr:rowOff>28575</xdr:rowOff>
              </from>
              <to>
                <xdr:col>1</xdr:col>
                <xdr:colOff>2209800</xdr:colOff>
                <xdr:row>44</xdr:row>
                <xdr:rowOff>152400</xdr:rowOff>
              </to>
            </anchor>
          </controlPr>
        </control>
      </mc:Choice>
      <mc:Fallback>
        <control shapeId="1031" r:id="rId53" name="Reset_AHU"/>
      </mc:Fallback>
    </mc:AlternateContent>
    <mc:AlternateContent xmlns:mc="http://schemas.openxmlformats.org/markup-compatibility/2006">
      <mc:Choice Requires="x14">
        <control shapeId="1029" r:id="rId55" name="ATU_Row_Builder">
          <controlPr defaultSize="0" autoLine="0" r:id="rId56">
            <anchor moveWithCells="1" sizeWithCells="1">
              <from>
                <xdr:col>2</xdr:col>
                <xdr:colOff>57150</xdr:colOff>
                <xdr:row>42</xdr:row>
                <xdr:rowOff>28575</xdr:rowOff>
              </from>
              <to>
                <xdr:col>2</xdr:col>
                <xdr:colOff>2886075</xdr:colOff>
                <xdr:row>44</xdr:row>
                <xdr:rowOff>152400</xdr:rowOff>
              </to>
            </anchor>
          </controlPr>
        </control>
      </mc:Choice>
      <mc:Fallback>
        <control shapeId="1029" r:id="rId55" name="ATU_Row_Builder"/>
      </mc:Fallback>
    </mc:AlternateContent>
    <mc:AlternateContent xmlns:mc="http://schemas.openxmlformats.org/markup-compatibility/2006">
      <mc:Choice Requires="x14">
        <control shapeId="1030" r:id="rId57" name="Inlet_Row_Builder">
          <controlPr defaultSize="0" autoLine="0" r:id="rId58">
            <anchor moveWithCells="1" sizeWithCells="1">
              <from>
                <xdr:col>2</xdr:col>
                <xdr:colOff>57150</xdr:colOff>
                <xdr:row>48</xdr:row>
                <xdr:rowOff>28575</xdr:rowOff>
              </from>
              <to>
                <xdr:col>2</xdr:col>
                <xdr:colOff>2886075</xdr:colOff>
                <xdr:row>50</xdr:row>
                <xdr:rowOff>152400</xdr:rowOff>
              </to>
            </anchor>
          </controlPr>
        </control>
      </mc:Choice>
      <mc:Fallback>
        <control shapeId="1030" r:id="rId57" name="Inlet_Row_Builder"/>
      </mc:Fallback>
    </mc:AlternateContent>
    <mc:AlternateContent xmlns:mc="http://schemas.openxmlformats.org/markup-compatibility/2006">
      <mc:Choice Requires="x14">
        <control shapeId="1041" r:id="rId59" name="RTU_ATU_Row_Builder">
          <controlPr defaultSize="0" autoLine="0" r:id="rId60">
            <anchor moveWithCells="1" sizeWithCells="1">
              <from>
                <xdr:col>2</xdr:col>
                <xdr:colOff>57150</xdr:colOff>
                <xdr:row>73</xdr:row>
                <xdr:rowOff>28575</xdr:rowOff>
              </from>
              <to>
                <xdr:col>2</xdr:col>
                <xdr:colOff>2886075</xdr:colOff>
                <xdr:row>75</xdr:row>
                <xdr:rowOff>152400</xdr:rowOff>
              </to>
            </anchor>
          </controlPr>
        </control>
      </mc:Choice>
      <mc:Fallback>
        <control shapeId="1041" r:id="rId59" name="RTU_ATU_Row_Builder"/>
      </mc:Fallback>
    </mc:AlternateContent>
    <mc:AlternateContent xmlns:mc="http://schemas.openxmlformats.org/markup-compatibility/2006">
      <mc:Choice Requires="x14">
        <control shapeId="1042" r:id="rId61" name="RTU_ATU_Outlet_Row_Builder">
          <controlPr defaultSize="0" autoLine="0" r:id="rId62">
            <anchor moveWithCells="1" sizeWithCells="1">
              <from>
                <xdr:col>2</xdr:col>
                <xdr:colOff>57150</xdr:colOff>
                <xdr:row>79</xdr:row>
                <xdr:rowOff>28575</xdr:rowOff>
              </from>
              <to>
                <xdr:col>2</xdr:col>
                <xdr:colOff>2886075</xdr:colOff>
                <xdr:row>81</xdr:row>
                <xdr:rowOff>152400</xdr:rowOff>
              </to>
            </anchor>
          </controlPr>
        </control>
      </mc:Choice>
      <mc:Fallback>
        <control shapeId="1042" r:id="rId61" name="RTU_ATU_Outlet_Row_Builder"/>
      </mc:Fallback>
    </mc:AlternateContent>
    <mc:AlternateContent xmlns:mc="http://schemas.openxmlformats.org/markup-compatibility/2006">
      <mc:Choice Requires="x14">
        <control shapeId="1043" r:id="rId63" name="Reset_RTU">
          <controlPr defaultSize="0" autoLine="0" r:id="rId64">
            <anchor moveWithCells="1" sizeWithCells="1">
              <from>
                <xdr:col>1</xdr:col>
                <xdr:colOff>438150</xdr:colOff>
                <xdr:row>73</xdr:row>
                <xdr:rowOff>28575</xdr:rowOff>
              </from>
              <to>
                <xdr:col>1</xdr:col>
                <xdr:colOff>2209800</xdr:colOff>
                <xdr:row>75</xdr:row>
                <xdr:rowOff>152400</xdr:rowOff>
              </to>
            </anchor>
          </controlPr>
        </control>
      </mc:Choice>
      <mc:Fallback>
        <control shapeId="1043" r:id="rId63" name="Reset_RTU"/>
      </mc:Fallback>
    </mc:AlternateContent>
    <mc:AlternateContent xmlns:mc="http://schemas.openxmlformats.org/markup-compatibility/2006">
      <mc:Choice Requires="x14">
        <control shapeId="1044" r:id="rId65" name="Reset_RTU_ATU">
          <controlPr defaultSize="0" autoLine="0" r:id="rId66">
            <anchor moveWithCells="1" sizeWithCells="1">
              <from>
                <xdr:col>1</xdr:col>
                <xdr:colOff>438150</xdr:colOff>
                <xdr:row>79</xdr:row>
                <xdr:rowOff>28575</xdr:rowOff>
              </from>
              <to>
                <xdr:col>1</xdr:col>
                <xdr:colOff>2209800</xdr:colOff>
                <xdr:row>81</xdr:row>
                <xdr:rowOff>152400</xdr:rowOff>
              </to>
            </anchor>
          </controlPr>
        </control>
      </mc:Choice>
      <mc:Fallback>
        <control shapeId="1044" r:id="rId65" name="Reset_RTU_ATU"/>
      </mc:Fallback>
    </mc:AlternateContent>
    <mc:AlternateContent xmlns:mc="http://schemas.openxmlformats.org/markup-compatibility/2006">
      <mc:Choice Requires="x14">
        <control shapeId="1045" r:id="rId67" name="Reset_RTU_Outlet">
          <controlPr defaultSize="0" autoLine="0" r:id="rId68">
            <anchor moveWithCells="1" sizeWithCells="1">
              <from>
                <xdr:col>1</xdr:col>
                <xdr:colOff>438150</xdr:colOff>
                <xdr:row>91</xdr:row>
                <xdr:rowOff>28575</xdr:rowOff>
              </from>
              <to>
                <xdr:col>1</xdr:col>
                <xdr:colOff>2209800</xdr:colOff>
                <xdr:row>93</xdr:row>
                <xdr:rowOff>152400</xdr:rowOff>
              </to>
            </anchor>
          </controlPr>
        </control>
      </mc:Choice>
      <mc:Fallback>
        <control shapeId="1045" r:id="rId67" name="Reset_RTU_Outlet"/>
      </mc:Fallback>
    </mc:AlternateContent>
    <mc:AlternateContent xmlns:mc="http://schemas.openxmlformats.org/markup-compatibility/2006">
      <mc:Choice Requires="x14">
        <control shapeId="1062" r:id="rId69" name="ERV_Outlet_Row_Builder">
          <controlPr defaultSize="0" autoLine="0" r:id="rId70">
            <anchor moveWithCells="1" sizeWithCells="1">
              <from>
                <xdr:col>2</xdr:col>
                <xdr:colOff>57150</xdr:colOff>
                <xdr:row>161</xdr:row>
                <xdr:rowOff>28575</xdr:rowOff>
              </from>
              <to>
                <xdr:col>2</xdr:col>
                <xdr:colOff>2886075</xdr:colOff>
                <xdr:row>163</xdr:row>
                <xdr:rowOff>152400</xdr:rowOff>
              </to>
            </anchor>
          </controlPr>
        </control>
      </mc:Choice>
      <mc:Fallback>
        <control shapeId="1062" r:id="rId69" name="ERV_Outlet_Row_Builder"/>
      </mc:Fallback>
    </mc:AlternateContent>
    <mc:AlternateContent xmlns:mc="http://schemas.openxmlformats.org/markup-compatibility/2006">
      <mc:Choice Requires="x14">
        <control shapeId="1063" r:id="rId71" name="Reset_ERV">
          <controlPr defaultSize="0" autoLine="0" r:id="rId72">
            <anchor moveWithCells="1" sizeWithCells="1">
              <from>
                <xdr:col>1</xdr:col>
                <xdr:colOff>438150</xdr:colOff>
                <xdr:row>161</xdr:row>
                <xdr:rowOff>28575</xdr:rowOff>
              </from>
              <to>
                <xdr:col>1</xdr:col>
                <xdr:colOff>2209800</xdr:colOff>
                <xdr:row>163</xdr:row>
                <xdr:rowOff>152400</xdr:rowOff>
              </to>
            </anchor>
          </controlPr>
        </control>
      </mc:Choice>
      <mc:Fallback>
        <control shapeId="1063" r:id="rId71" name="Reset_ERV"/>
      </mc:Fallback>
    </mc:AlternateContent>
    <mc:AlternateContent xmlns:mc="http://schemas.openxmlformats.org/markup-compatibility/2006">
      <mc:Choice Requires="x14">
        <control shapeId="1064" r:id="rId73" name="Reset_ERV_Outlet">
          <controlPr defaultSize="0" autoLine="0" r:id="rId74">
            <anchor moveWithCells="1" sizeWithCells="1">
              <from>
                <xdr:col>1</xdr:col>
                <xdr:colOff>438150</xdr:colOff>
                <xdr:row>180</xdr:row>
                <xdr:rowOff>28575</xdr:rowOff>
              </from>
              <to>
                <xdr:col>1</xdr:col>
                <xdr:colOff>2209800</xdr:colOff>
                <xdr:row>182</xdr:row>
                <xdr:rowOff>152400</xdr:rowOff>
              </to>
            </anchor>
          </controlPr>
        </control>
      </mc:Choice>
      <mc:Fallback>
        <control shapeId="1064" r:id="rId73" name="Reset_ERV_Outlet"/>
      </mc:Fallback>
    </mc:AlternateContent>
    <mc:AlternateContent xmlns:mc="http://schemas.openxmlformats.org/markup-compatibility/2006">
      <mc:Choice Requires="x14">
        <control shapeId="1065" r:id="rId75" name="FAN_Outlet_Row_Builder">
          <controlPr defaultSize="0" autoLine="0" r:id="rId76">
            <anchor moveWithCells="1" sizeWithCells="1">
              <from>
                <xdr:col>2</xdr:col>
                <xdr:colOff>57150</xdr:colOff>
                <xdr:row>193</xdr:row>
                <xdr:rowOff>28575</xdr:rowOff>
              </from>
              <to>
                <xdr:col>2</xdr:col>
                <xdr:colOff>2886075</xdr:colOff>
                <xdr:row>195</xdr:row>
                <xdr:rowOff>152400</xdr:rowOff>
              </to>
            </anchor>
          </controlPr>
        </control>
      </mc:Choice>
      <mc:Fallback>
        <control shapeId="1065" r:id="rId75" name="FAN_Outlet_Row_Builder"/>
      </mc:Fallback>
    </mc:AlternateContent>
    <mc:AlternateContent xmlns:mc="http://schemas.openxmlformats.org/markup-compatibility/2006">
      <mc:Choice Requires="x14">
        <control shapeId="1066" r:id="rId77" name="Reset_FAN">
          <controlPr defaultSize="0" autoLine="0" r:id="rId78">
            <anchor moveWithCells="1" sizeWithCells="1">
              <from>
                <xdr:col>1</xdr:col>
                <xdr:colOff>438150</xdr:colOff>
                <xdr:row>193</xdr:row>
                <xdr:rowOff>28575</xdr:rowOff>
              </from>
              <to>
                <xdr:col>1</xdr:col>
                <xdr:colOff>2209800</xdr:colOff>
                <xdr:row>195</xdr:row>
                <xdr:rowOff>152400</xdr:rowOff>
              </to>
            </anchor>
          </controlPr>
        </control>
      </mc:Choice>
      <mc:Fallback>
        <control shapeId="1066" r:id="rId77" name="Reset_FAN"/>
      </mc:Fallback>
    </mc:AlternateContent>
    <mc:AlternateContent xmlns:mc="http://schemas.openxmlformats.org/markup-compatibility/2006">
      <mc:Choice Requires="x14">
        <control shapeId="1067" r:id="rId79" name="Reset_FAN_Outlet">
          <controlPr defaultSize="0" autoLine="0" r:id="rId80">
            <anchor moveWithCells="1" sizeWithCells="1">
              <from>
                <xdr:col>1</xdr:col>
                <xdr:colOff>438150</xdr:colOff>
                <xdr:row>199</xdr:row>
                <xdr:rowOff>28575</xdr:rowOff>
              </from>
              <to>
                <xdr:col>1</xdr:col>
                <xdr:colOff>2209800</xdr:colOff>
                <xdr:row>201</xdr:row>
                <xdr:rowOff>152400</xdr:rowOff>
              </to>
            </anchor>
          </controlPr>
        </control>
      </mc:Choice>
      <mc:Fallback>
        <control shapeId="1067" r:id="rId79" name="Reset_FAN_Outlet"/>
      </mc:Fallback>
    </mc:AlternateContent>
    <mc:AlternateContent xmlns:mc="http://schemas.openxmlformats.org/markup-compatibility/2006">
      <mc:Choice Requires="x14">
        <control shapeId="1069" r:id="rId81" name="Reset_UH">
          <controlPr defaultSize="0" autoLine="0" r:id="rId82">
            <anchor moveWithCells="1" sizeWithCells="1">
              <from>
                <xdr:col>1</xdr:col>
                <xdr:colOff>438150</xdr:colOff>
                <xdr:row>206</xdr:row>
                <xdr:rowOff>28575</xdr:rowOff>
              </from>
              <to>
                <xdr:col>1</xdr:col>
                <xdr:colOff>2209800</xdr:colOff>
                <xdr:row>208</xdr:row>
                <xdr:rowOff>152400</xdr:rowOff>
              </to>
            </anchor>
          </controlPr>
        </control>
      </mc:Choice>
      <mc:Fallback>
        <control shapeId="1069" r:id="rId81" name="Reset_UH"/>
      </mc:Fallback>
    </mc:AlternateContent>
    <mc:AlternateContent xmlns:mc="http://schemas.openxmlformats.org/markup-compatibility/2006">
      <mc:Choice Requires="x14">
        <control shapeId="1071" r:id="rId83" name="Reset_CHILLER">
          <controlPr defaultSize="0" autoLine="0" r:id="rId84">
            <anchor moveWithCells="1" sizeWithCells="1">
              <from>
                <xdr:col>1</xdr:col>
                <xdr:colOff>438150</xdr:colOff>
                <xdr:row>213</xdr:row>
                <xdr:rowOff>28575</xdr:rowOff>
              </from>
              <to>
                <xdr:col>1</xdr:col>
                <xdr:colOff>2209800</xdr:colOff>
                <xdr:row>215</xdr:row>
                <xdr:rowOff>152400</xdr:rowOff>
              </to>
            </anchor>
          </controlPr>
        </control>
      </mc:Choice>
      <mc:Fallback>
        <control shapeId="1071" r:id="rId83" name="Reset_CHILLER"/>
      </mc:Fallback>
    </mc:AlternateContent>
    <mc:AlternateContent xmlns:mc="http://schemas.openxmlformats.org/markup-compatibility/2006">
      <mc:Choice Requires="x14">
        <control shapeId="1073" r:id="rId85" name="Reset_CHWP">
          <controlPr defaultSize="0" autoLine="0" r:id="rId86">
            <anchor moveWithCells="1" sizeWithCells="1">
              <from>
                <xdr:col>1</xdr:col>
                <xdr:colOff>438150</xdr:colOff>
                <xdr:row>220</xdr:row>
                <xdr:rowOff>28575</xdr:rowOff>
              </from>
              <to>
                <xdr:col>1</xdr:col>
                <xdr:colOff>2209800</xdr:colOff>
                <xdr:row>222</xdr:row>
                <xdr:rowOff>152400</xdr:rowOff>
              </to>
            </anchor>
          </controlPr>
        </control>
      </mc:Choice>
      <mc:Fallback>
        <control shapeId="1073" r:id="rId85" name="Reset_CHWP"/>
      </mc:Fallback>
    </mc:AlternateContent>
    <mc:AlternateContent xmlns:mc="http://schemas.openxmlformats.org/markup-compatibility/2006">
      <mc:Choice Requires="x14">
        <control shapeId="1075" r:id="rId87" name="Reset_CWP">
          <controlPr defaultSize="0" autoLine="0" r:id="rId88">
            <anchor moveWithCells="1" sizeWithCells="1">
              <from>
                <xdr:col>1</xdr:col>
                <xdr:colOff>438150</xdr:colOff>
                <xdr:row>227</xdr:row>
                <xdr:rowOff>28575</xdr:rowOff>
              </from>
              <to>
                <xdr:col>1</xdr:col>
                <xdr:colOff>2209800</xdr:colOff>
                <xdr:row>229</xdr:row>
                <xdr:rowOff>152400</xdr:rowOff>
              </to>
            </anchor>
          </controlPr>
        </control>
      </mc:Choice>
      <mc:Fallback>
        <control shapeId="1075" r:id="rId87" name="Reset_CWP"/>
      </mc:Fallback>
    </mc:AlternateContent>
    <mc:AlternateContent xmlns:mc="http://schemas.openxmlformats.org/markup-compatibility/2006">
      <mc:Choice Requires="x14">
        <control shapeId="1077" r:id="rId89" name="Reset_HWP">
          <controlPr defaultSize="0" autoLine="0" r:id="rId90">
            <anchor moveWithCells="1" sizeWithCells="1">
              <from>
                <xdr:col>1</xdr:col>
                <xdr:colOff>438150</xdr:colOff>
                <xdr:row>234</xdr:row>
                <xdr:rowOff>28575</xdr:rowOff>
              </from>
              <to>
                <xdr:col>1</xdr:col>
                <xdr:colOff>2209800</xdr:colOff>
                <xdr:row>236</xdr:row>
                <xdr:rowOff>152400</xdr:rowOff>
              </to>
            </anchor>
          </controlPr>
        </control>
      </mc:Choice>
      <mc:Fallback>
        <control shapeId="1077" r:id="rId89" name="Reset_HWP"/>
      </mc:Fallback>
    </mc:AlternateContent>
    <mc:AlternateContent xmlns:mc="http://schemas.openxmlformats.org/markup-compatibility/2006">
      <mc:Choice Requires="x14">
        <control shapeId="1079" r:id="rId91" name="Reset_CT">
          <controlPr defaultSize="0" autoLine="0" r:id="rId92">
            <anchor moveWithCells="1" sizeWithCells="1">
              <from>
                <xdr:col>1</xdr:col>
                <xdr:colOff>438150</xdr:colOff>
                <xdr:row>241</xdr:row>
                <xdr:rowOff>28575</xdr:rowOff>
              </from>
              <to>
                <xdr:col>1</xdr:col>
                <xdr:colOff>2209800</xdr:colOff>
                <xdr:row>243</xdr:row>
                <xdr:rowOff>152400</xdr:rowOff>
              </to>
            </anchor>
          </controlPr>
        </control>
      </mc:Choice>
      <mc:Fallback>
        <control shapeId="1079" r:id="rId91" name="Reset_CT"/>
      </mc:Fallback>
    </mc:AlternateContent>
    <mc:AlternateContent xmlns:mc="http://schemas.openxmlformats.org/markup-compatibility/2006">
      <mc:Choice Requires="x14">
        <control shapeId="1081" r:id="rId93" name="Reset_BOILER">
          <controlPr defaultSize="0" autoLine="0" r:id="rId94">
            <anchor moveWithCells="1" sizeWithCells="1">
              <from>
                <xdr:col>1</xdr:col>
                <xdr:colOff>438150</xdr:colOff>
                <xdr:row>249</xdr:row>
                <xdr:rowOff>28575</xdr:rowOff>
              </from>
              <to>
                <xdr:col>1</xdr:col>
                <xdr:colOff>2209800</xdr:colOff>
                <xdr:row>251</xdr:row>
                <xdr:rowOff>152400</xdr:rowOff>
              </to>
            </anchor>
          </controlPr>
        </control>
      </mc:Choice>
      <mc:Fallback>
        <control shapeId="1081" r:id="rId93" name="Reset_BOILER"/>
      </mc:Fallback>
    </mc:AlternateContent>
    <mc:AlternateContent xmlns:mc="http://schemas.openxmlformats.org/markup-compatibility/2006">
      <mc:Choice Requires="x14">
        <control shapeId="1111" r:id="rId95" name="Reset_CHW">
          <controlPr defaultSize="0" autoLine="0" r:id="rId96">
            <anchor moveWithCells="1" sizeWithCells="1">
              <from>
                <xdr:col>1</xdr:col>
                <xdr:colOff>438150</xdr:colOff>
                <xdr:row>256</xdr:row>
                <xdr:rowOff>28575</xdr:rowOff>
              </from>
              <to>
                <xdr:col>1</xdr:col>
                <xdr:colOff>2209800</xdr:colOff>
                <xdr:row>258</xdr:row>
                <xdr:rowOff>152400</xdr:rowOff>
              </to>
            </anchor>
          </controlPr>
        </control>
      </mc:Choice>
      <mc:Fallback>
        <control shapeId="1111" r:id="rId95" name="Reset_CHW"/>
      </mc:Fallback>
    </mc:AlternateContent>
    <mc:AlternateContent xmlns:mc="http://schemas.openxmlformats.org/markup-compatibility/2006">
      <mc:Choice Requires="x14">
        <control shapeId="1114" r:id="rId97" name="Reset_HHW">
          <controlPr defaultSize="0" autoLine="0" r:id="rId98">
            <anchor moveWithCells="1" sizeWithCells="1">
              <from>
                <xdr:col>1</xdr:col>
                <xdr:colOff>438150</xdr:colOff>
                <xdr:row>264</xdr:row>
                <xdr:rowOff>28575</xdr:rowOff>
              </from>
              <to>
                <xdr:col>1</xdr:col>
                <xdr:colOff>2209800</xdr:colOff>
                <xdr:row>266</xdr:row>
                <xdr:rowOff>152400</xdr:rowOff>
              </to>
            </anchor>
          </controlPr>
        </control>
      </mc:Choice>
      <mc:Fallback>
        <control shapeId="1114" r:id="rId97" name="Reset_HHW"/>
      </mc:Fallback>
    </mc:AlternateContent>
    <mc:AlternateContent xmlns:mc="http://schemas.openxmlformats.org/markup-compatibility/2006">
      <mc:Choice Requires="x14">
        <control shapeId="1118" r:id="rId99" name="Reset_EH">
          <controlPr defaultSize="0" autoLine="0" r:id="rId100">
            <anchor moveWithCells="1" sizeWithCells="1">
              <from>
                <xdr:col>1</xdr:col>
                <xdr:colOff>438150</xdr:colOff>
                <xdr:row>288</xdr:row>
                <xdr:rowOff>28575</xdr:rowOff>
              </from>
              <to>
                <xdr:col>1</xdr:col>
                <xdr:colOff>2209800</xdr:colOff>
                <xdr:row>290</xdr:row>
                <xdr:rowOff>152400</xdr:rowOff>
              </to>
            </anchor>
          </controlPr>
        </control>
      </mc:Choice>
      <mc:Fallback>
        <control shapeId="1118" r:id="rId99" name="Reset_EH"/>
      </mc:Fallback>
    </mc:AlternateContent>
    <mc:AlternateContent xmlns:mc="http://schemas.openxmlformats.org/markup-compatibility/2006">
      <mc:Choice Requires="x14">
        <control shapeId="1119" r:id="rId101" name="EH">
          <controlPr defaultSize="0" autoLine="0" r:id="rId102">
            <anchor moveWithCells="1" sizeWithCells="1">
              <from>
                <xdr:col>2</xdr:col>
                <xdr:colOff>57150</xdr:colOff>
                <xdr:row>286</xdr:row>
                <xdr:rowOff>47625</xdr:rowOff>
              </from>
              <to>
                <xdr:col>2</xdr:col>
                <xdr:colOff>2886075</xdr:colOff>
                <xdr:row>288</xdr:row>
                <xdr:rowOff>9525</xdr:rowOff>
              </to>
            </anchor>
          </controlPr>
        </control>
      </mc:Choice>
      <mc:Fallback>
        <control shapeId="1119" r:id="rId101" name="EH"/>
      </mc:Fallback>
    </mc:AlternateContent>
    <mc:AlternateContent xmlns:mc="http://schemas.openxmlformats.org/markup-compatibility/2006">
      <mc:Choice Requires="x14">
        <control shapeId="1124" r:id="rId103" name="Reset_RTU_Inlet">
          <controlPr defaultSize="0" autoLine="0" r:id="rId104">
            <anchor moveWithCells="1" sizeWithCells="1">
              <from>
                <xdr:col>1</xdr:col>
                <xdr:colOff>409575</xdr:colOff>
                <xdr:row>96</xdr:row>
                <xdr:rowOff>190500</xdr:rowOff>
              </from>
              <to>
                <xdr:col>2</xdr:col>
                <xdr:colOff>190500</xdr:colOff>
                <xdr:row>99</xdr:row>
                <xdr:rowOff>85725</xdr:rowOff>
              </to>
            </anchor>
          </controlPr>
        </control>
      </mc:Choice>
      <mc:Fallback>
        <control shapeId="1124" r:id="rId103" name="Reset_RTU_Inlet"/>
      </mc:Fallback>
    </mc:AlternateContent>
    <mc:AlternateContent xmlns:mc="http://schemas.openxmlformats.org/markup-compatibility/2006">
      <mc:Choice Requires="x14">
        <control shapeId="1136" r:id="rId105" name="Reset_CRAC_Inlet">
          <controlPr defaultSize="0" autoLine="0" r:id="rId106">
            <anchor moveWithCells="1" sizeWithCells="1">
              <from>
                <xdr:col>1</xdr:col>
                <xdr:colOff>371475</xdr:colOff>
                <xdr:row>154</xdr:row>
                <xdr:rowOff>66675</xdr:rowOff>
              </from>
              <to>
                <xdr:col>2</xdr:col>
                <xdr:colOff>180975</xdr:colOff>
                <xdr:row>156</xdr:row>
                <xdr:rowOff>142875</xdr:rowOff>
              </to>
            </anchor>
          </controlPr>
        </control>
      </mc:Choice>
      <mc:Fallback>
        <control shapeId="1136" r:id="rId105" name="Reset_CRAC_Inlet"/>
      </mc:Fallback>
    </mc:AlternateContent>
    <mc:AlternateContent xmlns:mc="http://schemas.openxmlformats.org/markup-compatibility/2006">
      <mc:Choice Requires="x14">
        <control shapeId="1144" r:id="rId107" name="Reset_ERV_Inlet">
          <controlPr defaultSize="0" autoLine="0" r:id="rId108">
            <anchor moveWithCells="1" sizeWithCells="1">
              <from>
                <xdr:col>1</xdr:col>
                <xdr:colOff>409575</xdr:colOff>
                <xdr:row>185</xdr:row>
                <xdr:rowOff>190500</xdr:rowOff>
              </from>
              <to>
                <xdr:col>2</xdr:col>
                <xdr:colOff>190500</xdr:colOff>
                <xdr:row>188</xdr:row>
                <xdr:rowOff>85725</xdr:rowOff>
              </to>
            </anchor>
          </controlPr>
        </control>
      </mc:Choice>
      <mc:Fallback>
        <control shapeId="1144" r:id="rId107" name="Reset_ERV_Inlet"/>
      </mc:Fallback>
    </mc:AlternateContent>
    <mc:AlternateContent xmlns:mc="http://schemas.openxmlformats.org/markup-compatibility/2006">
      <mc:Choice Requires="x14">
        <control shapeId="1025" r:id="rId109" name="Button 1">
          <controlPr defaultSize="0" print="0" autoFill="0" autoPict="0" macro="[0]!Progress_Indicator">
            <anchor moveWithCells="1" sizeWithCells="1">
              <from>
                <xdr:col>2</xdr:col>
                <xdr:colOff>9525</xdr:colOff>
                <xdr:row>302</xdr:row>
                <xdr:rowOff>28575</xdr:rowOff>
              </from>
              <to>
                <xdr:col>2</xdr:col>
                <xdr:colOff>3095625</xdr:colOff>
                <xdr:row>305</xdr:row>
                <xdr:rowOff>66675</xdr:rowOff>
              </to>
            </anchor>
          </controlPr>
        </control>
      </mc:Choice>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D30DBE2B-5BE6-4DC6-A214-E09C0CD9F81C}">
          <x14:formula1>
            <xm:f>'Engineer List'!$B$2:$B$9</xm:f>
          </x14:formula1>
          <xm:sqref>C25</xm:sqref>
        </x14:dataValidation>
        <x14:dataValidation type="list" allowBlank="1" showInputMessage="1" showErrorMessage="1" xr:uid="{8D6348F2-0D45-4747-AAF4-F2E543BD42EF}">
          <x14:formula1>
            <xm:f>'Engineer List'!$A$2:$A$8</xm:f>
          </x14:formula1>
          <xm:sqref>C27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25B47-FCDF-48ED-A08C-B98B19071B32}">
  <sheetPr codeName="Sheet57"/>
  <dimension ref="A1:B9"/>
  <sheetViews>
    <sheetView workbookViewId="0">
      <selection activeCell="B9" sqref="B9"/>
    </sheetView>
  </sheetViews>
  <sheetFormatPr defaultRowHeight="15" x14ac:dyDescent="0.25"/>
  <cols>
    <col min="1" max="1" width="26.7109375" bestFit="1" customWidth="1"/>
    <col min="2" max="2" width="21.85546875" bestFit="1" customWidth="1"/>
  </cols>
  <sheetData>
    <row r="1" spans="1:2" x14ac:dyDescent="0.25">
      <c r="A1" s="739" t="s">
        <v>1020</v>
      </c>
      <c r="B1" s="740" t="s">
        <v>1021</v>
      </c>
    </row>
    <row r="2" spans="1:2" x14ac:dyDescent="0.25">
      <c r="A2" t="s">
        <v>1022</v>
      </c>
      <c r="B2" t="s">
        <v>1022</v>
      </c>
    </row>
    <row r="3" spans="1:2" x14ac:dyDescent="0.25">
      <c r="A3" t="s">
        <v>1012</v>
      </c>
      <c r="B3" t="s">
        <v>1012</v>
      </c>
    </row>
    <row r="4" spans="1:2" x14ac:dyDescent="0.25">
      <c r="A4" t="s">
        <v>1023</v>
      </c>
      <c r="B4" s="738" t="s">
        <v>1023</v>
      </c>
    </row>
    <row r="5" spans="1:2" x14ac:dyDescent="0.25">
      <c r="A5" t="s">
        <v>1024</v>
      </c>
      <c r="B5" s="738" t="s">
        <v>1024</v>
      </c>
    </row>
    <row r="6" spans="1:2" x14ac:dyDescent="0.25">
      <c r="A6" t="s">
        <v>1025</v>
      </c>
      <c r="B6" s="738" t="s">
        <v>1025</v>
      </c>
    </row>
    <row r="7" spans="1:2" x14ac:dyDescent="0.25">
      <c r="A7" t="s">
        <v>1026</v>
      </c>
      <c r="B7" s="738" t="s">
        <v>1026</v>
      </c>
    </row>
    <row r="8" spans="1:2" x14ac:dyDescent="0.25">
      <c r="A8" t="s">
        <v>1027</v>
      </c>
      <c r="B8" t="s">
        <v>1028</v>
      </c>
    </row>
    <row r="9" spans="1:2" x14ac:dyDescent="0.25">
      <c r="B9" t="s">
        <v>1013</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A72876-28E1-4E48-A856-3109BEBB3F69}">
  <sheetPr codeName="Sheet56"/>
  <dimension ref="A1:M119"/>
  <sheetViews>
    <sheetView showGridLines="0" topLeftCell="A4" workbookViewId="0">
      <selection activeCell="H5" sqref="H5:I5"/>
    </sheetView>
  </sheetViews>
  <sheetFormatPr defaultRowHeight="15" x14ac:dyDescent="0.25"/>
  <cols>
    <col min="6" max="6" width="11" customWidth="1"/>
  </cols>
  <sheetData>
    <row r="1" spans="1:13" x14ac:dyDescent="0.25">
      <c r="A1" s="874" t="s">
        <v>948</v>
      </c>
      <c r="B1" s="874"/>
      <c r="C1" s="874"/>
      <c r="D1" s="874"/>
      <c r="E1" s="874"/>
      <c r="F1" s="874"/>
      <c r="G1" s="872" t="s">
        <v>949</v>
      </c>
      <c r="H1" s="872"/>
      <c r="L1" s="704" t="s">
        <v>950</v>
      </c>
      <c r="M1" s="705"/>
    </row>
    <row r="2" spans="1:13" x14ac:dyDescent="0.25">
      <c r="A2" s="874"/>
      <c r="B2" s="874"/>
      <c r="C2" s="874"/>
      <c r="D2" s="874"/>
      <c r="E2" s="874"/>
      <c r="F2" s="874"/>
      <c r="G2" s="872"/>
      <c r="H2" s="872"/>
      <c r="L2" s="703" t="s">
        <v>951</v>
      </c>
      <c r="M2" s="703"/>
    </row>
    <row r="3" spans="1:13" x14ac:dyDescent="0.25">
      <c r="A3" s="874"/>
      <c r="B3" s="874"/>
      <c r="C3" s="874"/>
      <c r="D3" s="874"/>
      <c r="E3" s="874"/>
      <c r="F3" s="874"/>
      <c r="G3" s="872"/>
      <c r="H3" s="872"/>
      <c r="L3" s="703" t="s">
        <v>952</v>
      </c>
      <c r="M3" s="703"/>
    </row>
    <row r="4" spans="1:13" x14ac:dyDescent="0.25">
      <c r="H4" s="706" t="s">
        <v>1006</v>
      </c>
      <c r="L4" s="703" t="s">
        <v>953</v>
      </c>
      <c r="M4" s="703"/>
    </row>
    <row r="5" spans="1:13" x14ac:dyDescent="0.25">
      <c r="H5" s="873" t="s">
        <v>956</v>
      </c>
      <c r="I5" s="873"/>
      <c r="L5" s="703" t="s">
        <v>954</v>
      </c>
      <c r="M5" s="703"/>
    </row>
    <row r="6" spans="1:13" x14ac:dyDescent="0.25">
      <c r="L6" s="703" t="s">
        <v>955</v>
      </c>
      <c r="M6" s="703"/>
    </row>
    <row r="7" spans="1:13" x14ac:dyDescent="0.25">
      <c r="L7" s="703" t="s">
        <v>956</v>
      </c>
      <c r="M7" s="703"/>
    </row>
    <row r="8" spans="1:13" x14ac:dyDescent="0.25">
      <c r="L8" s="703" t="s">
        <v>957</v>
      </c>
      <c r="M8" s="703"/>
    </row>
    <row r="9" spans="1:13" x14ac:dyDescent="0.25">
      <c r="L9" s="703" t="s">
        <v>958</v>
      </c>
      <c r="M9" s="703"/>
    </row>
    <row r="10" spans="1:13" x14ac:dyDescent="0.25">
      <c r="L10" s="703" t="s">
        <v>959</v>
      </c>
      <c r="M10" s="703"/>
    </row>
    <row r="11" spans="1:13" x14ac:dyDescent="0.25">
      <c r="L11" s="703" t="s">
        <v>960</v>
      </c>
      <c r="M11" s="703"/>
    </row>
    <row r="12" spans="1:13" x14ac:dyDescent="0.25">
      <c r="L12" s="703" t="s">
        <v>961</v>
      </c>
      <c r="M12" s="703"/>
    </row>
    <row r="13" spans="1:13" x14ac:dyDescent="0.25">
      <c r="L13" s="703" t="s">
        <v>962</v>
      </c>
      <c r="M13" s="703"/>
    </row>
    <row r="14" spans="1:13" x14ac:dyDescent="0.25">
      <c r="L14" s="703" t="s">
        <v>963</v>
      </c>
      <c r="M14" s="703"/>
    </row>
    <row r="15" spans="1:13" x14ac:dyDescent="0.25">
      <c r="L15" s="703" t="s">
        <v>964</v>
      </c>
      <c r="M15" s="703"/>
    </row>
    <row r="16" spans="1:13" x14ac:dyDescent="0.25">
      <c r="L16" s="703" t="s">
        <v>965</v>
      </c>
      <c r="M16" s="703"/>
    </row>
    <row r="17" spans="12:13" x14ac:dyDescent="0.25">
      <c r="L17" s="703" t="s">
        <v>966</v>
      </c>
      <c r="M17" s="703"/>
    </row>
    <row r="18" spans="12:13" x14ac:dyDescent="0.25">
      <c r="L18" s="703" t="s">
        <v>967</v>
      </c>
      <c r="M18" s="703"/>
    </row>
    <row r="19" spans="12:13" x14ac:dyDescent="0.25">
      <c r="L19" s="703" t="s">
        <v>968</v>
      </c>
      <c r="M19" s="703"/>
    </row>
    <row r="20" spans="12:13" x14ac:dyDescent="0.25">
      <c r="L20" s="703" t="s">
        <v>969</v>
      </c>
      <c r="M20" s="703"/>
    </row>
    <row r="21" spans="12:13" x14ac:dyDescent="0.25">
      <c r="L21" s="703" t="s">
        <v>970</v>
      </c>
      <c r="M21" s="703"/>
    </row>
    <row r="22" spans="12:13" x14ac:dyDescent="0.25">
      <c r="L22" s="703" t="s">
        <v>971</v>
      </c>
      <c r="M22" s="703"/>
    </row>
    <row r="23" spans="12:13" x14ac:dyDescent="0.25">
      <c r="L23" s="703" t="s">
        <v>972</v>
      </c>
      <c r="M23" s="703"/>
    </row>
    <row r="24" spans="12:13" x14ac:dyDescent="0.25">
      <c r="L24" s="703" t="s">
        <v>973</v>
      </c>
      <c r="M24" s="703"/>
    </row>
    <row r="25" spans="12:13" x14ac:dyDescent="0.25">
      <c r="L25" s="703" t="s">
        <v>974</v>
      </c>
      <c r="M25" s="703"/>
    </row>
    <row r="26" spans="12:13" x14ac:dyDescent="0.25">
      <c r="L26" s="703" t="s">
        <v>975</v>
      </c>
      <c r="M26" s="703"/>
    </row>
    <row r="27" spans="12:13" x14ac:dyDescent="0.25">
      <c r="L27" s="703" t="s">
        <v>976</v>
      </c>
      <c r="M27" s="703"/>
    </row>
    <row r="28" spans="12:13" x14ac:dyDescent="0.25">
      <c r="L28" s="703" t="s">
        <v>977</v>
      </c>
      <c r="M28" s="703"/>
    </row>
    <row r="29" spans="12:13" x14ac:dyDescent="0.25">
      <c r="L29" s="703" t="s">
        <v>978</v>
      </c>
      <c r="M29" s="703"/>
    </row>
    <row r="30" spans="12:13" x14ac:dyDescent="0.25">
      <c r="L30" s="703" t="s">
        <v>979</v>
      </c>
      <c r="M30" s="703"/>
    </row>
    <row r="31" spans="12:13" x14ac:dyDescent="0.25">
      <c r="L31" s="703" t="s">
        <v>980</v>
      </c>
      <c r="M31" s="703"/>
    </row>
    <row r="32" spans="12:13" x14ac:dyDescent="0.25">
      <c r="L32" s="703" t="s">
        <v>981</v>
      </c>
      <c r="M32" s="703"/>
    </row>
    <row r="33" spans="12:13" x14ac:dyDescent="0.25">
      <c r="L33" s="703" t="s">
        <v>982</v>
      </c>
      <c r="M33" s="703"/>
    </row>
    <row r="34" spans="12:13" x14ac:dyDescent="0.25">
      <c r="L34" s="703" t="s">
        <v>983</v>
      </c>
      <c r="M34" s="703"/>
    </row>
    <row r="35" spans="12:13" x14ac:dyDescent="0.25">
      <c r="L35" s="703" t="s">
        <v>984</v>
      </c>
      <c r="M35" s="703"/>
    </row>
    <row r="36" spans="12:13" x14ac:dyDescent="0.25">
      <c r="L36" s="703" t="s">
        <v>985</v>
      </c>
      <c r="M36" s="703"/>
    </row>
    <row r="37" spans="12:13" x14ac:dyDescent="0.25">
      <c r="L37" s="703" t="s">
        <v>986</v>
      </c>
      <c r="M37" s="703"/>
    </row>
    <row r="38" spans="12:13" x14ac:dyDescent="0.25">
      <c r="L38" s="703" t="s">
        <v>987</v>
      </c>
      <c r="M38" s="703"/>
    </row>
    <row r="39" spans="12:13" x14ac:dyDescent="0.25">
      <c r="L39" s="703" t="s">
        <v>988</v>
      </c>
      <c r="M39" s="703"/>
    </row>
    <row r="40" spans="12:13" x14ac:dyDescent="0.25">
      <c r="L40" s="703" t="s">
        <v>989</v>
      </c>
      <c r="M40" s="703"/>
    </row>
    <row r="41" spans="12:13" x14ac:dyDescent="0.25">
      <c r="L41" s="703" t="s">
        <v>990</v>
      </c>
      <c r="M41" s="703"/>
    </row>
    <row r="42" spans="12:13" x14ac:dyDescent="0.25">
      <c r="L42" s="703" t="s">
        <v>991</v>
      </c>
      <c r="M42" s="703"/>
    </row>
    <row r="43" spans="12:13" x14ac:dyDescent="0.25">
      <c r="L43" s="703" t="s">
        <v>992</v>
      </c>
      <c r="M43" s="703"/>
    </row>
    <row r="44" spans="12:13" x14ac:dyDescent="0.25">
      <c r="L44" s="703" t="s">
        <v>1039</v>
      </c>
      <c r="M44" s="703"/>
    </row>
    <row r="45" spans="12:13" x14ac:dyDescent="0.25">
      <c r="L45" s="703" t="s">
        <v>993</v>
      </c>
      <c r="M45" s="703"/>
    </row>
    <row r="46" spans="12:13" x14ac:dyDescent="0.25">
      <c r="L46" s="703" t="s">
        <v>994</v>
      </c>
      <c r="M46" s="703"/>
    </row>
    <row r="47" spans="12:13" x14ac:dyDescent="0.25">
      <c r="L47" s="703" t="s">
        <v>995</v>
      </c>
      <c r="M47" s="703"/>
    </row>
    <row r="48" spans="12:13" x14ac:dyDescent="0.25">
      <c r="L48" s="703" t="s">
        <v>996</v>
      </c>
      <c r="M48" s="703"/>
    </row>
    <row r="49" spans="12:13" x14ac:dyDescent="0.25">
      <c r="L49" s="703" t="s">
        <v>997</v>
      </c>
      <c r="M49" s="703"/>
    </row>
    <row r="50" spans="12:13" x14ac:dyDescent="0.25">
      <c r="L50" s="703" t="s">
        <v>998</v>
      </c>
      <c r="M50" s="703"/>
    </row>
    <row r="51" spans="12:13" x14ac:dyDescent="0.25">
      <c r="L51" s="703" t="s">
        <v>999</v>
      </c>
      <c r="M51" s="703"/>
    </row>
    <row r="52" spans="12:13" x14ac:dyDescent="0.25">
      <c r="L52" s="703" t="s">
        <v>1000</v>
      </c>
      <c r="M52" s="703"/>
    </row>
    <row r="53" spans="12:13" x14ac:dyDescent="0.25">
      <c r="L53" s="703" t="s">
        <v>1001</v>
      </c>
      <c r="M53" s="703"/>
    </row>
    <row r="54" spans="12:13" x14ac:dyDescent="0.25">
      <c r="L54" s="703" t="s">
        <v>1002</v>
      </c>
      <c r="M54" s="703"/>
    </row>
    <row r="55" spans="12:13" x14ac:dyDescent="0.25">
      <c r="L55" s="703" t="s">
        <v>1003</v>
      </c>
      <c r="M55" s="703"/>
    </row>
    <row r="56" spans="12:13" x14ac:dyDescent="0.25">
      <c r="L56" s="703" t="s">
        <v>1004</v>
      </c>
      <c r="M56" s="703"/>
    </row>
    <row r="57" spans="12:13" x14ac:dyDescent="0.25">
      <c r="L57" s="703" t="s">
        <v>1005</v>
      </c>
      <c r="M57" s="703"/>
    </row>
    <row r="58" spans="12:13" x14ac:dyDescent="0.25">
      <c r="L58" s="703" t="s">
        <v>1029</v>
      </c>
      <c r="M58" s="703"/>
    </row>
    <row r="59" spans="12:13" x14ac:dyDescent="0.25">
      <c r="L59" s="703" t="s">
        <v>1038</v>
      </c>
      <c r="M59" s="703"/>
    </row>
    <row r="60" spans="12:13" x14ac:dyDescent="0.25">
      <c r="L60" s="875"/>
      <c r="M60" s="875"/>
    </row>
    <row r="61" spans="12:13" x14ac:dyDescent="0.25">
      <c r="L61" s="875"/>
      <c r="M61" s="875"/>
    </row>
    <row r="62" spans="12:13" x14ac:dyDescent="0.25">
      <c r="L62" s="875"/>
      <c r="M62" s="875"/>
    </row>
    <row r="63" spans="12:13" x14ac:dyDescent="0.25">
      <c r="L63" s="875"/>
      <c r="M63" s="875"/>
    </row>
    <row r="64" spans="12:13" x14ac:dyDescent="0.25">
      <c r="L64" s="875"/>
      <c r="M64" s="875"/>
    </row>
    <row r="65" spans="12:13" x14ac:dyDescent="0.25">
      <c r="L65" s="875"/>
      <c r="M65" s="875"/>
    </row>
    <row r="66" spans="12:13" x14ac:dyDescent="0.25">
      <c r="L66" s="875"/>
      <c r="M66" s="875"/>
    </row>
    <row r="67" spans="12:13" x14ac:dyDescent="0.25">
      <c r="L67" s="875"/>
      <c r="M67" s="875"/>
    </row>
    <row r="68" spans="12:13" x14ac:dyDescent="0.25">
      <c r="L68" s="875"/>
      <c r="M68" s="875"/>
    </row>
    <row r="69" spans="12:13" x14ac:dyDescent="0.25">
      <c r="L69" s="875"/>
      <c r="M69" s="875"/>
    </row>
    <row r="70" spans="12:13" x14ac:dyDescent="0.25">
      <c r="L70" s="875"/>
      <c r="M70" s="875"/>
    </row>
    <row r="71" spans="12:13" x14ac:dyDescent="0.25">
      <c r="L71" s="875"/>
      <c r="M71" s="875"/>
    </row>
    <row r="72" spans="12:13" x14ac:dyDescent="0.25">
      <c r="L72" s="875"/>
      <c r="M72" s="875"/>
    </row>
    <row r="73" spans="12:13" x14ac:dyDescent="0.25">
      <c r="L73" s="875"/>
      <c r="M73" s="875"/>
    </row>
    <row r="74" spans="12:13" x14ac:dyDescent="0.25">
      <c r="L74" s="875"/>
      <c r="M74" s="875"/>
    </row>
    <row r="75" spans="12:13" x14ac:dyDescent="0.25">
      <c r="L75" s="875"/>
      <c r="M75" s="875"/>
    </row>
    <row r="76" spans="12:13" x14ac:dyDescent="0.25">
      <c r="L76" s="875"/>
      <c r="M76" s="875"/>
    </row>
    <row r="77" spans="12:13" x14ac:dyDescent="0.25">
      <c r="L77" s="875"/>
      <c r="M77" s="875"/>
    </row>
    <row r="78" spans="12:13" x14ac:dyDescent="0.25">
      <c r="L78" s="875"/>
      <c r="M78" s="875"/>
    </row>
    <row r="79" spans="12:13" x14ac:dyDescent="0.25">
      <c r="L79" s="875"/>
      <c r="M79" s="875"/>
    </row>
    <row r="80" spans="12:13" x14ac:dyDescent="0.25">
      <c r="L80" s="875"/>
      <c r="M80" s="875"/>
    </row>
    <row r="81" spans="12:13" x14ac:dyDescent="0.25">
      <c r="L81" s="875"/>
      <c r="M81" s="875"/>
    </row>
    <row r="82" spans="12:13" x14ac:dyDescent="0.25">
      <c r="L82" s="875"/>
      <c r="M82" s="875"/>
    </row>
    <row r="83" spans="12:13" x14ac:dyDescent="0.25">
      <c r="L83" s="875"/>
      <c r="M83" s="875"/>
    </row>
    <row r="84" spans="12:13" x14ac:dyDescent="0.25">
      <c r="L84" s="875"/>
      <c r="M84" s="875"/>
    </row>
    <row r="85" spans="12:13" x14ac:dyDescent="0.25">
      <c r="L85" s="875"/>
      <c r="M85" s="875"/>
    </row>
    <row r="86" spans="12:13" x14ac:dyDescent="0.25">
      <c r="L86" s="875"/>
      <c r="M86" s="875"/>
    </row>
    <row r="87" spans="12:13" x14ac:dyDescent="0.25">
      <c r="L87" s="875"/>
      <c r="M87" s="875"/>
    </row>
    <row r="88" spans="12:13" x14ac:dyDescent="0.25">
      <c r="L88" s="875"/>
      <c r="M88" s="875"/>
    </row>
    <row r="89" spans="12:13" x14ac:dyDescent="0.25">
      <c r="L89" s="875"/>
      <c r="M89" s="875"/>
    </row>
    <row r="90" spans="12:13" x14ac:dyDescent="0.25">
      <c r="L90" s="875"/>
      <c r="M90" s="875"/>
    </row>
    <row r="91" spans="12:13" x14ac:dyDescent="0.25">
      <c r="L91" s="875"/>
      <c r="M91" s="875"/>
    </row>
    <row r="92" spans="12:13" x14ac:dyDescent="0.25">
      <c r="L92" s="875"/>
      <c r="M92" s="875"/>
    </row>
    <row r="93" spans="12:13" x14ac:dyDescent="0.25">
      <c r="L93" s="875"/>
      <c r="M93" s="875"/>
    </row>
    <row r="94" spans="12:13" x14ac:dyDescent="0.25">
      <c r="L94" s="875"/>
      <c r="M94" s="875"/>
    </row>
    <row r="95" spans="12:13" x14ac:dyDescent="0.25">
      <c r="L95" s="875"/>
      <c r="M95" s="875"/>
    </row>
    <row r="96" spans="12:13" x14ac:dyDescent="0.25">
      <c r="L96" s="875"/>
      <c r="M96" s="875"/>
    </row>
    <row r="97" spans="12:13" x14ac:dyDescent="0.25">
      <c r="L97" s="875"/>
      <c r="M97" s="875"/>
    </row>
    <row r="98" spans="12:13" x14ac:dyDescent="0.25">
      <c r="L98" s="875"/>
      <c r="M98" s="875"/>
    </row>
    <row r="99" spans="12:13" x14ac:dyDescent="0.25">
      <c r="L99" s="875"/>
      <c r="M99" s="875"/>
    </row>
    <row r="100" spans="12:13" x14ac:dyDescent="0.25">
      <c r="L100" s="875"/>
      <c r="M100" s="875"/>
    </row>
    <row r="101" spans="12:13" x14ac:dyDescent="0.25">
      <c r="L101" s="875"/>
      <c r="M101" s="875"/>
    </row>
    <row r="102" spans="12:13" x14ac:dyDescent="0.25">
      <c r="L102" s="875"/>
      <c r="M102" s="875"/>
    </row>
    <row r="103" spans="12:13" x14ac:dyDescent="0.25">
      <c r="L103" s="875"/>
      <c r="M103" s="875"/>
    </row>
    <row r="104" spans="12:13" x14ac:dyDescent="0.25">
      <c r="L104" s="875"/>
      <c r="M104" s="875"/>
    </row>
    <row r="105" spans="12:13" x14ac:dyDescent="0.25">
      <c r="L105" s="875"/>
      <c r="M105" s="875"/>
    </row>
    <row r="106" spans="12:13" x14ac:dyDescent="0.25">
      <c r="L106" s="875"/>
      <c r="M106" s="875"/>
    </row>
    <row r="107" spans="12:13" x14ac:dyDescent="0.25">
      <c r="L107" s="875"/>
      <c r="M107" s="875"/>
    </row>
    <row r="108" spans="12:13" x14ac:dyDescent="0.25">
      <c r="L108" s="875"/>
      <c r="M108" s="875"/>
    </row>
    <row r="109" spans="12:13" x14ac:dyDescent="0.25">
      <c r="L109" s="875"/>
      <c r="M109" s="875"/>
    </row>
    <row r="110" spans="12:13" x14ac:dyDescent="0.25">
      <c r="L110" s="875"/>
      <c r="M110" s="875"/>
    </row>
    <row r="111" spans="12:13" x14ac:dyDescent="0.25">
      <c r="L111" s="875"/>
      <c r="M111" s="875"/>
    </row>
    <row r="112" spans="12:13" x14ac:dyDescent="0.25">
      <c r="L112" s="875"/>
      <c r="M112" s="875"/>
    </row>
    <row r="113" spans="12:13" x14ac:dyDescent="0.25">
      <c r="L113" s="875"/>
      <c r="M113" s="875"/>
    </row>
    <row r="114" spans="12:13" x14ac:dyDescent="0.25">
      <c r="L114" s="875"/>
      <c r="M114" s="875"/>
    </row>
    <row r="115" spans="12:13" x14ac:dyDescent="0.25">
      <c r="L115" s="875"/>
      <c r="M115" s="875"/>
    </row>
    <row r="116" spans="12:13" x14ac:dyDescent="0.25">
      <c r="L116" s="875"/>
      <c r="M116" s="875"/>
    </row>
    <row r="117" spans="12:13" x14ac:dyDescent="0.25">
      <c r="L117" s="875"/>
      <c r="M117" s="875"/>
    </row>
    <row r="118" spans="12:13" x14ac:dyDescent="0.25">
      <c r="L118" s="875"/>
      <c r="M118" s="875"/>
    </row>
    <row r="119" spans="12:13" x14ac:dyDescent="0.25">
      <c r="L119" s="875"/>
      <c r="M119" s="875"/>
    </row>
  </sheetData>
  <sheetProtection sheet="1" objects="1" scenarios="1"/>
  <mergeCells count="63">
    <mergeCell ref="L119:M119"/>
    <mergeCell ref="L108:M108"/>
    <mergeCell ref="L109:M109"/>
    <mergeCell ref="L110:M110"/>
    <mergeCell ref="L111:M111"/>
    <mergeCell ref="L112:M112"/>
    <mergeCell ref="L113:M113"/>
    <mergeCell ref="L114:M114"/>
    <mergeCell ref="L115:M115"/>
    <mergeCell ref="L116:M116"/>
    <mergeCell ref="L117:M117"/>
    <mergeCell ref="L118:M118"/>
    <mergeCell ref="L107:M107"/>
    <mergeCell ref="L96:M96"/>
    <mergeCell ref="L97:M97"/>
    <mergeCell ref="L98:M98"/>
    <mergeCell ref="L99:M99"/>
    <mergeCell ref="L100:M100"/>
    <mergeCell ref="L101:M101"/>
    <mergeCell ref="L102:M102"/>
    <mergeCell ref="L103:M103"/>
    <mergeCell ref="L104:M104"/>
    <mergeCell ref="L105:M105"/>
    <mergeCell ref="L106:M106"/>
    <mergeCell ref="L95:M95"/>
    <mergeCell ref="L84:M84"/>
    <mergeCell ref="L85:M85"/>
    <mergeCell ref="L86:M86"/>
    <mergeCell ref="L87:M87"/>
    <mergeCell ref="L88:M88"/>
    <mergeCell ref="L89:M89"/>
    <mergeCell ref="L90:M90"/>
    <mergeCell ref="L91:M91"/>
    <mergeCell ref="L92:M92"/>
    <mergeCell ref="L93:M93"/>
    <mergeCell ref="L94:M94"/>
    <mergeCell ref="L83:M83"/>
    <mergeCell ref="L72:M72"/>
    <mergeCell ref="L73:M73"/>
    <mergeCell ref="L74:M74"/>
    <mergeCell ref="L75:M75"/>
    <mergeCell ref="L76:M76"/>
    <mergeCell ref="L77:M77"/>
    <mergeCell ref="L78:M78"/>
    <mergeCell ref="L79:M79"/>
    <mergeCell ref="L80:M80"/>
    <mergeCell ref="L81:M81"/>
    <mergeCell ref="L82:M82"/>
    <mergeCell ref="G1:H3"/>
    <mergeCell ref="H5:I5"/>
    <mergeCell ref="A1:F3"/>
    <mergeCell ref="L71:M71"/>
    <mergeCell ref="L60:M60"/>
    <mergeCell ref="L61:M61"/>
    <mergeCell ref="L62:M62"/>
    <mergeCell ref="L63:M63"/>
    <mergeCell ref="L64:M64"/>
    <mergeCell ref="L65:M65"/>
    <mergeCell ref="L66:M66"/>
    <mergeCell ref="L67:M67"/>
    <mergeCell ref="L68:M68"/>
    <mergeCell ref="L69:M69"/>
    <mergeCell ref="L70:M70"/>
  </mergeCells>
  <dataValidations count="1">
    <dataValidation type="list" allowBlank="1" showInputMessage="1" showErrorMessage="1" sqref="H5:I5" xr:uid="{50B4916C-9878-440A-8818-53A463F517D3}">
      <formula1>$L$2:$L$59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aaHideAll">
                <anchor moveWithCells="1" sizeWithCells="1">
                  <from>
                    <xdr:col>0</xdr:col>
                    <xdr:colOff>85725</xdr:colOff>
                    <xdr:row>3</xdr:row>
                    <xdr:rowOff>114300</xdr:rowOff>
                  </from>
                  <to>
                    <xdr:col>2</xdr:col>
                    <xdr:colOff>523875</xdr:colOff>
                    <xdr:row>6</xdr:row>
                    <xdr:rowOff>57150</xdr:rowOff>
                  </to>
                </anchor>
              </controlPr>
            </control>
          </mc:Choice>
        </mc:AlternateContent>
        <mc:AlternateContent xmlns:mc="http://schemas.openxmlformats.org/markup-compatibility/2006">
          <mc:Choice Requires="x14">
            <control shapeId="59394" r:id="rId5" name="Button 2">
              <controlPr defaultSize="0" print="0" autoFill="0" autoPict="0" macro="[0]!aaUnhideAll">
                <anchor moveWithCells="1" sizeWithCells="1">
                  <from>
                    <xdr:col>0</xdr:col>
                    <xdr:colOff>114300</xdr:colOff>
                    <xdr:row>7</xdr:row>
                    <xdr:rowOff>57150</xdr:rowOff>
                  </from>
                  <to>
                    <xdr:col>2</xdr:col>
                    <xdr:colOff>552450</xdr:colOff>
                    <xdr:row>10</xdr:row>
                    <xdr:rowOff>0</xdr:rowOff>
                  </to>
                </anchor>
              </controlPr>
            </control>
          </mc:Choice>
        </mc:AlternateContent>
        <mc:AlternateContent xmlns:mc="http://schemas.openxmlformats.org/markup-compatibility/2006">
          <mc:Choice Requires="x14">
            <control shapeId="59395" r:id="rId6" name="Button 3">
              <controlPr defaultSize="0" print="0" autoFill="0" autoPict="0" macro="[0]!aaProtectAll">
                <anchor moveWithCells="1" sizeWithCells="1">
                  <from>
                    <xdr:col>3</xdr:col>
                    <xdr:colOff>209550</xdr:colOff>
                    <xdr:row>3</xdr:row>
                    <xdr:rowOff>114300</xdr:rowOff>
                  </from>
                  <to>
                    <xdr:col>5</xdr:col>
                    <xdr:colOff>647700</xdr:colOff>
                    <xdr:row>6</xdr:row>
                    <xdr:rowOff>57150</xdr:rowOff>
                  </to>
                </anchor>
              </controlPr>
            </control>
          </mc:Choice>
        </mc:AlternateContent>
        <mc:AlternateContent xmlns:mc="http://schemas.openxmlformats.org/markup-compatibility/2006">
          <mc:Choice Requires="x14">
            <control shapeId="59396" r:id="rId7" name="Button 4">
              <controlPr defaultSize="0" print="0" autoFill="0" autoPict="0" macro="[0]!aaUnprotectAll">
                <anchor moveWithCells="1" sizeWithCells="1">
                  <from>
                    <xdr:col>3</xdr:col>
                    <xdr:colOff>219075</xdr:colOff>
                    <xdr:row>7</xdr:row>
                    <xdr:rowOff>57150</xdr:rowOff>
                  </from>
                  <to>
                    <xdr:col>5</xdr:col>
                    <xdr:colOff>657225</xdr:colOff>
                    <xdr:row>10</xdr:row>
                    <xdr:rowOff>0</xdr:rowOff>
                  </to>
                </anchor>
              </controlPr>
            </control>
          </mc:Choice>
        </mc:AlternateContent>
        <mc:AlternateContent xmlns:mc="http://schemas.openxmlformats.org/markup-compatibility/2006">
          <mc:Choice Requires="x14">
            <control shapeId="59397" r:id="rId8" name="Button 5">
              <controlPr defaultSize="0" print="0" autoFill="0" autoPict="0" macro="[0]!JumpToSheet">
                <anchor moveWithCells="1" sizeWithCells="1">
                  <from>
                    <xdr:col>6</xdr:col>
                    <xdr:colOff>400050</xdr:colOff>
                    <xdr:row>5</xdr:row>
                    <xdr:rowOff>133350</xdr:rowOff>
                  </from>
                  <to>
                    <xdr:col>9</xdr:col>
                    <xdr:colOff>219075</xdr:colOff>
                    <xdr:row>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6D5DD-B8EF-4D90-BBB4-B57DE911CB4F}">
  <sheetPr codeName="Sheet35">
    <pageSetUpPr fitToPage="1"/>
  </sheetPr>
  <dimension ref="A1:DG119"/>
  <sheetViews>
    <sheetView zoomScaleNormal="100" workbookViewId="0">
      <selection activeCell="N12" sqref="N12:P12"/>
    </sheetView>
  </sheetViews>
  <sheetFormatPr defaultColWidth="0" defaultRowHeight="0" customHeight="1" zeroHeight="1" x14ac:dyDescent="0.25"/>
  <cols>
    <col min="1" max="48" width="2.7109375" style="1" customWidth="1"/>
    <col min="49" max="84" width="2.7109375" style="751" customWidth="1"/>
    <col min="85" max="111" width="2.7109375" style="751" hidden="1" customWidth="1"/>
    <col min="112" max="16384" width="9.140625" style="751"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948" t="s">
        <v>834</v>
      </c>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953"/>
      <c r="AH7" s="953"/>
      <c r="AI7" s="953"/>
      <c r="AJ7" s="953"/>
      <c r="AK7" s="953"/>
      <c r="AL7" s="954"/>
      <c r="AM7" s="954"/>
      <c r="AN7" s="954"/>
      <c r="AO7" s="954"/>
      <c r="AP7" s="954"/>
      <c r="AQ7" s="954"/>
      <c r="AR7" s="954"/>
      <c r="AS7" s="954"/>
      <c r="AT7" s="954"/>
      <c r="AU7" s="954"/>
      <c r="AV7" s="954"/>
      <c r="AW7" s="5"/>
      <c r="AX7" s="955" t="s">
        <v>696</v>
      </c>
      <c r="AY7" s="956"/>
      <c r="AZ7" s="956"/>
      <c r="BA7" s="956"/>
      <c r="BB7" s="956"/>
      <c r="BC7" s="956"/>
      <c r="BD7" s="956"/>
      <c r="BE7" s="956"/>
      <c r="BF7" s="956"/>
      <c r="BG7" s="956"/>
      <c r="BH7" s="956"/>
      <c r="BI7" s="956"/>
      <c r="BJ7" s="956"/>
      <c r="BK7" s="956"/>
      <c r="BL7" s="95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3"/>
      <c r="AY8" s="974"/>
      <c r="AZ8" s="974"/>
      <c r="BA8" s="974"/>
      <c r="BB8" s="975"/>
      <c r="BC8" s="976"/>
      <c r="BD8" s="974"/>
      <c r="BE8" s="974"/>
      <c r="BF8" s="974"/>
      <c r="BG8" s="975"/>
      <c r="BH8" s="976"/>
      <c r="BI8" s="974"/>
      <c r="BJ8" s="974"/>
      <c r="BK8" s="974"/>
      <c r="BL8" s="977"/>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435</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3"/>
      <c r="AJ9" s="984"/>
      <c r="AK9" s="671"/>
      <c r="AL9" s="603"/>
      <c r="AM9" s="603"/>
      <c r="AN9" s="565"/>
      <c r="AO9" s="565"/>
      <c r="AP9" s="565"/>
      <c r="AQ9" s="565"/>
      <c r="AR9" s="565"/>
      <c r="AS9" s="565"/>
      <c r="AT9" s="565"/>
      <c r="AU9" s="565"/>
      <c r="AV9" s="565"/>
      <c r="AW9" s="5"/>
      <c r="AX9" s="969"/>
      <c r="AY9" s="945"/>
      <c r="AZ9" s="945"/>
      <c r="BA9" s="945"/>
      <c r="BB9" s="946"/>
      <c r="BC9" s="944"/>
      <c r="BD9" s="945"/>
      <c r="BE9" s="945"/>
      <c r="BF9" s="945"/>
      <c r="BG9" s="946"/>
      <c r="BH9" s="944"/>
      <c r="BI9" s="945"/>
      <c r="BJ9" s="945"/>
      <c r="BK9" s="945"/>
      <c r="BL9" s="949"/>
      <c r="BM9" s="5"/>
      <c r="BN9" s="5"/>
      <c r="BO9" s="5"/>
      <c r="BP9" s="636"/>
      <c r="BQ9" s="5"/>
      <c r="BR9" s="5"/>
      <c r="BS9" s="5"/>
      <c r="BT9" s="5"/>
      <c r="BU9" s="636"/>
      <c r="BV9" s="5"/>
      <c r="BW9" s="5"/>
      <c r="BX9" s="5"/>
      <c r="BY9" s="5"/>
      <c r="BZ9" s="5"/>
      <c r="CA9" s="5"/>
      <c r="CB9" s="5"/>
      <c r="CC9" s="5"/>
      <c r="CD9" s="5"/>
      <c r="CE9" s="5"/>
      <c r="CF9" s="5"/>
    </row>
    <row r="10" spans="1:84" ht="12.75" customHeight="1" thickTop="1" x14ac:dyDescent="0.25">
      <c r="A10" s="961" t="s">
        <v>428</v>
      </c>
      <c r="B10" s="962"/>
      <c r="C10" s="962"/>
      <c r="D10" s="962"/>
      <c r="E10" s="962"/>
      <c r="F10" s="962"/>
      <c r="G10" s="963"/>
      <c r="H10" s="964" t="s">
        <v>427</v>
      </c>
      <c r="I10" s="962"/>
      <c r="J10" s="962"/>
      <c r="K10" s="962"/>
      <c r="L10" s="962"/>
      <c r="M10" s="963"/>
      <c r="N10" s="965" t="s">
        <v>426</v>
      </c>
      <c r="O10" s="966"/>
      <c r="P10" s="967"/>
      <c r="Q10" s="968" t="s">
        <v>425</v>
      </c>
      <c r="R10" s="968"/>
      <c r="S10" s="968"/>
      <c r="T10" s="968"/>
      <c r="U10" s="968"/>
      <c r="V10" s="968"/>
      <c r="W10" s="968" t="s">
        <v>424</v>
      </c>
      <c r="X10" s="968"/>
      <c r="Y10" s="968"/>
      <c r="Z10" s="968"/>
      <c r="AA10" s="968"/>
      <c r="AB10" s="968"/>
      <c r="AC10" s="970" t="s">
        <v>433</v>
      </c>
      <c r="AD10" s="971"/>
      <c r="AE10" s="972"/>
      <c r="AF10" s="964" t="s">
        <v>39</v>
      </c>
      <c r="AG10" s="962"/>
      <c r="AH10" s="962"/>
      <c r="AI10" s="962"/>
      <c r="AJ10" s="978"/>
      <c r="AK10" s="565"/>
      <c r="AL10" s="565"/>
      <c r="AM10" s="565"/>
      <c r="AN10" s="565"/>
      <c r="AO10" s="565"/>
      <c r="AP10" s="565"/>
      <c r="AQ10" s="565"/>
      <c r="AR10" s="565"/>
      <c r="AS10" s="565"/>
      <c r="AT10" s="565"/>
      <c r="AU10" s="565"/>
      <c r="AV10" s="565"/>
      <c r="AW10" s="5"/>
      <c r="AX10" s="969"/>
      <c r="AY10" s="945"/>
      <c r="AZ10" s="945"/>
      <c r="BA10" s="945"/>
      <c r="BB10" s="946"/>
      <c r="BC10" s="944"/>
      <c r="BD10" s="945"/>
      <c r="BE10" s="945"/>
      <c r="BF10" s="945"/>
      <c r="BG10" s="946"/>
      <c r="BH10" s="944"/>
      <c r="BI10" s="945"/>
      <c r="BJ10" s="945"/>
      <c r="BK10" s="945"/>
      <c r="BL10" s="949"/>
      <c r="BM10" s="5"/>
      <c r="BN10" s="5"/>
      <c r="BO10" s="5"/>
      <c r="BP10" s="636"/>
      <c r="BQ10" s="5"/>
      <c r="BR10" s="5"/>
      <c r="BS10" s="5"/>
      <c r="BT10" s="5"/>
      <c r="BU10" s="636"/>
      <c r="BV10" s="5"/>
      <c r="BW10" s="5"/>
      <c r="BX10" s="5"/>
      <c r="BY10" s="5"/>
      <c r="BZ10" s="5"/>
      <c r="CA10" s="5"/>
      <c r="CB10" s="5"/>
      <c r="CC10" s="5"/>
      <c r="CD10" s="5"/>
      <c r="CE10" s="5"/>
      <c r="CF10" s="5"/>
    </row>
    <row r="11" spans="1:84" ht="12" customHeight="1" x14ac:dyDescent="0.25">
      <c r="A11" s="961"/>
      <c r="B11" s="962"/>
      <c r="C11" s="962"/>
      <c r="D11" s="962"/>
      <c r="E11" s="962"/>
      <c r="F11" s="962"/>
      <c r="G11" s="963"/>
      <c r="H11" s="964"/>
      <c r="I11" s="962"/>
      <c r="J11" s="962"/>
      <c r="K11" s="962"/>
      <c r="L11" s="962"/>
      <c r="M11" s="963"/>
      <c r="N11" s="965"/>
      <c r="O11" s="966"/>
      <c r="P11" s="967"/>
      <c r="Q11" s="958" t="s">
        <v>281</v>
      </c>
      <c r="R11" s="959"/>
      <c r="S11" s="960"/>
      <c r="T11" s="958" t="s">
        <v>282</v>
      </c>
      <c r="U11" s="959"/>
      <c r="V11" s="960"/>
      <c r="W11" s="958" t="s">
        <v>281</v>
      </c>
      <c r="X11" s="959"/>
      <c r="Y11" s="960"/>
      <c r="Z11" s="958" t="s">
        <v>282</v>
      </c>
      <c r="AA11" s="959"/>
      <c r="AB11" s="960"/>
      <c r="AC11" s="964"/>
      <c r="AD11" s="962"/>
      <c r="AE11" s="963"/>
      <c r="AF11" s="979"/>
      <c r="AG11" s="980"/>
      <c r="AH11" s="980"/>
      <c r="AI11" s="980"/>
      <c r="AJ11" s="981"/>
      <c r="AK11" s="565"/>
      <c r="AL11" s="565"/>
      <c r="AM11" s="565"/>
      <c r="AN11" s="565"/>
      <c r="AO11" s="565"/>
      <c r="AP11" s="565"/>
      <c r="AQ11" s="565"/>
      <c r="AR11" s="565"/>
      <c r="AS11" s="565"/>
      <c r="AT11" s="565"/>
      <c r="AU11" s="565"/>
      <c r="AV11" s="565"/>
      <c r="AW11" s="5"/>
      <c r="AX11" s="969"/>
      <c r="AY11" s="945"/>
      <c r="AZ11" s="945"/>
      <c r="BA11" s="945"/>
      <c r="BB11" s="946"/>
      <c r="BC11" s="944"/>
      <c r="BD11" s="945"/>
      <c r="BE11" s="945"/>
      <c r="BF11" s="945"/>
      <c r="BG11" s="946"/>
      <c r="BH11" s="944"/>
      <c r="BI11" s="945"/>
      <c r="BJ11" s="945"/>
      <c r="BK11" s="945"/>
      <c r="BL11" s="949"/>
      <c r="BM11" s="5"/>
      <c r="BN11" s="5"/>
      <c r="BO11" s="5"/>
      <c r="BP11" s="636"/>
      <c r="BQ11" s="5"/>
      <c r="BR11" s="5"/>
      <c r="BS11" s="5"/>
      <c r="BT11" s="5"/>
      <c r="BU11" s="636"/>
      <c r="BV11" s="5"/>
      <c r="BW11" s="5"/>
      <c r="BX11" s="5"/>
      <c r="BY11" s="5"/>
      <c r="BZ11" s="5"/>
      <c r="CA11" s="5"/>
      <c r="CB11" s="5"/>
      <c r="CC11" s="5"/>
      <c r="CD11" s="5"/>
      <c r="CE11" s="5"/>
      <c r="CF11" s="5"/>
    </row>
    <row r="12" spans="1:84" ht="12.75" customHeight="1" x14ac:dyDescent="0.25">
      <c r="A12" s="886"/>
      <c r="B12" s="887"/>
      <c r="C12" s="887"/>
      <c r="D12" s="887"/>
      <c r="E12" s="887"/>
      <c r="F12" s="887"/>
      <c r="G12" s="888"/>
      <c r="H12" s="909" t="s">
        <v>102</v>
      </c>
      <c r="I12" s="910"/>
      <c r="J12" s="910"/>
      <c r="K12" s="910"/>
      <c r="L12" s="910"/>
      <c r="M12" s="911"/>
      <c r="N12" s="938"/>
      <c r="O12" s="938"/>
      <c r="P12" s="938"/>
      <c r="Q12" s="918"/>
      <c r="R12" s="918"/>
      <c r="S12" s="918"/>
      <c r="T12" s="892" t="str">
        <f>IF($A12&lt;&gt;"","---","")</f>
        <v/>
      </c>
      <c r="U12" s="893"/>
      <c r="V12" s="893"/>
      <c r="W12" s="918"/>
      <c r="X12" s="918"/>
      <c r="Y12" s="918"/>
      <c r="Z12" s="892" t="str">
        <f>IF($A12&lt;&gt;"","---","")</f>
        <v/>
      </c>
      <c r="AA12" s="893"/>
      <c r="AB12" s="893"/>
      <c r="AC12" s="940"/>
      <c r="AD12" s="940"/>
      <c r="AE12" s="940"/>
      <c r="AF12" s="897"/>
      <c r="AG12" s="898"/>
      <c r="AH12" s="898"/>
      <c r="AI12" s="898"/>
      <c r="AJ12" s="899"/>
      <c r="AK12" s="565"/>
      <c r="AL12" s="565"/>
      <c r="AM12" s="565"/>
      <c r="AN12" s="565"/>
      <c r="AO12" s="565"/>
      <c r="AP12" s="565"/>
      <c r="AQ12" s="565"/>
      <c r="AR12" s="565"/>
      <c r="AS12" s="565"/>
      <c r="AT12" s="565"/>
      <c r="AU12" s="565"/>
      <c r="AV12" s="565"/>
      <c r="AW12" s="5"/>
      <c r="AX12" s="969"/>
      <c r="AY12" s="945"/>
      <c r="AZ12" s="945"/>
      <c r="BA12" s="945"/>
      <c r="BB12" s="946"/>
      <c r="BC12" s="944"/>
      <c r="BD12" s="945"/>
      <c r="BE12" s="945"/>
      <c r="BF12" s="945"/>
      <c r="BG12" s="946"/>
      <c r="BH12" s="944"/>
      <c r="BI12" s="945"/>
      <c r="BJ12" s="945"/>
      <c r="BK12" s="945"/>
      <c r="BL12" s="94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919"/>
      <c r="B13" s="920"/>
      <c r="C13" s="920"/>
      <c r="D13" s="920"/>
      <c r="E13" s="920"/>
      <c r="F13" s="920"/>
      <c r="G13" s="921"/>
      <c r="H13" s="922" t="s">
        <v>101</v>
      </c>
      <c r="I13" s="923"/>
      <c r="J13" s="923"/>
      <c r="K13" s="923"/>
      <c r="L13" s="923"/>
      <c r="M13" s="924"/>
      <c r="N13" s="950"/>
      <c r="O13" s="950"/>
      <c r="P13" s="950"/>
      <c r="Q13" s="933"/>
      <c r="R13" s="933"/>
      <c r="S13" s="933"/>
      <c r="T13" s="931" t="str">
        <f>IF($A12&lt;&gt;"","---","")</f>
        <v/>
      </c>
      <c r="U13" s="932"/>
      <c r="V13" s="932"/>
      <c r="W13" s="933"/>
      <c r="X13" s="933"/>
      <c r="Y13" s="933"/>
      <c r="Z13" s="931" t="str">
        <f>IF($A12&lt;&gt;"","---","")</f>
        <v/>
      </c>
      <c r="AA13" s="932"/>
      <c r="AB13" s="932"/>
      <c r="AC13" s="934" t="str">
        <f>IF(N13*1.085*(W13-Q13)/1000=0,"",N13*1.085*(W13-Q13)/1000)</f>
        <v/>
      </c>
      <c r="AD13" s="934"/>
      <c r="AE13" s="934"/>
      <c r="AF13" s="935"/>
      <c r="AG13" s="936"/>
      <c r="AH13" s="936"/>
      <c r="AI13" s="936"/>
      <c r="AJ13" s="937"/>
      <c r="AK13" s="565"/>
      <c r="AL13" s="565"/>
      <c r="AM13" s="565"/>
      <c r="AN13" s="565"/>
      <c r="AO13" s="565"/>
      <c r="AP13" s="565"/>
      <c r="AQ13" s="565"/>
      <c r="AR13" s="565"/>
      <c r="AS13" s="565"/>
      <c r="AT13" s="565"/>
      <c r="AU13" s="565"/>
      <c r="AV13" s="565"/>
      <c r="AW13" s="5"/>
      <c r="AX13" s="952"/>
      <c r="AY13" s="942"/>
      <c r="AZ13" s="942"/>
      <c r="BA13" s="942"/>
      <c r="BB13" s="943"/>
      <c r="BC13" s="941"/>
      <c r="BD13" s="942"/>
      <c r="BE13" s="942"/>
      <c r="BF13" s="942"/>
      <c r="BG13" s="943"/>
      <c r="BH13" s="941"/>
      <c r="BI13" s="942"/>
      <c r="BJ13" s="942"/>
      <c r="BK13" s="942"/>
      <c r="BL13" s="95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886"/>
      <c r="B14" s="887"/>
      <c r="C14" s="887"/>
      <c r="D14" s="887"/>
      <c r="E14" s="887"/>
      <c r="F14" s="887"/>
      <c r="G14" s="888"/>
      <c r="H14" s="909" t="s">
        <v>102</v>
      </c>
      <c r="I14" s="910"/>
      <c r="J14" s="910"/>
      <c r="K14" s="910"/>
      <c r="L14" s="910"/>
      <c r="M14" s="911"/>
      <c r="N14" s="938"/>
      <c r="O14" s="938"/>
      <c r="P14" s="938"/>
      <c r="Q14" s="918"/>
      <c r="R14" s="918"/>
      <c r="S14" s="918"/>
      <c r="T14" s="892" t="str">
        <f>IF($A14&lt;&gt;"","---","")</f>
        <v/>
      </c>
      <c r="U14" s="893"/>
      <c r="V14" s="893"/>
      <c r="W14" s="918"/>
      <c r="X14" s="918"/>
      <c r="Y14" s="918"/>
      <c r="Z14" s="892" t="str">
        <f>IF($A14&lt;&gt;"","---","")</f>
        <v/>
      </c>
      <c r="AA14" s="893"/>
      <c r="AB14" s="893"/>
      <c r="AC14" s="940"/>
      <c r="AD14" s="940"/>
      <c r="AE14" s="940"/>
      <c r="AF14" s="897"/>
      <c r="AG14" s="898"/>
      <c r="AH14" s="898"/>
      <c r="AI14" s="898"/>
      <c r="AJ14" s="899"/>
      <c r="AK14" s="565"/>
      <c r="AL14" s="565"/>
      <c r="AM14" s="565"/>
      <c r="AN14" s="565"/>
      <c r="AO14" s="565"/>
      <c r="AP14" s="565"/>
      <c r="AQ14" s="565"/>
      <c r="AR14" s="565"/>
      <c r="AS14" s="565"/>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922" t="s">
        <v>101</v>
      </c>
      <c r="I15" s="923"/>
      <c r="J15" s="923"/>
      <c r="K15" s="923"/>
      <c r="L15" s="923"/>
      <c r="M15" s="924"/>
      <c r="N15" s="939"/>
      <c r="O15" s="939"/>
      <c r="P15" s="939"/>
      <c r="Q15" s="933"/>
      <c r="R15" s="933"/>
      <c r="S15" s="933"/>
      <c r="T15" s="931" t="str">
        <f>IF($A14&lt;&gt;"","---","")</f>
        <v/>
      </c>
      <c r="U15" s="932"/>
      <c r="V15" s="932"/>
      <c r="W15" s="933"/>
      <c r="X15" s="933"/>
      <c r="Y15" s="933"/>
      <c r="Z15" s="931" t="str">
        <f>IF($A14&lt;&gt;"","---","")</f>
        <v/>
      </c>
      <c r="AA15" s="932"/>
      <c r="AB15" s="932"/>
      <c r="AC15" s="934" t="str">
        <f>IF(N15*1.085*(W15-Q15)/1000=0,"",N15*1.085*(W15-Q15)/1000)</f>
        <v/>
      </c>
      <c r="AD15" s="934"/>
      <c r="AE15" s="934"/>
      <c r="AF15" s="935"/>
      <c r="AG15" s="936"/>
      <c r="AH15" s="936"/>
      <c r="AI15" s="936"/>
      <c r="AJ15" s="937"/>
      <c r="AK15" s="565"/>
      <c r="AL15" s="565"/>
      <c r="AM15" s="565"/>
      <c r="AN15" s="565"/>
      <c r="AO15" s="565"/>
      <c r="AP15" s="565"/>
      <c r="AQ15" s="565"/>
      <c r="AR15" s="565"/>
      <c r="AS15" s="565"/>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909" t="s">
        <v>102</v>
      </c>
      <c r="I16" s="910"/>
      <c r="J16" s="910"/>
      <c r="K16" s="910"/>
      <c r="L16" s="910"/>
      <c r="M16" s="911"/>
      <c r="N16" s="938"/>
      <c r="O16" s="938"/>
      <c r="P16" s="938"/>
      <c r="Q16" s="918"/>
      <c r="R16" s="918"/>
      <c r="S16" s="918"/>
      <c r="T16" s="892" t="str">
        <f>IF($A16&lt;&gt;"","---","")</f>
        <v/>
      </c>
      <c r="U16" s="893"/>
      <c r="V16" s="893"/>
      <c r="W16" s="918"/>
      <c r="X16" s="918"/>
      <c r="Y16" s="918"/>
      <c r="Z16" s="892" t="str">
        <f>IF($A16&lt;&gt;"","---","")</f>
        <v/>
      </c>
      <c r="AA16" s="893"/>
      <c r="AB16" s="893"/>
      <c r="AC16" s="940"/>
      <c r="AD16" s="940"/>
      <c r="AE16" s="940"/>
      <c r="AF16" s="897"/>
      <c r="AG16" s="898"/>
      <c r="AH16" s="898"/>
      <c r="AI16" s="898"/>
      <c r="AJ16" s="899"/>
      <c r="AK16" s="565"/>
      <c r="AL16" s="565"/>
      <c r="AM16" s="565"/>
      <c r="AN16" s="565"/>
      <c r="AO16" s="565"/>
      <c r="AP16" s="565"/>
      <c r="AQ16" s="565"/>
      <c r="AR16" s="565"/>
      <c r="AS16" s="565"/>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19"/>
      <c r="B17" s="920"/>
      <c r="C17" s="920"/>
      <c r="D17" s="920"/>
      <c r="E17" s="920"/>
      <c r="F17" s="920"/>
      <c r="G17" s="921"/>
      <c r="H17" s="922" t="s">
        <v>101</v>
      </c>
      <c r="I17" s="923"/>
      <c r="J17" s="923"/>
      <c r="K17" s="923"/>
      <c r="L17" s="923"/>
      <c r="M17" s="924"/>
      <c r="N17" s="939"/>
      <c r="O17" s="939"/>
      <c r="P17" s="939"/>
      <c r="Q17" s="933"/>
      <c r="R17" s="933"/>
      <c r="S17" s="933"/>
      <c r="T17" s="931" t="str">
        <f>IF($A16&lt;&gt;"","---","")</f>
        <v/>
      </c>
      <c r="U17" s="932"/>
      <c r="V17" s="932"/>
      <c r="W17" s="933"/>
      <c r="X17" s="933"/>
      <c r="Y17" s="933"/>
      <c r="Z17" s="931" t="str">
        <f>IF($A16&lt;&gt;"","---","")</f>
        <v/>
      </c>
      <c r="AA17" s="932"/>
      <c r="AB17" s="932"/>
      <c r="AC17" s="934" t="str">
        <f>IF(N17*1.085*(W17-Q17)/1000=0,"",N17*1.085*(W17-Q17)/1000)</f>
        <v/>
      </c>
      <c r="AD17" s="934"/>
      <c r="AE17" s="934"/>
      <c r="AF17" s="935"/>
      <c r="AG17" s="936"/>
      <c r="AH17" s="936"/>
      <c r="AI17" s="936"/>
      <c r="AJ17" s="937"/>
      <c r="AK17" s="565"/>
      <c r="AL17" s="565"/>
      <c r="AM17" s="565"/>
      <c r="AN17" s="565"/>
      <c r="AO17" s="565"/>
      <c r="AP17" s="565"/>
      <c r="AQ17" s="565"/>
      <c r="AR17" s="565"/>
      <c r="AS17" s="565"/>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886"/>
      <c r="B18" s="887"/>
      <c r="C18" s="887"/>
      <c r="D18" s="887"/>
      <c r="E18" s="887"/>
      <c r="F18" s="887"/>
      <c r="G18" s="888"/>
      <c r="H18" s="909" t="s">
        <v>102</v>
      </c>
      <c r="I18" s="910"/>
      <c r="J18" s="910"/>
      <c r="K18" s="910"/>
      <c r="L18" s="910"/>
      <c r="M18" s="911"/>
      <c r="N18" s="938"/>
      <c r="O18" s="938"/>
      <c r="P18" s="938"/>
      <c r="Q18" s="918"/>
      <c r="R18" s="918"/>
      <c r="S18" s="918"/>
      <c r="T18" s="892" t="str">
        <f>IF($A18&lt;&gt;"","---","")</f>
        <v/>
      </c>
      <c r="U18" s="893"/>
      <c r="V18" s="893"/>
      <c r="W18" s="918"/>
      <c r="X18" s="918"/>
      <c r="Y18" s="918"/>
      <c r="Z18" s="892" t="str">
        <f>IF($A18&lt;&gt;"","---","")</f>
        <v/>
      </c>
      <c r="AA18" s="893"/>
      <c r="AB18" s="893"/>
      <c r="AC18" s="940"/>
      <c r="AD18" s="940"/>
      <c r="AE18" s="940"/>
      <c r="AF18" s="897"/>
      <c r="AG18" s="898"/>
      <c r="AH18" s="898"/>
      <c r="AI18" s="898"/>
      <c r="AJ18" s="899"/>
      <c r="AK18" s="565"/>
      <c r="AL18" s="565"/>
      <c r="AM18" s="565"/>
      <c r="AN18" s="565"/>
      <c r="AO18" s="565"/>
      <c r="AP18" s="565"/>
      <c r="AQ18" s="565"/>
      <c r="AR18" s="565"/>
      <c r="AS18" s="565"/>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922" t="s">
        <v>101</v>
      </c>
      <c r="I19" s="923"/>
      <c r="J19" s="923"/>
      <c r="K19" s="923"/>
      <c r="L19" s="923"/>
      <c r="M19" s="924"/>
      <c r="N19" s="939"/>
      <c r="O19" s="939"/>
      <c r="P19" s="939"/>
      <c r="Q19" s="933"/>
      <c r="R19" s="933"/>
      <c r="S19" s="933"/>
      <c r="T19" s="931" t="str">
        <f>IF($A18&lt;&gt;"","---","")</f>
        <v/>
      </c>
      <c r="U19" s="932"/>
      <c r="V19" s="932"/>
      <c r="W19" s="933"/>
      <c r="X19" s="933"/>
      <c r="Y19" s="933"/>
      <c r="Z19" s="931" t="str">
        <f>IF($A18&lt;&gt;"","---","")</f>
        <v/>
      </c>
      <c r="AA19" s="932"/>
      <c r="AB19" s="932"/>
      <c r="AC19" s="934" t="str">
        <f>IF(N19*1.085*(W19-Q19)/1000=0,"",N19*1.085*(W19-Q19)/1000)</f>
        <v/>
      </c>
      <c r="AD19" s="934"/>
      <c r="AE19" s="934"/>
      <c r="AF19" s="935"/>
      <c r="AG19" s="936"/>
      <c r="AH19" s="936"/>
      <c r="AI19" s="936"/>
      <c r="AJ19" s="937"/>
      <c r="AK19" s="565"/>
      <c r="AL19" s="565"/>
      <c r="AM19" s="565"/>
      <c r="AN19" s="565"/>
      <c r="AO19" s="565"/>
      <c r="AP19" s="565"/>
      <c r="AQ19" s="565"/>
      <c r="AR19" s="565"/>
      <c r="AS19" s="565"/>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909" t="s">
        <v>102</v>
      </c>
      <c r="I20" s="910"/>
      <c r="J20" s="910"/>
      <c r="K20" s="910"/>
      <c r="L20" s="910"/>
      <c r="M20" s="911"/>
      <c r="N20" s="938"/>
      <c r="O20" s="938"/>
      <c r="P20" s="938"/>
      <c r="Q20" s="918"/>
      <c r="R20" s="918"/>
      <c r="S20" s="918"/>
      <c r="T20" s="892" t="str">
        <f>IF($A20&lt;&gt;"","---","")</f>
        <v/>
      </c>
      <c r="U20" s="893"/>
      <c r="V20" s="893"/>
      <c r="W20" s="918"/>
      <c r="X20" s="918"/>
      <c r="Y20" s="918"/>
      <c r="Z20" s="892" t="str">
        <f>IF($A20&lt;&gt;"","---","")</f>
        <v/>
      </c>
      <c r="AA20" s="893"/>
      <c r="AB20" s="893"/>
      <c r="AC20" s="940"/>
      <c r="AD20" s="940"/>
      <c r="AE20" s="940"/>
      <c r="AF20" s="897"/>
      <c r="AG20" s="898"/>
      <c r="AH20" s="898"/>
      <c r="AI20" s="898"/>
      <c r="AJ20" s="899"/>
      <c r="AK20" s="565"/>
      <c r="AL20" s="565"/>
      <c r="AM20" s="565"/>
      <c r="AN20" s="565"/>
      <c r="AO20" s="565"/>
      <c r="AP20" s="565"/>
      <c r="AQ20" s="565"/>
      <c r="AR20" s="565"/>
      <c r="AS20" s="565"/>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19"/>
      <c r="B21" s="920"/>
      <c r="C21" s="920"/>
      <c r="D21" s="920"/>
      <c r="E21" s="920"/>
      <c r="F21" s="920"/>
      <c r="G21" s="921"/>
      <c r="H21" s="922" t="s">
        <v>101</v>
      </c>
      <c r="I21" s="923"/>
      <c r="J21" s="923"/>
      <c r="K21" s="923"/>
      <c r="L21" s="923"/>
      <c r="M21" s="924"/>
      <c r="N21" s="939"/>
      <c r="O21" s="939"/>
      <c r="P21" s="939"/>
      <c r="Q21" s="933"/>
      <c r="R21" s="933"/>
      <c r="S21" s="933"/>
      <c r="T21" s="931" t="str">
        <f>IF($A20&lt;&gt;"","---","")</f>
        <v/>
      </c>
      <c r="U21" s="932"/>
      <c r="V21" s="932"/>
      <c r="W21" s="933"/>
      <c r="X21" s="933"/>
      <c r="Y21" s="933"/>
      <c r="Z21" s="931" t="str">
        <f>IF($A20&lt;&gt;"","---","")</f>
        <v/>
      </c>
      <c r="AA21" s="932"/>
      <c r="AB21" s="932"/>
      <c r="AC21" s="934" t="str">
        <f>IF(N21*1.085*(W21-Q21)/1000=0,"",N21*1.085*(W21-Q21)/1000)</f>
        <v/>
      </c>
      <c r="AD21" s="934"/>
      <c r="AE21" s="934"/>
      <c r="AF21" s="935"/>
      <c r="AG21" s="936"/>
      <c r="AH21" s="936"/>
      <c r="AI21" s="936"/>
      <c r="AJ21" s="937"/>
      <c r="AK21" s="565"/>
      <c r="AL21" s="565"/>
      <c r="AM21" s="565"/>
      <c r="AN21" s="565"/>
      <c r="AO21" s="565"/>
      <c r="AP21" s="565"/>
      <c r="AQ21" s="565"/>
      <c r="AR21" s="565"/>
      <c r="AS21" s="565"/>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886"/>
      <c r="B22" s="887"/>
      <c r="C22" s="887"/>
      <c r="D22" s="887"/>
      <c r="E22" s="887"/>
      <c r="F22" s="887"/>
      <c r="G22" s="888"/>
      <c r="H22" s="909" t="s">
        <v>102</v>
      </c>
      <c r="I22" s="910"/>
      <c r="J22" s="910"/>
      <c r="K22" s="910"/>
      <c r="L22" s="910"/>
      <c r="M22" s="911"/>
      <c r="N22" s="938"/>
      <c r="O22" s="938"/>
      <c r="P22" s="938"/>
      <c r="Q22" s="918"/>
      <c r="R22" s="918"/>
      <c r="S22" s="918"/>
      <c r="T22" s="892" t="str">
        <f>IF($A22&lt;&gt;"","---","")</f>
        <v/>
      </c>
      <c r="U22" s="893"/>
      <c r="V22" s="893"/>
      <c r="W22" s="918"/>
      <c r="X22" s="918"/>
      <c r="Y22" s="918"/>
      <c r="Z22" s="892" t="str">
        <f>IF($A22&lt;&gt;"","---","")</f>
        <v/>
      </c>
      <c r="AA22" s="893"/>
      <c r="AB22" s="893"/>
      <c r="AC22" s="940"/>
      <c r="AD22" s="940"/>
      <c r="AE22" s="940"/>
      <c r="AF22" s="897"/>
      <c r="AG22" s="898"/>
      <c r="AH22" s="898"/>
      <c r="AI22" s="898"/>
      <c r="AJ22" s="899"/>
      <c r="AK22" s="565"/>
      <c r="AL22" s="565"/>
      <c r="AM22" s="565"/>
      <c r="AN22" s="565"/>
      <c r="AO22" s="565"/>
      <c r="AP22" s="565"/>
      <c r="AQ22" s="565"/>
      <c r="AR22" s="565"/>
      <c r="AS22" s="565"/>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922" t="s">
        <v>101</v>
      </c>
      <c r="I23" s="923"/>
      <c r="J23" s="923"/>
      <c r="K23" s="923"/>
      <c r="L23" s="923"/>
      <c r="M23" s="924"/>
      <c r="N23" s="939"/>
      <c r="O23" s="939"/>
      <c r="P23" s="939"/>
      <c r="Q23" s="933"/>
      <c r="R23" s="933"/>
      <c r="S23" s="933"/>
      <c r="T23" s="931" t="str">
        <f>IF($A22&lt;&gt;"","---","")</f>
        <v/>
      </c>
      <c r="U23" s="932"/>
      <c r="V23" s="932"/>
      <c r="W23" s="933"/>
      <c r="X23" s="933"/>
      <c r="Y23" s="933"/>
      <c r="Z23" s="931" t="str">
        <f>IF($A22&lt;&gt;"","---","")</f>
        <v/>
      </c>
      <c r="AA23" s="932"/>
      <c r="AB23" s="932"/>
      <c r="AC23" s="934" t="str">
        <f>IF(N23*1.085*(W23-Q23)/1000=0,"",N23*1.085*(W23-Q23)/1000)</f>
        <v/>
      </c>
      <c r="AD23" s="934"/>
      <c r="AE23" s="934"/>
      <c r="AF23" s="935"/>
      <c r="AG23" s="936"/>
      <c r="AH23" s="936"/>
      <c r="AI23" s="936"/>
      <c r="AJ23" s="937"/>
      <c r="AK23" s="565"/>
      <c r="AL23" s="565"/>
      <c r="AM23" s="565"/>
      <c r="AN23" s="565"/>
      <c r="AO23" s="565"/>
      <c r="AP23" s="565"/>
      <c r="AQ23" s="565"/>
      <c r="AR23" s="565"/>
      <c r="AS23" s="565"/>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909" t="s">
        <v>102</v>
      </c>
      <c r="I24" s="910"/>
      <c r="J24" s="910"/>
      <c r="K24" s="910"/>
      <c r="L24" s="910"/>
      <c r="M24" s="911"/>
      <c r="N24" s="938"/>
      <c r="O24" s="938"/>
      <c r="P24" s="938"/>
      <c r="Q24" s="918"/>
      <c r="R24" s="918"/>
      <c r="S24" s="918"/>
      <c r="T24" s="892" t="str">
        <f>IF($A24&lt;&gt;"","---","")</f>
        <v/>
      </c>
      <c r="U24" s="893"/>
      <c r="V24" s="893"/>
      <c r="W24" s="918"/>
      <c r="X24" s="918"/>
      <c r="Y24" s="918"/>
      <c r="Z24" s="892" t="str">
        <f>IF($A24&lt;&gt;"","---","")</f>
        <v/>
      </c>
      <c r="AA24" s="893"/>
      <c r="AB24" s="893"/>
      <c r="AC24" s="940"/>
      <c r="AD24" s="940"/>
      <c r="AE24" s="940"/>
      <c r="AF24" s="897"/>
      <c r="AG24" s="898"/>
      <c r="AH24" s="898"/>
      <c r="AI24" s="898"/>
      <c r="AJ24" s="899"/>
      <c r="AK24" s="565"/>
      <c r="AL24" s="565"/>
      <c r="AM24" s="565"/>
      <c r="AN24" s="565"/>
      <c r="AO24" s="565"/>
      <c r="AP24" s="565"/>
      <c r="AQ24" s="565"/>
      <c r="AR24" s="565"/>
      <c r="AS24" s="565"/>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19"/>
      <c r="B25" s="920"/>
      <c r="C25" s="920"/>
      <c r="D25" s="920"/>
      <c r="E25" s="920"/>
      <c r="F25" s="920"/>
      <c r="G25" s="921"/>
      <c r="H25" s="922" t="s">
        <v>101</v>
      </c>
      <c r="I25" s="923"/>
      <c r="J25" s="923"/>
      <c r="K25" s="923"/>
      <c r="L25" s="923"/>
      <c r="M25" s="924"/>
      <c r="N25" s="939"/>
      <c r="O25" s="939"/>
      <c r="P25" s="939"/>
      <c r="Q25" s="933"/>
      <c r="R25" s="933"/>
      <c r="S25" s="933"/>
      <c r="T25" s="931" t="str">
        <f>IF($A24&lt;&gt;"","---","")</f>
        <v/>
      </c>
      <c r="U25" s="932"/>
      <c r="V25" s="932"/>
      <c r="W25" s="933"/>
      <c r="X25" s="933"/>
      <c r="Y25" s="933"/>
      <c r="Z25" s="931" t="str">
        <f>IF($A24&lt;&gt;"","---","")</f>
        <v/>
      </c>
      <c r="AA25" s="932"/>
      <c r="AB25" s="932"/>
      <c r="AC25" s="934" t="str">
        <f>IF(N25*1.085*(W25-Q25)/1000=0,"",N25*1.085*(W25-Q25)/1000)</f>
        <v/>
      </c>
      <c r="AD25" s="934"/>
      <c r="AE25" s="934"/>
      <c r="AF25" s="935"/>
      <c r="AG25" s="936"/>
      <c r="AH25" s="936"/>
      <c r="AI25" s="936"/>
      <c r="AJ25" s="937"/>
      <c r="AK25" s="565"/>
      <c r="AL25" s="565"/>
      <c r="AM25" s="565"/>
      <c r="AN25" s="565"/>
      <c r="AO25" s="565"/>
      <c r="AP25" s="565"/>
      <c r="AQ25" s="565"/>
      <c r="AR25" s="565"/>
      <c r="AS25" s="565"/>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886"/>
      <c r="B26" s="887"/>
      <c r="C26" s="887"/>
      <c r="D26" s="887"/>
      <c r="E26" s="887"/>
      <c r="F26" s="887"/>
      <c r="G26" s="888"/>
      <c r="H26" s="909" t="s">
        <v>102</v>
      </c>
      <c r="I26" s="910"/>
      <c r="J26" s="910"/>
      <c r="K26" s="910"/>
      <c r="L26" s="910"/>
      <c r="M26" s="911"/>
      <c r="N26" s="938"/>
      <c r="O26" s="938"/>
      <c r="P26" s="938"/>
      <c r="Q26" s="918"/>
      <c r="R26" s="918"/>
      <c r="S26" s="918"/>
      <c r="T26" s="892" t="str">
        <f>IF($A26&lt;&gt;"","---","")</f>
        <v/>
      </c>
      <c r="U26" s="893"/>
      <c r="V26" s="893"/>
      <c r="W26" s="918"/>
      <c r="X26" s="918"/>
      <c r="Y26" s="918"/>
      <c r="Z26" s="892" t="str">
        <f>IF($A26&lt;&gt;"","---","")</f>
        <v/>
      </c>
      <c r="AA26" s="893"/>
      <c r="AB26" s="893"/>
      <c r="AC26" s="940"/>
      <c r="AD26" s="940"/>
      <c r="AE26" s="940"/>
      <c r="AF26" s="897"/>
      <c r="AG26" s="898"/>
      <c r="AH26" s="898"/>
      <c r="AI26" s="898"/>
      <c r="AJ26" s="899"/>
      <c r="AK26" s="565"/>
      <c r="AL26" s="565"/>
      <c r="AM26" s="565"/>
      <c r="AN26" s="565"/>
      <c r="AO26" s="565"/>
      <c r="AP26" s="565"/>
      <c r="AQ26" s="565"/>
      <c r="AR26" s="565"/>
      <c r="AS26" s="565"/>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922" t="s">
        <v>101</v>
      </c>
      <c r="I27" s="923"/>
      <c r="J27" s="923"/>
      <c r="K27" s="923"/>
      <c r="L27" s="923"/>
      <c r="M27" s="924"/>
      <c r="N27" s="939"/>
      <c r="O27" s="939"/>
      <c r="P27" s="939"/>
      <c r="Q27" s="933"/>
      <c r="R27" s="933"/>
      <c r="S27" s="933"/>
      <c r="T27" s="931" t="str">
        <f>IF($A26&lt;&gt;"","---","")</f>
        <v/>
      </c>
      <c r="U27" s="932"/>
      <c r="V27" s="932"/>
      <c r="W27" s="933"/>
      <c r="X27" s="933"/>
      <c r="Y27" s="933"/>
      <c r="Z27" s="931" t="str">
        <f>IF($A26&lt;&gt;"","---","")</f>
        <v/>
      </c>
      <c r="AA27" s="932"/>
      <c r="AB27" s="932"/>
      <c r="AC27" s="934" t="str">
        <f>IF(N27*1.085*(W27-Q27)/1000=0,"",N27*1.085*(W27-Q27)/1000)</f>
        <v/>
      </c>
      <c r="AD27" s="934"/>
      <c r="AE27" s="934"/>
      <c r="AF27" s="935"/>
      <c r="AG27" s="936"/>
      <c r="AH27" s="936"/>
      <c r="AI27" s="936"/>
      <c r="AJ27" s="937"/>
      <c r="AK27" s="565"/>
      <c r="AL27" s="565"/>
      <c r="AM27" s="565"/>
      <c r="AN27" s="565"/>
      <c r="AO27" s="565"/>
      <c r="AP27" s="565"/>
      <c r="AQ27" s="565"/>
      <c r="AR27" s="565"/>
      <c r="AS27" s="565"/>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909" t="s">
        <v>102</v>
      </c>
      <c r="I28" s="910"/>
      <c r="J28" s="910"/>
      <c r="K28" s="910"/>
      <c r="L28" s="910"/>
      <c r="M28" s="911"/>
      <c r="N28" s="912"/>
      <c r="O28" s="913"/>
      <c r="P28" s="914"/>
      <c r="Q28" s="915"/>
      <c r="R28" s="916"/>
      <c r="S28" s="917"/>
      <c r="T28" s="892" t="str">
        <f>IF($A28&lt;&gt;"","---","")</f>
        <v/>
      </c>
      <c r="U28" s="893"/>
      <c r="V28" s="893"/>
      <c r="W28" s="918"/>
      <c r="X28" s="918"/>
      <c r="Y28" s="918"/>
      <c r="Z28" s="892" t="str">
        <f>IF($A28&lt;&gt;"","---","")</f>
        <v/>
      </c>
      <c r="AA28" s="893"/>
      <c r="AB28" s="893"/>
      <c r="AC28" s="894"/>
      <c r="AD28" s="895"/>
      <c r="AE28" s="896"/>
      <c r="AF28" s="897"/>
      <c r="AG28" s="898"/>
      <c r="AH28" s="898"/>
      <c r="AI28" s="898"/>
      <c r="AJ28" s="899"/>
      <c r="AK28" s="565"/>
      <c r="AL28" s="565"/>
      <c r="AM28" s="565"/>
      <c r="AN28" s="565"/>
      <c r="AO28" s="565"/>
      <c r="AP28" s="565"/>
      <c r="AQ28" s="565"/>
      <c r="AR28" s="565"/>
      <c r="AS28" s="565"/>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19"/>
      <c r="B29" s="920"/>
      <c r="C29" s="920"/>
      <c r="D29" s="920"/>
      <c r="E29" s="920"/>
      <c r="F29" s="920"/>
      <c r="G29" s="921"/>
      <c r="H29" s="922" t="s">
        <v>101</v>
      </c>
      <c r="I29" s="923"/>
      <c r="J29" s="923"/>
      <c r="K29" s="923"/>
      <c r="L29" s="923"/>
      <c r="M29" s="924"/>
      <c r="N29" s="925"/>
      <c r="O29" s="926"/>
      <c r="P29" s="927"/>
      <c r="Q29" s="928"/>
      <c r="R29" s="929"/>
      <c r="S29" s="930"/>
      <c r="T29" s="931" t="str">
        <f>IF($A28&lt;&gt;"","---","")</f>
        <v/>
      </c>
      <c r="U29" s="932"/>
      <c r="V29" s="932"/>
      <c r="W29" s="933"/>
      <c r="X29" s="933"/>
      <c r="Y29" s="933"/>
      <c r="Z29" s="931" t="str">
        <f>IF($A28&lt;&gt;"","---","")</f>
        <v/>
      </c>
      <c r="AA29" s="932"/>
      <c r="AB29" s="932"/>
      <c r="AC29" s="934" t="str">
        <f>IF(N29*1.085*(W29-Q29)/1000=0,"",N29*1.085*(W29-Q29)/1000)</f>
        <v/>
      </c>
      <c r="AD29" s="934"/>
      <c r="AE29" s="934"/>
      <c r="AF29" s="935"/>
      <c r="AG29" s="936"/>
      <c r="AH29" s="936"/>
      <c r="AI29" s="936"/>
      <c r="AJ29" s="937"/>
      <c r="AK29" s="565"/>
      <c r="AL29" s="565"/>
      <c r="AM29" s="565"/>
      <c r="AN29" s="565"/>
      <c r="AO29" s="565"/>
      <c r="AP29" s="565"/>
      <c r="AQ29" s="565"/>
      <c r="AR29" s="565"/>
      <c r="AS29" s="565"/>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886"/>
      <c r="B30" s="887"/>
      <c r="C30" s="887"/>
      <c r="D30" s="887"/>
      <c r="E30" s="887"/>
      <c r="F30" s="887"/>
      <c r="G30" s="888"/>
      <c r="H30" s="909" t="s">
        <v>102</v>
      </c>
      <c r="I30" s="910"/>
      <c r="J30" s="910"/>
      <c r="K30" s="910"/>
      <c r="L30" s="910"/>
      <c r="M30" s="911"/>
      <c r="N30" s="912"/>
      <c r="O30" s="913"/>
      <c r="P30" s="914"/>
      <c r="Q30" s="915"/>
      <c r="R30" s="916"/>
      <c r="S30" s="917"/>
      <c r="T30" s="892" t="str">
        <f>IF($A30&lt;&gt;"","---","")</f>
        <v/>
      </c>
      <c r="U30" s="893"/>
      <c r="V30" s="893"/>
      <c r="W30" s="918"/>
      <c r="X30" s="918"/>
      <c r="Y30" s="918"/>
      <c r="Z30" s="892" t="str">
        <f>IF($A30&lt;&gt;"","---","")</f>
        <v/>
      </c>
      <c r="AA30" s="893"/>
      <c r="AB30" s="893"/>
      <c r="AC30" s="894"/>
      <c r="AD30" s="895"/>
      <c r="AE30" s="896"/>
      <c r="AF30" s="897"/>
      <c r="AG30" s="898"/>
      <c r="AH30" s="898"/>
      <c r="AI30" s="898"/>
      <c r="AJ30" s="899"/>
      <c r="AK30" s="565"/>
      <c r="AL30" s="565"/>
      <c r="AM30" s="565"/>
      <c r="AN30" s="565"/>
      <c r="AO30" s="565"/>
      <c r="AP30" s="565"/>
      <c r="AQ30" s="565"/>
      <c r="AR30" s="565"/>
      <c r="AS30" s="565"/>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19"/>
      <c r="B31" s="920"/>
      <c r="C31" s="920"/>
      <c r="D31" s="920"/>
      <c r="E31" s="920"/>
      <c r="F31" s="920"/>
      <c r="G31" s="921"/>
      <c r="H31" s="922" t="s">
        <v>101</v>
      </c>
      <c r="I31" s="923"/>
      <c r="J31" s="923"/>
      <c r="K31" s="923"/>
      <c r="L31" s="923"/>
      <c r="M31" s="924"/>
      <c r="N31" s="925"/>
      <c r="O31" s="926"/>
      <c r="P31" s="927"/>
      <c r="Q31" s="928"/>
      <c r="R31" s="929"/>
      <c r="S31" s="930"/>
      <c r="T31" s="931" t="str">
        <f>IF($A30&lt;&gt;"","---","")</f>
        <v/>
      </c>
      <c r="U31" s="932"/>
      <c r="V31" s="932"/>
      <c r="W31" s="933"/>
      <c r="X31" s="933"/>
      <c r="Y31" s="933"/>
      <c r="Z31" s="931" t="str">
        <f>IF($A30&lt;&gt;"","---","")</f>
        <v/>
      </c>
      <c r="AA31" s="932"/>
      <c r="AB31" s="932"/>
      <c r="AC31" s="934" t="str">
        <f>IF(N31*1.085*(W31-Q31)/1000=0,"",N31*1.085*(W31-Q31)/1000)</f>
        <v/>
      </c>
      <c r="AD31" s="934"/>
      <c r="AE31" s="934"/>
      <c r="AF31" s="935"/>
      <c r="AG31" s="936"/>
      <c r="AH31" s="936"/>
      <c r="AI31" s="936"/>
      <c r="AJ31" s="937"/>
      <c r="AK31" s="565"/>
      <c r="AL31" s="565"/>
      <c r="AM31" s="565"/>
      <c r="AN31" s="565"/>
      <c r="AO31" s="565"/>
      <c r="AP31" s="565"/>
      <c r="AQ31" s="565"/>
      <c r="AR31" s="565"/>
      <c r="AS31" s="565"/>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886"/>
      <c r="B32" s="887"/>
      <c r="C32" s="887"/>
      <c r="D32" s="887"/>
      <c r="E32" s="887"/>
      <c r="F32" s="887"/>
      <c r="G32" s="888"/>
      <c r="H32" s="909" t="s">
        <v>102</v>
      </c>
      <c r="I32" s="910"/>
      <c r="J32" s="910"/>
      <c r="K32" s="910"/>
      <c r="L32" s="910"/>
      <c r="M32" s="911"/>
      <c r="N32" s="912"/>
      <c r="O32" s="913"/>
      <c r="P32" s="914"/>
      <c r="Q32" s="915"/>
      <c r="R32" s="916"/>
      <c r="S32" s="917"/>
      <c r="T32" s="892" t="str">
        <f>IF($A32&lt;&gt;"","---","")</f>
        <v/>
      </c>
      <c r="U32" s="893"/>
      <c r="V32" s="893"/>
      <c r="W32" s="918"/>
      <c r="X32" s="918"/>
      <c r="Y32" s="918"/>
      <c r="Z32" s="892" t="str">
        <f>IF($A32&lt;&gt;"","---","")</f>
        <v/>
      </c>
      <c r="AA32" s="893"/>
      <c r="AB32" s="893"/>
      <c r="AC32" s="894"/>
      <c r="AD32" s="895"/>
      <c r="AE32" s="896"/>
      <c r="AF32" s="897"/>
      <c r="AG32" s="898"/>
      <c r="AH32" s="898"/>
      <c r="AI32" s="898"/>
      <c r="AJ32" s="899"/>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889"/>
      <c r="B33" s="890"/>
      <c r="C33" s="890"/>
      <c r="D33" s="890"/>
      <c r="E33" s="890"/>
      <c r="F33" s="890"/>
      <c r="G33" s="891"/>
      <c r="H33" s="900" t="s">
        <v>101</v>
      </c>
      <c r="I33" s="901"/>
      <c r="J33" s="901"/>
      <c r="K33" s="901"/>
      <c r="L33" s="901"/>
      <c r="M33" s="902"/>
      <c r="N33" s="903"/>
      <c r="O33" s="904"/>
      <c r="P33" s="905"/>
      <c r="Q33" s="880"/>
      <c r="R33" s="881"/>
      <c r="S33" s="882"/>
      <c r="T33" s="906" t="str">
        <f>IF($A32&lt;&gt;"","---","")</f>
        <v/>
      </c>
      <c r="U33" s="907"/>
      <c r="V33" s="907"/>
      <c r="W33" s="908"/>
      <c r="X33" s="908"/>
      <c r="Y33" s="908"/>
      <c r="Z33" s="906" t="str">
        <f>IF($A32&lt;&gt;"","---","")</f>
        <v/>
      </c>
      <c r="AA33" s="907"/>
      <c r="AB33" s="907"/>
      <c r="AC33" s="880" t="str">
        <f>IF(N33*1.085*(W33-Q33)/1000=0,"",N33*1.085*(W33-Q33)/1000)</f>
        <v/>
      </c>
      <c r="AD33" s="881"/>
      <c r="AE33" s="882"/>
      <c r="AF33" s="883"/>
      <c r="AG33" s="884"/>
      <c r="AH33" s="884"/>
      <c r="AI33" s="884"/>
      <c r="AJ33" s="88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445" t="s">
        <v>39</v>
      </c>
      <c r="C35" s="565"/>
      <c r="D35" s="565"/>
      <c r="E35" s="565"/>
      <c r="F35" s="565"/>
      <c r="G35" s="565"/>
      <c r="H35" s="565"/>
      <c r="I35" s="565"/>
      <c r="J35" s="565"/>
      <c r="K35" s="565"/>
      <c r="L35" s="565"/>
      <c r="M35" s="565"/>
      <c r="N35" s="565"/>
      <c r="O35" s="565"/>
      <c r="P35" s="565"/>
      <c r="Q35" s="565"/>
      <c r="R35" s="565"/>
      <c r="S35" s="565"/>
      <c r="T35" s="565"/>
      <c r="U35" s="565"/>
      <c r="V35" s="565"/>
      <c r="W35" s="565"/>
      <c r="X35" s="565"/>
      <c r="Y35" s="565"/>
      <c r="Z35" s="565"/>
      <c r="AA35" s="565"/>
      <c r="AB35" s="565"/>
      <c r="AC35" s="565"/>
      <c r="AD35" s="565"/>
      <c r="AE35" s="565"/>
      <c r="AF35" s="565"/>
      <c r="AG35" s="565"/>
      <c r="AH35" s="565"/>
      <c r="AI35" s="565"/>
      <c r="AJ35" s="565"/>
      <c r="AK35" s="565"/>
      <c r="AL35" s="565"/>
      <c r="AM35" s="565"/>
      <c r="AN35" s="565"/>
      <c r="AO35" s="565"/>
      <c r="AP35" s="565"/>
      <c r="AQ35" s="565"/>
      <c r="AR35" s="565"/>
      <c r="AS35" s="565"/>
      <c r="AT35" s="565"/>
      <c r="AU35" s="565"/>
      <c r="AV35" s="565"/>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s="1" customFormat="1" ht="12.75" hidden="1" customHeight="1" x14ac:dyDescent="0.2"/>
    <row r="50" s="1" customFormat="1" ht="12.75" hidden="1" customHeight="1" x14ac:dyDescent="0.2"/>
    <row r="51" s="1" customFormat="1" ht="12.75" hidden="1" customHeight="1" x14ac:dyDescent="0.2"/>
    <row r="52" s="1" customFormat="1" ht="12.75" hidden="1" customHeight="1" x14ac:dyDescent="0.2"/>
    <row r="53" s="1" customFormat="1" ht="12.75" hidden="1" customHeight="1" x14ac:dyDescent="0.2"/>
    <row r="54" s="1" customFormat="1" ht="12.75" hidden="1" customHeight="1" x14ac:dyDescent="0.2"/>
    <row r="55" s="1" customFormat="1" ht="12.75" hidden="1" customHeight="1" x14ac:dyDescent="0.2"/>
    <row r="56" s="1" customFormat="1" ht="12" hidden="1" x14ac:dyDescent="0.2"/>
    <row r="57" s="1" customFormat="1" ht="12" hidden="1" x14ac:dyDescent="0.2"/>
    <row r="58" s="1" customFormat="1" ht="12" hidden="1" x14ac:dyDescent="0.2"/>
    <row r="59" s="1" customFormat="1" ht="12" hidden="1" x14ac:dyDescent="0.2"/>
    <row r="60" s="1" customFormat="1" ht="12" hidden="1" x14ac:dyDescent="0.2"/>
    <row r="61" s="1" customFormat="1" ht="12" hidden="1" x14ac:dyDescent="0.2"/>
    <row r="62" s="1" customFormat="1" ht="12" hidden="1" x14ac:dyDescent="0.2"/>
    <row r="63" s="1" customFormat="1" ht="12" hidden="1" x14ac:dyDescent="0.2"/>
    <row r="64" s="1" customFormat="1" ht="12" hidden="1" x14ac:dyDescent="0.2"/>
    <row r="65" s="1" customFormat="1" ht="12" hidden="1" x14ac:dyDescent="0.2"/>
    <row r="66" s="1" customFormat="1" ht="12" hidden="1" x14ac:dyDescent="0.2"/>
    <row r="67" s="1" customFormat="1" ht="12" hidden="1" x14ac:dyDescent="0.2"/>
    <row r="68" s="1" customFormat="1" ht="12" hidden="1" x14ac:dyDescent="0.2"/>
    <row r="69" s="1" customFormat="1" ht="12" hidden="1" x14ac:dyDescent="0.2"/>
    <row r="70" s="1" customFormat="1" ht="12" hidden="1" x14ac:dyDescent="0.2"/>
    <row r="71" s="1" customFormat="1" ht="12" hidden="1" x14ac:dyDescent="0.2"/>
    <row r="72" s="1" customFormat="1" ht="12" hidden="1" x14ac:dyDescent="0.2"/>
    <row r="73" s="1" customFormat="1" ht="12" hidden="1" x14ac:dyDescent="0.2"/>
    <row r="74" s="1" customFormat="1" ht="12" hidden="1" x14ac:dyDescent="0.2"/>
    <row r="75" s="1" customFormat="1" ht="12" hidden="1" x14ac:dyDescent="0.2"/>
    <row r="76" s="1" customFormat="1" ht="12" hidden="1" x14ac:dyDescent="0.2"/>
    <row r="77" s="1" customFormat="1" ht="12" hidden="1" x14ac:dyDescent="0.2"/>
    <row r="78" s="1" customFormat="1" ht="12" hidden="1" x14ac:dyDescent="0.2"/>
    <row r="79" s="1" customFormat="1" ht="12" hidden="1" x14ac:dyDescent="0.2"/>
    <row r="80" s="1" customFormat="1" ht="12" hidden="1" x14ac:dyDescent="0.2"/>
    <row r="81" s="1" customFormat="1" ht="12" hidden="1" x14ac:dyDescent="0.2"/>
    <row r="82" s="1" customFormat="1" ht="12" hidden="1" x14ac:dyDescent="0.2"/>
    <row r="83" s="1" customFormat="1" ht="12" hidden="1" x14ac:dyDescent="0.2"/>
    <row r="84" s="1" customFormat="1" ht="12" hidden="1" x14ac:dyDescent="0.2"/>
    <row r="85" s="1" customFormat="1" ht="12" hidden="1" x14ac:dyDescent="0.2"/>
    <row r="86" s="1" customFormat="1" ht="12" hidden="1" x14ac:dyDescent="0.2"/>
    <row r="87" s="1" customFormat="1" ht="12" hidden="1" x14ac:dyDescent="0.2"/>
    <row r="88" s="1" customFormat="1" ht="12" hidden="1" x14ac:dyDescent="0.2"/>
    <row r="89" s="1" customFormat="1" ht="12" hidden="1" x14ac:dyDescent="0.2"/>
    <row r="90" s="1" customFormat="1" ht="12" hidden="1" x14ac:dyDescent="0.2"/>
    <row r="91" s="1" customFormat="1" ht="12" hidden="1" x14ac:dyDescent="0.2"/>
    <row r="92" s="1" customFormat="1" ht="12" hidden="1" x14ac:dyDescent="0.2"/>
    <row r="93" s="1" customFormat="1" ht="12" hidden="1" x14ac:dyDescent="0.2"/>
    <row r="94" s="1" customFormat="1" ht="12" hidden="1" x14ac:dyDescent="0.2"/>
    <row r="95" s="1" customFormat="1" ht="12" hidden="1" x14ac:dyDescent="0.2"/>
    <row r="96" s="1" customFormat="1" ht="12" hidden="1" x14ac:dyDescent="0.2"/>
    <row r="97" s="1" customFormat="1" ht="12" hidden="1" x14ac:dyDescent="0.2"/>
    <row r="98" s="1" customFormat="1" ht="12" hidden="1" x14ac:dyDescent="0.2"/>
    <row r="99" s="1" customFormat="1" ht="12" hidden="1" x14ac:dyDescent="0.2"/>
    <row r="100" s="1" customFormat="1" ht="12" hidden="1" x14ac:dyDescent="0.2"/>
    <row r="101" s="1" customFormat="1" ht="12" hidden="1" x14ac:dyDescent="0.2"/>
    <row r="102" s="1" customFormat="1" ht="12" hidden="1" x14ac:dyDescent="0.2"/>
    <row r="103" s="1" customFormat="1" ht="12" hidden="1" x14ac:dyDescent="0.2"/>
    <row r="104" s="1" customFormat="1" ht="12" hidden="1" x14ac:dyDescent="0.2"/>
    <row r="105" s="1" customFormat="1" ht="12" hidden="1" x14ac:dyDescent="0.2"/>
    <row r="106" s="1" customFormat="1" ht="12" hidden="1" x14ac:dyDescent="0.2"/>
    <row r="107" s="1" customFormat="1" ht="12" hidden="1" x14ac:dyDescent="0.2"/>
    <row r="108" s="1" customFormat="1" ht="12" hidden="1" x14ac:dyDescent="0.2"/>
    <row r="109" s="1" customFormat="1" ht="12" hidden="1" x14ac:dyDescent="0.2"/>
    <row r="110" s="1" customFormat="1" ht="12" hidden="1" x14ac:dyDescent="0.2"/>
    <row r="111" s="1" customFormat="1" ht="12" hidden="1" x14ac:dyDescent="0.2"/>
    <row r="112" s="1" customFormat="1" ht="12" hidden="1" x14ac:dyDescent="0.2"/>
    <row r="113" s="1" customFormat="1" ht="12" hidden="1" x14ac:dyDescent="0.2"/>
    <row r="114" s="1" customFormat="1" ht="14.45" hidden="1" customHeight="1" x14ac:dyDescent="0.2"/>
    <row r="115" s="1" customFormat="1" ht="14.45" hidden="1" customHeight="1" x14ac:dyDescent="0.2"/>
    <row r="116" s="1" customFormat="1" ht="14.45" hidden="1" customHeight="1" x14ac:dyDescent="0.2"/>
    <row r="117" s="1" customFormat="1" ht="14.45" hidden="1" customHeight="1" x14ac:dyDescent="0.2"/>
    <row r="118" s="1" customFormat="1" ht="14.45" hidden="1" customHeight="1" x14ac:dyDescent="0.2"/>
    <row r="119" s="1" customFormat="1" ht="14.45" hidden="1" customHeight="1" x14ac:dyDescent="0.2"/>
  </sheetData>
  <sheetProtection sheet="1" objects="1" scenarios="1"/>
  <mergeCells count="233">
    <mergeCell ref="BC11:BG11"/>
    <mergeCell ref="BH11:BL11"/>
    <mergeCell ref="AF10:AJ11"/>
    <mergeCell ref="A9:AJ9"/>
    <mergeCell ref="Q12:S12"/>
    <mergeCell ref="T12:V12"/>
    <mergeCell ref="W12:Y12"/>
    <mergeCell ref="Z12:AB12"/>
    <mergeCell ref="AC12:AE12"/>
    <mergeCell ref="AX12:BB12"/>
    <mergeCell ref="A7:E7"/>
    <mergeCell ref="F7:P7"/>
    <mergeCell ref="AG7:AK7"/>
    <mergeCell ref="AL7:AV7"/>
    <mergeCell ref="AX7:BL7"/>
    <mergeCell ref="W11:Y11"/>
    <mergeCell ref="Z11:AB11"/>
    <mergeCell ref="A10:G11"/>
    <mergeCell ref="H10:M11"/>
    <mergeCell ref="N10:P11"/>
    <mergeCell ref="Q10:V10"/>
    <mergeCell ref="W10:AB10"/>
    <mergeCell ref="AX10:BB10"/>
    <mergeCell ref="BC10:BG10"/>
    <mergeCell ref="BH10:BL10"/>
    <mergeCell ref="AX11:BB11"/>
    <mergeCell ref="Q11:S11"/>
    <mergeCell ref="T11:V11"/>
    <mergeCell ref="AC10:AE11"/>
    <mergeCell ref="AX8:BB8"/>
    <mergeCell ref="BC8:BG8"/>
    <mergeCell ref="BH8:BL8"/>
    <mergeCell ref="AX9:BB9"/>
    <mergeCell ref="BC9:BG9"/>
    <mergeCell ref="AW1:CF1"/>
    <mergeCell ref="Z5:AV5"/>
    <mergeCell ref="AF15:AJ15"/>
    <mergeCell ref="BH12:BL12"/>
    <mergeCell ref="H13:M13"/>
    <mergeCell ref="N13:P13"/>
    <mergeCell ref="Q13:S13"/>
    <mergeCell ref="T13:V13"/>
    <mergeCell ref="W13:Y13"/>
    <mergeCell ref="BH13:BL13"/>
    <mergeCell ref="Z13:AB13"/>
    <mergeCell ref="AC13:AE13"/>
    <mergeCell ref="AF12:AJ12"/>
    <mergeCell ref="AF14:AJ14"/>
    <mergeCell ref="H15:M15"/>
    <mergeCell ref="N15:P15"/>
    <mergeCell ref="Q15:S15"/>
    <mergeCell ref="T15:V15"/>
    <mergeCell ref="W15:Y15"/>
    <mergeCell ref="Z15:AB15"/>
    <mergeCell ref="AC15:AE15"/>
    <mergeCell ref="AF13:AJ13"/>
    <mergeCell ref="AX13:BB13"/>
    <mergeCell ref="BH9:BL9"/>
    <mergeCell ref="BC13:BG13"/>
    <mergeCell ref="H12:M12"/>
    <mergeCell ref="N12:P12"/>
    <mergeCell ref="A14:G15"/>
    <mergeCell ref="H14:M14"/>
    <mergeCell ref="N14:P14"/>
    <mergeCell ref="Q14:S14"/>
    <mergeCell ref="T14:V14"/>
    <mergeCell ref="W14:Y14"/>
    <mergeCell ref="Z14:AB14"/>
    <mergeCell ref="AC14:AE14"/>
    <mergeCell ref="BC12:BG12"/>
    <mergeCell ref="A12:G13"/>
    <mergeCell ref="Z17:AB17"/>
    <mergeCell ref="H16:M16"/>
    <mergeCell ref="N16:P16"/>
    <mergeCell ref="Q16:S16"/>
    <mergeCell ref="T16:V16"/>
    <mergeCell ref="W16:Y16"/>
    <mergeCell ref="A16:G17"/>
    <mergeCell ref="AC18:AE18"/>
    <mergeCell ref="Z16:AB16"/>
    <mergeCell ref="AC16:AE16"/>
    <mergeCell ref="AF16:AJ16"/>
    <mergeCell ref="H17:M17"/>
    <mergeCell ref="N17:P17"/>
    <mergeCell ref="Q17:S17"/>
    <mergeCell ref="T17:V17"/>
    <mergeCell ref="A18:G19"/>
    <mergeCell ref="H18:M18"/>
    <mergeCell ref="N18:P18"/>
    <mergeCell ref="Q18:S18"/>
    <mergeCell ref="T18:V18"/>
    <mergeCell ref="W18:Y18"/>
    <mergeCell ref="AC17:AE17"/>
    <mergeCell ref="AF17:AJ17"/>
    <mergeCell ref="AF18:AJ18"/>
    <mergeCell ref="H19:M19"/>
    <mergeCell ref="N19:P19"/>
    <mergeCell ref="Q19:S19"/>
    <mergeCell ref="T19:V19"/>
    <mergeCell ref="W19:Y19"/>
    <mergeCell ref="Z19:AB19"/>
    <mergeCell ref="AC19:AE19"/>
    <mergeCell ref="AF19:AJ19"/>
    <mergeCell ref="Z18:AB18"/>
    <mergeCell ref="W17:Y17"/>
    <mergeCell ref="AF20:AJ20"/>
    <mergeCell ref="H21:M21"/>
    <mergeCell ref="N21:P21"/>
    <mergeCell ref="Q21:S21"/>
    <mergeCell ref="T21:V21"/>
    <mergeCell ref="W21:Y21"/>
    <mergeCell ref="Z21:AB21"/>
    <mergeCell ref="AC21:AE21"/>
    <mergeCell ref="AF21:AJ21"/>
    <mergeCell ref="Z20:AB20"/>
    <mergeCell ref="AC20:AE20"/>
    <mergeCell ref="A22:G23"/>
    <mergeCell ref="H22:M22"/>
    <mergeCell ref="N22:P22"/>
    <mergeCell ref="Q22:S22"/>
    <mergeCell ref="T22:V22"/>
    <mergeCell ref="W22:Y22"/>
    <mergeCell ref="Z22:AB22"/>
    <mergeCell ref="AC22:AE22"/>
    <mergeCell ref="A20:G21"/>
    <mergeCell ref="H20:M20"/>
    <mergeCell ref="N20:P20"/>
    <mergeCell ref="Q20:S20"/>
    <mergeCell ref="T20:V20"/>
    <mergeCell ref="W20:Y20"/>
    <mergeCell ref="AF22:AJ22"/>
    <mergeCell ref="H23:M23"/>
    <mergeCell ref="N23:P23"/>
    <mergeCell ref="Q23:S23"/>
    <mergeCell ref="T23:V23"/>
    <mergeCell ref="W23:Y23"/>
    <mergeCell ref="Z23:AB23"/>
    <mergeCell ref="AC23:AE23"/>
    <mergeCell ref="Z25:AB25"/>
    <mergeCell ref="H24:M24"/>
    <mergeCell ref="N24:P24"/>
    <mergeCell ref="Q24:S24"/>
    <mergeCell ref="T24:V24"/>
    <mergeCell ref="W24:Y24"/>
    <mergeCell ref="AF23:AJ23"/>
    <mergeCell ref="A24:G25"/>
    <mergeCell ref="AC26:AE26"/>
    <mergeCell ref="Z24:AB24"/>
    <mergeCell ref="AC24:AE24"/>
    <mergeCell ref="AF24:AJ24"/>
    <mergeCell ref="H25:M25"/>
    <mergeCell ref="N25:P25"/>
    <mergeCell ref="Q25:S25"/>
    <mergeCell ref="T25:V25"/>
    <mergeCell ref="W25:Y25"/>
    <mergeCell ref="AC25:AE25"/>
    <mergeCell ref="AF25:AJ25"/>
    <mergeCell ref="AF27:AJ27"/>
    <mergeCell ref="A26:G27"/>
    <mergeCell ref="H26:M26"/>
    <mergeCell ref="N26:P26"/>
    <mergeCell ref="Q26:S26"/>
    <mergeCell ref="T26:V26"/>
    <mergeCell ref="W26:Y26"/>
    <mergeCell ref="Z26:AB26"/>
    <mergeCell ref="Z28:AB28"/>
    <mergeCell ref="AC28:AE28"/>
    <mergeCell ref="AF26:AJ26"/>
    <mergeCell ref="H27:M27"/>
    <mergeCell ref="N27:P27"/>
    <mergeCell ref="Q27:S27"/>
    <mergeCell ref="T27:V27"/>
    <mergeCell ref="W27:Y27"/>
    <mergeCell ref="Z27:AB27"/>
    <mergeCell ref="AC27:AE27"/>
    <mergeCell ref="A28:G29"/>
    <mergeCell ref="H28:M28"/>
    <mergeCell ref="N28:P28"/>
    <mergeCell ref="Q28:S28"/>
    <mergeCell ref="T28:V28"/>
    <mergeCell ref="W28:Y28"/>
    <mergeCell ref="AF28:AJ28"/>
    <mergeCell ref="H29:M29"/>
    <mergeCell ref="N29:P29"/>
    <mergeCell ref="Q29:S29"/>
    <mergeCell ref="T29:V29"/>
    <mergeCell ref="W29:Y29"/>
    <mergeCell ref="Z29:AB29"/>
    <mergeCell ref="AC29:AE29"/>
    <mergeCell ref="AF29:AJ29"/>
    <mergeCell ref="T32:V32"/>
    <mergeCell ref="W32:Y32"/>
    <mergeCell ref="A30:G31"/>
    <mergeCell ref="H30:M30"/>
    <mergeCell ref="N30:P30"/>
    <mergeCell ref="Q30:S30"/>
    <mergeCell ref="T30:V30"/>
    <mergeCell ref="W30:Y30"/>
    <mergeCell ref="AF30:AJ30"/>
    <mergeCell ref="H31:M31"/>
    <mergeCell ref="N31:P31"/>
    <mergeCell ref="Q31:S31"/>
    <mergeCell ref="T31:V31"/>
    <mergeCell ref="W31:Y31"/>
    <mergeCell ref="Z31:AB31"/>
    <mergeCell ref="AC31:AE31"/>
    <mergeCell ref="AF31:AJ31"/>
    <mergeCell ref="Z30:AB30"/>
    <mergeCell ref="AC30:AE30"/>
    <mergeCell ref="B39:AV39"/>
    <mergeCell ref="B40:AV40"/>
    <mergeCell ref="A42:D42"/>
    <mergeCell ref="E42:K42"/>
    <mergeCell ref="AD42:AH42"/>
    <mergeCell ref="AI42:AV42"/>
    <mergeCell ref="AC33:AE33"/>
    <mergeCell ref="AF33:AJ33"/>
    <mergeCell ref="B36:AV36"/>
    <mergeCell ref="B37:AV37"/>
    <mergeCell ref="B38:AV38"/>
    <mergeCell ref="A32:G33"/>
    <mergeCell ref="Z32:AB32"/>
    <mergeCell ref="AC32:AE32"/>
    <mergeCell ref="AF32:AJ32"/>
    <mergeCell ref="H33:M33"/>
    <mergeCell ref="N33:P33"/>
    <mergeCell ref="Q33:S33"/>
    <mergeCell ref="T33:V33"/>
    <mergeCell ref="W33:Y33"/>
    <mergeCell ref="Z33:AB33"/>
    <mergeCell ref="H32:M32"/>
    <mergeCell ref="N32:P32"/>
    <mergeCell ref="Q32:S32"/>
  </mergeCells>
  <conditionalFormatting sqref="N12 N14 N16 N18 N20 N22 N24 N26 N28 N30 N32">
    <cfRule type="notContainsBlanks" dxfId="1897" priority="150" stopIfTrue="1">
      <formula>LEN(TRIM(N12))&gt;0</formula>
    </cfRule>
  </conditionalFormatting>
  <conditionalFormatting sqref="N15:S15 N17:S17 N19:S19 N21:S21 N23:S23 N25:S25 N27:S27 N29:S29 N31:S31 N33:S33 N13:AB13">
    <cfRule type="expression" dxfId="1896" priority="151">
      <formula>NOT(ISBLANK(OFFSET($A11,1,0)))</formula>
    </cfRule>
  </conditionalFormatting>
  <conditionalFormatting sqref="N14:S14 N16:S16 N18:S18 N20:S20 N22:S22 N24:S24 N26:S26 N28:S28 N30:S30 N32:S32 AC14:AE14 AC16:AE16 AC18:AE18 AC20:AE20 AC22:AE22 AC24:AE24 AC26:AE26 AC28:AE28 AC30:AE30 AC32:AE32 N12:AE12">
    <cfRule type="expression" dxfId="1895" priority="152">
      <formula>NOT(ISBLANK($A12))</formula>
    </cfRule>
  </conditionalFormatting>
  <conditionalFormatting sqref="H12 H14 H16 H18 H20 H22 H24 H26 H28 H30 H32 AF18:AJ18 AF20:AJ20 AF22:AJ22 AF24:AJ24 AF26:AJ26 AF28:AJ28 AF32:AJ32 AF30:AJ30 AF12:AJ12 AF14:AJ14">
    <cfRule type="expression" dxfId="1894" priority="149">
      <formula>ISBLANK($A12)</formula>
    </cfRule>
  </conditionalFormatting>
  <conditionalFormatting sqref="H13 H15 H17 H19 H21 H23 H25 H27 H29 H31 H33 AF17:AJ17 AF19:AJ19 AF21:AJ21 AF23:AJ23 AF25:AJ25 AF27:AJ27 AF29:AJ29 AF31:AJ31 AF33:AJ33 AF13:AJ13 AF15:AJ15">
    <cfRule type="expression" dxfId="1893" priority="148">
      <formula>ISBLANK($A12)</formula>
    </cfRule>
  </conditionalFormatting>
  <conditionalFormatting sqref="F7:P7 E42:K42 AI42:AV42">
    <cfRule type="containsBlanks" dxfId="1892" priority="147">
      <formula>LEN(TRIM(E7))=0</formula>
    </cfRule>
  </conditionalFormatting>
  <conditionalFormatting sqref="Q14:S14 Q16:S16 Q18:S18 Q20:S20 Q22:S22 Q24:S24 Q26:S26 Q28:S28 Q30:S30 Q32:S32 AC14:AE14 AC16:AE16 AC18:AE18 AC20:AE20 AC22:AE22 AC24:AE24 AC26:AE26 AC28:AE28 AC30:AE30 AC32:AE32 Q12:AE12">
    <cfRule type="notContainsBlanks" dxfId="1891" priority="146">
      <formula>LEN(TRIM(Q12))&gt;0</formula>
    </cfRule>
  </conditionalFormatting>
  <conditionalFormatting sqref="Q15:S15 Q17:S17 Q19:S19 Q21:S21 Q23:S23 Q25:S25 Q27:S27 Q29:S29 Q31:S31 Q33:S33 Q13:AB13">
    <cfRule type="notContainsBlanks" dxfId="1890" priority="145">
      <formula>LEN(TRIM(Q13))&gt;0</formula>
    </cfRule>
  </conditionalFormatting>
  <conditionalFormatting sqref="N13:P13 N15:P15 N17:P17 N19:P19 N21:P21 N23:P23 N25:P25 N27:P27 N29:P29 N31:P31 N33:P33">
    <cfRule type="notContainsBlanks" dxfId="1889" priority="144">
      <formula>LEN(TRIM(N13))&gt;0</formula>
    </cfRule>
  </conditionalFormatting>
  <conditionalFormatting sqref="AF16:AJ16">
    <cfRule type="expression" dxfId="1888" priority="143">
      <formula>ISBLANK($A16)</formula>
    </cfRule>
  </conditionalFormatting>
  <conditionalFormatting sqref="W15:Y15">
    <cfRule type="expression" dxfId="1887" priority="142">
      <formula>NOT(ISBLANK(OFFSET($A13,1,0)))</formula>
    </cfRule>
  </conditionalFormatting>
  <conditionalFormatting sqref="W14:Y14">
    <cfRule type="expression" dxfId="1886" priority="141">
      <formula>NOT(ISBLANK($A14))</formula>
    </cfRule>
  </conditionalFormatting>
  <conditionalFormatting sqref="W14:Y14">
    <cfRule type="notContainsBlanks" dxfId="1885" priority="140">
      <formula>LEN(TRIM(W14))&gt;0</formula>
    </cfRule>
  </conditionalFormatting>
  <conditionalFormatting sqref="W15:Y15">
    <cfRule type="notContainsBlanks" dxfId="1884" priority="139">
      <formula>LEN(TRIM(W15))&gt;0</formula>
    </cfRule>
  </conditionalFormatting>
  <conditionalFormatting sqref="W17:Y17">
    <cfRule type="expression" dxfId="1883" priority="138">
      <formula>NOT(ISBLANK(OFFSET($A15,1,0)))</formula>
    </cfRule>
  </conditionalFormatting>
  <conditionalFormatting sqref="W16:Y16">
    <cfRule type="expression" dxfId="1882" priority="137">
      <formula>NOT(ISBLANK($A16))</formula>
    </cfRule>
  </conditionalFormatting>
  <conditionalFormatting sqref="W16:Y16">
    <cfRule type="notContainsBlanks" dxfId="1881" priority="136">
      <formula>LEN(TRIM(W16))&gt;0</formula>
    </cfRule>
  </conditionalFormatting>
  <conditionalFormatting sqref="W17:Y17">
    <cfRule type="notContainsBlanks" dxfId="1880" priority="135">
      <formula>LEN(TRIM(W17))&gt;0</formula>
    </cfRule>
  </conditionalFormatting>
  <conditionalFormatting sqref="W19:Y19">
    <cfRule type="expression" dxfId="1879" priority="134">
      <formula>NOT(ISBLANK(OFFSET($A17,1,0)))</formula>
    </cfRule>
  </conditionalFormatting>
  <conditionalFormatting sqref="W18:Y18">
    <cfRule type="expression" dxfId="1878" priority="133">
      <formula>NOT(ISBLANK($A18))</formula>
    </cfRule>
  </conditionalFormatting>
  <conditionalFormatting sqref="W18:Y18">
    <cfRule type="notContainsBlanks" dxfId="1877" priority="132">
      <formula>LEN(TRIM(W18))&gt;0</formula>
    </cfRule>
  </conditionalFormatting>
  <conditionalFormatting sqref="W19:Y19">
    <cfRule type="notContainsBlanks" dxfId="1876" priority="131">
      <formula>LEN(TRIM(W19))&gt;0</formula>
    </cfRule>
  </conditionalFormatting>
  <conditionalFormatting sqref="W21:Y21">
    <cfRule type="expression" dxfId="1875" priority="130">
      <formula>NOT(ISBLANK(OFFSET($A19,1,0)))</formula>
    </cfRule>
  </conditionalFormatting>
  <conditionalFormatting sqref="W20:Y20">
    <cfRule type="expression" dxfId="1874" priority="129">
      <formula>NOT(ISBLANK($A20))</formula>
    </cfRule>
  </conditionalFormatting>
  <conditionalFormatting sqref="W20:Y20">
    <cfRule type="notContainsBlanks" dxfId="1873" priority="128">
      <formula>LEN(TRIM(W20))&gt;0</formula>
    </cfRule>
  </conditionalFormatting>
  <conditionalFormatting sqref="W21:Y21">
    <cfRule type="notContainsBlanks" dxfId="1872" priority="127">
      <formula>LEN(TRIM(W21))&gt;0</formula>
    </cfRule>
  </conditionalFormatting>
  <conditionalFormatting sqref="W23:Y23">
    <cfRule type="expression" dxfId="1871" priority="126">
      <formula>NOT(ISBLANK(OFFSET($A21,1,0)))</formula>
    </cfRule>
  </conditionalFormatting>
  <conditionalFormatting sqref="W22:Y22">
    <cfRule type="expression" dxfId="1870" priority="125">
      <formula>NOT(ISBLANK($A22))</formula>
    </cfRule>
  </conditionalFormatting>
  <conditionalFormatting sqref="W22:Y22">
    <cfRule type="notContainsBlanks" dxfId="1869" priority="124">
      <formula>LEN(TRIM(W22))&gt;0</formula>
    </cfRule>
  </conditionalFormatting>
  <conditionalFormatting sqref="W23:Y23">
    <cfRule type="notContainsBlanks" dxfId="1868" priority="123">
      <formula>LEN(TRIM(W23))&gt;0</formula>
    </cfRule>
  </conditionalFormatting>
  <conditionalFormatting sqref="W25:Y25">
    <cfRule type="expression" dxfId="1867" priority="122">
      <formula>NOT(ISBLANK(OFFSET($A23,1,0)))</formula>
    </cfRule>
  </conditionalFormatting>
  <conditionalFormatting sqref="W24:Y24">
    <cfRule type="expression" dxfId="1866" priority="121">
      <formula>NOT(ISBLANK($A24))</formula>
    </cfRule>
  </conditionalFormatting>
  <conditionalFormatting sqref="W24:Y24">
    <cfRule type="notContainsBlanks" dxfId="1865" priority="120">
      <formula>LEN(TRIM(W24))&gt;0</formula>
    </cfRule>
  </conditionalFormatting>
  <conditionalFormatting sqref="W25:Y25">
    <cfRule type="notContainsBlanks" dxfId="1864" priority="119">
      <formula>LEN(TRIM(W25))&gt;0</formula>
    </cfRule>
  </conditionalFormatting>
  <conditionalFormatting sqref="W27:Y27">
    <cfRule type="expression" dxfId="1863" priority="118">
      <formula>NOT(ISBLANK(OFFSET($A25,1,0)))</formula>
    </cfRule>
  </conditionalFormatting>
  <conditionalFormatting sqref="W26:Y26">
    <cfRule type="expression" dxfId="1862" priority="117">
      <formula>NOT(ISBLANK($A26))</formula>
    </cfRule>
  </conditionalFormatting>
  <conditionalFormatting sqref="W26:Y26">
    <cfRule type="notContainsBlanks" dxfId="1861" priority="116">
      <formula>LEN(TRIM(W26))&gt;0</formula>
    </cfRule>
  </conditionalFormatting>
  <conditionalFormatting sqref="W27:Y27">
    <cfRule type="notContainsBlanks" dxfId="1860" priority="115">
      <formula>LEN(TRIM(W27))&gt;0</formula>
    </cfRule>
  </conditionalFormatting>
  <conditionalFormatting sqref="W29:Y29">
    <cfRule type="expression" dxfId="1859" priority="114">
      <formula>NOT(ISBLANK(OFFSET($A27,1,0)))</formula>
    </cfRule>
  </conditionalFormatting>
  <conditionalFormatting sqref="W28:Y28">
    <cfRule type="expression" dxfId="1858" priority="113">
      <formula>NOT(ISBLANK($A28))</formula>
    </cfRule>
  </conditionalFormatting>
  <conditionalFormatting sqref="W28:Y28">
    <cfRule type="notContainsBlanks" dxfId="1857" priority="112">
      <formula>LEN(TRIM(W28))&gt;0</formula>
    </cfRule>
  </conditionalFormatting>
  <conditionalFormatting sqref="W29:Y29">
    <cfRule type="notContainsBlanks" dxfId="1856" priority="111">
      <formula>LEN(TRIM(W29))&gt;0</formula>
    </cfRule>
  </conditionalFormatting>
  <conditionalFormatting sqref="W31:Y31">
    <cfRule type="expression" dxfId="1855" priority="110">
      <formula>NOT(ISBLANK(OFFSET($A29,1,0)))</formula>
    </cfRule>
  </conditionalFormatting>
  <conditionalFormatting sqref="W30:Y30">
    <cfRule type="expression" dxfId="1854" priority="109">
      <formula>NOT(ISBLANK($A30))</formula>
    </cfRule>
  </conditionalFormatting>
  <conditionalFormatting sqref="W30:Y30">
    <cfRule type="notContainsBlanks" dxfId="1853" priority="108">
      <formula>LEN(TRIM(W30))&gt;0</formula>
    </cfRule>
  </conditionalFormatting>
  <conditionalFormatting sqref="W31:Y31">
    <cfRule type="notContainsBlanks" dxfId="1852" priority="107">
      <formula>LEN(TRIM(W31))&gt;0</formula>
    </cfRule>
  </conditionalFormatting>
  <conditionalFormatting sqref="W33:Y33">
    <cfRule type="expression" dxfId="1851" priority="106">
      <formula>NOT(ISBLANK(OFFSET($A31,1,0)))</formula>
    </cfRule>
  </conditionalFormatting>
  <conditionalFormatting sqref="W32:Y32">
    <cfRule type="expression" dxfId="1850" priority="105">
      <formula>NOT(ISBLANK($A32))</formula>
    </cfRule>
  </conditionalFormatting>
  <conditionalFormatting sqref="W32:Y32">
    <cfRule type="notContainsBlanks" dxfId="1849" priority="104">
      <formula>LEN(TRIM(W32))&gt;0</formula>
    </cfRule>
  </conditionalFormatting>
  <conditionalFormatting sqref="W33:Y33">
    <cfRule type="notContainsBlanks" dxfId="1848" priority="103">
      <formula>LEN(TRIM(W33))&gt;0</formula>
    </cfRule>
  </conditionalFormatting>
  <conditionalFormatting sqref="T15:V15">
    <cfRule type="expression" dxfId="1847" priority="102">
      <formula>NOT(ISBLANK(OFFSET($A13,1,0)))</formula>
    </cfRule>
  </conditionalFormatting>
  <conditionalFormatting sqref="T14:V14">
    <cfRule type="expression" dxfId="1846" priority="101">
      <formula>NOT(ISBLANK($A14))</formula>
    </cfRule>
  </conditionalFormatting>
  <conditionalFormatting sqref="T14:V14">
    <cfRule type="notContainsBlanks" dxfId="1845" priority="100">
      <formula>LEN(TRIM(T14))&gt;0</formula>
    </cfRule>
  </conditionalFormatting>
  <conditionalFormatting sqref="T15:V15">
    <cfRule type="notContainsBlanks" dxfId="1844" priority="99">
      <formula>LEN(TRIM(T15))&gt;0</formula>
    </cfRule>
  </conditionalFormatting>
  <conditionalFormatting sqref="T17:V17">
    <cfRule type="expression" dxfId="1843" priority="98">
      <formula>NOT(ISBLANK(OFFSET($A15,1,0)))</formula>
    </cfRule>
  </conditionalFormatting>
  <conditionalFormatting sqref="T16:V16">
    <cfRule type="expression" dxfId="1842" priority="97">
      <formula>NOT(ISBLANK($A16))</formula>
    </cfRule>
  </conditionalFormatting>
  <conditionalFormatting sqref="T16:V16">
    <cfRule type="notContainsBlanks" dxfId="1841" priority="96">
      <formula>LEN(TRIM(T16))&gt;0</formula>
    </cfRule>
  </conditionalFormatting>
  <conditionalFormatting sqref="T17:V17">
    <cfRule type="notContainsBlanks" dxfId="1840" priority="95">
      <formula>LEN(TRIM(T17))&gt;0</formula>
    </cfRule>
  </conditionalFormatting>
  <conditionalFormatting sqref="T19:V19">
    <cfRule type="expression" dxfId="1839" priority="94">
      <formula>NOT(ISBLANK(OFFSET($A17,1,0)))</formula>
    </cfRule>
  </conditionalFormatting>
  <conditionalFormatting sqref="T18:V18">
    <cfRule type="expression" dxfId="1838" priority="93">
      <formula>NOT(ISBLANK($A18))</formula>
    </cfRule>
  </conditionalFormatting>
  <conditionalFormatting sqref="T18:V18">
    <cfRule type="notContainsBlanks" dxfId="1837" priority="92">
      <formula>LEN(TRIM(T18))&gt;0</formula>
    </cfRule>
  </conditionalFormatting>
  <conditionalFormatting sqref="T19:V19">
    <cfRule type="notContainsBlanks" dxfId="1836" priority="91">
      <formula>LEN(TRIM(T19))&gt;0</formula>
    </cfRule>
  </conditionalFormatting>
  <conditionalFormatting sqref="T21:V21">
    <cfRule type="expression" dxfId="1835" priority="90">
      <formula>NOT(ISBLANK(OFFSET($A19,1,0)))</formula>
    </cfRule>
  </conditionalFormatting>
  <conditionalFormatting sqref="T20:V20">
    <cfRule type="expression" dxfId="1834" priority="89">
      <formula>NOT(ISBLANK($A20))</formula>
    </cfRule>
  </conditionalFormatting>
  <conditionalFormatting sqref="T20:V20">
    <cfRule type="notContainsBlanks" dxfId="1833" priority="88">
      <formula>LEN(TRIM(T20))&gt;0</formula>
    </cfRule>
  </conditionalFormatting>
  <conditionalFormatting sqref="T21:V21">
    <cfRule type="notContainsBlanks" dxfId="1832" priority="87">
      <formula>LEN(TRIM(T21))&gt;0</formula>
    </cfRule>
  </conditionalFormatting>
  <conditionalFormatting sqref="T23:V23">
    <cfRule type="expression" dxfId="1831" priority="86">
      <formula>NOT(ISBLANK(OFFSET($A21,1,0)))</formula>
    </cfRule>
  </conditionalFormatting>
  <conditionalFormatting sqref="T22:V22">
    <cfRule type="expression" dxfId="1830" priority="85">
      <formula>NOT(ISBLANK($A22))</formula>
    </cfRule>
  </conditionalFormatting>
  <conditionalFormatting sqref="T22:V22">
    <cfRule type="notContainsBlanks" dxfId="1829" priority="84">
      <formula>LEN(TRIM(T22))&gt;0</formula>
    </cfRule>
  </conditionalFormatting>
  <conditionalFormatting sqref="T23:V23">
    <cfRule type="notContainsBlanks" dxfId="1828" priority="83">
      <formula>LEN(TRIM(T23))&gt;0</formula>
    </cfRule>
  </conditionalFormatting>
  <conditionalFormatting sqref="T25:V25">
    <cfRule type="expression" dxfId="1827" priority="82">
      <formula>NOT(ISBLANK(OFFSET($A23,1,0)))</formula>
    </cfRule>
  </conditionalFormatting>
  <conditionalFormatting sqref="T24:V24">
    <cfRule type="expression" dxfId="1826" priority="81">
      <formula>NOT(ISBLANK($A24))</formula>
    </cfRule>
  </conditionalFormatting>
  <conditionalFormatting sqref="T24:V24">
    <cfRule type="notContainsBlanks" dxfId="1825" priority="80">
      <formula>LEN(TRIM(T24))&gt;0</formula>
    </cfRule>
  </conditionalFormatting>
  <conditionalFormatting sqref="T25:V25">
    <cfRule type="notContainsBlanks" dxfId="1824" priority="79">
      <formula>LEN(TRIM(T25))&gt;0</formula>
    </cfRule>
  </conditionalFormatting>
  <conditionalFormatting sqref="T27:V27">
    <cfRule type="expression" dxfId="1823" priority="78">
      <formula>NOT(ISBLANK(OFFSET($A25,1,0)))</formula>
    </cfRule>
  </conditionalFormatting>
  <conditionalFormatting sqref="T26:V26">
    <cfRule type="expression" dxfId="1822" priority="77">
      <formula>NOT(ISBLANK($A26))</formula>
    </cfRule>
  </conditionalFormatting>
  <conditionalFormatting sqref="T26:V26">
    <cfRule type="notContainsBlanks" dxfId="1821" priority="76">
      <formula>LEN(TRIM(T26))&gt;0</formula>
    </cfRule>
  </conditionalFormatting>
  <conditionalFormatting sqref="T27:V27">
    <cfRule type="notContainsBlanks" dxfId="1820" priority="75">
      <formula>LEN(TRIM(T27))&gt;0</formula>
    </cfRule>
  </conditionalFormatting>
  <conditionalFormatting sqref="T29:V29">
    <cfRule type="expression" dxfId="1819" priority="74">
      <formula>NOT(ISBLANK(OFFSET($A27,1,0)))</formula>
    </cfRule>
  </conditionalFormatting>
  <conditionalFormatting sqref="T28:V28">
    <cfRule type="expression" dxfId="1818" priority="73">
      <formula>NOT(ISBLANK($A28))</formula>
    </cfRule>
  </conditionalFormatting>
  <conditionalFormatting sqref="T28:V28">
    <cfRule type="notContainsBlanks" dxfId="1817" priority="72">
      <formula>LEN(TRIM(T28))&gt;0</formula>
    </cfRule>
  </conditionalFormatting>
  <conditionalFormatting sqref="T29:V29">
    <cfRule type="notContainsBlanks" dxfId="1816" priority="71">
      <formula>LEN(TRIM(T29))&gt;0</formula>
    </cfRule>
  </conditionalFormatting>
  <conditionalFormatting sqref="T31:V31">
    <cfRule type="expression" dxfId="1815" priority="70">
      <formula>NOT(ISBLANK(OFFSET($A29,1,0)))</formula>
    </cfRule>
  </conditionalFormatting>
  <conditionalFormatting sqref="T30:V30">
    <cfRule type="expression" dxfId="1814" priority="69">
      <formula>NOT(ISBLANK($A30))</formula>
    </cfRule>
  </conditionalFormatting>
  <conditionalFormatting sqref="T30:V30">
    <cfRule type="notContainsBlanks" dxfId="1813" priority="68">
      <formula>LEN(TRIM(T30))&gt;0</formula>
    </cfRule>
  </conditionalFormatting>
  <conditionalFormatting sqref="T31:V31">
    <cfRule type="notContainsBlanks" dxfId="1812" priority="67">
      <formula>LEN(TRIM(T31))&gt;0</formula>
    </cfRule>
  </conditionalFormatting>
  <conditionalFormatting sqref="T33:V33">
    <cfRule type="expression" dxfId="1811" priority="66">
      <formula>NOT(ISBLANK(OFFSET($A31,1,0)))</formula>
    </cfRule>
  </conditionalFormatting>
  <conditionalFormatting sqref="T32:V32">
    <cfRule type="expression" dxfId="1810" priority="65">
      <formula>NOT(ISBLANK($A32))</formula>
    </cfRule>
  </conditionalFormatting>
  <conditionalFormatting sqref="T32:V32">
    <cfRule type="notContainsBlanks" dxfId="1809" priority="64">
      <formula>LEN(TRIM(T32))&gt;0</formula>
    </cfRule>
  </conditionalFormatting>
  <conditionalFormatting sqref="T33:V33">
    <cfRule type="notContainsBlanks" dxfId="1808" priority="63">
      <formula>LEN(TRIM(T33))&gt;0</formula>
    </cfRule>
  </conditionalFormatting>
  <conditionalFormatting sqref="Z15:AB15">
    <cfRule type="expression" dxfId="1807" priority="62">
      <formula>NOT(ISBLANK(OFFSET($A13,1,0)))</formula>
    </cfRule>
  </conditionalFormatting>
  <conditionalFormatting sqref="Z14:AB14">
    <cfRule type="expression" dxfId="1806" priority="61">
      <formula>NOT(ISBLANK($A14))</formula>
    </cfRule>
  </conditionalFormatting>
  <conditionalFormatting sqref="Z14:AB14">
    <cfRule type="notContainsBlanks" dxfId="1805" priority="60">
      <formula>LEN(TRIM(Z14))&gt;0</formula>
    </cfRule>
  </conditionalFormatting>
  <conditionalFormatting sqref="Z15:AB15">
    <cfRule type="notContainsBlanks" dxfId="1804" priority="59">
      <formula>LEN(TRIM(Z15))&gt;0</formula>
    </cfRule>
  </conditionalFormatting>
  <conditionalFormatting sqref="Z17:AB17">
    <cfRule type="expression" dxfId="1803" priority="58">
      <formula>NOT(ISBLANK(OFFSET($A15,1,0)))</formula>
    </cfRule>
  </conditionalFormatting>
  <conditionalFormatting sqref="Z16:AB16">
    <cfRule type="expression" dxfId="1802" priority="57">
      <formula>NOT(ISBLANK($A16))</formula>
    </cfRule>
  </conditionalFormatting>
  <conditionalFormatting sqref="Z16:AB16">
    <cfRule type="notContainsBlanks" dxfId="1801" priority="56">
      <formula>LEN(TRIM(Z16))&gt;0</formula>
    </cfRule>
  </conditionalFormatting>
  <conditionalFormatting sqref="Z17:AB17">
    <cfRule type="notContainsBlanks" dxfId="1800" priority="55">
      <formula>LEN(TRIM(Z17))&gt;0</formula>
    </cfRule>
  </conditionalFormatting>
  <conditionalFormatting sqref="Z19:AB19">
    <cfRule type="expression" dxfId="1799" priority="54">
      <formula>NOT(ISBLANK(OFFSET($A17,1,0)))</formula>
    </cfRule>
  </conditionalFormatting>
  <conditionalFormatting sqref="Z18:AB18">
    <cfRule type="expression" dxfId="1798" priority="53">
      <formula>NOT(ISBLANK($A18))</formula>
    </cfRule>
  </conditionalFormatting>
  <conditionalFormatting sqref="Z18:AB18">
    <cfRule type="notContainsBlanks" dxfId="1797" priority="52">
      <formula>LEN(TRIM(Z18))&gt;0</formula>
    </cfRule>
  </conditionalFormatting>
  <conditionalFormatting sqref="Z19:AB19">
    <cfRule type="notContainsBlanks" dxfId="1796" priority="51">
      <formula>LEN(TRIM(Z19))&gt;0</formula>
    </cfRule>
  </conditionalFormatting>
  <conditionalFormatting sqref="Z21:AB21">
    <cfRule type="expression" dxfId="1795" priority="50">
      <formula>NOT(ISBLANK(OFFSET($A19,1,0)))</formula>
    </cfRule>
  </conditionalFormatting>
  <conditionalFormatting sqref="Z20:AB20">
    <cfRule type="expression" dxfId="1794" priority="49">
      <formula>NOT(ISBLANK($A20))</formula>
    </cfRule>
  </conditionalFormatting>
  <conditionalFormatting sqref="Z20:AB20">
    <cfRule type="notContainsBlanks" dxfId="1793" priority="48">
      <formula>LEN(TRIM(Z20))&gt;0</formula>
    </cfRule>
  </conditionalFormatting>
  <conditionalFormatting sqref="Z21:AB21">
    <cfRule type="notContainsBlanks" dxfId="1792" priority="47">
      <formula>LEN(TRIM(Z21))&gt;0</formula>
    </cfRule>
  </conditionalFormatting>
  <conditionalFormatting sqref="Z23:AB23">
    <cfRule type="expression" dxfId="1791" priority="46">
      <formula>NOT(ISBLANK(OFFSET($A21,1,0)))</formula>
    </cfRule>
  </conditionalFormatting>
  <conditionalFormatting sqref="Z22:AB22">
    <cfRule type="expression" dxfId="1790" priority="45">
      <formula>NOT(ISBLANK($A22))</formula>
    </cfRule>
  </conditionalFormatting>
  <conditionalFormatting sqref="Z22:AB22">
    <cfRule type="notContainsBlanks" dxfId="1789" priority="44">
      <formula>LEN(TRIM(Z22))&gt;0</formula>
    </cfRule>
  </conditionalFormatting>
  <conditionalFormatting sqref="Z23:AB23">
    <cfRule type="notContainsBlanks" dxfId="1788" priority="43">
      <formula>LEN(TRIM(Z23))&gt;0</formula>
    </cfRule>
  </conditionalFormatting>
  <conditionalFormatting sqref="Z24:AB24">
    <cfRule type="expression" dxfId="1787" priority="42">
      <formula>NOT(ISBLANK($A24))</formula>
    </cfRule>
  </conditionalFormatting>
  <conditionalFormatting sqref="Z24:AB24">
    <cfRule type="notContainsBlanks" dxfId="1786" priority="41">
      <formula>LEN(TRIM(Z24))&gt;0</formula>
    </cfRule>
  </conditionalFormatting>
  <conditionalFormatting sqref="Z25:AB25">
    <cfRule type="expression" dxfId="1785" priority="40">
      <formula>NOT(ISBLANK(OFFSET($A23,1,0)))</formula>
    </cfRule>
  </conditionalFormatting>
  <conditionalFormatting sqref="Z25:AB25">
    <cfRule type="notContainsBlanks" dxfId="1784" priority="39">
      <formula>LEN(TRIM(Z25))&gt;0</formula>
    </cfRule>
  </conditionalFormatting>
  <conditionalFormatting sqref="Z26:AB26">
    <cfRule type="expression" dxfId="1783" priority="38">
      <formula>NOT(ISBLANK($A26))</formula>
    </cfRule>
  </conditionalFormatting>
  <conditionalFormatting sqref="Z26:AB26">
    <cfRule type="notContainsBlanks" dxfId="1782" priority="37">
      <formula>LEN(TRIM(Z26))&gt;0</formula>
    </cfRule>
  </conditionalFormatting>
  <conditionalFormatting sqref="Z27:AB27">
    <cfRule type="expression" dxfId="1781" priority="36">
      <formula>NOT(ISBLANK(OFFSET($A25,1,0)))</formula>
    </cfRule>
  </conditionalFormatting>
  <conditionalFormatting sqref="Z27:AB27">
    <cfRule type="notContainsBlanks" dxfId="1780" priority="35">
      <formula>LEN(TRIM(Z27))&gt;0</formula>
    </cfRule>
  </conditionalFormatting>
  <conditionalFormatting sqref="Z28:AB28">
    <cfRule type="expression" dxfId="1779" priority="34">
      <formula>NOT(ISBLANK($A28))</formula>
    </cfRule>
  </conditionalFormatting>
  <conditionalFormatting sqref="Z28:AB28">
    <cfRule type="notContainsBlanks" dxfId="1778" priority="33">
      <formula>LEN(TRIM(Z28))&gt;0</formula>
    </cfRule>
  </conditionalFormatting>
  <conditionalFormatting sqref="Z29:AB29">
    <cfRule type="expression" dxfId="1777" priority="32">
      <formula>NOT(ISBLANK(OFFSET($A27,1,0)))</formula>
    </cfRule>
  </conditionalFormatting>
  <conditionalFormatting sqref="Z29:AB29">
    <cfRule type="notContainsBlanks" dxfId="1776" priority="31">
      <formula>LEN(TRIM(Z29))&gt;0</formula>
    </cfRule>
  </conditionalFormatting>
  <conditionalFormatting sqref="Z30:AB30">
    <cfRule type="expression" dxfId="1775" priority="30">
      <formula>NOT(ISBLANK($A30))</formula>
    </cfRule>
  </conditionalFormatting>
  <conditionalFormatting sqref="Z30:AB30">
    <cfRule type="notContainsBlanks" dxfId="1774" priority="29">
      <formula>LEN(TRIM(Z30))&gt;0</formula>
    </cfRule>
  </conditionalFormatting>
  <conditionalFormatting sqref="Z31:AB31">
    <cfRule type="expression" dxfId="1773" priority="28">
      <formula>NOT(ISBLANK(OFFSET($A29,1,0)))</formula>
    </cfRule>
  </conditionalFormatting>
  <conditionalFormatting sqref="Z31:AB31">
    <cfRule type="notContainsBlanks" dxfId="1772" priority="27">
      <formula>LEN(TRIM(Z31))&gt;0</formula>
    </cfRule>
  </conditionalFormatting>
  <conditionalFormatting sqref="Z32:AB32">
    <cfRule type="expression" dxfId="1771" priority="26">
      <formula>NOT(ISBLANK($A32))</formula>
    </cfRule>
  </conditionalFormatting>
  <conditionalFormatting sqref="Z32:AB32">
    <cfRule type="notContainsBlanks" dxfId="1770" priority="25">
      <formula>LEN(TRIM(Z32))&gt;0</formula>
    </cfRule>
  </conditionalFormatting>
  <conditionalFormatting sqref="Z33:AB33">
    <cfRule type="expression" dxfId="1769" priority="24">
      <formula>NOT(ISBLANK(OFFSET($A31,1,0)))</formula>
    </cfRule>
  </conditionalFormatting>
  <conditionalFormatting sqref="Z33:AB33">
    <cfRule type="notContainsBlanks" dxfId="1768" priority="23">
      <formula>LEN(TRIM(Z33))&gt;0</formula>
    </cfRule>
  </conditionalFormatting>
  <conditionalFormatting sqref="AC13:AE13">
    <cfRule type="expression" dxfId="1767" priority="22">
      <formula>NOT(ISBLANK(OFFSET($A11,1,0)))</formula>
    </cfRule>
  </conditionalFormatting>
  <conditionalFormatting sqref="AC13:AE13">
    <cfRule type="notContainsBlanks" dxfId="1766" priority="21">
      <formula>LEN(TRIM(AC13))&gt;0</formula>
    </cfRule>
  </conditionalFormatting>
  <conditionalFormatting sqref="AC15:AE15">
    <cfRule type="expression" dxfId="1765" priority="20">
      <formula>NOT(ISBLANK(OFFSET($A13,1,0)))</formula>
    </cfRule>
  </conditionalFormatting>
  <conditionalFormatting sqref="AC15:AE15">
    <cfRule type="notContainsBlanks" dxfId="1764" priority="19">
      <formula>LEN(TRIM(AC15))&gt;0</formula>
    </cfRule>
  </conditionalFormatting>
  <conditionalFormatting sqref="AC17:AE17">
    <cfRule type="expression" dxfId="1763" priority="18">
      <formula>NOT(ISBLANK(OFFSET($A15,1,0)))</formula>
    </cfRule>
  </conditionalFormatting>
  <conditionalFormatting sqref="AC17:AE17">
    <cfRule type="notContainsBlanks" dxfId="1762" priority="17">
      <formula>LEN(TRIM(AC17))&gt;0</formula>
    </cfRule>
  </conditionalFormatting>
  <conditionalFormatting sqref="AC19:AE19">
    <cfRule type="expression" dxfId="1761" priority="16">
      <formula>NOT(ISBLANK(OFFSET($A17,1,0)))</formula>
    </cfRule>
  </conditionalFormatting>
  <conditionalFormatting sqref="AC19:AE19">
    <cfRule type="notContainsBlanks" dxfId="1760" priority="15">
      <formula>LEN(TRIM(AC19))&gt;0</formula>
    </cfRule>
  </conditionalFormatting>
  <conditionalFormatting sqref="AC21:AE21">
    <cfRule type="expression" dxfId="1759" priority="14">
      <formula>NOT(ISBLANK(OFFSET($A19,1,0)))</formula>
    </cfRule>
  </conditionalFormatting>
  <conditionalFormatting sqref="AC21:AE21">
    <cfRule type="notContainsBlanks" dxfId="1758" priority="13">
      <formula>LEN(TRIM(AC21))&gt;0</formula>
    </cfRule>
  </conditionalFormatting>
  <conditionalFormatting sqref="AC23:AE23">
    <cfRule type="expression" dxfId="1757" priority="12">
      <formula>NOT(ISBLANK(OFFSET($A21,1,0)))</formula>
    </cfRule>
  </conditionalFormatting>
  <conditionalFormatting sqref="AC23:AE23">
    <cfRule type="notContainsBlanks" dxfId="1756" priority="11">
      <formula>LEN(TRIM(AC23))&gt;0</formula>
    </cfRule>
  </conditionalFormatting>
  <conditionalFormatting sqref="AC25:AE25">
    <cfRule type="expression" dxfId="1755" priority="10">
      <formula>NOT(ISBLANK(OFFSET($A23,1,0)))</formula>
    </cfRule>
  </conditionalFormatting>
  <conditionalFormatting sqref="AC25:AE25">
    <cfRule type="notContainsBlanks" dxfId="1754" priority="9">
      <formula>LEN(TRIM(AC25))&gt;0</formula>
    </cfRule>
  </conditionalFormatting>
  <conditionalFormatting sqref="AC27:AE27">
    <cfRule type="expression" dxfId="1753" priority="8">
      <formula>NOT(ISBLANK(OFFSET($A25,1,0)))</formula>
    </cfRule>
  </conditionalFormatting>
  <conditionalFormatting sqref="AC27:AE27">
    <cfRule type="notContainsBlanks" dxfId="1752" priority="7">
      <formula>LEN(TRIM(AC27))&gt;0</formula>
    </cfRule>
  </conditionalFormatting>
  <conditionalFormatting sqref="AC29:AE29">
    <cfRule type="expression" dxfId="1751" priority="6">
      <formula>NOT(ISBLANK(OFFSET($A27,1,0)))</formula>
    </cfRule>
  </conditionalFormatting>
  <conditionalFormatting sqref="AC29:AE29">
    <cfRule type="notContainsBlanks" dxfId="1750" priority="5">
      <formula>LEN(TRIM(AC29))&gt;0</formula>
    </cfRule>
  </conditionalFormatting>
  <conditionalFormatting sqref="AC31:AE31">
    <cfRule type="expression" dxfId="1749" priority="4">
      <formula>NOT(ISBLANK(OFFSET($A29,1,0)))</formula>
    </cfRule>
  </conditionalFormatting>
  <conditionalFormatting sqref="AC31:AE31">
    <cfRule type="notContainsBlanks" dxfId="1748" priority="3">
      <formula>LEN(TRIM(AC31))&gt;0</formula>
    </cfRule>
  </conditionalFormatting>
  <conditionalFormatting sqref="AC33:AE33">
    <cfRule type="expression" dxfId="1747" priority="2">
      <formula>NOT(ISBLANK(OFFSET($A31,1,0)))</formula>
    </cfRule>
  </conditionalFormatting>
  <conditionalFormatting sqref="AC33:AE33">
    <cfRule type="notContainsBlanks" dxfId="1746" priority="1">
      <formula>LEN(TRIM(AC33))&gt;0</formula>
    </cfRule>
  </conditionalFormatting>
  <dataValidations count="1">
    <dataValidation type="whole" allowBlank="1" showInputMessage="1" showErrorMessage="1" error="This Remarks section is limited to 5." sqref="A36:A40" xr:uid="{2CA0E827-3AAD-4C66-BC57-A36089498431}">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4FC1-C4BD-4B3B-A820-3C2D02F2DE03}">
  <sheetPr codeName="Sheet11">
    <pageSetUpPr fitToPage="1"/>
  </sheetPr>
  <dimension ref="A1:BV62"/>
  <sheetViews>
    <sheetView zoomScaleNormal="100" workbookViewId="0">
      <selection activeCell="M5" sqref="M5:AI5"/>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03"/>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8" t="s">
        <v>349</v>
      </c>
      <c r="N5" s="948"/>
      <c r="O5" s="948"/>
      <c r="P5" s="948"/>
      <c r="Q5" s="948"/>
      <c r="R5" s="948"/>
      <c r="S5" s="948"/>
      <c r="T5" s="948"/>
      <c r="U5" s="948"/>
      <c r="V5" s="948"/>
      <c r="W5" s="948"/>
      <c r="X5" s="948"/>
      <c r="Y5" s="948"/>
      <c r="Z5" s="948"/>
      <c r="AA5" s="948"/>
      <c r="AB5" s="948"/>
      <c r="AC5" s="948"/>
      <c r="AD5" s="948"/>
      <c r="AE5" s="948"/>
      <c r="AF5" s="948"/>
      <c r="AG5" s="948"/>
      <c r="AH5" s="948"/>
      <c r="AI5" s="9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x14ac:dyDescent="0.2">
      <c r="A7" s="953" t="s">
        <v>48</v>
      </c>
      <c r="B7" s="953"/>
      <c r="C7" s="953"/>
      <c r="D7" s="953"/>
      <c r="E7" s="953"/>
      <c r="F7" s="920"/>
      <c r="G7" s="920"/>
      <c r="H7" s="920"/>
      <c r="I7" s="920"/>
      <c r="J7" s="920"/>
      <c r="K7" s="920"/>
      <c r="L7" s="920"/>
      <c r="M7" s="920"/>
      <c r="N7" s="920"/>
      <c r="O7" s="920"/>
      <c r="P7" s="920"/>
      <c r="Q7" s="42"/>
      <c r="R7" s="42"/>
      <c r="S7" s="42"/>
      <c r="T7" s="953" t="s">
        <v>47</v>
      </c>
      <c r="U7" s="953"/>
      <c r="V7" s="953"/>
      <c r="W7" s="953"/>
      <c r="X7" s="953"/>
      <c r="Y7" s="920"/>
      <c r="Z7" s="920"/>
      <c r="AA7" s="920"/>
      <c r="AB7" s="920"/>
      <c r="AC7" s="920"/>
      <c r="AD7" s="920"/>
      <c r="AE7" s="920"/>
      <c r="AF7" s="920"/>
      <c r="AG7" s="920"/>
      <c r="AH7" s="920"/>
      <c r="AI7" s="920"/>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row>
    <row r="8" spans="1:71"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row>
    <row r="9" spans="1:71" ht="12" customHeight="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982" t="s">
        <v>158</v>
      </c>
      <c r="B11" s="983"/>
      <c r="C11" s="983"/>
      <c r="D11" s="983"/>
      <c r="E11" s="983"/>
      <c r="F11" s="983"/>
      <c r="G11" s="983"/>
      <c r="H11" s="983"/>
      <c r="I11" s="983"/>
      <c r="J11" s="983"/>
      <c r="K11" s="983"/>
      <c r="L11" s="983"/>
      <c r="M11" s="983"/>
      <c r="N11" s="983"/>
      <c r="O11" s="983"/>
      <c r="P11" s="984"/>
      <c r="Q11" s="42"/>
      <c r="R11" s="42"/>
      <c r="S11" s="982" t="s">
        <v>114</v>
      </c>
      <c r="T11" s="983"/>
      <c r="U11" s="983"/>
      <c r="V11" s="983"/>
      <c r="W11" s="983"/>
      <c r="X11" s="983"/>
      <c r="Y11" s="983"/>
      <c r="Z11" s="983"/>
      <c r="AA11" s="983"/>
      <c r="AB11" s="983"/>
      <c r="AC11" s="983"/>
      <c r="AD11" s="983"/>
      <c r="AE11" s="983"/>
      <c r="AF11" s="983"/>
      <c r="AG11" s="983"/>
      <c r="AH11" s="983"/>
      <c r="AI11" s="984"/>
      <c r="AJ11" s="5"/>
      <c r="AK11" s="985" t="s">
        <v>762</v>
      </c>
      <c r="AL11" s="986"/>
      <c r="AM11" s="986"/>
      <c r="AN11" s="986"/>
      <c r="AO11" s="986"/>
      <c r="AP11" s="986"/>
      <c r="AQ11" s="986"/>
      <c r="AR11" s="986"/>
      <c r="AS11" s="986"/>
      <c r="AT11" s="986"/>
      <c r="AU11" s="986"/>
      <c r="AV11" s="986"/>
      <c r="AW11" s="986"/>
      <c r="AX11" s="986"/>
      <c r="AY11" s="986"/>
      <c r="AZ11" s="986"/>
      <c r="BA11" s="986"/>
      <c r="BB11" s="986"/>
      <c r="BC11" s="986"/>
      <c r="BD11" s="986"/>
      <c r="BE11" s="986"/>
      <c r="BF11" s="986"/>
      <c r="BG11" s="986"/>
      <c r="BH11" s="986"/>
      <c r="BI11" s="986"/>
      <c r="BJ11" s="986"/>
      <c r="BK11" s="986"/>
      <c r="BL11" s="986"/>
      <c r="BM11" s="986"/>
      <c r="BN11" s="986"/>
      <c r="BO11" s="987"/>
      <c r="BP11" s="5"/>
      <c r="BQ11" s="5"/>
      <c r="BR11" s="5"/>
      <c r="BS11" s="5"/>
    </row>
    <row r="12" spans="1:71" ht="12.75" customHeight="1" thickTop="1" x14ac:dyDescent="0.2">
      <c r="A12" s="1007" t="s">
        <v>111</v>
      </c>
      <c r="B12" s="1008"/>
      <c r="C12" s="1008"/>
      <c r="D12" s="1008"/>
      <c r="E12" s="1008"/>
      <c r="F12" s="1009"/>
      <c r="G12" s="1010"/>
      <c r="H12" s="1010"/>
      <c r="I12" s="1010"/>
      <c r="J12" s="1010"/>
      <c r="K12" s="1010"/>
      <c r="L12" s="1010"/>
      <c r="M12" s="1010"/>
      <c r="N12" s="1010"/>
      <c r="O12" s="1010"/>
      <c r="P12" s="1011"/>
      <c r="Q12" s="42"/>
      <c r="R12" s="42"/>
      <c r="S12" s="1012" t="s">
        <v>111</v>
      </c>
      <c r="T12" s="1013"/>
      <c r="U12" s="1013"/>
      <c r="V12" s="1013"/>
      <c r="W12" s="1013"/>
      <c r="X12" s="1013"/>
      <c r="Y12" s="1013"/>
      <c r="Z12" s="1010"/>
      <c r="AA12" s="1010"/>
      <c r="AB12" s="1010"/>
      <c r="AC12" s="1010"/>
      <c r="AD12" s="1010"/>
      <c r="AE12" s="1010"/>
      <c r="AF12" s="1010"/>
      <c r="AG12" s="1010"/>
      <c r="AH12" s="1010"/>
      <c r="AI12" s="1011"/>
      <c r="AJ12" s="5"/>
      <c r="AK12" s="1014"/>
      <c r="AL12" s="1015"/>
      <c r="AM12" s="1016"/>
      <c r="AN12" s="1004" t="s">
        <v>1007</v>
      </c>
      <c r="AO12" s="1004"/>
      <c r="AP12" s="1004"/>
      <c r="AQ12" s="1004" t="s">
        <v>98</v>
      </c>
      <c r="AR12" s="1004"/>
      <c r="AS12" s="1004"/>
      <c r="AT12" s="1004"/>
      <c r="AU12" s="1004"/>
      <c r="AV12" s="1004"/>
      <c r="AW12" s="1004"/>
      <c r="AX12" s="1004"/>
      <c r="AY12" s="988"/>
      <c r="AZ12" s="1004" t="s">
        <v>155</v>
      </c>
      <c r="BA12" s="1004"/>
      <c r="BB12" s="1004"/>
      <c r="BC12" s="1004"/>
      <c r="BD12" s="1004"/>
      <c r="BE12" s="1004"/>
      <c r="BF12" s="1004"/>
      <c r="BG12" s="1004"/>
      <c r="BH12" s="988" t="s">
        <v>154</v>
      </c>
      <c r="BI12" s="989"/>
      <c r="BJ12" s="989"/>
      <c r="BK12" s="989"/>
      <c r="BL12" s="989"/>
      <c r="BM12" s="989"/>
      <c r="BN12" s="989"/>
      <c r="BO12" s="990"/>
      <c r="BP12" s="5"/>
      <c r="BQ12" s="5"/>
      <c r="BR12" s="5"/>
      <c r="BS12" s="5"/>
    </row>
    <row r="13" spans="1:71" ht="12" customHeight="1" x14ac:dyDescent="0.2">
      <c r="A13" s="991" t="s">
        <v>54</v>
      </c>
      <c r="B13" s="992"/>
      <c r="C13" s="992"/>
      <c r="D13" s="992"/>
      <c r="E13" s="992"/>
      <c r="F13" s="993"/>
      <c r="G13" s="994"/>
      <c r="H13" s="994"/>
      <c r="I13" s="994"/>
      <c r="J13" s="994"/>
      <c r="K13" s="994"/>
      <c r="L13" s="994"/>
      <c r="M13" s="994"/>
      <c r="N13" s="994"/>
      <c r="O13" s="994"/>
      <c r="P13" s="995"/>
      <c r="Q13" s="42"/>
      <c r="R13" s="42"/>
      <c r="S13" s="996" t="s">
        <v>108</v>
      </c>
      <c r="T13" s="997"/>
      <c r="U13" s="997"/>
      <c r="V13" s="997"/>
      <c r="W13" s="997"/>
      <c r="X13" s="997"/>
      <c r="Y13" s="997"/>
      <c r="Z13" s="994"/>
      <c r="AA13" s="994"/>
      <c r="AB13" s="994"/>
      <c r="AC13" s="994"/>
      <c r="AD13" s="994"/>
      <c r="AE13" s="994"/>
      <c r="AF13" s="994"/>
      <c r="AG13" s="994"/>
      <c r="AH13" s="994"/>
      <c r="AI13" s="995"/>
      <c r="AJ13" s="5"/>
      <c r="AK13" s="998" t="s">
        <v>152</v>
      </c>
      <c r="AL13" s="999"/>
      <c r="AM13" s="999"/>
      <c r="AN13" s="1000"/>
      <c r="AO13" s="1000"/>
      <c r="AP13" s="1000"/>
      <c r="AQ13" s="1001"/>
      <c r="AR13" s="1001"/>
      <c r="AS13" s="1001"/>
      <c r="AT13" s="1002" t="s">
        <v>151</v>
      </c>
      <c r="AU13" s="1002"/>
      <c r="AV13" s="1002"/>
      <c r="AW13" s="1002"/>
      <c r="AX13" s="1002"/>
      <c r="AY13" s="1003"/>
      <c r="AZ13" s="1005" t="str">
        <f>IF(AN13="","",IF(100*(ABS(AN13-$AN$16)/$AN$16)&gt;10,"T1 Exceeds 10% by "&amp;ROUND(100*(ABS(AN13-$AN$16)/$AN$16)-10,1)&amp;"%",""))</f>
        <v/>
      </c>
      <c r="BA13" s="1005"/>
      <c r="BB13" s="1005"/>
      <c r="BC13" s="1005"/>
      <c r="BD13" s="1005"/>
      <c r="BE13" s="1005"/>
      <c r="BF13" s="1005"/>
      <c r="BG13" s="1005"/>
      <c r="BH13" s="1005" t="str">
        <f>IF(AQ13="","",IF(100*(ABS(AQ13-$AQ$16)/$AQ$16)&gt;2,"T1 Exceeds 2% by "&amp;ROUND(100*(ABS(AQ13-$AQ$16)/$AQ$16)-2,1)&amp;"%",""))</f>
        <v/>
      </c>
      <c r="BI13" s="1005"/>
      <c r="BJ13" s="1005"/>
      <c r="BK13" s="1005"/>
      <c r="BL13" s="1005"/>
      <c r="BM13" s="1005"/>
      <c r="BN13" s="1005"/>
      <c r="BO13" s="1006"/>
      <c r="BP13" s="5"/>
      <c r="BQ13" s="5"/>
      <c r="BR13" s="5"/>
      <c r="BS13" s="5"/>
    </row>
    <row r="14" spans="1:71" ht="12" customHeight="1" x14ac:dyDescent="0.2">
      <c r="A14" s="991" t="s">
        <v>150</v>
      </c>
      <c r="B14" s="992"/>
      <c r="C14" s="992"/>
      <c r="D14" s="992"/>
      <c r="E14" s="992"/>
      <c r="F14" s="993"/>
      <c r="G14" s="994"/>
      <c r="H14" s="994"/>
      <c r="I14" s="994"/>
      <c r="J14" s="994"/>
      <c r="K14" s="994"/>
      <c r="L14" s="994"/>
      <c r="M14" s="994"/>
      <c r="N14" s="994"/>
      <c r="O14" s="994"/>
      <c r="P14" s="995"/>
      <c r="Q14" s="42"/>
      <c r="R14" s="42"/>
      <c r="S14" s="991" t="s">
        <v>105</v>
      </c>
      <c r="T14" s="992"/>
      <c r="U14" s="992"/>
      <c r="V14" s="992"/>
      <c r="W14" s="992"/>
      <c r="X14" s="992"/>
      <c r="Y14" s="993"/>
      <c r="Z14" s="934"/>
      <c r="AA14" s="934"/>
      <c r="AB14" s="934"/>
      <c r="AC14" s="934"/>
      <c r="AD14" s="934"/>
      <c r="AE14" s="934"/>
      <c r="AF14" s="934"/>
      <c r="AG14" s="934"/>
      <c r="AH14" s="934"/>
      <c r="AI14" s="1022"/>
      <c r="AJ14" s="5"/>
      <c r="AK14" s="998" t="s">
        <v>51</v>
      </c>
      <c r="AL14" s="999"/>
      <c r="AM14" s="999"/>
      <c r="AN14" s="1000"/>
      <c r="AO14" s="1000"/>
      <c r="AP14" s="1000"/>
      <c r="AQ14" s="1001"/>
      <c r="AR14" s="1001"/>
      <c r="AS14" s="1001"/>
      <c r="AT14" s="1001"/>
      <c r="AU14" s="1001"/>
      <c r="AV14" s="1001"/>
      <c r="AW14" s="1001"/>
      <c r="AX14" s="1001"/>
      <c r="AY14" s="1023"/>
      <c r="AZ14" s="1005" t="str">
        <f>IF(AN14="","",IF(100*(ABS(AN14-$AN$16)/$AN$16)&gt;10,"T2 Exceeds 10% by "&amp;ROUND(100*(ABS(AN14-$AN$16)/$AN$16)-10,1)&amp;"%",""))</f>
        <v/>
      </c>
      <c r="BA14" s="1005"/>
      <c r="BB14" s="1005"/>
      <c r="BC14" s="1005"/>
      <c r="BD14" s="1005"/>
      <c r="BE14" s="1005"/>
      <c r="BF14" s="1005"/>
      <c r="BG14" s="1005"/>
      <c r="BH14" s="1005" t="str">
        <f>IF(AQ14="","",IF(100*(ABS(AQ14-$AQ$16)/$AQ$16)&gt;2,"T2 Exceeds 2% by "&amp;ROUND(100*(ABS(AQ14-$AQ$16)/$AQ$16)-2,1)&amp;"%",""))</f>
        <v/>
      </c>
      <c r="BI14" s="1005"/>
      <c r="BJ14" s="1005"/>
      <c r="BK14" s="1005"/>
      <c r="BL14" s="1005"/>
      <c r="BM14" s="1005"/>
      <c r="BN14" s="1005"/>
      <c r="BO14" s="1006"/>
      <c r="BP14" s="5"/>
      <c r="BQ14" s="5"/>
      <c r="BR14" s="5"/>
      <c r="BS14" s="5"/>
    </row>
    <row r="15" spans="1:71" ht="12" customHeight="1" x14ac:dyDescent="0.2">
      <c r="A15" s="996" t="s">
        <v>149</v>
      </c>
      <c r="B15" s="997"/>
      <c r="C15" s="997"/>
      <c r="D15" s="997"/>
      <c r="E15" s="997"/>
      <c r="F15" s="997"/>
      <c r="G15" s="1017" t="s">
        <v>695</v>
      </c>
      <c r="H15" s="1017"/>
      <c r="I15" s="1017"/>
      <c r="J15" s="1017"/>
      <c r="K15" s="1017"/>
      <c r="L15" s="1017"/>
      <c r="M15" s="1017"/>
      <c r="N15" s="1017"/>
      <c r="O15" s="1017"/>
      <c r="P15" s="1018"/>
      <c r="Q15" s="42"/>
      <c r="R15" s="42"/>
      <c r="S15" s="996" t="s">
        <v>104</v>
      </c>
      <c r="T15" s="997"/>
      <c r="U15" s="997"/>
      <c r="V15" s="997"/>
      <c r="W15" s="997"/>
      <c r="X15" s="997"/>
      <c r="Y15" s="997"/>
      <c r="Z15" s="1019"/>
      <c r="AA15" s="1020"/>
      <c r="AB15" s="1020"/>
      <c r="AC15" s="1020"/>
      <c r="AD15" s="1020"/>
      <c r="AE15" s="1020"/>
      <c r="AF15" s="1020"/>
      <c r="AG15" s="1020"/>
      <c r="AH15" s="1020"/>
      <c r="AI15" s="1021"/>
      <c r="AJ15" s="5"/>
      <c r="AK15" s="998" t="s">
        <v>50</v>
      </c>
      <c r="AL15" s="999"/>
      <c r="AM15" s="999"/>
      <c r="AN15" s="1000"/>
      <c r="AO15" s="1000"/>
      <c r="AP15" s="1000"/>
      <c r="AQ15" s="1001"/>
      <c r="AR15" s="1001"/>
      <c r="AS15" s="1001"/>
      <c r="AT15" s="1002" t="s">
        <v>147</v>
      </c>
      <c r="AU15" s="1002"/>
      <c r="AV15" s="1002"/>
      <c r="AW15" s="1002"/>
      <c r="AX15" s="1002"/>
      <c r="AY15" s="1003"/>
      <c r="AZ15" s="1005" t="str">
        <f>IF(AN15="","",IF(100*(ABS(AN15-$AN$16)/$AN$16)&gt;10,"T3 Exceeds 10% by "&amp;ROUND(100*(ABS(AN15-$AN$16)/$AN$16)-10,1)&amp;"%",""))</f>
        <v/>
      </c>
      <c r="BA15" s="1005"/>
      <c r="BB15" s="1005"/>
      <c r="BC15" s="1005"/>
      <c r="BD15" s="1005"/>
      <c r="BE15" s="1005"/>
      <c r="BF15" s="1005"/>
      <c r="BG15" s="1005"/>
      <c r="BH15" s="1005" t="str">
        <f>IF(AQ15="","",IF(100*(ABS(AQ15-$AQ$16)/$AQ$16)&gt;2,"T3 Exceeds 2% by "&amp;ROUND(100*(ABS(AQ15-$AQ$16)/$AQ$16)-2,1)&amp;"%",""))</f>
        <v/>
      </c>
      <c r="BI15" s="1005"/>
      <c r="BJ15" s="1005"/>
      <c r="BK15" s="1005"/>
      <c r="BL15" s="1005"/>
      <c r="BM15" s="1005"/>
      <c r="BN15" s="1005"/>
      <c r="BO15" s="1006"/>
      <c r="BP15" s="5"/>
      <c r="BQ15" s="5"/>
      <c r="BR15" s="5"/>
      <c r="BS15" s="5"/>
    </row>
    <row r="16" spans="1:71" ht="12" customHeight="1" thickBot="1" x14ac:dyDescent="0.25">
      <c r="A16" s="996" t="s">
        <v>146</v>
      </c>
      <c r="B16" s="997"/>
      <c r="C16" s="997"/>
      <c r="D16" s="997"/>
      <c r="E16" s="997"/>
      <c r="F16" s="997"/>
      <c r="G16" s="994"/>
      <c r="H16" s="994"/>
      <c r="I16" s="994"/>
      <c r="J16" s="994"/>
      <c r="K16" s="994"/>
      <c r="L16" s="994"/>
      <c r="M16" s="994"/>
      <c r="N16" s="994"/>
      <c r="O16" s="994"/>
      <c r="P16" s="995"/>
      <c r="Q16" s="42"/>
      <c r="R16" s="42"/>
      <c r="S16" s="1044"/>
      <c r="T16" s="1045"/>
      <c r="U16" s="1045"/>
      <c r="V16" s="1045"/>
      <c r="W16" s="1045"/>
      <c r="X16" s="1045"/>
      <c r="Y16" s="1045"/>
      <c r="Z16" s="1046" t="s">
        <v>102</v>
      </c>
      <c r="AA16" s="1046"/>
      <c r="AB16" s="1046"/>
      <c r="AC16" s="1046"/>
      <c r="AD16" s="1046"/>
      <c r="AE16" s="1046" t="s">
        <v>101</v>
      </c>
      <c r="AF16" s="1046"/>
      <c r="AG16" s="1046"/>
      <c r="AH16" s="1046"/>
      <c r="AI16" s="1047"/>
      <c r="AJ16" s="5"/>
      <c r="AK16" s="998" t="s">
        <v>144</v>
      </c>
      <c r="AL16" s="999"/>
      <c r="AM16" s="999"/>
      <c r="AN16" s="1048" t="str">
        <f>IFERROR(AVERAGE(AN13:AP15),"")</f>
        <v/>
      </c>
      <c r="AO16" s="1048"/>
      <c r="AP16" s="1048"/>
      <c r="AQ16" s="1049" t="str">
        <f>IFERROR(AVERAGE(AQ13:AS15),"")</f>
        <v/>
      </c>
      <c r="AR16" s="1049"/>
      <c r="AS16" s="1049"/>
      <c r="AT16" s="1001"/>
      <c r="AU16" s="1001"/>
      <c r="AV16" s="1001"/>
      <c r="AW16" s="1001"/>
      <c r="AX16" s="1001"/>
      <c r="AY16" s="1023"/>
      <c r="AZ16" s="1027" t="s">
        <v>143</v>
      </c>
      <c r="BA16" s="1028"/>
      <c r="BB16" s="1028"/>
      <c r="BC16" s="1028"/>
      <c r="BD16" s="1028"/>
      <c r="BE16" s="1028"/>
      <c r="BF16" s="1028"/>
      <c r="BG16" s="1028"/>
      <c r="BH16" s="1028"/>
      <c r="BI16" s="1028"/>
      <c r="BJ16" s="1028"/>
      <c r="BK16" s="1028"/>
      <c r="BL16" s="1028"/>
      <c r="BM16" s="1028"/>
      <c r="BN16" s="1028"/>
      <c r="BO16" s="1029"/>
      <c r="BP16" s="5"/>
      <c r="BQ16" s="5"/>
      <c r="BR16" s="5"/>
      <c r="BS16" s="5"/>
    </row>
    <row r="17" spans="1:73" ht="12.6" customHeight="1" thickTop="1" x14ac:dyDescent="0.2">
      <c r="A17" s="996" t="s">
        <v>53</v>
      </c>
      <c r="B17" s="997"/>
      <c r="C17" s="997"/>
      <c r="D17" s="997"/>
      <c r="E17" s="997"/>
      <c r="F17" s="997"/>
      <c r="G17" s="994"/>
      <c r="H17" s="994"/>
      <c r="I17" s="994"/>
      <c r="J17" s="994"/>
      <c r="K17" s="994"/>
      <c r="L17" s="994"/>
      <c r="M17" s="994"/>
      <c r="N17" s="994"/>
      <c r="O17" s="994"/>
      <c r="P17" s="995"/>
      <c r="Q17" s="42"/>
      <c r="R17" s="42"/>
      <c r="S17" s="1012" t="s">
        <v>32</v>
      </c>
      <c r="T17" s="1013"/>
      <c r="U17" s="1013"/>
      <c r="V17" s="1013"/>
      <c r="W17" s="1013"/>
      <c r="X17" s="1013"/>
      <c r="Y17" s="1013"/>
      <c r="Z17" s="1010"/>
      <c r="AA17" s="1010"/>
      <c r="AB17" s="1010"/>
      <c r="AC17" s="1010"/>
      <c r="AD17" s="1010"/>
      <c r="AE17" s="1010"/>
      <c r="AF17" s="1010"/>
      <c r="AG17" s="1010"/>
      <c r="AH17" s="1010"/>
      <c r="AI17" s="1011"/>
      <c r="AJ17" s="5"/>
      <c r="AK17" s="1030"/>
      <c r="AL17" s="1031"/>
      <c r="AM17" s="1031"/>
      <c r="AN17" s="1031"/>
      <c r="AO17" s="1031"/>
      <c r="AP17" s="1031"/>
      <c r="AQ17" s="1031"/>
      <c r="AR17" s="1031"/>
      <c r="AS17" s="1032"/>
      <c r="AT17" s="1002" t="s">
        <v>141</v>
      </c>
      <c r="AU17" s="1002"/>
      <c r="AV17" s="1002"/>
      <c r="AW17" s="1002"/>
      <c r="AX17" s="1002"/>
      <c r="AY17" s="1003"/>
      <c r="AZ17" s="1036" t="s">
        <v>140</v>
      </c>
      <c r="BA17" s="1037"/>
      <c r="BB17" s="1037"/>
      <c r="BC17" s="1037"/>
      <c r="BD17" s="1037"/>
      <c r="BE17" s="1037"/>
      <c r="BF17" s="1037"/>
      <c r="BG17" s="1037"/>
      <c r="BH17" s="1037"/>
      <c r="BI17" s="1037"/>
      <c r="BJ17" s="1037"/>
      <c r="BK17" s="1037"/>
      <c r="BL17" s="1037"/>
      <c r="BM17" s="1037"/>
      <c r="BN17" s="1037"/>
      <c r="BO17" s="1038"/>
      <c r="BP17" s="5"/>
      <c r="BQ17" s="5"/>
      <c r="BR17" s="5"/>
      <c r="BS17" s="5"/>
    </row>
    <row r="18" spans="1:73" ht="12" customHeight="1" thickBot="1" x14ac:dyDescent="0.25">
      <c r="A18" s="1042" t="s">
        <v>348</v>
      </c>
      <c r="B18" s="1043"/>
      <c r="C18" s="1043"/>
      <c r="D18" s="1043"/>
      <c r="E18" s="1043"/>
      <c r="F18" s="1043"/>
      <c r="G18" s="1054"/>
      <c r="H18" s="1054"/>
      <c r="I18" s="1054"/>
      <c r="J18" s="1054"/>
      <c r="K18" s="1054"/>
      <c r="L18" s="1055"/>
      <c r="M18" s="1056" t="s">
        <v>133</v>
      </c>
      <c r="N18" s="1057"/>
      <c r="O18" s="1057"/>
      <c r="P18" s="1058"/>
      <c r="Q18" s="42"/>
      <c r="R18" s="42"/>
      <c r="S18" s="996" t="s">
        <v>100</v>
      </c>
      <c r="T18" s="997"/>
      <c r="U18" s="997"/>
      <c r="V18" s="997"/>
      <c r="W18" s="997"/>
      <c r="X18" s="997"/>
      <c r="Y18" s="997"/>
      <c r="Z18" s="933"/>
      <c r="AA18" s="933"/>
      <c r="AB18" s="933"/>
      <c r="AC18" s="933"/>
      <c r="AD18" s="933"/>
      <c r="AE18" s="931" t="s">
        <v>99</v>
      </c>
      <c r="AF18" s="932"/>
      <c r="AG18" s="932"/>
      <c r="AH18" s="932"/>
      <c r="AI18" s="1050"/>
      <c r="AJ18" s="5"/>
      <c r="AK18" s="1033"/>
      <c r="AL18" s="1034"/>
      <c r="AM18" s="1034"/>
      <c r="AN18" s="1034"/>
      <c r="AO18" s="1034"/>
      <c r="AP18" s="1034"/>
      <c r="AQ18" s="1034"/>
      <c r="AR18" s="1034"/>
      <c r="AS18" s="1035"/>
      <c r="AT18" s="1024"/>
      <c r="AU18" s="1025"/>
      <c r="AV18" s="1025"/>
      <c r="AW18" s="1025"/>
      <c r="AX18" s="1025"/>
      <c r="AY18" s="1026"/>
      <c r="AZ18" s="1039"/>
      <c r="BA18" s="1040"/>
      <c r="BB18" s="1040"/>
      <c r="BC18" s="1040"/>
      <c r="BD18" s="1040"/>
      <c r="BE18" s="1040"/>
      <c r="BF18" s="1040"/>
      <c r="BG18" s="1040"/>
      <c r="BH18" s="1040"/>
      <c r="BI18" s="1040"/>
      <c r="BJ18" s="1040"/>
      <c r="BK18" s="1040"/>
      <c r="BL18" s="1040"/>
      <c r="BM18" s="1040"/>
      <c r="BN18" s="1040"/>
      <c r="BO18" s="1041"/>
      <c r="BP18" s="5"/>
      <c r="BQ18" s="5"/>
      <c r="BR18" s="5"/>
      <c r="BS18" s="5"/>
    </row>
    <row r="19" spans="1:73" ht="12" customHeight="1" thickBot="1" x14ac:dyDescent="0.25">
      <c r="A19" s="42"/>
      <c r="B19" s="42"/>
      <c r="C19" s="42"/>
      <c r="D19" s="42"/>
      <c r="E19" s="42"/>
      <c r="F19" s="42"/>
      <c r="G19" s="42"/>
      <c r="H19" s="42"/>
      <c r="I19" s="42"/>
      <c r="J19" s="42"/>
      <c r="K19" s="42"/>
      <c r="L19" s="42"/>
      <c r="M19" s="42"/>
      <c r="N19" s="42"/>
      <c r="O19" s="42"/>
      <c r="P19" s="42"/>
      <c r="Q19" s="42"/>
      <c r="R19" s="42"/>
      <c r="S19" s="996" t="s">
        <v>946</v>
      </c>
      <c r="T19" s="997"/>
      <c r="U19" s="997"/>
      <c r="V19" s="997"/>
      <c r="W19" s="997"/>
      <c r="X19" s="997"/>
      <c r="Y19" s="997"/>
      <c r="Z19" s="931" t="s">
        <v>99</v>
      </c>
      <c r="AA19" s="932"/>
      <c r="AB19" s="932"/>
      <c r="AC19" s="932"/>
      <c r="AD19" s="932"/>
      <c r="AE19" s="932" t="str">
        <f>IF(Z15&lt;&gt;"---",IF(Z18*Z15&lt;&gt;0,Z18*Z15, ""),"---")</f>
        <v/>
      </c>
      <c r="AF19" s="932"/>
      <c r="AG19" s="932"/>
      <c r="AH19" s="932"/>
      <c r="AI19" s="1050"/>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982" t="s">
        <v>347</v>
      </c>
      <c r="B20" s="983"/>
      <c r="C20" s="983"/>
      <c r="D20" s="983"/>
      <c r="E20" s="983"/>
      <c r="F20" s="983"/>
      <c r="G20" s="983"/>
      <c r="H20" s="983"/>
      <c r="I20" s="983"/>
      <c r="J20" s="983"/>
      <c r="K20" s="983"/>
      <c r="L20" s="983"/>
      <c r="M20" s="983"/>
      <c r="N20" s="983"/>
      <c r="O20" s="983"/>
      <c r="P20" s="984"/>
      <c r="Q20" s="42"/>
      <c r="R20" s="42"/>
      <c r="S20" s="996" t="s">
        <v>947</v>
      </c>
      <c r="T20" s="997"/>
      <c r="U20" s="997"/>
      <c r="V20" s="997"/>
      <c r="W20" s="997"/>
      <c r="X20" s="997"/>
      <c r="Y20" s="997"/>
      <c r="Z20" s="931" t="s">
        <v>99</v>
      </c>
      <c r="AA20" s="932"/>
      <c r="AB20" s="932"/>
      <c r="AC20" s="932"/>
      <c r="AD20" s="932"/>
      <c r="AE20" s="1051" t="str">
        <f>IF(AT18="Single Phase",AN13,IF(AT18="Three Phase",IF(MOD(AN13,1)=0,AN13&amp;".0",AN13)&amp;", "&amp;IF(MOD(AN14,1)=0,AN14&amp;".0",AN14)&amp;", "&amp;IF(MOD(AN15,1)=0,AN15&amp;".0",AN15),""))</f>
        <v/>
      </c>
      <c r="AF20" s="1052"/>
      <c r="AG20" s="1052"/>
      <c r="AH20" s="1052"/>
      <c r="AI20" s="1053"/>
      <c r="AJ20" s="5"/>
      <c r="AK20" s="955" t="s">
        <v>696</v>
      </c>
      <c r="AL20" s="956"/>
      <c r="AM20" s="956"/>
      <c r="AN20" s="956"/>
      <c r="AO20" s="956"/>
      <c r="AP20" s="956"/>
      <c r="AQ20" s="956"/>
      <c r="AR20" s="956"/>
      <c r="AS20" s="956"/>
      <c r="AT20" s="956"/>
      <c r="AU20" s="956"/>
      <c r="AV20" s="956"/>
      <c r="AW20" s="956"/>
      <c r="AX20" s="956"/>
      <c r="AY20" s="957"/>
      <c r="AZ20" s="5"/>
      <c r="BA20" s="5"/>
      <c r="BB20" s="5"/>
      <c r="BC20" s="5"/>
      <c r="BD20" s="5"/>
      <c r="BE20" s="5"/>
      <c r="BF20" s="5"/>
      <c r="BG20" s="5"/>
      <c r="BH20" s="5"/>
      <c r="BI20" s="5"/>
      <c r="BJ20" s="5"/>
      <c r="BK20" s="5"/>
      <c r="BL20" s="5"/>
      <c r="BM20" s="5"/>
      <c r="BN20" s="5"/>
      <c r="BO20" s="5"/>
      <c r="BP20" s="5"/>
      <c r="BQ20" s="5"/>
      <c r="BR20" s="5"/>
      <c r="BS20" s="5"/>
    </row>
    <row r="21" spans="1:73" ht="13.5" thickTop="1" thickBot="1" x14ac:dyDescent="0.25">
      <c r="A21" s="1012"/>
      <c r="B21" s="1013"/>
      <c r="C21" s="1013"/>
      <c r="D21" s="1063" t="s">
        <v>287</v>
      </c>
      <c r="E21" s="1063"/>
      <c r="F21" s="1063"/>
      <c r="G21" s="1063" t="s">
        <v>276</v>
      </c>
      <c r="H21" s="1063"/>
      <c r="I21" s="1063"/>
      <c r="J21" s="1063"/>
      <c r="K21" s="1063" t="s">
        <v>33</v>
      </c>
      <c r="L21" s="1063"/>
      <c r="M21" s="1063"/>
      <c r="N21" s="1063" t="s">
        <v>32</v>
      </c>
      <c r="O21" s="1063"/>
      <c r="P21" s="1064"/>
      <c r="Q21" s="42"/>
      <c r="R21" s="42"/>
      <c r="S21" s="1042" t="s">
        <v>98</v>
      </c>
      <c r="T21" s="1043"/>
      <c r="U21" s="1043"/>
      <c r="V21" s="1043"/>
      <c r="W21" s="1043"/>
      <c r="X21" s="1043"/>
      <c r="Y21" s="1043"/>
      <c r="Z21" s="1065"/>
      <c r="AA21" s="1065"/>
      <c r="AB21" s="1065"/>
      <c r="AC21" s="1065"/>
      <c r="AD21" s="1065"/>
      <c r="AE21" s="1066" t="str">
        <f>IF(AT18="Single Phase",AQ13,IF(AT18="Three Phase",AQ13 &amp;", "&amp; AQ14 &amp; ", " &amp; AQ15,""))</f>
        <v/>
      </c>
      <c r="AF21" s="1067"/>
      <c r="AG21" s="1067"/>
      <c r="AH21" s="1067"/>
      <c r="AI21" s="1068"/>
      <c r="AJ21" s="5"/>
      <c r="AK21" s="973"/>
      <c r="AL21" s="974"/>
      <c r="AM21" s="974"/>
      <c r="AN21" s="974"/>
      <c r="AO21" s="975"/>
      <c r="AP21" s="976"/>
      <c r="AQ21" s="974"/>
      <c r="AR21" s="974"/>
      <c r="AS21" s="974"/>
      <c r="AT21" s="975"/>
      <c r="AU21" s="976"/>
      <c r="AV21" s="974"/>
      <c r="AW21" s="974"/>
      <c r="AX21" s="974"/>
      <c r="AY21" s="977"/>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996" t="s">
        <v>102</v>
      </c>
      <c r="B22" s="997"/>
      <c r="C22" s="997"/>
      <c r="D22" s="950"/>
      <c r="E22" s="950"/>
      <c r="F22" s="950"/>
      <c r="G22" s="933"/>
      <c r="H22" s="933"/>
      <c r="I22" s="933"/>
      <c r="J22" s="933"/>
      <c r="K22" s="934"/>
      <c r="L22" s="934"/>
      <c r="M22" s="934"/>
      <c r="N22" s="994"/>
      <c r="O22" s="994"/>
      <c r="P22" s="995"/>
      <c r="Q22" s="42"/>
      <c r="R22" s="42"/>
      <c r="S22" s="42"/>
      <c r="T22" s="42"/>
      <c r="U22" s="42"/>
      <c r="V22" s="42"/>
      <c r="W22" s="42"/>
      <c r="X22" s="42"/>
      <c r="Y22" s="42"/>
      <c r="Z22" s="42"/>
      <c r="AA22" s="42"/>
      <c r="AB22" s="42"/>
      <c r="AC22" s="42"/>
      <c r="AD22" s="42"/>
      <c r="AE22" s="42"/>
      <c r="AF22" s="42"/>
      <c r="AG22" s="42"/>
      <c r="AH22" s="42"/>
      <c r="AI22" s="42"/>
      <c r="AJ22" s="5"/>
      <c r="AK22" s="969"/>
      <c r="AL22" s="945"/>
      <c r="AM22" s="945"/>
      <c r="AN22" s="945"/>
      <c r="AO22" s="946"/>
      <c r="AP22" s="944"/>
      <c r="AQ22" s="945"/>
      <c r="AR22" s="945"/>
      <c r="AS22" s="945"/>
      <c r="AT22" s="946"/>
      <c r="AU22" s="944"/>
      <c r="AV22" s="945"/>
      <c r="AW22" s="945"/>
      <c r="AX22" s="945"/>
      <c r="AY22" s="949"/>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996" t="s">
        <v>101</v>
      </c>
      <c r="B23" s="997"/>
      <c r="C23" s="997"/>
      <c r="D23" s="950"/>
      <c r="E23" s="950"/>
      <c r="F23" s="950"/>
      <c r="G23" s="932">
        <f>G27</f>
        <v>0</v>
      </c>
      <c r="H23" s="1017"/>
      <c r="I23" s="1017"/>
      <c r="J23" s="1017"/>
      <c r="K23" s="1059" t="str">
        <f>IFERROR(IF(AT18="Single Phase",(AN13*AQ13*Z14)/(Z18*Z21),IF(AT18="Three Phase",AQ16*AN16*AT14*AT16*1.73/746,"")),"")</f>
        <v/>
      </c>
      <c r="L23" s="1059"/>
      <c r="M23" s="1059"/>
      <c r="N23" s="1017">
        <f>AE17</f>
        <v>0</v>
      </c>
      <c r="O23" s="1017"/>
      <c r="P23" s="1018"/>
      <c r="Q23" s="42"/>
      <c r="R23" s="42"/>
      <c r="S23" s="42"/>
      <c r="T23" s="1060" t="s">
        <v>942</v>
      </c>
      <c r="U23" s="1061"/>
      <c r="V23" s="1061"/>
      <c r="W23" s="1061"/>
      <c r="X23" s="1061"/>
      <c r="Y23" s="1061"/>
      <c r="Z23" s="1061"/>
      <c r="AA23" s="1061"/>
      <c r="AB23" s="1061"/>
      <c r="AC23" s="1061"/>
      <c r="AD23" s="1061"/>
      <c r="AE23" s="1061"/>
      <c r="AF23" s="1061"/>
      <c r="AG23" s="1061"/>
      <c r="AH23" s="1061"/>
      <c r="AI23" s="1062"/>
      <c r="AJ23" s="5"/>
      <c r="AK23" s="969"/>
      <c r="AL23" s="945"/>
      <c r="AM23" s="945"/>
      <c r="AN23" s="945"/>
      <c r="AO23" s="946"/>
      <c r="AP23" s="944"/>
      <c r="AQ23" s="945"/>
      <c r="AR23" s="945"/>
      <c r="AS23" s="945"/>
      <c r="AT23" s="946"/>
      <c r="AU23" s="944"/>
      <c r="AV23" s="945"/>
      <c r="AW23" s="945"/>
      <c r="AX23" s="945"/>
      <c r="AY23" s="94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254"/>
      <c r="B24" s="42"/>
      <c r="C24" s="42"/>
      <c r="D24" s="42"/>
      <c r="E24" s="42"/>
      <c r="F24" s="42"/>
      <c r="G24" s="42"/>
      <c r="H24" s="42"/>
      <c r="I24" s="42"/>
      <c r="J24" s="42"/>
      <c r="K24" s="42"/>
      <c r="L24" s="42"/>
      <c r="M24" s="42"/>
      <c r="N24" s="42"/>
      <c r="O24" s="42"/>
      <c r="P24" s="255"/>
      <c r="Q24" s="42"/>
      <c r="R24" s="42"/>
      <c r="S24" s="42"/>
      <c r="T24" s="996" t="s">
        <v>1016</v>
      </c>
      <c r="U24" s="997"/>
      <c r="V24" s="997"/>
      <c r="W24" s="997"/>
      <c r="X24" s="997"/>
      <c r="Y24" s="997"/>
      <c r="Z24" s="997"/>
      <c r="AA24" s="997"/>
      <c r="AB24" s="997"/>
      <c r="AC24" s="997"/>
      <c r="AD24" s="997"/>
      <c r="AE24" s="1071"/>
      <c r="AF24" s="1071"/>
      <c r="AG24" s="1072"/>
      <c r="AH24" s="1073" t="s">
        <v>315</v>
      </c>
      <c r="AI24" s="1074"/>
      <c r="AJ24" s="5"/>
      <c r="AK24" s="969"/>
      <c r="AL24" s="945"/>
      <c r="AM24" s="945"/>
      <c r="AN24" s="945"/>
      <c r="AO24" s="946"/>
      <c r="AP24" s="944"/>
      <c r="AQ24" s="945"/>
      <c r="AR24" s="945"/>
      <c r="AS24" s="945"/>
      <c r="AT24" s="946"/>
      <c r="AU24" s="944"/>
      <c r="AV24" s="945"/>
      <c r="AW24" s="945"/>
      <c r="AX24" s="945"/>
      <c r="AY24" s="949"/>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x14ac:dyDescent="0.2">
      <c r="A25" s="991" t="s">
        <v>343</v>
      </c>
      <c r="B25" s="992"/>
      <c r="C25" s="992"/>
      <c r="D25" s="992"/>
      <c r="E25" s="992"/>
      <c r="F25" s="993"/>
      <c r="G25" s="1085"/>
      <c r="H25" s="1085"/>
      <c r="I25" s="1069" t="s">
        <v>340</v>
      </c>
      <c r="J25" s="1069"/>
      <c r="K25" s="1069"/>
      <c r="L25" s="692" t="s">
        <v>338</v>
      </c>
      <c r="M25" s="1075" t="str">
        <f>IF(G25&lt;&gt;"",G25/2.31,"")</f>
        <v/>
      </c>
      <c r="N25" s="1075"/>
      <c r="O25" s="1069" t="s">
        <v>315</v>
      </c>
      <c r="P25" s="1070"/>
      <c r="Q25" s="42"/>
      <c r="R25" s="42"/>
      <c r="S25" s="42"/>
      <c r="T25" s="996" t="s">
        <v>345</v>
      </c>
      <c r="U25" s="997"/>
      <c r="V25" s="997"/>
      <c r="W25" s="997"/>
      <c r="X25" s="997"/>
      <c r="Y25" s="997"/>
      <c r="Z25" s="997"/>
      <c r="AA25" s="997"/>
      <c r="AB25" s="997"/>
      <c r="AC25" s="997"/>
      <c r="AD25" s="997"/>
      <c r="AE25" s="1076"/>
      <c r="AF25" s="1077"/>
      <c r="AG25" s="1073" t="s">
        <v>313</v>
      </c>
      <c r="AH25" s="1078"/>
      <c r="AI25" s="1074"/>
      <c r="AJ25" s="5"/>
      <c r="AK25" s="969"/>
      <c r="AL25" s="945"/>
      <c r="AM25" s="945"/>
      <c r="AN25" s="945"/>
      <c r="AO25" s="946"/>
      <c r="AP25" s="944"/>
      <c r="AQ25" s="945"/>
      <c r="AR25" s="945"/>
      <c r="AS25" s="945"/>
      <c r="AT25" s="946"/>
      <c r="AU25" s="944"/>
      <c r="AV25" s="945"/>
      <c r="AW25" s="945"/>
      <c r="AX25" s="945"/>
      <c r="AY25" s="949"/>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991" t="s">
        <v>342</v>
      </c>
      <c r="B26" s="992"/>
      <c r="C26" s="992"/>
      <c r="D26" s="992"/>
      <c r="E26" s="992"/>
      <c r="F26" s="993"/>
      <c r="G26" s="1085"/>
      <c r="H26" s="1085"/>
      <c r="I26" s="1069" t="s">
        <v>340</v>
      </c>
      <c r="J26" s="1069"/>
      <c r="K26" s="1069"/>
      <c r="L26" s="692" t="s">
        <v>338</v>
      </c>
      <c r="M26" s="1075" t="str">
        <f>IF(G26&lt;&gt;"",G26/2.31,"")</f>
        <v/>
      </c>
      <c r="N26" s="1075"/>
      <c r="O26" s="1069" t="s">
        <v>315</v>
      </c>
      <c r="P26" s="1070"/>
      <c r="Q26" s="42"/>
      <c r="R26" s="42"/>
      <c r="S26" s="42"/>
      <c r="T26" s="1079"/>
      <c r="U26" s="1080"/>
      <c r="V26" s="1080"/>
      <c r="W26" s="1080"/>
      <c r="X26" s="1080"/>
      <c r="Y26" s="1080"/>
      <c r="Z26" s="1080"/>
      <c r="AA26" s="1080"/>
      <c r="AB26" s="1080"/>
      <c r="AC26" s="1080"/>
      <c r="AD26" s="1080"/>
      <c r="AE26" s="1081"/>
      <c r="AF26" s="1082"/>
      <c r="AG26" s="1082"/>
      <c r="AH26" s="1083"/>
      <c r="AI26" s="1084"/>
      <c r="AJ26" s="5"/>
      <c r="AK26" s="952"/>
      <c r="AL26" s="942"/>
      <c r="AM26" s="942"/>
      <c r="AN26" s="942"/>
      <c r="AO26" s="943"/>
      <c r="AP26" s="941"/>
      <c r="AQ26" s="942"/>
      <c r="AR26" s="942"/>
      <c r="AS26" s="942"/>
      <c r="AT26" s="943"/>
      <c r="AU26" s="941"/>
      <c r="AV26" s="942"/>
      <c r="AW26" s="942"/>
      <c r="AX26" s="942"/>
      <c r="AY26" s="951"/>
      <c r="AZ26" s="5"/>
      <c r="BA26" s="5"/>
      <c r="BB26" s="5"/>
      <c r="BC26" s="5"/>
      <c r="BD26" s="5"/>
      <c r="BE26" s="5"/>
      <c r="BF26" s="5"/>
      <c r="BG26" s="5"/>
      <c r="BH26" s="5"/>
      <c r="BI26" s="5"/>
      <c r="BJ26" s="5"/>
      <c r="BK26" s="5"/>
      <c r="BL26" s="5"/>
      <c r="BM26" s="5"/>
      <c r="BN26" s="5"/>
      <c r="BO26" s="5"/>
      <c r="BP26" s="5"/>
      <c r="BQ26" s="5"/>
      <c r="BR26" s="5"/>
      <c r="BS26" s="5"/>
      <c r="BT26" s="628"/>
      <c r="BU26" s="627"/>
    </row>
    <row r="27" spans="1:73" ht="12" customHeight="1" x14ac:dyDescent="0.2">
      <c r="A27" s="996" t="s">
        <v>346</v>
      </c>
      <c r="B27" s="997"/>
      <c r="C27" s="997"/>
      <c r="D27" s="997"/>
      <c r="E27" s="997"/>
      <c r="F27" s="997"/>
      <c r="G27" s="1090">
        <f>IFERROR(G25-G26,"")</f>
        <v>0</v>
      </c>
      <c r="H27" s="1075"/>
      <c r="I27" s="1069" t="s">
        <v>340</v>
      </c>
      <c r="J27" s="1069" t="s">
        <v>339</v>
      </c>
      <c r="K27" s="1069"/>
      <c r="L27" s="692" t="s">
        <v>338</v>
      </c>
      <c r="M27" s="1075" t="str">
        <f>IFERROR(IF(M25-M26&lt;&gt;0,M25-M26,""),"")</f>
        <v/>
      </c>
      <c r="N27" s="1075"/>
      <c r="O27" s="1069" t="s">
        <v>315</v>
      </c>
      <c r="P27" s="1070"/>
      <c r="Q27" s="42"/>
      <c r="R27" s="42"/>
      <c r="S27" s="42"/>
      <c r="T27" s="42"/>
      <c r="U27" s="42"/>
      <c r="V27" s="42"/>
      <c r="W27" s="42"/>
      <c r="X27" s="42"/>
      <c r="Y27" s="42"/>
      <c r="Z27" s="42"/>
      <c r="AA27" s="42"/>
      <c r="AB27" s="42"/>
      <c r="AC27" s="42"/>
      <c r="AD27" s="42"/>
      <c r="AE27" s="1091"/>
      <c r="AF27" s="1091"/>
      <c r="AG27" s="1091"/>
      <c r="AH27" s="1092"/>
      <c r="AI27" s="109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254"/>
      <c r="B28" s="42"/>
      <c r="C28" s="42"/>
      <c r="D28" s="42"/>
      <c r="E28" s="42"/>
      <c r="F28" s="42"/>
      <c r="G28" s="42"/>
      <c r="H28" s="42"/>
      <c r="I28" s="42"/>
      <c r="J28" s="42"/>
      <c r="K28" s="42"/>
      <c r="L28" s="42"/>
      <c r="M28" s="42"/>
      <c r="N28" s="42"/>
      <c r="O28" s="42"/>
      <c r="P28" s="255"/>
      <c r="Q28" s="42"/>
      <c r="R28" s="42"/>
      <c r="S28" s="42"/>
      <c r="T28" s="42"/>
      <c r="U28" s="42"/>
      <c r="V28" s="42"/>
      <c r="W28" s="42"/>
      <c r="X28" s="42"/>
      <c r="Y28" s="42"/>
      <c r="Z28" s="42"/>
      <c r="AA28" s="42"/>
      <c r="AB28" s="42"/>
      <c r="AC28" s="42"/>
      <c r="AD28" s="42"/>
      <c r="AE28" s="1093"/>
      <c r="AF28" s="1093"/>
      <c r="AG28" s="1093"/>
      <c r="AH28" s="876"/>
      <c r="AI28" s="87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1060" t="s">
        <v>344</v>
      </c>
      <c r="B29" s="1061"/>
      <c r="C29" s="1061"/>
      <c r="D29" s="1061"/>
      <c r="E29" s="1061"/>
      <c r="F29" s="1061"/>
      <c r="G29" s="1061"/>
      <c r="H29" s="1061"/>
      <c r="I29" s="1061"/>
      <c r="J29" s="1061"/>
      <c r="K29" s="1061"/>
      <c r="L29" s="1061"/>
      <c r="M29" s="1061"/>
      <c r="N29" s="1061"/>
      <c r="O29" s="1061"/>
      <c r="P29" s="1062"/>
      <c r="Q29" s="42"/>
      <c r="R29" s="42"/>
      <c r="S29" s="42"/>
      <c r="T29" s="42"/>
      <c r="U29" s="42"/>
      <c r="V29" s="42"/>
      <c r="W29" s="42"/>
      <c r="X29" s="42"/>
      <c r="Y29" s="42"/>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75" thickTop="1" x14ac:dyDescent="0.2">
      <c r="A30" s="1012" t="s">
        <v>343</v>
      </c>
      <c r="B30" s="1013"/>
      <c r="C30" s="1013"/>
      <c r="D30" s="1013"/>
      <c r="E30" s="1013"/>
      <c r="F30" s="1013"/>
      <c r="G30" s="1085"/>
      <c r="H30" s="1085"/>
      <c r="I30" s="1069" t="s">
        <v>340</v>
      </c>
      <c r="J30" s="1069"/>
      <c r="K30" s="1069"/>
      <c r="L30" s="692" t="s">
        <v>338</v>
      </c>
      <c r="M30" s="1075" t="str">
        <f>IF(G30&lt;&gt;"",G30/2.31,"")</f>
        <v/>
      </c>
      <c r="N30" s="1075"/>
      <c r="O30" s="1069" t="s">
        <v>315</v>
      </c>
      <c r="P30" s="1070"/>
      <c r="Q30" s="42"/>
      <c r="R30" s="42"/>
      <c r="S30" s="42"/>
      <c r="T30" s="42"/>
      <c r="U30" s="42"/>
      <c r="V30" s="42"/>
      <c r="W30" s="42"/>
      <c r="X30" s="42"/>
      <c r="Y30" s="42"/>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996" t="s">
        <v>342</v>
      </c>
      <c r="B31" s="997"/>
      <c r="C31" s="997"/>
      <c r="D31" s="997"/>
      <c r="E31" s="997"/>
      <c r="F31" s="997"/>
      <c r="G31" s="1085"/>
      <c r="H31" s="1085"/>
      <c r="I31" s="1069" t="s">
        <v>340</v>
      </c>
      <c r="J31" s="1069"/>
      <c r="K31" s="1069"/>
      <c r="L31" s="692" t="s">
        <v>338</v>
      </c>
      <c r="M31" s="1075" t="str">
        <f>IF(G31&lt;&gt;"",G31/2.31,"")</f>
        <v/>
      </c>
      <c r="N31" s="1075"/>
      <c r="O31" s="1069" t="s">
        <v>315</v>
      </c>
      <c r="P31" s="1070"/>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628"/>
      <c r="BU31" s="627"/>
    </row>
    <row r="32" spans="1:73" ht="12" customHeight="1" thickBot="1" x14ac:dyDescent="0.25">
      <c r="A32" s="1042" t="s">
        <v>341</v>
      </c>
      <c r="B32" s="1043"/>
      <c r="C32" s="1043"/>
      <c r="D32" s="1043"/>
      <c r="E32" s="1043"/>
      <c r="F32" s="1043"/>
      <c r="G32" s="1086">
        <f>IFERROR(G30-G31,"")</f>
        <v>0</v>
      </c>
      <c r="H32" s="1087"/>
      <c r="I32" s="1088" t="s">
        <v>340</v>
      </c>
      <c r="J32" s="1088" t="s">
        <v>339</v>
      </c>
      <c r="K32" s="1088"/>
      <c r="L32" s="693" t="s">
        <v>338</v>
      </c>
      <c r="M32" s="1087" t="str">
        <f>IFERROR(IF(M30-M31&lt;&gt;0,M30-M31,""),"")</f>
        <v/>
      </c>
      <c r="N32" s="1087"/>
      <c r="O32" s="1088" t="s">
        <v>315</v>
      </c>
      <c r="P32" s="1089"/>
      <c r="Q32" s="42"/>
      <c r="R32" s="42"/>
      <c r="S32" s="42"/>
      <c r="T32" s="42"/>
      <c r="U32" s="42"/>
      <c r="V32" s="42"/>
      <c r="W32" s="42"/>
      <c r="X32" s="42"/>
      <c r="Y32" s="42"/>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42"/>
      <c r="B34" s="42"/>
      <c r="C34" s="42"/>
      <c r="D34" s="42"/>
      <c r="E34" s="42"/>
      <c r="F34" s="42"/>
      <c r="G34" s="42"/>
      <c r="H34" s="42"/>
      <c r="I34" s="251"/>
      <c r="J34" s="252"/>
      <c r="K34" s="252"/>
      <c r="L34" s="252"/>
      <c r="M34" s="252"/>
      <c r="N34" s="252"/>
      <c r="O34" s="252"/>
      <c r="P34" s="252"/>
      <c r="Q34" s="252"/>
      <c r="R34" s="252"/>
      <c r="S34" s="252"/>
      <c r="T34" s="252"/>
      <c r="U34" s="252"/>
      <c r="V34" s="252"/>
      <c r="W34" s="252"/>
      <c r="X34" s="252"/>
      <c r="Y34" s="252"/>
      <c r="Z34" s="253"/>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254"/>
      <c r="J35" s="42"/>
      <c r="K35" s="42"/>
      <c r="L35" s="42"/>
      <c r="M35" s="42"/>
      <c r="N35" s="42"/>
      <c r="O35" s="42"/>
      <c r="P35" s="42"/>
      <c r="Q35" s="42"/>
      <c r="R35" s="42"/>
      <c r="S35" s="42"/>
      <c r="T35" s="42"/>
      <c r="U35" s="42"/>
      <c r="V35" s="42"/>
      <c r="W35" s="42"/>
      <c r="X35" s="42"/>
      <c r="Y35" s="42"/>
      <c r="Z35" s="255"/>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254"/>
      <c r="J36" s="42"/>
      <c r="K36" s="42"/>
      <c r="L36" s="42"/>
      <c r="M36" s="42"/>
      <c r="N36" s="42"/>
      <c r="O36" s="42"/>
      <c r="P36" s="42"/>
      <c r="Q36" s="42"/>
      <c r="R36" s="42"/>
      <c r="S36" s="42"/>
      <c r="T36" s="42"/>
      <c r="U36" s="42"/>
      <c r="V36" s="42"/>
      <c r="W36" s="42"/>
      <c r="X36" s="42"/>
      <c r="Y36" s="42"/>
      <c r="Z36" s="255"/>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4"/>
      <c r="J37" s="42"/>
      <c r="K37" s="42"/>
      <c r="L37" s="42"/>
      <c r="M37" s="42"/>
      <c r="N37" s="42"/>
      <c r="O37" s="42"/>
      <c r="P37" s="42"/>
      <c r="Q37" s="42"/>
      <c r="R37" s="42"/>
      <c r="S37" s="42"/>
      <c r="T37" s="42"/>
      <c r="U37" s="42"/>
      <c r="V37" s="42"/>
      <c r="W37" s="42"/>
      <c r="X37" s="42"/>
      <c r="Y37" s="42"/>
      <c r="Z37" s="255"/>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254"/>
      <c r="J38" s="42"/>
      <c r="K38" s="42"/>
      <c r="L38" s="42"/>
      <c r="M38" s="42"/>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619"/>
      <c r="Q48" s="42"/>
      <c r="R48" s="42"/>
      <c r="S48" s="42"/>
      <c r="T48" s="42"/>
      <c r="U48" s="42"/>
      <c r="V48" s="42"/>
      <c r="W48" s="42"/>
      <c r="X48" s="42"/>
      <c r="Y48" s="42"/>
      <c r="Z48" s="42"/>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t="s">
        <v>39</v>
      </c>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79">
    <mergeCell ref="B58:AI58"/>
    <mergeCell ref="B59:AI59"/>
    <mergeCell ref="B60:AI60"/>
    <mergeCell ref="E62:K62"/>
    <mergeCell ref="V62:AI62"/>
    <mergeCell ref="B51:AI51"/>
    <mergeCell ref="B52:AI52"/>
    <mergeCell ref="B53:AI53"/>
    <mergeCell ref="B54:AI54"/>
    <mergeCell ref="B55:AI55"/>
    <mergeCell ref="A32:F32"/>
    <mergeCell ref="G32:H32"/>
    <mergeCell ref="I32:K32"/>
    <mergeCell ref="M32:N32"/>
    <mergeCell ref="O32:P32"/>
    <mergeCell ref="B57:AI57"/>
    <mergeCell ref="B56:AI56"/>
    <mergeCell ref="G27:H27"/>
    <mergeCell ref="I27:K27"/>
    <mergeCell ref="M27:N27"/>
    <mergeCell ref="O27:P27"/>
    <mergeCell ref="AE27:AG27"/>
    <mergeCell ref="A31:F31"/>
    <mergeCell ref="G31:H31"/>
    <mergeCell ref="I31:K31"/>
    <mergeCell ref="M31:N31"/>
    <mergeCell ref="O31:P31"/>
    <mergeCell ref="AH27:AI27"/>
    <mergeCell ref="AE28:AG28"/>
    <mergeCell ref="AH28:AI28"/>
    <mergeCell ref="A29:P29"/>
    <mergeCell ref="A30:F30"/>
    <mergeCell ref="G30:H30"/>
    <mergeCell ref="I30:K30"/>
    <mergeCell ref="M30:N30"/>
    <mergeCell ref="O30:P30"/>
    <mergeCell ref="A27:F27"/>
    <mergeCell ref="AE25:AF25"/>
    <mergeCell ref="AG25:AI25"/>
    <mergeCell ref="AK25:AO25"/>
    <mergeCell ref="AP25:AT25"/>
    <mergeCell ref="AU25:AY25"/>
    <mergeCell ref="T25:AD25"/>
    <mergeCell ref="T26:AD26"/>
    <mergeCell ref="AE26:AG26"/>
    <mergeCell ref="AH26:AI26"/>
    <mergeCell ref="AK26:AO26"/>
    <mergeCell ref="AP26:AT26"/>
    <mergeCell ref="AU26:AY26"/>
    <mergeCell ref="A26:F26"/>
    <mergeCell ref="G26:H26"/>
    <mergeCell ref="I26:K26"/>
    <mergeCell ref="M26:N26"/>
    <mergeCell ref="O26:P26"/>
    <mergeCell ref="A25:F25"/>
    <mergeCell ref="G25:H25"/>
    <mergeCell ref="I25:K25"/>
    <mergeCell ref="M25:N25"/>
    <mergeCell ref="AK22:AO22"/>
    <mergeCell ref="AP22:AT22"/>
    <mergeCell ref="AU22:AY22"/>
    <mergeCell ref="Z21:AD21"/>
    <mergeCell ref="AE21:AI21"/>
    <mergeCell ref="AK21:AO21"/>
    <mergeCell ref="O25:P25"/>
    <mergeCell ref="AP23:AT23"/>
    <mergeCell ref="AU23:AY23"/>
    <mergeCell ref="T24:AD24"/>
    <mergeCell ref="AE24:AG24"/>
    <mergeCell ref="AH24:AI24"/>
    <mergeCell ref="AK24:AO24"/>
    <mergeCell ref="AP24:AT24"/>
    <mergeCell ref="AU24:AY24"/>
    <mergeCell ref="A23:C23"/>
    <mergeCell ref="D23:F23"/>
    <mergeCell ref="G23:J23"/>
    <mergeCell ref="K23:M23"/>
    <mergeCell ref="N23:P23"/>
    <mergeCell ref="T23:AI23"/>
    <mergeCell ref="AK23:AO23"/>
    <mergeCell ref="S18:Y18"/>
    <mergeCell ref="Z18:AD18"/>
    <mergeCell ref="AE18:AI18"/>
    <mergeCell ref="AK20:AY20"/>
    <mergeCell ref="A21:C21"/>
    <mergeCell ref="D21:F21"/>
    <mergeCell ref="G21:J21"/>
    <mergeCell ref="K21:M21"/>
    <mergeCell ref="N21:P21"/>
    <mergeCell ref="S21:Y21"/>
    <mergeCell ref="AP21:AT21"/>
    <mergeCell ref="AU21:AY21"/>
    <mergeCell ref="A22:C22"/>
    <mergeCell ref="D22:F22"/>
    <mergeCell ref="G22:J22"/>
    <mergeCell ref="K22:M22"/>
    <mergeCell ref="N22:P22"/>
    <mergeCell ref="S19:Y19"/>
    <mergeCell ref="Z19:AD19"/>
    <mergeCell ref="AE19:AI19"/>
    <mergeCell ref="A20:P20"/>
    <mergeCell ref="S20:Y20"/>
    <mergeCell ref="Z20:AD20"/>
    <mergeCell ref="AE20:AI20"/>
    <mergeCell ref="G18:L18"/>
    <mergeCell ref="M18:P18"/>
    <mergeCell ref="AT18:AY18"/>
    <mergeCell ref="AZ16:BO16"/>
    <mergeCell ref="A17:F17"/>
    <mergeCell ref="G17:P17"/>
    <mergeCell ref="S17:Y17"/>
    <mergeCell ref="Z17:AD17"/>
    <mergeCell ref="AE17:AI17"/>
    <mergeCell ref="AK17:AS18"/>
    <mergeCell ref="AT17:AY17"/>
    <mergeCell ref="AZ17:BO18"/>
    <mergeCell ref="A18:F18"/>
    <mergeCell ref="A16:F16"/>
    <mergeCell ref="G16:P16"/>
    <mergeCell ref="S16:Y16"/>
    <mergeCell ref="Z16:AD16"/>
    <mergeCell ref="AE16:AI16"/>
    <mergeCell ref="AK16:AM16"/>
    <mergeCell ref="AN16:AP16"/>
    <mergeCell ref="AQ16:AS16"/>
    <mergeCell ref="AT16:AY16"/>
    <mergeCell ref="BH14:BO14"/>
    <mergeCell ref="A15:F15"/>
    <mergeCell ref="G15:P15"/>
    <mergeCell ref="S15:Y15"/>
    <mergeCell ref="Z15:AI15"/>
    <mergeCell ref="AK15:AM15"/>
    <mergeCell ref="AN15:AP15"/>
    <mergeCell ref="AQ15:AS15"/>
    <mergeCell ref="AT15:AY15"/>
    <mergeCell ref="AZ14:BG14"/>
    <mergeCell ref="AZ15:BG15"/>
    <mergeCell ref="BH15:BO15"/>
    <mergeCell ref="A14:F14"/>
    <mergeCell ref="G14:P14"/>
    <mergeCell ref="S14:Y14"/>
    <mergeCell ref="Z14:AI14"/>
    <mergeCell ref="AK14:AM14"/>
    <mergeCell ref="AN14:AP14"/>
    <mergeCell ref="AQ14:AS14"/>
    <mergeCell ref="AT14:AY14"/>
    <mergeCell ref="AK11:BO11"/>
    <mergeCell ref="BH12:BO12"/>
    <mergeCell ref="A13:F13"/>
    <mergeCell ref="G13:P13"/>
    <mergeCell ref="S13:Y13"/>
    <mergeCell ref="Z13:AI13"/>
    <mergeCell ref="AK13:AM13"/>
    <mergeCell ref="AN13:AP13"/>
    <mergeCell ref="AQ13:AS13"/>
    <mergeCell ref="AT13:AY13"/>
    <mergeCell ref="A11:P11"/>
    <mergeCell ref="S11:AI11"/>
    <mergeCell ref="AZ12:BG12"/>
    <mergeCell ref="AZ13:BG13"/>
    <mergeCell ref="BH13:BO13"/>
    <mergeCell ref="A12:F12"/>
    <mergeCell ref="G12:P12"/>
    <mergeCell ref="S12:Y12"/>
    <mergeCell ref="Z12:AI12"/>
    <mergeCell ref="AK12:AM12"/>
    <mergeCell ref="AN12:AP12"/>
    <mergeCell ref="AQ12:AS12"/>
    <mergeCell ref="AT12:AY12"/>
    <mergeCell ref="AJ1:BS1"/>
    <mergeCell ref="M5:AI5"/>
    <mergeCell ref="A7:E7"/>
    <mergeCell ref="F7:P7"/>
    <mergeCell ref="T7:X7"/>
    <mergeCell ref="Y7:AI7"/>
    <mergeCell ref="A9:E9"/>
    <mergeCell ref="F9:P9"/>
    <mergeCell ref="T9:X9"/>
    <mergeCell ref="Y9:AI9"/>
  </mergeCells>
  <conditionalFormatting sqref="V62:AI62 E62:K62 N23:P23 G22:P22 D22:F23 G18:L18 G16:P17 G12:P14 Z21:AD21 Z18:AD18 Z17:AI17 Z12:AI14 Y9:AI9 Y7:AI7 F9:P9 F7:P7">
    <cfRule type="containsBlanks" dxfId="1745" priority="21">
      <formula>LEN(TRIM(D7))=0</formula>
    </cfRule>
  </conditionalFormatting>
  <conditionalFormatting sqref="G23:M23 M27:N27 G32:H32 AE18:AI18 AE20:AI21 G27:H27">
    <cfRule type="containsText" dxfId="1744" priority="20" operator="containsText" text="CALC.">
      <formula>NOT(ISERROR(SEARCH("CALC.",G18)))</formula>
    </cfRule>
  </conditionalFormatting>
  <conditionalFormatting sqref="AE19:AI19">
    <cfRule type="containsText" dxfId="1743" priority="19" operator="containsText" text="CALC.">
      <formula>NOT(ISERROR(SEARCH("CALC.",AE19)))</formula>
    </cfRule>
  </conditionalFormatting>
  <conditionalFormatting sqref="Z15:AI15">
    <cfRule type="containsBlanks" dxfId="1742" priority="18">
      <formula>LEN(TRIM(Z15))=0</formula>
    </cfRule>
  </conditionalFormatting>
  <conditionalFormatting sqref="K23:M23">
    <cfRule type="expression" dxfId="1741" priority="17">
      <formula>$K$23&gt;$Z$14</formula>
    </cfRule>
  </conditionalFormatting>
  <conditionalFormatting sqref="AZ13:BO15">
    <cfRule type="notContainsBlanks" dxfId="1740" priority="15">
      <formula>LEN(TRIM(AZ13))&gt;0</formula>
    </cfRule>
  </conditionalFormatting>
  <conditionalFormatting sqref="AN13:AS15 AT14 AT16 AT18">
    <cfRule type="containsBlanks" dxfId="1739" priority="16">
      <formula>LEN(TRIM(AN13))=0</formula>
    </cfRule>
  </conditionalFormatting>
  <conditionalFormatting sqref="AN16:AS16">
    <cfRule type="containsText" dxfId="1738" priority="14" operator="containsText" text="CALC.">
      <formula>NOT(ISERROR(SEARCH("CALC.",AN16)))</formula>
    </cfRule>
  </conditionalFormatting>
  <conditionalFormatting sqref="AK14:AS16 AZ12:BO18 AT13:AY16">
    <cfRule type="expression" dxfId="1737" priority="13">
      <formula>$AT$18="Single Phase"</formula>
    </cfRule>
  </conditionalFormatting>
  <conditionalFormatting sqref="M25:N26">
    <cfRule type="containsText" dxfId="1736" priority="12" operator="containsText" text="CALC.">
      <formula>NOT(ISERROR(SEARCH("CALC.",M25)))</formula>
    </cfRule>
  </conditionalFormatting>
  <conditionalFormatting sqref="G25:H26">
    <cfRule type="containsBlanks" dxfId="1735" priority="11">
      <formula>LEN(TRIM(G25))=0</formula>
    </cfRule>
  </conditionalFormatting>
  <conditionalFormatting sqref="M32:N32">
    <cfRule type="containsText" dxfId="1734" priority="8" operator="containsText" text="CALC.">
      <formula>NOT(ISERROR(SEARCH("CALC.",M32)))</formula>
    </cfRule>
  </conditionalFormatting>
  <conditionalFormatting sqref="M30:N31">
    <cfRule type="containsText" dxfId="1733" priority="10" operator="containsText" text="CALC.">
      <formula>NOT(ISERROR(SEARCH("CALC.",M30)))</formula>
    </cfRule>
  </conditionalFormatting>
  <conditionalFormatting sqref="G30:H31">
    <cfRule type="containsBlanks" dxfId="1732" priority="9">
      <formula>LEN(TRIM(G30))=0</formula>
    </cfRule>
  </conditionalFormatting>
  <conditionalFormatting sqref="AE24:AG24">
    <cfRule type="containsBlanks" dxfId="1731" priority="7">
      <formula>LEN(TRIM(AE24))=0</formula>
    </cfRule>
  </conditionalFormatting>
  <conditionalFormatting sqref="AE25:AF25">
    <cfRule type="containsBlanks" dxfId="1730" priority="6">
      <formula>LEN(TRIM(AE25))=0</formula>
    </cfRule>
  </conditionalFormatting>
  <conditionalFormatting sqref="T26">
    <cfRule type="containsBlanks" dxfId="1729" priority="3">
      <formula>LEN(TRIM(T26))=0</formula>
    </cfRule>
  </conditionalFormatting>
  <conditionalFormatting sqref="AH26">
    <cfRule type="containsBlanks" dxfId="1728" priority="5">
      <formula>LEN(TRIM(AH26))=0</formula>
    </cfRule>
  </conditionalFormatting>
  <conditionalFormatting sqref="AH26:AI26">
    <cfRule type="expression" dxfId="1727" priority="4">
      <formula>$T$28="FIXED SPEED"</formula>
    </cfRule>
  </conditionalFormatting>
  <conditionalFormatting sqref="AE26">
    <cfRule type="containsBlanks" dxfId="1726" priority="2">
      <formula>LEN(TRIM(AE26))=0</formula>
    </cfRule>
  </conditionalFormatting>
  <conditionalFormatting sqref="AE26">
    <cfRule type="expression" dxfId="1725" priority="1">
      <formula>$T$28="FIXED SPEED"</formula>
    </cfRule>
  </conditionalFormatting>
  <dataValidations count="10">
    <dataValidation type="list" allowBlank="1" showInputMessage="1" showErrorMessage="1" sqref="T26" xr:uid="{B385518D-093D-4150-A581-A9B6B9CF4BD2}">
      <formula1>"VFD SETTING, ECM SETTING, FIXED SPEED"</formula1>
    </dataValidation>
    <dataValidation allowBlank="1" showInputMessage="1" promptTitle="BHP Calc Info" prompt="If Single Phase, BHP=# of Motors * (HP*Amps*Volts)/(NP Amps*NP Volts)_x000a__x000a_If Three Phase, BHP=# of Motors * (Avg. Amps*Avg. Volts*Motor Eff.*Power Factor*1.73)/746" sqref="K23:M23" xr:uid="{E73770C0-6607-4AB3-AC1A-67E88FB98F2F}"/>
    <dataValidation allowBlank="1" showInputMessage="1" showErrorMessage="1" prompt="Typical Service Factor is 1.15. If unknown then use '---" sqref="Z15:AI15" xr:uid="{1AA51D25-928B-43D0-A4A9-802F49449D55}"/>
    <dataValidation type="list" allowBlank="1" showInputMessage="1" showErrorMessage="1" sqref="AH26:AI28" xr:uid="{640FF215-BCC8-42C0-A4BA-0F8B3A81BF01}">
      <formula1>"Hz, %"</formula1>
    </dataValidation>
    <dataValidation type="list" allowBlank="1" showInputMessage="1" showErrorMessage="1" promptTitle="Phase Selection" prompt="Select Single or Three Phase" sqref="AT18:AY18" xr:uid="{BF65A2AC-4A16-40FD-9F1B-61264038632C}">
      <formula1>"Single Phase, Three Phase"</formula1>
    </dataValidation>
    <dataValidation type="whole" allowBlank="1" showInputMessage="1" showErrorMessage="1" error="This Remarks section is limited to 10." sqref="A51:A60" xr:uid="{BEB2AF0E-50A2-46A9-A859-01C974A525CF}">
      <formula1>1</formula1>
      <formula2>10</formula2>
    </dataValidation>
    <dataValidation type="list" allowBlank="1" showInputMessage="1" sqref="Z12:AI12" xr:uid="{047FD1CC-6DAC-4686-A66D-874712A1783E}">
      <formula1>"Baldor,Dayton,Emmerson,FASCO,GE,GENTEQ,Marathon,Trane,WEG,Westinghouse"</formula1>
    </dataValidation>
    <dataValidation allowBlank="1" showInputMessage="1" showErrorMessage="1" prompt="If EFF is unatainable use .90" sqref="AT14:AY14" xr:uid="{DEAFC20D-598C-4862-8F4B-227A58013C4E}"/>
    <dataValidation allowBlank="1" showInputMessage="1" showErrorMessage="1" prompt="If PF is unattainable use .80" sqref="AT16:AY16" xr:uid="{CAD8B522-3F4B-4099-9E36-3D6D04DE8D90}"/>
    <dataValidation type="list" allowBlank="1" showInputMessage="1" sqref="Z14:AI14" xr:uid="{B5B5D64D-1CC2-4430-A6EC-2A732197B636}">
      <formula1>".17,.25,.33,.5,.75,1,2,3,5,7.5,10,15,20,25,30,40,50,60,75,100,125,150,200"</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084C4-18C8-49F8-ABF1-6AB2D3423DE6}">
  <sheetPr codeName="Sheet17">
    <pageSetUpPr fitToPage="1"/>
  </sheetPr>
  <dimension ref="A1:DG63"/>
  <sheetViews>
    <sheetView topLeftCell="A10" zoomScale="115" zoomScaleNormal="115" workbookViewId="0">
      <selection activeCell="P34" sqref="P34:U34"/>
    </sheetView>
  </sheetViews>
  <sheetFormatPr defaultColWidth="0" defaultRowHeight="12" zeroHeight="1" x14ac:dyDescent="0.2"/>
  <cols>
    <col min="1" max="84" width="2.7109375" style="1" customWidth="1"/>
    <col min="85" max="111" width="2.7109375" style="1" hidden="1" customWidth="1"/>
    <col min="112" max="16384" width="9.140625" style="1" hidden="1"/>
  </cols>
  <sheetData>
    <row r="1" spans="1:84"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641"/>
      <c r="BN2" s="641"/>
      <c r="BO2" s="641"/>
      <c r="BP2" s="641"/>
      <c r="BQ2" s="641"/>
      <c r="BR2" s="641"/>
      <c r="BS2" s="641"/>
      <c r="BT2" s="641"/>
      <c r="BU2" s="641"/>
      <c r="BV2" s="641"/>
      <c r="BW2" s="641"/>
      <c r="BX2" s="641"/>
      <c r="BY2" s="641"/>
      <c r="BZ2" s="641"/>
      <c r="CA2" s="641"/>
      <c r="CB2" s="641"/>
      <c r="CC2" s="641"/>
      <c r="CD2" s="641"/>
      <c r="CE2" s="641"/>
      <c r="CF2" s="641"/>
    </row>
    <row r="3" spans="1:84"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641"/>
      <c r="BN3" s="641"/>
      <c r="BO3" s="641"/>
      <c r="BP3" s="641"/>
      <c r="BQ3" s="641"/>
      <c r="BR3" s="641"/>
      <c r="BS3" s="641"/>
      <c r="BT3" s="641"/>
      <c r="BU3" s="641"/>
      <c r="BV3" s="641"/>
      <c r="BW3" s="641"/>
      <c r="BX3" s="641"/>
      <c r="BY3" s="641"/>
      <c r="BZ3" s="641"/>
      <c r="CA3" s="641"/>
      <c r="CB3" s="641"/>
      <c r="CC3" s="641"/>
      <c r="CD3" s="641"/>
      <c r="CE3" s="641"/>
      <c r="CF3" s="641"/>
    </row>
    <row r="4" spans="1:84"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641"/>
      <c r="BN4" s="641"/>
      <c r="BO4" s="641"/>
      <c r="BP4" s="641"/>
      <c r="BQ4" s="641"/>
      <c r="BR4" s="641"/>
      <c r="BS4" s="641"/>
      <c r="BT4" s="641"/>
      <c r="BU4" s="641"/>
      <c r="BV4" s="641"/>
      <c r="BW4" s="641"/>
      <c r="BX4" s="641"/>
      <c r="BY4" s="641"/>
      <c r="BZ4" s="641"/>
      <c r="CA4" s="641"/>
      <c r="CB4" s="641"/>
      <c r="CC4" s="641"/>
      <c r="CD4" s="641"/>
      <c r="CE4" s="641"/>
      <c r="CF4" s="641"/>
    </row>
    <row r="5" spans="1:84" ht="12.75" customHeight="1" x14ac:dyDescent="0.2">
      <c r="A5" s="42"/>
      <c r="B5" s="42"/>
      <c r="C5" s="42"/>
      <c r="D5" s="42"/>
      <c r="E5" s="42"/>
      <c r="F5" s="42"/>
      <c r="G5" s="42"/>
      <c r="H5" s="42"/>
      <c r="I5" s="42"/>
      <c r="J5" s="42"/>
      <c r="K5" s="42"/>
      <c r="L5" s="42"/>
      <c r="M5" s="948" t="s">
        <v>363</v>
      </c>
      <c r="N5" s="948"/>
      <c r="O5" s="948"/>
      <c r="P5" s="948"/>
      <c r="Q5" s="948"/>
      <c r="R5" s="948"/>
      <c r="S5" s="948"/>
      <c r="T5" s="948"/>
      <c r="U5" s="948"/>
      <c r="V5" s="948"/>
      <c r="W5" s="948"/>
      <c r="X5" s="948"/>
      <c r="Y5" s="948"/>
      <c r="Z5" s="948"/>
      <c r="AA5" s="948"/>
      <c r="AB5" s="948"/>
      <c r="AC5" s="948"/>
      <c r="AD5" s="948"/>
      <c r="AE5" s="948"/>
      <c r="AF5" s="948"/>
      <c r="AG5" s="948"/>
      <c r="AH5" s="948"/>
      <c r="AI5" s="9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641"/>
      <c r="BN5" s="641"/>
      <c r="BO5" s="641"/>
      <c r="BP5" s="641"/>
      <c r="BQ5" s="641"/>
      <c r="BR5" s="641"/>
      <c r="BS5" s="641"/>
      <c r="BT5" s="641"/>
      <c r="BU5" s="641"/>
      <c r="BV5" s="641"/>
      <c r="BW5" s="641"/>
      <c r="BX5" s="641"/>
      <c r="BY5" s="641"/>
      <c r="BZ5" s="641"/>
      <c r="CA5" s="641"/>
      <c r="CB5" s="641"/>
      <c r="CC5" s="641"/>
      <c r="CD5" s="641"/>
      <c r="CE5" s="641"/>
      <c r="CF5" s="641"/>
    </row>
    <row r="6" spans="1:84"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641"/>
      <c r="BN6" s="641"/>
      <c r="BO6" s="641"/>
      <c r="BP6" s="641"/>
      <c r="BQ6" s="641"/>
      <c r="BR6" s="641"/>
      <c r="BS6" s="641"/>
      <c r="BT6" s="641"/>
      <c r="BU6" s="641"/>
      <c r="BV6" s="641"/>
      <c r="BW6" s="641"/>
      <c r="BX6" s="641"/>
      <c r="BY6" s="641"/>
      <c r="BZ6" s="641"/>
      <c r="CA6" s="641"/>
      <c r="CB6" s="641"/>
      <c r="CC6" s="641"/>
      <c r="CD6" s="641"/>
      <c r="CE6" s="641"/>
      <c r="CF6" s="641"/>
    </row>
    <row r="7" spans="1:84" ht="12" customHeight="1" thickBot="1" x14ac:dyDescent="0.25">
      <c r="A7" s="953" t="s">
        <v>48</v>
      </c>
      <c r="B7" s="953"/>
      <c r="C7" s="953"/>
      <c r="D7" s="953"/>
      <c r="E7" s="953"/>
      <c r="F7" s="920"/>
      <c r="G7" s="920"/>
      <c r="H7" s="920"/>
      <c r="I7" s="920"/>
      <c r="J7" s="920"/>
      <c r="K7" s="920"/>
      <c r="L7" s="920"/>
      <c r="M7" s="920"/>
      <c r="N7" s="920"/>
      <c r="O7" s="920"/>
      <c r="P7" s="920"/>
      <c r="Q7" s="42"/>
      <c r="R7" s="42"/>
      <c r="S7" s="42"/>
      <c r="T7" s="953" t="s">
        <v>47</v>
      </c>
      <c r="U7" s="953"/>
      <c r="V7" s="953"/>
      <c r="W7" s="953"/>
      <c r="X7" s="953"/>
      <c r="Y7" s="920"/>
      <c r="Z7" s="920"/>
      <c r="AA7" s="920"/>
      <c r="AB7" s="920"/>
      <c r="AC7" s="920"/>
      <c r="AD7" s="920"/>
      <c r="AE7" s="920"/>
      <c r="AF7" s="920"/>
      <c r="AG7" s="920"/>
      <c r="AH7" s="920"/>
      <c r="AI7" s="920"/>
      <c r="AJ7" s="5"/>
      <c r="AK7" s="955" t="s">
        <v>696</v>
      </c>
      <c r="AL7" s="956"/>
      <c r="AM7" s="956"/>
      <c r="AN7" s="956"/>
      <c r="AO7" s="956"/>
      <c r="AP7" s="956"/>
      <c r="AQ7" s="956"/>
      <c r="AR7" s="956"/>
      <c r="AS7" s="956"/>
      <c r="AT7" s="956"/>
      <c r="AU7" s="956"/>
      <c r="AV7" s="956"/>
      <c r="AW7" s="956"/>
      <c r="AX7" s="956"/>
      <c r="AY7" s="957"/>
      <c r="AZ7" s="5"/>
      <c r="BA7" s="5"/>
      <c r="BB7" s="5"/>
      <c r="BC7" s="5"/>
      <c r="BD7" s="5"/>
      <c r="BE7" s="5"/>
      <c r="BF7" s="5"/>
      <c r="BG7" s="5"/>
      <c r="BH7" s="5"/>
      <c r="BI7" s="5"/>
      <c r="BJ7" s="5"/>
      <c r="BK7" s="5"/>
      <c r="BL7" s="5"/>
      <c r="BM7" s="955" t="s">
        <v>136</v>
      </c>
      <c r="BN7" s="956"/>
      <c r="BO7" s="956"/>
      <c r="BP7" s="956"/>
      <c r="BQ7" s="956"/>
      <c r="BR7" s="956"/>
      <c r="BS7" s="956"/>
      <c r="BT7" s="956"/>
      <c r="BU7" s="956"/>
      <c r="BV7" s="956"/>
      <c r="BW7" s="956"/>
      <c r="BX7" s="956"/>
      <c r="BY7" s="956"/>
      <c r="BZ7" s="956"/>
      <c r="CA7" s="956"/>
      <c r="CB7" s="956"/>
      <c r="CC7" s="957"/>
      <c r="CD7" s="641"/>
      <c r="CE7" s="641"/>
      <c r="CF7" s="641"/>
    </row>
    <row r="8" spans="1:84"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70"/>
      <c r="BN8" s="641"/>
      <c r="BO8" s="641"/>
      <c r="BP8" s="641"/>
      <c r="BQ8" s="641"/>
      <c r="BR8" s="641"/>
      <c r="BS8" s="641"/>
      <c r="BT8" s="641"/>
      <c r="BU8" s="641"/>
      <c r="BV8" s="641"/>
      <c r="BW8" s="641"/>
      <c r="BX8" s="641"/>
      <c r="BY8" s="641"/>
      <c r="BZ8" s="641"/>
      <c r="CA8" s="641"/>
      <c r="CB8" s="641"/>
      <c r="CC8" s="569"/>
      <c r="CD8" s="641"/>
      <c r="CE8" s="641"/>
      <c r="CF8" s="641"/>
    </row>
    <row r="9" spans="1:84" ht="12" customHeight="1" x14ac:dyDescent="0.2">
      <c r="A9" s="953"/>
      <c r="B9" s="953"/>
      <c r="C9" s="953"/>
      <c r="D9" s="953"/>
      <c r="E9" s="953"/>
      <c r="F9" s="23"/>
      <c r="G9" s="23"/>
      <c r="H9" s="23"/>
      <c r="I9" s="23"/>
      <c r="J9" s="23"/>
      <c r="K9" s="23"/>
      <c r="L9" s="23"/>
      <c r="M9" s="23"/>
      <c r="N9" s="23"/>
      <c r="O9" s="23"/>
      <c r="P9" s="23"/>
      <c r="Q9" s="42"/>
      <c r="R9" s="42"/>
      <c r="S9" s="42"/>
      <c r="T9" s="953" t="s">
        <v>46</v>
      </c>
      <c r="U9" s="953"/>
      <c r="V9" s="953"/>
      <c r="W9" s="953"/>
      <c r="X9" s="953"/>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70"/>
      <c r="BN9" s="641"/>
      <c r="BO9" s="641"/>
      <c r="BP9" s="641"/>
      <c r="BQ9" s="641"/>
      <c r="BR9" s="641"/>
      <c r="BS9" s="641"/>
      <c r="BT9" s="641"/>
      <c r="BU9" s="641"/>
      <c r="BV9" s="641"/>
      <c r="BW9" s="641"/>
      <c r="BX9" s="641"/>
      <c r="BY9" s="641"/>
      <c r="BZ9" s="641"/>
      <c r="CA9" s="641"/>
      <c r="CB9" s="641"/>
      <c r="CC9" s="569"/>
      <c r="CD9" s="641"/>
      <c r="CE9" s="641"/>
      <c r="CF9" s="641"/>
    </row>
    <row r="10" spans="1:84"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70"/>
      <c r="BN10" s="641"/>
      <c r="BO10" s="641"/>
      <c r="BP10" s="641"/>
      <c r="BQ10" s="641"/>
      <c r="BR10" s="641"/>
      <c r="BS10" s="641"/>
      <c r="BT10" s="641"/>
      <c r="BU10" s="641"/>
      <c r="BV10" s="641"/>
      <c r="BW10" s="641"/>
      <c r="BX10" s="641"/>
      <c r="BY10" s="641"/>
      <c r="BZ10" s="641"/>
      <c r="CA10" s="641"/>
      <c r="CB10" s="641"/>
      <c r="CC10" s="569"/>
      <c r="CD10" s="641"/>
      <c r="CE10" s="641"/>
      <c r="CF10" s="641"/>
    </row>
    <row r="11" spans="1:84" ht="12" customHeight="1" thickBot="1" x14ac:dyDescent="0.25">
      <c r="A11" s="982" t="s">
        <v>158</v>
      </c>
      <c r="B11" s="983"/>
      <c r="C11" s="983"/>
      <c r="D11" s="983"/>
      <c r="E11" s="983"/>
      <c r="F11" s="983"/>
      <c r="G11" s="983"/>
      <c r="H11" s="983"/>
      <c r="I11" s="983"/>
      <c r="J11" s="983"/>
      <c r="K11" s="983"/>
      <c r="L11" s="983"/>
      <c r="M11" s="983"/>
      <c r="N11" s="983"/>
      <c r="O11" s="983"/>
      <c r="P11" s="984"/>
      <c r="Q11" s="42"/>
      <c r="R11" s="42"/>
      <c r="S11" s="1060" t="s">
        <v>370</v>
      </c>
      <c r="T11" s="1061"/>
      <c r="U11" s="1061"/>
      <c r="V11" s="1061"/>
      <c r="W11" s="1061"/>
      <c r="X11" s="1061"/>
      <c r="Y11" s="1061"/>
      <c r="Z11" s="1061"/>
      <c r="AA11" s="1061"/>
      <c r="AB11" s="1061"/>
      <c r="AC11" s="1061"/>
      <c r="AD11" s="1061"/>
      <c r="AE11" s="1061"/>
      <c r="AF11" s="1061"/>
      <c r="AG11" s="1061"/>
      <c r="AH11" s="1061"/>
      <c r="AI11" s="1062"/>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70"/>
      <c r="BN11" s="641"/>
      <c r="BO11" s="641"/>
      <c r="BP11" s="641"/>
      <c r="BQ11" s="641"/>
      <c r="BR11" s="641"/>
      <c r="BS11" s="641"/>
      <c r="BT11" s="641"/>
      <c r="BU11" s="641"/>
      <c r="BV11" s="641"/>
      <c r="BW11" s="641"/>
      <c r="BX11" s="641"/>
      <c r="BY11" s="641"/>
      <c r="BZ11" s="641"/>
      <c r="CA11" s="641"/>
      <c r="CB11" s="641"/>
      <c r="CC11" s="569"/>
      <c r="CD11" s="641"/>
      <c r="CE11" s="641"/>
      <c r="CF11" s="641"/>
    </row>
    <row r="12" spans="1:84" ht="12.75" customHeight="1" thickTop="1" x14ac:dyDescent="0.2">
      <c r="A12" s="1007" t="s">
        <v>111</v>
      </c>
      <c r="B12" s="1008"/>
      <c r="C12" s="1008"/>
      <c r="D12" s="1008"/>
      <c r="E12" s="1008"/>
      <c r="F12" s="1009"/>
      <c r="G12" s="1010"/>
      <c r="H12" s="1010"/>
      <c r="I12" s="1010"/>
      <c r="J12" s="1010"/>
      <c r="K12" s="1010"/>
      <c r="L12" s="1010"/>
      <c r="M12" s="1010"/>
      <c r="N12" s="1010"/>
      <c r="O12" s="1010"/>
      <c r="P12" s="1011"/>
      <c r="Q12" s="42"/>
      <c r="R12" s="42"/>
      <c r="S12" s="1012"/>
      <c r="T12" s="1013"/>
      <c r="U12" s="1013"/>
      <c r="V12" s="1013"/>
      <c r="W12" s="1013"/>
      <c r="X12" s="1013"/>
      <c r="Y12" s="1013"/>
      <c r="Z12" s="1063" t="s">
        <v>102</v>
      </c>
      <c r="AA12" s="1063"/>
      <c r="AB12" s="1063"/>
      <c r="AC12" s="1063"/>
      <c r="AD12" s="1063"/>
      <c r="AE12" s="1063" t="s">
        <v>101</v>
      </c>
      <c r="AF12" s="1063"/>
      <c r="AG12" s="1063"/>
      <c r="AH12" s="1063"/>
      <c r="AI12" s="1064"/>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70"/>
      <c r="BN12" s="641"/>
      <c r="BO12" s="641"/>
      <c r="BP12" s="641"/>
      <c r="BQ12" s="641"/>
      <c r="BR12" s="641"/>
      <c r="BS12" s="641"/>
      <c r="BT12" s="641"/>
      <c r="BU12" s="641"/>
      <c r="BV12" s="641"/>
      <c r="BW12" s="641"/>
      <c r="BX12" s="641"/>
      <c r="BY12" s="641"/>
      <c r="BZ12" s="641"/>
      <c r="CA12" s="641"/>
      <c r="CB12" s="641"/>
      <c r="CC12" s="569"/>
      <c r="CD12" s="641"/>
      <c r="CE12" s="641"/>
      <c r="CF12" s="641"/>
    </row>
    <row r="13" spans="1:84" ht="12" customHeight="1" thickBot="1" x14ac:dyDescent="0.25">
      <c r="A13" s="991" t="s">
        <v>54</v>
      </c>
      <c r="B13" s="992"/>
      <c r="C13" s="992"/>
      <c r="D13" s="992"/>
      <c r="E13" s="992"/>
      <c r="F13" s="993"/>
      <c r="G13" s="994"/>
      <c r="H13" s="994"/>
      <c r="I13" s="994"/>
      <c r="J13" s="994"/>
      <c r="K13" s="994"/>
      <c r="L13" s="994"/>
      <c r="M13" s="994"/>
      <c r="N13" s="994"/>
      <c r="O13" s="994"/>
      <c r="P13" s="995"/>
      <c r="Q13" s="42"/>
      <c r="R13" s="42"/>
      <c r="S13" s="1180" t="s">
        <v>1017</v>
      </c>
      <c r="T13" s="1181"/>
      <c r="U13" s="1181"/>
      <c r="V13" s="1181"/>
      <c r="W13" s="1181"/>
      <c r="X13" s="1181"/>
      <c r="Y13" s="1182"/>
      <c r="Z13" s="1178"/>
      <c r="AA13" s="1178"/>
      <c r="AB13" s="1178"/>
      <c r="AC13" s="1178"/>
      <c r="AD13" s="1178"/>
      <c r="AE13" s="1178"/>
      <c r="AF13" s="1178"/>
      <c r="AG13" s="1178"/>
      <c r="AH13" s="1178"/>
      <c r="AI13" s="1179"/>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70"/>
      <c r="BN13" s="641"/>
      <c r="BO13" s="641"/>
      <c r="BP13" s="641"/>
      <c r="BQ13" s="641"/>
      <c r="BR13" s="641"/>
      <c r="BS13" s="641"/>
      <c r="BT13" s="641"/>
      <c r="BU13" s="641"/>
      <c r="BV13" s="641"/>
      <c r="BW13" s="641"/>
      <c r="BX13" s="641"/>
      <c r="BY13" s="641"/>
      <c r="BZ13" s="641"/>
      <c r="CA13" s="641"/>
      <c r="CB13" s="641"/>
      <c r="CC13" s="569"/>
      <c r="CD13" s="641"/>
      <c r="CE13" s="641"/>
      <c r="CF13" s="641"/>
    </row>
    <row r="14" spans="1:84" ht="12.75" customHeight="1" x14ac:dyDescent="0.2">
      <c r="A14" s="991" t="s">
        <v>150</v>
      </c>
      <c r="B14" s="992"/>
      <c r="C14" s="992"/>
      <c r="D14" s="992"/>
      <c r="E14" s="992"/>
      <c r="F14" s="993"/>
      <c r="G14" s="994"/>
      <c r="H14" s="994"/>
      <c r="I14" s="994"/>
      <c r="J14" s="994"/>
      <c r="K14" s="994"/>
      <c r="L14" s="994"/>
      <c r="M14" s="994"/>
      <c r="N14" s="994"/>
      <c r="O14" s="994"/>
      <c r="P14" s="995"/>
      <c r="Q14" s="42"/>
      <c r="R14" s="42"/>
      <c r="S14" s="252"/>
      <c r="T14" s="252"/>
      <c r="U14" s="252"/>
      <c r="V14" s="252"/>
      <c r="W14" s="1201"/>
      <c r="X14" s="1201"/>
      <c r="Y14" s="1201"/>
      <c r="Z14" s="1203"/>
      <c r="AA14" s="1203"/>
      <c r="AB14" s="1203"/>
      <c r="AC14" s="1203"/>
      <c r="AD14" s="1203"/>
      <c r="AE14" s="1203"/>
      <c r="AF14" s="1203"/>
      <c r="AG14" s="1203"/>
      <c r="AH14" s="1203"/>
      <c r="AI14" s="1203"/>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70"/>
      <c r="BN14" s="641"/>
      <c r="BO14" s="641"/>
      <c r="BP14" s="641"/>
      <c r="BQ14" s="641"/>
      <c r="BR14" s="641"/>
      <c r="BS14" s="641"/>
      <c r="BT14" s="641"/>
      <c r="BU14" s="641"/>
      <c r="BV14" s="641"/>
      <c r="BW14" s="641"/>
      <c r="BX14" s="641"/>
      <c r="BY14" s="641"/>
      <c r="BZ14" s="641"/>
      <c r="CA14" s="641"/>
      <c r="CB14" s="641"/>
      <c r="CC14" s="569"/>
      <c r="CD14" s="641"/>
      <c r="CE14" s="641"/>
      <c r="CF14" s="641"/>
    </row>
    <row r="15" spans="1:84" ht="12" customHeight="1" x14ac:dyDescent="0.2">
      <c r="A15" s="991" t="s">
        <v>149</v>
      </c>
      <c r="B15" s="992"/>
      <c r="C15" s="992"/>
      <c r="D15" s="992"/>
      <c r="E15" s="992"/>
      <c r="F15" s="993"/>
      <c r="G15" s="1017" t="s">
        <v>695</v>
      </c>
      <c r="H15" s="1017"/>
      <c r="I15" s="1017"/>
      <c r="J15" s="1017"/>
      <c r="K15" s="1017"/>
      <c r="L15" s="1017"/>
      <c r="M15" s="1017"/>
      <c r="N15" s="1017"/>
      <c r="O15" s="1017"/>
      <c r="P15" s="1018"/>
      <c r="Q15" s="42"/>
      <c r="R15" s="42"/>
      <c r="S15" s="877"/>
      <c r="T15" s="877"/>
      <c r="U15" s="877"/>
      <c r="V15" s="877"/>
      <c r="W15" s="877"/>
      <c r="X15" s="877"/>
      <c r="Y15" s="877"/>
      <c r="Z15" s="1145"/>
      <c r="AA15" s="1145"/>
      <c r="AB15" s="1145"/>
      <c r="AC15" s="1145"/>
      <c r="AD15" s="1145"/>
      <c r="AE15" s="1145"/>
      <c r="AF15" s="1145"/>
      <c r="AG15" s="1145"/>
      <c r="AH15" s="1145"/>
      <c r="AI15" s="114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70"/>
      <c r="BN15" s="641"/>
      <c r="BO15" s="641"/>
      <c r="BP15" s="641"/>
      <c r="BQ15" s="641"/>
      <c r="BR15" s="641"/>
      <c r="BS15" s="641"/>
      <c r="BT15" s="641"/>
      <c r="BU15" s="641"/>
      <c r="BV15" s="641"/>
      <c r="BW15" s="641"/>
      <c r="BX15" s="641"/>
      <c r="BY15" s="641"/>
      <c r="BZ15" s="641"/>
      <c r="CA15" s="641"/>
      <c r="CB15" s="641"/>
      <c r="CC15" s="569"/>
      <c r="CD15" s="641"/>
      <c r="CE15" s="641"/>
      <c r="CF15" s="641"/>
    </row>
    <row r="16" spans="1:84" ht="12" customHeight="1" thickBot="1" x14ac:dyDescent="0.25">
      <c r="A16" s="1147" t="s">
        <v>146</v>
      </c>
      <c r="B16" s="1148"/>
      <c r="C16" s="1148"/>
      <c r="D16" s="1148"/>
      <c r="E16" s="1148"/>
      <c r="F16" s="1149"/>
      <c r="G16" s="1065"/>
      <c r="H16" s="1065"/>
      <c r="I16" s="1065"/>
      <c r="J16" s="1065"/>
      <c r="K16" s="1065"/>
      <c r="L16" s="1065"/>
      <c r="M16" s="1065"/>
      <c r="N16" s="1065"/>
      <c r="O16" s="1065"/>
      <c r="P16" s="1146"/>
      <c r="Q16" s="42"/>
      <c r="R16" s="42"/>
      <c r="S16" s="1202"/>
      <c r="T16" s="1202"/>
      <c r="U16" s="1202"/>
      <c r="V16" s="1202"/>
      <c r="W16" s="1202"/>
      <c r="X16" s="1202"/>
      <c r="Y16" s="1202"/>
      <c r="Z16" s="1204"/>
      <c r="AA16" s="1204"/>
      <c r="AB16" s="1204"/>
      <c r="AC16" s="1204"/>
      <c r="AD16" s="1204"/>
      <c r="AE16" s="1204"/>
      <c r="AF16" s="1204"/>
      <c r="AG16" s="1204"/>
      <c r="AH16" s="1204"/>
      <c r="AI16" s="1204"/>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70"/>
      <c r="BN16" s="641"/>
      <c r="BO16" s="641"/>
      <c r="BP16" s="641"/>
      <c r="BQ16" s="641"/>
      <c r="BR16" s="641"/>
      <c r="BS16" s="641"/>
      <c r="BT16" s="641"/>
      <c r="BU16" s="641"/>
      <c r="BV16" s="641"/>
      <c r="BW16" s="641"/>
      <c r="BX16" s="641"/>
      <c r="BY16" s="641"/>
      <c r="BZ16" s="641"/>
      <c r="CA16" s="641"/>
      <c r="CB16" s="641"/>
      <c r="CC16" s="569"/>
      <c r="CD16" s="641"/>
      <c r="CE16" s="641"/>
      <c r="CF16" s="641"/>
    </row>
    <row r="17" spans="1:84" ht="12" customHeight="1" x14ac:dyDescent="0.2">
      <c r="A17" s="42"/>
      <c r="B17" s="42"/>
      <c r="C17" s="42"/>
      <c r="D17" s="42"/>
      <c r="E17" s="42"/>
      <c r="F17" s="42"/>
      <c r="G17" s="42"/>
      <c r="H17" s="42"/>
      <c r="I17" s="42"/>
      <c r="J17" s="42"/>
      <c r="K17" s="42"/>
      <c r="L17" s="42"/>
      <c r="M17" s="42"/>
      <c r="N17" s="42"/>
      <c r="O17" s="42"/>
      <c r="P17" s="42"/>
      <c r="Q17" s="42"/>
      <c r="R17" s="42"/>
      <c r="S17" s="1202"/>
      <c r="T17" s="1202"/>
      <c r="U17" s="1202"/>
      <c r="V17" s="1202"/>
      <c r="W17" s="1202"/>
      <c r="X17" s="1202"/>
      <c r="Y17" s="1202"/>
      <c r="Z17" s="1204"/>
      <c r="AA17" s="1204"/>
      <c r="AB17" s="1204"/>
      <c r="AC17" s="1204"/>
      <c r="AD17" s="1204"/>
      <c r="AE17" s="1204"/>
      <c r="AF17" s="1204"/>
      <c r="AG17" s="1204"/>
      <c r="AH17" s="1204"/>
      <c r="AI17" s="1204"/>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70"/>
      <c r="BN17" s="641"/>
      <c r="BO17" s="641"/>
      <c r="BP17" s="641"/>
      <c r="BQ17" s="641"/>
      <c r="BR17" s="641"/>
      <c r="BS17" s="641"/>
      <c r="BT17" s="641"/>
      <c r="BU17" s="641"/>
      <c r="BV17" s="641"/>
      <c r="BW17" s="641"/>
      <c r="BX17" s="641"/>
      <c r="BY17" s="641"/>
      <c r="BZ17" s="641"/>
      <c r="CA17" s="641"/>
      <c r="CB17" s="641"/>
      <c r="CC17" s="569"/>
      <c r="CD17" s="641"/>
      <c r="CE17" s="641"/>
      <c r="CF17" s="641"/>
    </row>
    <row r="18" spans="1:84" ht="12" customHeight="1" thickBot="1" x14ac:dyDescent="0.25">
      <c r="A18" s="953"/>
      <c r="B18" s="953"/>
      <c r="C18" s="953"/>
      <c r="D18" s="953"/>
      <c r="E18" s="953"/>
      <c r="F18" s="953"/>
      <c r="G18" s="953"/>
      <c r="H18" s="953"/>
      <c r="I18" s="953"/>
      <c r="J18" s="953"/>
      <c r="K18" s="953"/>
      <c r="L18" s="953"/>
      <c r="M18" s="953"/>
      <c r="N18" s="953"/>
      <c r="O18" s="953"/>
      <c r="P18" s="953"/>
      <c r="Q18" s="42"/>
      <c r="R18" s="42"/>
      <c r="S18" s="42"/>
      <c r="T18" s="42"/>
      <c r="U18" s="42"/>
      <c r="V18" s="42"/>
      <c r="W18" s="42"/>
      <c r="X18" s="42"/>
      <c r="Y18" s="42"/>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70"/>
      <c r="BN18" s="641"/>
      <c r="BO18" s="641"/>
      <c r="BP18" s="641"/>
      <c r="BQ18" s="641"/>
      <c r="BR18" s="641"/>
      <c r="BS18" s="641"/>
      <c r="BT18" s="641"/>
      <c r="BU18" s="641"/>
      <c r="BV18" s="641"/>
      <c r="BW18" s="641"/>
      <c r="BX18" s="641"/>
      <c r="BY18" s="641"/>
      <c r="BZ18" s="641"/>
      <c r="CA18" s="641"/>
      <c r="CB18" s="641"/>
      <c r="CC18" s="569"/>
      <c r="CD18" s="641"/>
      <c r="CE18" s="641"/>
      <c r="CF18" s="641"/>
    </row>
    <row r="19" spans="1:84" ht="12.75" customHeight="1" thickBot="1" x14ac:dyDescent="0.25">
      <c r="A19" s="982" t="s">
        <v>114</v>
      </c>
      <c r="B19" s="983"/>
      <c r="C19" s="983"/>
      <c r="D19" s="983"/>
      <c r="E19" s="983"/>
      <c r="F19" s="983"/>
      <c r="G19" s="983"/>
      <c r="H19" s="983"/>
      <c r="I19" s="983"/>
      <c r="J19" s="983"/>
      <c r="K19" s="983"/>
      <c r="L19" s="983"/>
      <c r="M19" s="983"/>
      <c r="N19" s="983"/>
      <c r="O19" s="983"/>
      <c r="P19" s="983"/>
      <c r="Q19" s="983"/>
      <c r="R19" s="983"/>
      <c r="S19" s="983"/>
      <c r="T19" s="983"/>
      <c r="U19" s="983"/>
      <c r="V19" s="983"/>
      <c r="W19" s="983"/>
      <c r="X19" s="983"/>
      <c r="Y19" s="983"/>
      <c r="Z19" s="983"/>
      <c r="AA19" s="983"/>
      <c r="AB19" s="983"/>
      <c r="AC19" s="983"/>
      <c r="AD19" s="983"/>
      <c r="AE19" s="983"/>
      <c r="AF19" s="983"/>
      <c r="AG19" s="983"/>
      <c r="AH19" s="983"/>
      <c r="AI19" s="984"/>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70"/>
      <c r="BN19" s="641"/>
      <c r="BO19" s="641"/>
      <c r="BP19" s="641"/>
      <c r="BQ19" s="641"/>
      <c r="BR19" s="641"/>
      <c r="BS19" s="641"/>
      <c r="BT19" s="641"/>
      <c r="BU19" s="641"/>
      <c r="BV19" s="641"/>
      <c r="BW19" s="641"/>
      <c r="BX19" s="641"/>
      <c r="BY19" s="641"/>
      <c r="BZ19" s="641"/>
      <c r="CA19" s="641"/>
      <c r="CB19" s="641"/>
      <c r="CC19" s="569"/>
      <c r="CD19" s="641"/>
      <c r="CE19" s="641"/>
      <c r="CF19" s="641"/>
    </row>
    <row r="20" spans="1:84" ht="12" customHeight="1" thickTop="1" x14ac:dyDescent="0.2">
      <c r="A20" s="1169" t="s">
        <v>358</v>
      </c>
      <c r="B20" s="1170"/>
      <c r="C20" s="1170"/>
      <c r="D20" s="1170"/>
      <c r="E20" s="1170"/>
      <c r="F20" s="1170"/>
      <c r="G20" s="1170"/>
      <c r="H20" s="1171"/>
      <c r="I20" s="1010"/>
      <c r="J20" s="1010"/>
      <c r="K20" s="1010"/>
      <c r="L20" s="1010"/>
      <c r="M20" s="1010"/>
      <c r="N20" s="1010"/>
      <c r="O20" s="733"/>
      <c r="P20" s="1010"/>
      <c r="Q20" s="1010"/>
      <c r="R20" s="1010"/>
      <c r="S20" s="1010"/>
      <c r="T20" s="1010"/>
      <c r="U20" s="1010"/>
      <c r="V20" s="733"/>
      <c r="W20" s="1010"/>
      <c r="X20" s="1010"/>
      <c r="Y20" s="1010"/>
      <c r="Z20" s="1010"/>
      <c r="AA20" s="1010"/>
      <c r="AB20" s="1010"/>
      <c r="AC20" s="733"/>
      <c r="AD20" s="1010"/>
      <c r="AE20" s="1010"/>
      <c r="AF20" s="1010"/>
      <c r="AG20" s="1010"/>
      <c r="AH20" s="1010"/>
      <c r="AI20" s="1011"/>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70"/>
      <c r="BN20" s="641"/>
      <c r="BO20" s="641"/>
      <c r="BP20" s="641"/>
      <c r="BQ20" s="641"/>
      <c r="BR20" s="641"/>
      <c r="BS20" s="641"/>
      <c r="BT20" s="641"/>
      <c r="BU20" s="641"/>
      <c r="BV20" s="641"/>
      <c r="BW20" s="641"/>
      <c r="BX20" s="641"/>
      <c r="BY20" s="641"/>
      <c r="BZ20" s="641"/>
      <c r="CA20" s="641"/>
      <c r="CB20" s="641"/>
      <c r="CC20" s="569"/>
      <c r="CD20" s="641"/>
      <c r="CE20" s="641"/>
      <c r="CF20" s="641"/>
    </row>
    <row r="21" spans="1:84" ht="12" customHeight="1" x14ac:dyDescent="0.2">
      <c r="A21" s="991" t="s">
        <v>111</v>
      </c>
      <c r="B21" s="992"/>
      <c r="C21" s="992"/>
      <c r="D21" s="992"/>
      <c r="E21" s="992"/>
      <c r="F21" s="992"/>
      <c r="G21" s="992"/>
      <c r="H21" s="993"/>
      <c r="I21" s="1153"/>
      <c r="J21" s="1154"/>
      <c r="K21" s="1154"/>
      <c r="L21" s="1154"/>
      <c r="M21" s="1154"/>
      <c r="N21" s="1155"/>
      <c r="O21" s="733"/>
      <c r="P21" s="1153"/>
      <c r="Q21" s="1154"/>
      <c r="R21" s="1154"/>
      <c r="S21" s="1154"/>
      <c r="T21" s="1154"/>
      <c r="U21" s="1155"/>
      <c r="V21" s="733"/>
      <c r="W21" s="994"/>
      <c r="X21" s="994"/>
      <c r="Y21" s="994"/>
      <c r="Z21" s="994"/>
      <c r="AA21" s="994"/>
      <c r="AB21" s="994"/>
      <c r="AC21" s="733"/>
      <c r="AD21" s="994"/>
      <c r="AE21" s="994"/>
      <c r="AF21" s="994"/>
      <c r="AG21" s="994"/>
      <c r="AH21" s="994"/>
      <c r="AI21" s="995"/>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70"/>
      <c r="BN21" s="641"/>
      <c r="BO21" s="641"/>
      <c r="BP21" s="641"/>
      <c r="BQ21" s="641"/>
      <c r="BR21" s="641"/>
      <c r="BS21" s="641"/>
      <c r="BT21" s="641"/>
      <c r="BU21" s="641"/>
      <c r="BV21" s="641"/>
      <c r="BW21" s="641"/>
      <c r="BX21" s="641"/>
      <c r="BY21" s="641"/>
      <c r="BZ21" s="641"/>
      <c r="CA21" s="641"/>
      <c r="CB21" s="641"/>
      <c r="CC21" s="569"/>
      <c r="CD21" s="641"/>
      <c r="CE21" s="641"/>
      <c r="CF21" s="641"/>
    </row>
    <row r="22" spans="1:84" ht="12" customHeight="1" thickBot="1" x14ac:dyDescent="0.25">
      <c r="A22" s="991" t="s">
        <v>108</v>
      </c>
      <c r="B22" s="992"/>
      <c r="C22" s="992"/>
      <c r="D22" s="992"/>
      <c r="E22" s="992"/>
      <c r="F22" s="992"/>
      <c r="G22" s="992"/>
      <c r="H22" s="993"/>
      <c r="I22" s="994"/>
      <c r="J22" s="994"/>
      <c r="K22" s="994"/>
      <c r="L22" s="994"/>
      <c r="M22" s="994"/>
      <c r="N22" s="994"/>
      <c r="O22" s="733"/>
      <c r="P22" s="1153"/>
      <c r="Q22" s="1154"/>
      <c r="R22" s="1154"/>
      <c r="S22" s="1154"/>
      <c r="T22" s="1154"/>
      <c r="U22" s="1155"/>
      <c r="V22" s="733"/>
      <c r="W22" s="994"/>
      <c r="X22" s="994"/>
      <c r="Y22" s="994"/>
      <c r="Z22" s="994"/>
      <c r="AA22" s="994"/>
      <c r="AB22" s="994"/>
      <c r="AC22" s="733"/>
      <c r="AD22" s="994"/>
      <c r="AE22" s="994"/>
      <c r="AF22" s="994"/>
      <c r="AG22" s="994"/>
      <c r="AH22" s="994"/>
      <c r="AI22" s="995"/>
      <c r="AJ22" s="5"/>
      <c r="AK22" s="5"/>
      <c r="AL22" s="5"/>
      <c r="AM22" s="5"/>
      <c r="AN22" s="5"/>
      <c r="AO22" s="5"/>
      <c r="AP22" s="5"/>
      <c r="AQ22" s="5"/>
      <c r="AR22" s="5"/>
      <c r="AS22" s="5"/>
      <c r="AT22" s="5"/>
      <c r="AU22" s="5"/>
      <c r="AV22" s="5"/>
      <c r="AW22" s="5"/>
      <c r="AX22" s="5"/>
      <c r="AY22" s="5"/>
      <c r="AZ22" s="5"/>
      <c r="BA22" s="5"/>
      <c r="BB22" s="5"/>
      <c r="BC22" s="5"/>
      <c r="BD22" s="5"/>
      <c r="BE22" s="5"/>
      <c r="BF22" s="5"/>
      <c r="BG22" s="5"/>
      <c r="BH22" s="5"/>
      <c r="BI22" s="5"/>
      <c r="BJ22" s="5"/>
      <c r="BK22" s="5"/>
      <c r="BL22" s="5"/>
      <c r="BM22" s="568"/>
      <c r="BN22" s="567"/>
      <c r="BO22" s="567"/>
      <c r="BP22" s="567"/>
      <c r="BQ22" s="567"/>
      <c r="BR22" s="567"/>
      <c r="BS22" s="567"/>
      <c r="BT22" s="567"/>
      <c r="BU22" s="567"/>
      <c r="BV22" s="567"/>
      <c r="BW22" s="567"/>
      <c r="BX22" s="567"/>
      <c r="BY22" s="567"/>
      <c r="BZ22" s="567"/>
      <c r="CA22" s="567"/>
      <c r="CB22" s="567"/>
      <c r="CC22" s="566"/>
      <c r="CD22" s="641"/>
      <c r="CE22" s="641"/>
      <c r="CF22" s="641"/>
    </row>
    <row r="23" spans="1:84" ht="12" customHeight="1" thickBot="1" x14ac:dyDescent="0.25">
      <c r="A23" s="991" t="s">
        <v>105</v>
      </c>
      <c r="B23" s="992"/>
      <c r="C23" s="992"/>
      <c r="D23" s="992"/>
      <c r="E23" s="992"/>
      <c r="F23" s="992"/>
      <c r="G23" s="992"/>
      <c r="H23" s="993"/>
      <c r="I23" s="934"/>
      <c r="J23" s="934"/>
      <c r="K23" s="934"/>
      <c r="L23" s="934"/>
      <c r="M23" s="934"/>
      <c r="N23" s="934"/>
      <c r="O23" s="733"/>
      <c r="P23" s="1165"/>
      <c r="Q23" s="1166"/>
      <c r="R23" s="1166"/>
      <c r="S23" s="1166"/>
      <c r="T23" s="1166"/>
      <c r="U23" s="1167"/>
      <c r="V23" s="733"/>
      <c r="W23" s="1168"/>
      <c r="X23" s="934"/>
      <c r="Y23" s="934"/>
      <c r="Z23" s="934"/>
      <c r="AA23" s="934"/>
      <c r="AB23" s="934"/>
      <c r="AC23" s="733"/>
      <c r="AD23" s="1168"/>
      <c r="AE23" s="934"/>
      <c r="AF23" s="934"/>
      <c r="AG23" s="934"/>
      <c r="AH23" s="934"/>
      <c r="AI23" s="1022"/>
      <c r="AJ23" s="5"/>
      <c r="AK23" s="5"/>
      <c r="AL23" s="5"/>
      <c r="AM23" s="5"/>
      <c r="AN23" s="5"/>
      <c r="AO23" s="5"/>
      <c r="AP23" s="5"/>
      <c r="AQ23" s="5"/>
      <c r="AR23" s="5"/>
      <c r="AS23" s="5"/>
      <c r="AT23" s="5"/>
      <c r="AU23" s="5"/>
      <c r="AV23" s="5"/>
      <c r="AW23" s="5"/>
      <c r="AX23" s="5"/>
      <c r="AY23" s="5"/>
      <c r="AZ23" s="5"/>
      <c r="BA23" s="5"/>
      <c r="BB23" s="5"/>
      <c r="BC23" s="5"/>
      <c r="BD23" s="5"/>
      <c r="BE23" s="5"/>
      <c r="BF23" s="5"/>
      <c r="BG23" s="5"/>
      <c r="BH23" s="5"/>
      <c r="BI23" s="5"/>
      <c r="BJ23" s="5"/>
      <c r="BK23" s="5"/>
      <c r="BL23" s="5"/>
      <c r="BM23" s="641"/>
      <c r="BN23" s="641"/>
      <c r="BO23" s="641"/>
      <c r="BP23" s="641"/>
      <c r="BQ23" s="641"/>
      <c r="BR23" s="641"/>
      <c r="BS23" s="641"/>
      <c r="BT23" s="641"/>
      <c r="BU23" s="641"/>
      <c r="BV23" s="641"/>
      <c r="BW23" s="641"/>
      <c r="BX23" s="641"/>
      <c r="BY23" s="641"/>
      <c r="BZ23" s="641"/>
      <c r="CA23" s="641"/>
      <c r="CB23" s="641"/>
      <c r="CC23" s="641"/>
      <c r="CD23" s="641"/>
      <c r="CE23" s="641"/>
      <c r="CF23" s="641"/>
    </row>
    <row r="24" spans="1:84" ht="12" customHeight="1" thickBot="1" x14ac:dyDescent="0.25">
      <c r="A24" s="991" t="s">
        <v>104</v>
      </c>
      <c r="B24" s="992"/>
      <c r="C24" s="992"/>
      <c r="D24" s="992"/>
      <c r="E24" s="992"/>
      <c r="F24" s="992"/>
      <c r="G24" s="992"/>
      <c r="H24" s="993"/>
      <c r="I24" s="1019"/>
      <c r="J24" s="1020"/>
      <c r="K24" s="1020"/>
      <c r="L24" s="1020"/>
      <c r="M24" s="1020"/>
      <c r="N24" s="1020"/>
      <c r="O24" s="733"/>
      <c r="P24" s="1153"/>
      <c r="Q24" s="1154"/>
      <c r="R24" s="1154"/>
      <c r="S24" s="1154"/>
      <c r="T24" s="1154"/>
      <c r="U24" s="1155"/>
      <c r="V24" s="733"/>
      <c r="W24" s="994"/>
      <c r="X24" s="994"/>
      <c r="Y24" s="994"/>
      <c r="Z24" s="994"/>
      <c r="AA24" s="994"/>
      <c r="AB24" s="994"/>
      <c r="AC24" s="733"/>
      <c r="AD24" s="1157"/>
      <c r="AE24" s="994"/>
      <c r="AF24" s="994"/>
      <c r="AG24" s="994"/>
      <c r="AH24" s="994"/>
      <c r="AI24" s="995"/>
      <c r="AJ24" s="641"/>
      <c r="AK24" s="1113" t="s">
        <v>357</v>
      </c>
      <c r="AL24" s="1114"/>
      <c r="AM24" s="1114"/>
      <c r="AN24" s="956">
        <f>I$20</f>
        <v>0</v>
      </c>
      <c r="AO24" s="956"/>
      <c r="AP24" s="956"/>
      <c r="AQ24" s="956"/>
      <c r="AR24" s="956"/>
      <c r="AS24" s="956"/>
      <c r="AT24" s="956"/>
      <c r="AU24" s="956"/>
      <c r="AV24" s="956"/>
      <c r="AW24" s="956"/>
      <c r="AX24" s="956"/>
      <c r="AY24" s="956"/>
      <c r="AZ24" s="956"/>
      <c r="BA24" s="956"/>
      <c r="BB24" s="956"/>
      <c r="BC24" s="956"/>
      <c r="BD24" s="956"/>
      <c r="BE24" s="956"/>
      <c r="BF24" s="956"/>
      <c r="BG24" s="956"/>
      <c r="BH24" s="956"/>
      <c r="BI24" s="956"/>
      <c r="BJ24" s="956"/>
      <c r="BK24" s="956"/>
      <c r="BL24" s="956"/>
      <c r="BM24" s="956"/>
      <c r="BN24" s="956"/>
      <c r="BO24" s="956"/>
      <c r="BP24" s="956"/>
      <c r="BQ24" s="956"/>
      <c r="BR24" s="956"/>
      <c r="BS24" s="956"/>
      <c r="BT24" s="956"/>
      <c r="BU24" s="956"/>
      <c r="BV24" s="956"/>
      <c r="BW24" s="956"/>
      <c r="BX24" s="956"/>
      <c r="BY24" s="956"/>
      <c r="BZ24" s="956"/>
      <c r="CA24" s="956"/>
      <c r="CB24" s="956"/>
      <c r="CC24" s="957"/>
      <c r="CD24" s="641"/>
      <c r="CE24" s="641"/>
      <c r="CF24" s="641"/>
    </row>
    <row r="25" spans="1:84" ht="12" customHeight="1" thickTop="1" x14ac:dyDescent="0.2">
      <c r="A25" s="991"/>
      <c r="B25" s="992"/>
      <c r="C25" s="992"/>
      <c r="D25" s="992"/>
      <c r="E25" s="992"/>
      <c r="F25" s="992"/>
      <c r="G25" s="992"/>
      <c r="H25" s="992"/>
      <c r="I25" s="1156" t="s">
        <v>102</v>
      </c>
      <c r="J25" s="1156"/>
      <c r="K25" s="1156"/>
      <c r="L25" s="1156" t="s">
        <v>101</v>
      </c>
      <c r="M25" s="1156"/>
      <c r="N25" s="1156"/>
      <c r="O25" s="736"/>
      <c r="P25" s="1172" t="s">
        <v>102</v>
      </c>
      <c r="Q25" s="1173"/>
      <c r="R25" s="1174"/>
      <c r="S25" s="1172" t="s">
        <v>101</v>
      </c>
      <c r="T25" s="1173"/>
      <c r="U25" s="1174"/>
      <c r="V25" s="733"/>
      <c r="W25" s="1156" t="s">
        <v>102</v>
      </c>
      <c r="X25" s="1156"/>
      <c r="Y25" s="1156"/>
      <c r="Z25" s="1156" t="s">
        <v>101</v>
      </c>
      <c r="AA25" s="1156"/>
      <c r="AB25" s="1156"/>
      <c r="AC25" s="733"/>
      <c r="AD25" s="1156" t="s">
        <v>102</v>
      </c>
      <c r="AE25" s="1156"/>
      <c r="AF25" s="1156"/>
      <c r="AG25" s="1156" t="s">
        <v>101</v>
      </c>
      <c r="AH25" s="1156"/>
      <c r="AI25" s="1162"/>
      <c r="AJ25" s="641"/>
      <c r="AK25" s="1133" t="s">
        <v>156</v>
      </c>
      <c r="AL25" s="1134"/>
      <c r="AM25" s="1134"/>
      <c r="AN25" s="1134"/>
      <c r="AO25" s="1134"/>
      <c r="AP25" s="1134"/>
      <c r="AQ25" s="1134"/>
      <c r="AR25" s="1134"/>
      <c r="AS25" s="1134"/>
      <c r="AT25" s="1134"/>
      <c r="AU25" s="1134"/>
      <c r="AV25" s="1134"/>
      <c r="AW25" s="1134"/>
      <c r="AX25" s="1134"/>
      <c r="AY25" s="1134"/>
      <c r="AZ25" s="1134"/>
      <c r="BA25" s="1134"/>
      <c r="BB25" s="1134"/>
      <c r="BC25" s="1134"/>
      <c r="BD25" s="1134"/>
      <c r="BE25" s="1134"/>
      <c r="BF25" s="1134"/>
      <c r="BG25" s="1134"/>
      <c r="BH25" s="1134"/>
      <c r="BI25" s="1134"/>
      <c r="BJ25" s="1134"/>
      <c r="BK25" s="1134"/>
      <c r="BL25" s="1134"/>
      <c r="BM25" s="1134"/>
      <c r="BN25" s="1134"/>
      <c r="BO25" s="1135"/>
      <c r="BP25" s="641"/>
      <c r="BQ25" s="1117" t="s">
        <v>137</v>
      </c>
      <c r="BR25" s="1117"/>
      <c r="BS25" s="1117"/>
      <c r="BT25" s="1117"/>
      <c r="BU25" s="1117"/>
      <c r="BV25" s="1117"/>
      <c r="BW25" s="1117"/>
      <c r="BX25" s="1117"/>
      <c r="BY25" s="1117"/>
      <c r="BZ25" s="1117"/>
      <c r="CA25" s="1117"/>
      <c r="CB25" s="1117"/>
      <c r="CC25" s="1118"/>
      <c r="CD25" s="641"/>
      <c r="CE25" s="641"/>
      <c r="CF25" s="641"/>
    </row>
    <row r="26" spans="1:84" ht="12.75" customHeight="1" x14ac:dyDescent="0.2">
      <c r="A26" s="991" t="s">
        <v>32</v>
      </c>
      <c r="B26" s="992"/>
      <c r="C26" s="992"/>
      <c r="D26" s="992"/>
      <c r="E26" s="992"/>
      <c r="F26" s="992"/>
      <c r="G26" s="992"/>
      <c r="H26" s="992"/>
      <c r="I26" s="994"/>
      <c r="J26" s="994"/>
      <c r="K26" s="994"/>
      <c r="L26" s="994"/>
      <c r="M26" s="994"/>
      <c r="N26" s="994"/>
      <c r="O26" s="736"/>
      <c r="P26" s="1153"/>
      <c r="Q26" s="1154"/>
      <c r="R26" s="1155"/>
      <c r="S26" s="1153"/>
      <c r="T26" s="1154"/>
      <c r="U26" s="1155"/>
      <c r="V26" s="733"/>
      <c r="W26" s="994"/>
      <c r="X26" s="994"/>
      <c r="Y26" s="994"/>
      <c r="Z26" s="994"/>
      <c r="AA26" s="994"/>
      <c r="AB26" s="994"/>
      <c r="AC26" s="733"/>
      <c r="AD26" s="994"/>
      <c r="AE26" s="994"/>
      <c r="AF26" s="994"/>
      <c r="AG26" s="994"/>
      <c r="AH26" s="994"/>
      <c r="AI26" s="995"/>
      <c r="AJ26" s="641"/>
      <c r="AK26" s="1014"/>
      <c r="AL26" s="1015"/>
      <c r="AM26" s="1016"/>
      <c r="AN26" s="988" t="s">
        <v>1007</v>
      </c>
      <c r="AO26" s="989"/>
      <c r="AP26" s="1119"/>
      <c r="AQ26" s="988" t="s">
        <v>98</v>
      </c>
      <c r="AR26" s="989"/>
      <c r="AS26" s="1119"/>
      <c r="AT26" s="988"/>
      <c r="AU26" s="989"/>
      <c r="AV26" s="989"/>
      <c r="AW26" s="989"/>
      <c r="AX26" s="989"/>
      <c r="AY26" s="1119"/>
      <c r="AZ26" s="988" t="s">
        <v>155</v>
      </c>
      <c r="BA26" s="989"/>
      <c r="BB26" s="989"/>
      <c r="BC26" s="989"/>
      <c r="BD26" s="989"/>
      <c r="BE26" s="989"/>
      <c r="BF26" s="989"/>
      <c r="BG26" s="1119"/>
      <c r="BH26" s="988" t="s">
        <v>154</v>
      </c>
      <c r="BI26" s="989"/>
      <c r="BJ26" s="989"/>
      <c r="BK26" s="989"/>
      <c r="BL26" s="989"/>
      <c r="BM26" s="989"/>
      <c r="BN26" s="989"/>
      <c r="BO26" s="1119"/>
      <c r="BP26" s="641"/>
      <c r="BQ26" s="1120" t="s">
        <v>135</v>
      </c>
      <c r="BR26" s="1120"/>
      <c r="BS26" s="1120"/>
      <c r="BT26" s="1120"/>
      <c r="BU26" s="1120"/>
      <c r="BV26" s="1120"/>
      <c r="BW26" s="1120"/>
      <c r="BX26" s="1120"/>
      <c r="BY26" s="1120"/>
      <c r="BZ26" s="1126" t="str">
        <f>IFERROR(I$42/I$45,"")</f>
        <v/>
      </c>
      <c r="CA26" s="1126"/>
      <c r="CB26" s="1126"/>
      <c r="CC26" s="1127"/>
      <c r="CD26" s="641"/>
      <c r="CE26" s="641"/>
      <c r="CF26" s="641"/>
    </row>
    <row r="27" spans="1:84" ht="12" customHeight="1" x14ac:dyDescent="0.2">
      <c r="A27" s="991" t="s">
        <v>100</v>
      </c>
      <c r="B27" s="992"/>
      <c r="C27" s="992"/>
      <c r="D27" s="992"/>
      <c r="E27" s="992"/>
      <c r="F27" s="992"/>
      <c r="G27" s="992"/>
      <c r="H27" s="992"/>
      <c r="I27" s="933"/>
      <c r="J27" s="933"/>
      <c r="K27" s="933"/>
      <c r="L27" s="931" t="s">
        <v>99</v>
      </c>
      <c r="M27" s="932"/>
      <c r="N27" s="932"/>
      <c r="O27" s="736"/>
      <c r="P27" s="933"/>
      <c r="Q27" s="933"/>
      <c r="R27" s="933"/>
      <c r="S27" s="1175" t="s">
        <v>99</v>
      </c>
      <c r="T27" s="1176"/>
      <c r="U27" s="1177"/>
      <c r="V27" s="733"/>
      <c r="W27" s="933"/>
      <c r="X27" s="933"/>
      <c r="Y27" s="933"/>
      <c r="Z27" s="931" t="s">
        <v>99</v>
      </c>
      <c r="AA27" s="932"/>
      <c r="AB27" s="932"/>
      <c r="AC27" s="733"/>
      <c r="AD27" s="933"/>
      <c r="AE27" s="933"/>
      <c r="AF27" s="933"/>
      <c r="AG27" s="1175" t="s">
        <v>99</v>
      </c>
      <c r="AH27" s="1052"/>
      <c r="AI27" s="1053"/>
      <c r="AJ27" s="641"/>
      <c r="AK27" s="1014" t="s">
        <v>152</v>
      </c>
      <c r="AL27" s="1015"/>
      <c r="AM27" s="1016"/>
      <c r="AN27" s="1130"/>
      <c r="AO27" s="1131"/>
      <c r="AP27" s="1132"/>
      <c r="AQ27" s="1023"/>
      <c r="AR27" s="1136"/>
      <c r="AS27" s="1137"/>
      <c r="AT27" s="1003" t="s">
        <v>151</v>
      </c>
      <c r="AU27" s="1128"/>
      <c r="AV27" s="1128"/>
      <c r="AW27" s="1128"/>
      <c r="AX27" s="1128"/>
      <c r="AY27" s="1129"/>
      <c r="AZ27" s="1121" t="str">
        <f>IF(AN27="","",IF(100*(ABS(AN27-$AN$30)/$AN$30)&gt;10,"T1 Exceeds 10% by "&amp;ROUND(100*(ABS(AN27-$AN$30)/$AN$30)-10,1)&amp;"%",""))</f>
        <v/>
      </c>
      <c r="BA27" s="1122"/>
      <c r="BB27" s="1122"/>
      <c r="BC27" s="1122"/>
      <c r="BD27" s="1122"/>
      <c r="BE27" s="1122"/>
      <c r="BF27" s="1122"/>
      <c r="BG27" s="1123"/>
      <c r="BH27" s="1121" t="str">
        <f>IF(AQ27="","",IF(100*(ABS(AQ27-$AQ$30)/$AQ$30)&gt;2,"T1 Exceeds 2% by "&amp;ROUND(100*(ABS(AQ27-$AQ$30)/$AQ$30)-2,1)&amp;"%",""))</f>
        <v/>
      </c>
      <c r="BI27" s="1122"/>
      <c r="BJ27" s="1122"/>
      <c r="BK27" s="1122"/>
      <c r="BL27" s="1122"/>
      <c r="BM27" s="1122"/>
      <c r="BN27" s="1122"/>
      <c r="BO27" s="1123"/>
      <c r="BP27" s="641"/>
      <c r="BQ27" s="999" t="s">
        <v>134</v>
      </c>
      <c r="BR27" s="999"/>
      <c r="BS27" s="999"/>
      <c r="BT27" s="999"/>
      <c r="BU27" s="999"/>
      <c r="BV27" s="999"/>
      <c r="BW27" s="999"/>
      <c r="BX27" s="999"/>
      <c r="BY27" s="999"/>
      <c r="BZ27" s="1124" t="str">
        <f>IFERROR(IF((I$43*1.57)+(I$46*1.57)+(I$49*2)&lt;&gt;0,(I$43*1.57)+(I$46*1.57)+(I$49*2),""),"")</f>
        <v/>
      </c>
      <c r="CA27" s="1124"/>
      <c r="CB27" s="1125"/>
      <c r="CC27" s="648" t="s">
        <v>133</v>
      </c>
      <c r="CD27" s="641"/>
      <c r="CE27" s="641"/>
      <c r="CF27" s="641"/>
    </row>
    <row r="28" spans="1:84" ht="12" customHeight="1" x14ac:dyDescent="0.2">
      <c r="A28" s="991" t="s">
        <v>946</v>
      </c>
      <c r="B28" s="992"/>
      <c r="C28" s="992"/>
      <c r="D28" s="992"/>
      <c r="E28" s="992"/>
      <c r="F28" s="992"/>
      <c r="G28" s="992"/>
      <c r="H28" s="992"/>
      <c r="I28" s="1017" t="s">
        <v>99</v>
      </c>
      <c r="J28" s="1017"/>
      <c r="K28" s="1017"/>
      <c r="L28" s="932" t="str">
        <f>IF(I24&lt;&gt;"---",IF(I27*I24&lt;&gt;0,I27*I24, ""),"---")</f>
        <v/>
      </c>
      <c r="M28" s="932"/>
      <c r="N28" s="932"/>
      <c r="O28" s="736"/>
      <c r="P28" s="1196" t="s">
        <v>99</v>
      </c>
      <c r="Q28" s="1197"/>
      <c r="R28" s="1198"/>
      <c r="S28" s="1051" t="str">
        <f>IF(P24&lt;&gt;"---",IF(P27*P24&lt;&gt;0,P27*P24, ""),"---")</f>
        <v/>
      </c>
      <c r="T28" s="1052"/>
      <c r="U28" s="1194"/>
      <c r="V28" s="733"/>
      <c r="W28" s="1017" t="s">
        <v>99</v>
      </c>
      <c r="X28" s="1017"/>
      <c r="Y28" s="1017"/>
      <c r="Z28" s="932" t="str">
        <f>IF(W24&lt;&gt;"---",IF(W27*W24&lt;&gt;0,W27*W24, ""),"---")</f>
        <v/>
      </c>
      <c r="AA28" s="932"/>
      <c r="AB28" s="932"/>
      <c r="AC28" s="733"/>
      <c r="AD28" s="1017" t="s">
        <v>99</v>
      </c>
      <c r="AE28" s="1017"/>
      <c r="AF28" s="1017"/>
      <c r="AG28" s="932" t="str">
        <f>IF(AD24&lt;&gt;"---",IF(AD27*AD24&lt;&gt;0,AD27*AD24, ""),"---")</f>
        <v/>
      </c>
      <c r="AH28" s="932"/>
      <c r="AI28" s="1050"/>
      <c r="AJ28" s="641"/>
      <c r="AK28" s="1014" t="s">
        <v>51</v>
      </c>
      <c r="AL28" s="1015"/>
      <c r="AM28" s="1016"/>
      <c r="AN28" s="1130"/>
      <c r="AO28" s="1131"/>
      <c r="AP28" s="1132"/>
      <c r="AQ28" s="1023"/>
      <c r="AR28" s="1136"/>
      <c r="AS28" s="1137"/>
      <c r="AT28" s="1023"/>
      <c r="AU28" s="1136"/>
      <c r="AV28" s="1136"/>
      <c r="AW28" s="1136"/>
      <c r="AX28" s="1136"/>
      <c r="AY28" s="1137"/>
      <c r="AZ28" s="1121" t="str">
        <f>IF(AN28="","",IF(100*(ABS(AN28-$AN$30)/$AN$30)&gt;10,"T2 Exceeds 10% by "&amp;ROUND(100*(ABS(AN28-$AN$30)/$AN$30)-10,1)&amp;"%",""))</f>
        <v/>
      </c>
      <c r="BA28" s="1122"/>
      <c r="BB28" s="1122"/>
      <c r="BC28" s="1122"/>
      <c r="BD28" s="1122"/>
      <c r="BE28" s="1122"/>
      <c r="BF28" s="1122"/>
      <c r="BG28" s="1123"/>
      <c r="BH28" s="1121" t="str">
        <f>IF(AQ28="","",IF(100*(ABS(AQ28-$AQ$30)/$AQ$30)&gt;2,"T2 Exceeds 2% by "&amp;ROUND(100*(ABS(AQ28-$AQ$30)/$AQ$30)-2,1)&amp;"%",""))</f>
        <v/>
      </c>
      <c r="BI28" s="1122"/>
      <c r="BJ28" s="1122"/>
      <c r="BK28" s="1122"/>
      <c r="BL28" s="1122"/>
      <c r="BM28" s="1122"/>
      <c r="BN28" s="1122"/>
      <c r="BO28" s="1123"/>
      <c r="BP28" s="641"/>
      <c r="BQ28" s="999" t="s">
        <v>132</v>
      </c>
      <c r="BR28" s="999"/>
      <c r="BS28" s="999"/>
      <c r="BT28" s="999"/>
      <c r="BU28" s="999"/>
      <c r="BV28" s="999"/>
      <c r="BW28" s="999"/>
      <c r="BX28" s="999"/>
      <c r="BY28" s="999"/>
      <c r="BZ28" s="1049" t="str">
        <f>IFERROR(((I$52/60)*(I$32))*BZ$26,"")</f>
        <v/>
      </c>
      <c r="CA28" s="1049"/>
      <c r="CB28" s="1049"/>
      <c r="CC28" s="1115"/>
      <c r="CD28" s="641"/>
      <c r="CE28" s="641"/>
      <c r="CF28" s="641"/>
    </row>
    <row r="29" spans="1:84" ht="12" customHeight="1" x14ac:dyDescent="0.2">
      <c r="A29" s="991" t="s">
        <v>33</v>
      </c>
      <c r="B29" s="992"/>
      <c r="C29" s="992"/>
      <c r="D29" s="992"/>
      <c r="E29" s="992"/>
      <c r="F29" s="992"/>
      <c r="G29" s="992"/>
      <c r="H29" s="992"/>
      <c r="I29" s="994"/>
      <c r="J29" s="994"/>
      <c r="K29" s="994"/>
      <c r="L29" s="932" t="str">
        <f>IFERROR(IF(AT32="Single Phase",(AN27*AQ27*I23)/(I27*I31),IF(AT32="Three Phase",AQ30*AN30*AT28*AT30*1.73/746,"")),"")</f>
        <v/>
      </c>
      <c r="M29" s="932"/>
      <c r="N29" s="932"/>
      <c r="O29" s="736"/>
      <c r="P29" s="1153"/>
      <c r="Q29" s="1154"/>
      <c r="R29" s="1155"/>
      <c r="S29" s="1051" t="str">
        <f>IFERROR(IF(AT42="Single Phase",(P23*AN37*AQ37)/(P27*P31),IF(AT42="Three Phase",AN40*AQ40*AT40*AT38*1.73/746,"")),"")</f>
        <v/>
      </c>
      <c r="T29" s="1052"/>
      <c r="U29" s="1194"/>
      <c r="V29" s="733"/>
      <c r="W29" s="994"/>
      <c r="X29" s="994"/>
      <c r="Y29" s="994"/>
      <c r="Z29" s="932" t="str">
        <f>IFERROR(IF(AT52="Single Phase",(W23*AN47*AQ47)/(W27*W31),IF(AT52="Three Phase",AN50*AQ50*AT48*AT50*1.73/746,"")),"")</f>
        <v/>
      </c>
      <c r="AA29" s="932"/>
      <c r="AB29" s="932"/>
      <c r="AC29" s="733"/>
      <c r="AD29" s="994"/>
      <c r="AE29" s="994"/>
      <c r="AF29" s="994"/>
      <c r="AG29" s="932" t="str">
        <f>IFERROR(IF(AT62="Single Phase",(AD23*AN57*AQ57)/(AD27*AD31),IF(AT62="Three Phase",AN59*AQ59*AT58*AT60*1.73/746,"")),"")</f>
        <v/>
      </c>
      <c r="AH29" s="932"/>
      <c r="AI29" s="1050"/>
      <c r="AJ29" s="641"/>
      <c r="AK29" s="1014" t="s">
        <v>50</v>
      </c>
      <c r="AL29" s="1015"/>
      <c r="AM29" s="1016"/>
      <c r="AN29" s="1130"/>
      <c r="AO29" s="1131"/>
      <c r="AP29" s="1132"/>
      <c r="AQ29" s="1023"/>
      <c r="AR29" s="1136"/>
      <c r="AS29" s="1137"/>
      <c r="AT29" s="1003" t="s">
        <v>147</v>
      </c>
      <c r="AU29" s="1128"/>
      <c r="AV29" s="1128"/>
      <c r="AW29" s="1128"/>
      <c r="AX29" s="1128"/>
      <c r="AY29" s="1129"/>
      <c r="AZ29" s="1121" t="str">
        <f>IF(AN29="","",IF(100*(ABS(AN29-$AN$30)/$AN$30)&gt;10,"T3 Exceeds 10% by "&amp;ROUND(100*(ABS(AN29-$AN$30)/$AN$30)-10,1)&amp;"%",""))</f>
        <v/>
      </c>
      <c r="BA29" s="1122"/>
      <c r="BB29" s="1122"/>
      <c r="BC29" s="1122"/>
      <c r="BD29" s="1122"/>
      <c r="BE29" s="1122"/>
      <c r="BF29" s="1122"/>
      <c r="BG29" s="1123"/>
      <c r="BH29" s="1121" t="str">
        <f>IF(AQ29="","",IF(100*(ABS(AQ29-$AQ$30)/$AQ$30)&gt;2,"T3 Exceeds 2% by "&amp;ROUND(100*(ABS(AQ29-$AQ$30)/$AQ$30)-2,1)&amp;"%",""))</f>
        <v/>
      </c>
      <c r="BI29" s="1122"/>
      <c r="BJ29" s="1122"/>
      <c r="BK29" s="1122"/>
      <c r="BL29" s="1122"/>
      <c r="BM29" s="1122"/>
      <c r="BN29" s="1122"/>
      <c r="BO29" s="1123"/>
      <c r="BP29" s="641"/>
      <c r="BQ29" s="999" t="s">
        <v>129</v>
      </c>
      <c r="BR29" s="999"/>
      <c r="BS29" s="999"/>
      <c r="BT29" s="999"/>
      <c r="BU29" s="999"/>
      <c r="BV29" s="999"/>
      <c r="BW29" s="999"/>
      <c r="BX29" s="999"/>
      <c r="BY29" s="999"/>
      <c r="BZ29" s="1049" t="str">
        <f>IFERROR(IF(((I$52/60)*(I$32))*((I$43-0.5))/((I$46-0.5))&lt;&gt;0,((I$52/60)*(I$32))*((I$43-0.5))/((I$46-0.5)),""),"")</f>
        <v/>
      </c>
      <c r="CA29" s="1049"/>
      <c r="CB29" s="1049"/>
      <c r="CC29" s="1115"/>
      <c r="CD29" s="641"/>
      <c r="CE29" s="641"/>
      <c r="CF29" s="641"/>
    </row>
    <row r="30" spans="1:84" ht="12" customHeight="1" x14ac:dyDescent="0.2">
      <c r="A30" s="991" t="s">
        <v>947</v>
      </c>
      <c r="B30" s="992"/>
      <c r="C30" s="992"/>
      <c r="D30" s="992"/>
      <c r="E30" s="992"/>
      <c r="F30" s="992"/>
      <c r="G30" s="992"/>
      <c r="H30" s="992"/>
      <c r="I30" s="1017" t="s">
        <v>99</v>
      </c>
      <c r="J30" s="1017"/>
      <c r="K30" s="1017"/>
      <c r="L30" s="1163" t="str">
        <f>IF(AT32="Single Phase",AN27,IF(AT32="Three Phase",IF(MOD(AN27,1)=0,AN27&amp;".0",AN27)&amp;", "&amp;IF(MOD(AN28,1)=0,AN28&amp;".0",AN28)&amp;", "&amp;IF(MOD(AN29,1)=0,AN29&amp;".0",AN29),""))</f>
        <v/>
      </c>
      <c r="M30" s="1164"/>
      <c r="N30" s="1164"/>
      <c r="O30" s="736"/>
      <c r="P30" s="1196" t="s">
        <v>99</v>
      </c>
      <c r="Q30" s="1197"/>
      <c r="R30" s="1198"/>
      <c r="S30" s="1163" t="str">
        <f>IF(AN37="Single Phase",AN37,IF(AT42="Three Phase",IF(MOD(AN37,1)=0,AN37&amp;".0",AN37)&amp;", "&amp;IF(MOD(AN38,1)=0,AN38&amp;".0",AN38)&amp;", "&amp;IF(MOD(AN39,1)=0,AN39&amp;".0",AN39),""))</f>
        <v/>
      </c>
      <c r="T30" s="1164"/>
      <c r="U30" s="1164"/>
      <c r="V30" s="733"/>
      <c r="W30" s="1017" t="s">
        <v>99</v>
      </c>
      <c r="X30" s="1017"/>
      <c r="Y30" s="1017"/>
      <c r="Z30" s="1163" t="str">
        <f>IF(AT52="Single Phase",AN47,IF(AT52="Three Phase",IF(MOD(AN47,1)=0,AN47&amp;".0",AN47)&amp;", "&amp;IF(MOD(AN48,1)=0,AN48&amp;".0",AN48)&amp;", "&amp;IF(MOD(AN49,1)=0,AN49&amp;".0",AN49),""))</f>
        <v/>
      </c>
      <c r="AA30" s="1164"/>
      <c r="AB30" s="1164"/>
      <c r="AC30" s="733"/>
      <c r="AD30" s="1017" t="s">
        <v>99</v>
      </c>
      <c r="AE30" s="1017"/>
      <c r="AF30" s="1017"/>
      <c r="AG30" s="1163" t="str">
        <f>IF(AT62="Single Phase",AN57,IF(AT62="Three Phase",IF(MOD(AN57,1)=0,AN57&amp;".0",AN57)&amp;", "&amp;IF(MOD(AN58,1)=0,AN58&amp;".0",AN58)&amp;", "&amp;IF(MOD(AN59,1)=0,AN59&amp;".0",AN59),""))</f>
        <v/>
      </c>
      <c r="AH30" s="1164"/>
      <c r="AI30" s="1183"/>
      <c r="AJ30" s="641"/>
      <c r="AK30" s="1014" t="s">
        <v>144</v>
      </c>
      <c r="AL30" s="1015"/>
      <c r="AM30" s="1016"/>
      <c r="AN30" s="1141" t="str">
        <f>IFERROR(AVERAGE(AN27:AP29),"")</f>
        <v/>
      </c>
      <c r="AO30" s="1142"/>
      <c r="AP30" s="1143"/>
      <c r="AQ30" s="1138" t="str">
        <f>IFERROR(AVERAGE(AQ27:AS29),"")</f>
        <v/>
      </c>
      <c r="AR30" s="1139"/>
      <c r="AS30" s="1140"/>
      <c r="AT30" s="1023"/>
      <c r="AU30" s="1136"/>
      <c r="AV30" s="1136"/>
      <c r="AW30" s="1136"/>
      <c r="AX30" s="1136"/>
      <c r="AY30" s="1137"/>
      <c r="AZ30" s="1027" t="s">
        <v>143</v>
      </c>
      <c r="BA30" s="1028"/>
      <c r="BB30" s="1028"/>
      <c r="BC30" s="1028"/>
      <c r="BD30" s="1028"/>
      <c r="BE30" s="1028"/>
      <c r="BF30" s="1028"/>
      <c r="BG30" s="1028"/>
      <c r="BH30" s="1028"/>
      <c r="BI30" s="1028"/>
      <c r="BJ30" s="1028"/>
      <c r="BK30" s="1028"/>
      <c r="BL30" s="1028"/>
      <c r="BM30" s="1028"/>
      <c r="BN30" s="1028"/>
      <c r="BO30" s="1116"/>
      <c r="BP30" s="641"/>
      <c r="BQ30" s="1027" t="s">
        <v>125</v>
      </c>
      <c r="BR30" s="1028"/>
      <c r="BS30" s="1028"/>
      <c r="BT30" s="1028"/>
      <c r="BU30" s="1028"/>
      <c r="BV30" s="1028"/>
      <c r="BW30" s="1028"/>
      <c r="BX30" s="1028"/>
      <c r="BY30" s="1028"/>
      <c r="BZ30" s="1028"/>
      <c r="CA30" s="1028"/>
      <c r="CB30" s="1028"/>
      <c r="CC30" s="1029"/>
      <c r="CD30" s="641"/>
      <c r="CE30" s="641"/>
      <c r="CF30" s="641"/>
    </row>
    <row r="31" spans="1:84" ht="12" customHeight="1" x14ac:dyDescent="0.2">
      <c r="A31" s="991" t="s">
        <v>98</v>
      </c>
      <c r="B31" s="992"/>
      <c r="C31" s="992"/>
      <c r="D31" s="992"/>
      <c r="E31" s="992"/>
      <c r="F31" s="992"/>
      <c r="G31" s="992"/>
      <c r="H31" s="992"/>
      <c r="I31" s="994"/>
      <c r="J31" s="994"/>
      <c r="K31" s="994"/>
      <c r="L31" s="1150" t="str">
        <f>IF(AT32="Single Phase",AQ27,IF(AT32="Three Phase",AQ27 &amp;", "&amp; AQ28 &amp; ", " &amp; AQ29,""))</f>
        <v/>
      </c>
      <c r="M31" s="1151"/>
      <c r="N31" s="1152"/>
      <c r="O31" s="737"/>
      <c r="P31" s="1153"/>
      <c r="Q31" s="1154"/>
      <c r="R31" s="1155"/>
      <c r="S31" s="1150" t="str">
        <f>IF(AT42="Single Phase",AQ37,IF(AT42="Three Phase",AQ37 &amp;", "&amp; AQ38 &amp; ", " &amp; AQ39,""))</f>
        <v/>
      </c>
      <c r="T31" s="1151"/>
      <c r="U31" s="1152"/>
      <c r="V31" s="731"/>
      <c r="W31" s="994"/>
      <c r="X31" s="994"/>
      <c r="Y31" s="994"/>
      <c r="Z31" s="1187" t="str">
        <f>IF(AT52="Single Phase",AQ47,IF(AT52="Three Phase",AQ47 &amp;", "&amp; AQ48 &amp; ", " &amp; AQ49,""))</f>
        <v/>
      </c>
      <c r="AA31" s="1164"/>
      <c r="AB31" s="1164"/>
      <c r="AC31" s="731"/>
      <c r="AD31" s="994"/>
      <c r="AE31" s="994"/>
      <c r="AF31" s="994"/>
      <c r="AG31" s="1187" t="str">
        <f>IF(AT62="Single Phase",AQ57,IF(AT62="Three Phase",AQ57 &amp;", "&amp; AQ58 &amp; ", " &amp; AQ59,""))</f>
        <v/>
      </c>
      <c r="AH31" s="1164"/>
      <c r="AI31" s="1183"/>
      <c r="AJ31" s="641"/>
      <c r="AK31" s="1105"/>
      <c r="AL31" s="1106"/>
      <c r="AM31" s="1106"/>
      <c r="AN31" s="1106"/>
      <c r="AO31" s="1106"/>
      <c r="AP31" s="1106"/>
      <c r="AQ31" s="1106"/>
      <c r="AR31" s="1106"/>
      <c r="AS31" s="1107"/>
      <c r="AT31" s="1003" t="s">
        <v>141</v>
      </c>
      <c r="AU31" s="1128"/>
      <c r="AV31" s="1128"/>
      <c r="AW31" s="1128"/>
      <c r="AX31" s="1128"/>
      <c r="AY31" s="1129"/>
      <c r="AZ31" s="1036" t="s">
        <v>140</v>
      </c>
      <c r="BA31" s="1037"/>
      <c r="BB31" s="1037"/>
      <c r="BC31" s="1037"/>
      <c r="BD31" s="1037"/>
      <c r="BE31" s="1037"/>
      <c r="BF31" s="1037"/>
      <c r="BG31" s="1037"/>
      <c r="BH31" s="1037"/>
      <c r="BI31" s="1037"/>
      <c r="BJ31" s="1037"/>
      <c r="BK31" s="1037"/>
      <c r="BL31" s="1037"/>
      <c r="BM31" s="1037"/>
      <c r="BN31" s="1037"/>
      <c r="BO31" s="1111"/>
      <c r="BP31" s="641"/>
      <c r="BQ31" s="1036"/>
      <c r="BR31" s="1037"/>
      <c r="BS31" s="1037"/>
      <c r="BT31" s="1037"/>
      <c r="BU31" s="1037"/>
      <c r="BV31" s="1037"/>
      <c r="BW31" s="1037"/>
      <c r="BX31" s="1037"/>
      <c r="BY31" s="1037"/>
      <c r="BZ31" s="1037"/>
      <c r="CA31" s="1037"/>
      <c r="CB31" s="1037"/>
      <c r="CC31" s="1038"/>
      <c r="CD31" s="641"/>
      <c r="CE31" s="641"/>
      <c r="CF31" s="641"/>
    </row>
    <row r="32" spans="1:84" ht="12" customHeight="1" thickBot="1" x14ac:dyDescent="0.25">
      <c r="A32" s="254"/>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255"/>
      <c r="AJ32" s="641"/>
      <c r="AK32" s="1108"/>
      <c r="AL32" s="1109"/>
      <c r="AM32" s="1109"/>
      <c r="AN32" s="1109"/>
      <c r="AO32" s="1109"/>
      <c r="AP32" s="1109"/>
      <c r="AQ32" s="1109"/>
      <c r="AR32" s="1109"/>
      <c r="AS32" s="1110"/>
      <c r="AT32" s="1024"/>
      <c r="AU32" s="1025"/>
      <c r="AV32" s="1025"/>
      <c r="AW32" s="1025"/>
      <c r="AX32" s="1025"/>
      <c r="AY32" s="1026"/>
      <c r="AZ32" s="1039"/>
      <c r="BA32" s="1040"/>
      <c r="BB32" s="1040"/>
      <c r="BC32" s="1040"/>
      <c r="BD32" s="1040"/>
      <c r="BE32" s="1040"/>
      <c r="BF32" s="1040"/>
      <c r="BG32" s="1040"/>
      <c r="BH32" s="1040"/>
      <c r="BI32" s="1040"/>
      <c r="BJ32" s="1040"/>
      <c r="BK32" s="1040"/>
      <c r="BL32" s="1040"/>
      <c r="BM32" s="1040"/>
      <c r="BN32" s="1040"/>
      <c r="BO32" s="1112"/>
      <c r="BP32" s="567"/>
      <c r="BQ32" s="1039"/>
      <c r="BR32" s="1040"/>
      <c r="BS32" s="1040"/>
      <c r="BT32" s="1040"/>
      <c r="BU32" s="1040"/>
      <c r="BV32" s="1040"/>
      <c r="BW32" s="1040"/>
      <c r="BX32" s="1040"/>
      <c r="BY32" s="1040"/>
      <c r="BZ32" s="1040"/>
      <c r="CA32" s="1040"/>
      <c r="CB32" s="1040"/>
      <c r="CC32" s="1041"/>
      <c r="CD32" s="641"/>
      <c r="CE32" s="641"/>
      <c r="CF32" s="641"/>
    </row>
    <row r="33" spans="1:84" ht="12" customHeight="1" thickBot="1" x14ac:dyDescent="0.25">
      <c r="A33" s="1184" t="s">
        <v>130</v>
      </c>
      <c r="B33" s="1185"/>
      <c r="C33" s="1185"/>
      <c r="D33" s="1185"/>
      <c r="E33" s="1185"/>
      <c r="F33" s="1185"/>
      <c r="G33" s="1185"/>
      <c r="H33" s="1185"/>
      <c r="I33" s="1185"/>
      <c r="J33" s="1185"/>
      <c r="K33" s="1185"/>
      <c r="L33" s="1185"/>
      <c r="M33" s="1185"/>
      <c r="N33" s="1185"/>
      <c r="O33" s="1185"/>
      <c r="P33" s="1185"/>
      <c r="Q33" s="1185"/>
      <c r="R33" s="1185"/>
      <c r="S33" s="1185"/>
      <c r="T33" s="1185"/>
      <c r="U33" s="1185"/>
      <c r="V33" s="1185"/>
      <c r="W33" s="1185"/>
      <c r="X33" s="1185"/>
      <c r="Y33" s="1185"/>
      <c r="Z33" s="1185"/>
      <c r="AA33" s="1185"/>
      <c r="AB33" s="1185"/>
      <c r="AC33" s="1185"/>
      <c r="AD33" s="1185"/>
      <c r="AE33" s="1185"/>
      <c r="AF33" s="1185"/>
      <c r="AG33" s="1185"/>
      <c r="AH33" s="1185"/>
      <c r="AI33" s="1186"/>
      <c r="AJ33" s="641"/>
      <c r="AK33" s="641"/>
      <c r="AL33" s="641"/>
      <c r="AM33" s="641"/>
      <c r="AN33" s="641"/>
      <c r="AO33" s="641"/>
      <c r="AP33" s="641"/>
      <c r="AQ33" s="641"/>
      <c r="AR33" s="641"/>
      <c r="AS33" s="641"/>
      <c r="AT33" s="641"/>
      <c r="AU33" s="641"/>
      <c r="AV33" s="641"/>
      <c r="AW33" s="641"/>
      <c r="AX33" s="641"/>
      <c r="AY33" s="641"/>
      <c r="AZ33" s="641"/>
      <c r="BA33" s="641"/>
      <c r="BB33" s="641"/>
      <c r="BC33" s="641"/>
      <c r="BD33" s="641"/>
      <c r="BE33" s="641"/>
      <c r="BF33" s="641"/>
      <c r="BG33" s="641"/>
      <c r="BH33" s="641"/>
      <c r="BI33" s="641"/>
      <c r="BJ33" s="641"/>
      <c r="BK33" s="641"/>
      <c r="BL33" s="641"/>
      <c r="BM33" s="641"/>
      <c r="BN33" s="641"/>
      <c r="BO33" s="641"/>
      <c r="BP33" s="641"/>
      <c r="BQ33" s="641"/>
      <c r="BR33" s="641"/>
      <c r="BS33" s="641"/>
      <c r="BT33" s="641"/>
      <c r="BU33" s="641"/>
      <c r="BV33" s="641"/>
      <c r="BW33" s="641"/>
      <c r="BX33" s="641"/>
      <c r="BY33" s="641"/>
      <c r="BZ33" s="641"/>
      <c r="CA33" s="641"/>
      <c r="CB33" s="641"/>
      <c r="CC33" s="641"/>
      <c r="CD33" s="641"/>
      <c r="CE33" s="641"/>
      <c r="CF33" s="641"/>
    </row>
    <row r="34" spans="1:84" ht="12" customHeight="1" thickTop="1" thickBot="1" x14ac:dyDescent="0.25">
      <c r="A34" s="1169" t="s">
        <v>126</v>
      </c>
      <c r="B34" s="1170"/>
      <c r="C34" s="1170"/>
      <c r="D34" s="1170"/>
      <c r="E34" s="1170"/>
      <c r="F34" s="1170"/>
      <c r="G34" s="1170"/>
      <c r="H34" s="1171"/>
      <c r="I34" s="1191"/>
      <c r="J34" s="1192"/>
      <c r="K34" s="1192"/>
      <c r="L34" s="1192"/>
      <c r="M34" s="1192"/>
      <c r="N34" s="1193"/>
      <c r="O34" s="734"/>
      <c r="P34" s="1191"/>
      <c r="Q34" s="1192"/>
      <c r="R34" s="1192"/>
      <c r="S34" s="1192"/>
      <c r="T34" s="1192"/>
      <c r="U34" s="1193"/>
      <c r="V34" s="733"/>
      <c r="W34" s="1191"/>
      <c r="X34" s="1192"/>
      <c r="Y34" s="1192"/>
      <c r="Z34" s="1192"/>
      <c r="AA34" s="1192"/>
      <c r="AB34" s="1193"/>
      <c r="AC34" s="733"/>
      <c r="AD34" s="1191"/>
      <c r="AE34" s="1192"/>
      <c r="AF34" s="1192"/>
      <c r="AG34" s="1192"/>
      <c r="AH34" s="1192"/>
      <c r="AI34" s="1193"/>
      <c r="AJ34" s="641"/>
      <c r="AK34" s="1113" t="s">
        <v>357</v>
      </c>
      <c r="AL34" s="1114"/>
      <c r="AM34" s="1114"/>
      <c r="AN34" s="956">
        <f>P$20</f>
        <v>0</v>
      </c>
      <c r="AO34" s="956"/>
      <c r="AP34" s="956"/>
      <c r="AQ34" s="956"/>
      <c r="AR34" s="956"/>
      <c r="AS34" s="956"/>
      <c r="AT34" s="956"/>
      <c r="AU34" s="956"/>
      <c r="AV34" s="956"/>
      <c r="AW34" s="956"/>
      <c r="AX34" s="956"/>
      <c r="AY34" s="956"/>
      <c r="AZ34" s="956"/>
      <c r="BA34" s="956"/>
      <c r="BB34" s="956"/>
      <c r="BC34" s="956"/>
      <c r="BD34" s="956"/>
      <c r="BE34" s="956"/>
      <c r="BF34" s="956"/>
      <c r="BG34" s="956"/>
      <c r="BH34" s="956"/>
      <c r="BI34" s="956"/>
      <c r="BJ34" s="956"/>
      <c r="BK34" s="956"/>
      <c r="BL34" s="956"/>
      <c r="BM34" s="956"/>
      <c r="BN34" s="956"/>
      <c r="BO34" s="956"/>
      <c r="BP34" s="956"/>
      <c r="BQ34" s="956"/>
      <c r="BR34" s="956"/>
      <c r="BS34" s="956"/>
      <c r="BT34" s="956"/>
      <c r="BU34" s="956"/>
      <c r="BV34" s="956"/>
      <c r="BW34" s="956"/>
      <c r="BX34" s="956"/>
      <c r="BY34" s="956"/>
      <c r="BZ34" s="956"/>
      <c r="CA34" s="956"/>
      <c r="CB34" s="956"/>
      <c r="CC34" s="957"/>
      <c r="CD34" s="641"/>
      <c r="CE34" s="641"/>
      <c r="CF34" s="641"/>
    </row>
    <row r="35" spans="1:84" ht="12" customHeight="1" thickTop="1" x14ac:dyDescent="0.2">
      <c r="A35" s="1169" t="s">
        <v>123</v>
      </c>
      <c r="B35" s="1170"/>
      <c r="C35" s="1170"/>
      <c r="D35" s="1170"/>
      <c r="E35" s="1170"/>
      <c r="F35" s="1170"/>
      <c r="G35" s="1170"/>
      <c r="H35" s="1171"/>
      <c r="I35" s="1094"/>
      <c r="J35" s="1095"/>
      <c r="K35" s="1095"/>
      <c r="L35" s="1095"/>
      <c r="M35" s="1095"/>
      <c r="N35" s="1096"/>
      <c r="O35" s="734"/>
      <c r="P35" s="1094"/>
      <c r="Q35" s="1095"/>
      <c r="R35" s="1095"/>
      <c r="S35" s="1095"/>
      <c r="T35" s="1095"/>
      <c r="U35" s="1096"/>
      <c r="V35" s="733"/>
      <c r="W35" s="1094"/>
      <c r="X35" s="1095"/>
      <c r="Y35" s="1095"/>
      <c r="Z35" s="1095"/>
      <c r="AA35" s="1095"/>
      <c r="AB35" s="1096"/>
      <c r="AC35" s="733"/>
      <c r="AD35" s="1094"/>
      <c r="AE35" s="1095"/>
      <c r="AF35" s="1095"/>
      <c r="AG35" s="1095"/>
      <c r="AH35" s="1095"/>
      <c r="AI35" s="1096"/>
      <c r="AJ35" s="641"/>
      <c r="AK35" s="1133" t="s">
        <v>156</v>
      </c>
      <c r="AL35" s="1134"/>
      <c r="AM35" s="1134"/>
      <c r="AN35" s="1134"/>
      <c r="AO35" s="1134"/>
      <c r="AP35" s="1134"/>
      <c r="AQ35" s="1134"/>
      <c r="AR35" s="1134"/>
      <c r="AS35" s="1134"/>
      <c r="AT35" s="1134"/>
      <c r="AU35" s="1134"/>
      <c r="AV35" s="1134"/>
      <c r="AW35" s="1134"/>
      <c r="AX35" s="1134"/>
      <c r="AY35" s="1134"/>
      <c r="AZ35" s="1134"/>
      <c r="BA35" s="1134"/>
      <c r="BB35" s="1134"/>
      <c r="BC35" s="1134"/>
      <c r="BD35" s="1134"/>
      <c r="BE35" s="1134"/>
      <c r="BF35" s="1134"/>
      <c r="BG35" s="1134"/>
      <c r="BH35" s="1134"/>
      <c r="BI35" s="1134"/>
      <c r="BJ35" s="1134"/>
      <c r="BK35" s="1134"/>
      <c r="BL35" s="1134"/>
      <c r="BM35" s="1134"/>
      <c r="BN35" s="1134"/>
      <c r="BO35" s="1135"/>
      <c r="BP35" s="641"/>
      <c r="BQ35" s="1117" t="s">
        <v>137</v>
      </c>
      <c r="BR35" s="1117"/>
      <c r="BS35" s="1117"/>
      <c r="BT35" s="1117"/>
      <c r="BU35" s="1117"/>
      <c r="BV35" s="1117"/>
      <c r="BW35" s="1117"/>
      <c r="BX35" s="1117"/>
      <c r="BY35" s="1117"/>
      <c r="BZ35" s="1117"/>
      <c r="CA35" s="1117"/>
      <c r="CB35" s="1117"/>
      <c r="CC35" s="1118"/>
      <c r="CD35" s="641"/>
      <c r="CE35" s="641"/>
      <c r="CF35" s="641"/>
    </row>
    <row r="36" spans="1:84" ht="12" customHeight="1" x14ac:dyDescent="0.2">
      <c r="A36" s="1199" t="s">
        <v>121</v>
      </c>
      <c r="B36" s="1200"/>
      <c r="C36" s="1200"/>
      <c r="D36" s="1200"/>
      <c r="E36" s="1200"/>
      <c r="F36" s="1097" t="s">
        <v>116</v>
      </c>
      <c r="G36" s="992"/>
      <c r="H36" s="993"/>
      <c r="I36" s="1094"/>
      <c r="J36" s="1095"/>
      <c r="K36" s="1095"/>
      <c r="L36" s="1095"/>
      <c r="M36" s="1095"/>
      <c r="N36" s="1096"/>
      <c r="O36" s="735"/>
      <c r="P36" s="1094"/>
      <c r="Q36" s="1095"/>
      <c r="R36" s="1095"/>
      <c r="S36" s="1095"/>
      <c r="T36" s="1095"/>
      <c r="U36" s="1096"/>
      <c r="V36" s="733"/>
      <c r="W36" s="1094"/>
      <c r="X36" s="1095"/>
      <c r="Y36" s="1095"/>
      <c r="Z36" s="1095"/>
      <c r="AA36" s="1095"/>
      <c r="AB36" s="1096"/>
      <c r="AC36" s="733"/>
      <c r="AD36" s="1094"/>
      <c r="AE36" s="1095"/>
      <c r="AF36" s="1095"/>
      <c r="AG36" s="1095"/>
      <c r="AH36" s="1095"/>
      <c r="AI36" s="1096"/>
      <c r="AJ36" s="641"/>
      <c r="AK36" s="1014"/>
      <c r="AL36" s="1015"/>
      <c r="AM36" s="1016"/>
      <c r="AN36" s="988" t="s">
        <v>1007</v>
      </c>
      <c r="AO36" s="989"/>
      <c r="AP36" s="1119"/>
      <c r="AQ36" s="988" t="s">
        <v>98</v>
      </c>
      <c r="AR36" s="989"/>
      <c r="AS36" s="1119"/>
      <c r="AT36" s="988"/>
      <c r="AU36" s="989"/>
      <c r="AV36" s="989"/>
      <c r="AW36" s="989"/>
      <c r="AX36" s="989"/>
      <c r="AY36" s="1119"/>
      <c r="AZ36" s="988" t="s">
        <v>155</v>
      </c>
      <c r="BA36" s="989"/>
      <c r="BB36" s="989"/>
      <c r="BC36" s="989"/>
      <c r="BD36" s="989"/>
      <c r="BE36" s="989"/>
      <c r="BF36" s="989"/>
      <c r="BG36" s="1119"/>
      <c r="BH36" s="988" t="s">
        <v>154</v>
      </c>
      <c r="BI36" s="989"/>
      <c r="BJ36" s="989"/>
      <c r="BK36" s="989"/>
      <c r="BL36" s="989"/>
      <c r="BM36" s="989"/>
      <c r="BN36" s="989"/>
      <c r="BO36" s="1119"/>
      <c r="BP36" s="641"/>
      <c r="BQ36" s="1120" t="s">
        <v>135</v>
      </c>
      <c r="BR36" s="1120"/>
      <c r="BS36" s="1120"/>
      <c r="BT36" s="1120"/>
      <c r="BU36" s="1120"/>
      <c r="BV36" s="1120"/>
      <c r="BW36" s="1120"/>
      <c r="BX36" s="1120"/>
      <c r="BY36" s="1120"/>
      <c r="BZ36" s="1126" t="str">
        <f>IFERROR(P$42/P$45,"")</f>
        <v/>
      </c>
      <c r="CA36" s="1126"/>
      <c r="CB36" s="1126"/>
      <c r="CC36" s="1127"/>
      <c r="CD36" s="641"/>
      <c r="CE36" s="641"/>
      <c r="CF36" s="641"/>
    </row>
    <row r="37" spans="1:84" ht="12" customHeight="1" x14ac:dyDescent="0.2">
      <c r="A37" s="1199"/>
      <c r="B37" s="1200"/>
      <c r="C37" s="1200"/>
      <c r="D37" s="1200"/>
      <c r="E37" s="1200"/>
      <c r="F37" s="1097" t="s">
        <v>115</v>
      </c>
      <c r="G37" s="992"/>
      <c r="H37" s="993"/>
      <c r="I37" s="1094"/>
      <c r="J37" s="1095"/>
      <c r="K37" s="1095"/>
      <c r="L37" s="1095"/>
      <c r="M37" s="1095"/>
      <c r="N37" s="1096"/>
      <c r="O37" s="733"/>
      <c r="P37" s="1094"/>
      <c r="Q37" s="1095"/>
      <c r="R37" s="1095"/>
      <c r="S37" s="1095"/>
      <c r="T37" s="1095"/>
      <c r="U37" s="1096"/>
      <c r="V37" s="733"/>
      <c r="W37" s="1094"/>
      <c r="X37" s="1095"/>
      <c r="Y37" s="1095"/>
      <c r="Z37" s="1095"/>
      <c r="AA37" s="1095"/>
      <c r="AB37" s="1096"/>
      <c r="AC37" s="733"/>
      <c r="AD37" s="1094"/>
      <c r="AE37" s="1095"/>
      <c r="AF37" s="1095"/>
      <c r="AG37" s="1095"/>
      <c r="AH37" s="1095"/>
      <c r="AI37" s="1096"/>
      <c r="AJ37" s="641"/>
      <c r="AK37" s="1014" t="s">
        <v>152</v>
      </c>
      <c r="AL37" s="1015"/>
      <c r="AM37" s="1016"/>
      <c r="AN37" s="1130"/>
      <c r="AO37" s="1131"/>
      <c r="AP37" s="1132"/>
      <c r="AQ37" s="1023"/>
      <c r="AR37" s="1136"/>
      <c r="AS37" s="1137"/>
      <c r="AT37" s="1003" t="s">
        <v>151</v>
      </c>
      <c r="AU37" s="1128"/>
      <c r="AV37" s="1128"/>
      <c r="AW37" s="1128"/>
      <c r="AX37" s="1128"/>
      <c r="AY37" s="1129"/>
      <c r="AZ37" s="1121" t="str">
        <f>IF(AN37="","",IF(100*(ABS(AN37-$AN$30)/$AN$30)&gt;10,"T1 Exceeds 10% by "&amp;ROUND(100*(ABS(AN37-$AN$30)/$AN$30)-10,1)&amp;"%",""))</f>
        <v/>
      </c>
      <c r="BA37" s="1122"/>
      <c r="BB37" s="1122"/>
      <c r="BC37" s="1122"/>
      <c r="BD37" s="1122"/>
      <c r="BE37" s="1122"/>
      <c r="BF37" s="1122"/>
      <c r="BG37" s="1123"/>
      <c r="BH37" s="1121" t="str">
        <f>IF(AQ37="","",IF(100*(ABS(AQ37-$AQ$30)/$AQ$30)&gt;2,"T1 Exceeds 2% by "&amp;ROUND(100*(ABS(AQ37-$AQ$30)/$AQ$30)-2,1)&amp;"%",""))</f>
        <v/>
      </c>
      <c r="BI37" s="1122"/>
      <c r="BJ37" s="1122"/>
      <c r="BK37" s="1122"/>
      <c r="BL37" s="1122"/>
      <c r="BM37" s="1122"/>
      <c r="BN37" s="1122"/>
      <c r="BO37" s="1123"/>
      <c r="BP37" s="641"/>
      <c r="BQ37" s="999" t="s">
        <v>134</v>
      </c>
      <c r="BR37" s="999"/>
      <c r="BS37" s="999"/>
      <c r="BT37" s="999"/>
      <c r="BU37" s="999"/>
      <c r="BV37" s="999"/>
      <c r="BW37" s="999"/>
      <c r="BX37" s="999"/>
      <c r="BY37" s="999"/>
      <c r="BZ37" s="1124" t="str">
        <f>IFERROR(IF((P$43*1.57)+(P$46*1.57)+(P$49*2)&lt;&gt;0,(P$43*1.57)+(P$46*1.57)+(P$49*2),""),"")</f>
        <v/>
      </c>
      <c r="CA37" s="1124"/>
      <c r="CB37" s="1125"/>
      <c r="CC37" s="648" t="s">
        <v>133</v>
      </c>
      <c r="CD37" s="641"/>
      <c r="CE37" s="641"/>
      <c r="CF37" s="641"/>
    </row>
    <row r="38" spans="1:84" ht="12" customHeight="1" x14ac:dyDescent="0.2">
      <c r="A38" s="991" t="s">
        <v>118</v>
      </c>
      <c r="B38" s="992"/>
      <c r="C38" s="992"/>
      <c r="D38" s="992"/>
      <c r="E38" s="992"/>
      <c r="F38" s="992"/>
      <c r="G38" s="992"/>
      <c r="H38" s="993"/>
      <c r="I38" s="1094"/>
      <c r="J38" s="1095"/>
      <c r="K38" s="1095"/>
      <c r="L38" s="1095"/>
      <c r="M38" s="1095"/>
      <c r="N38" s="1096"/>
      <c r="O38" s="734"/>
      <c r="P38" s="1094"/>
      <c r="Q38" s="1095"/>
      <c r="R38" s="1095"/>
      <c r="S38" s="1095"/>
      <c r="T38" s="1095"/>
      <c r="U38" s="1096"/>
      <c r="V38" s="733"/>
      <c r="W38" s="1094"/>
      <c r="X38" s="1095"/>
      <c r="Y38" s="1095"/>
      <c r="Z38" s="1095"/>
      <c r="AA38" s="1095"/>
      <c r="AB38" s="1096"/>
      <c r="AC38" s="733"/>
      <c r="AD38" s="1094"/>
      <c r="AE38" s="1095"/>
      <c r="AF38" s="1095"/>
      <c r="AG38" s="1095"/>
      <c r="AH38" s="1095"/>
      <c r="AI38" s="1096"/>
      <c r="AJ38" s="641"/>
      <c r="AK38" s="1014" t="s">
        <v>51</v>
      </c>
      <c r="AL38" s="1015"/>
      <c r="AM38" s="1016"/>
      <c r="AN38" s="1130"/>
      <c r="AO38" s="1131"/>
      <c r="AP38" s="1132"/>
      <c r="AQ38" s="1023"/>
      <c r="AR38" s="1136"/>
      <c r="AS38" s="1137"/>
      <c r="AT38" s="1023"/>
      <c r="AU38" s="1136"/>
      <c r="AV38" s="1136"/>
      <c r="AW38" s="1136"/>
      <c r="AX38" s="1136"/>
      <c r="AY38" s="1137"/>
      <c r="AZ38" s="1121" t="str">
        <f>IF(AN38="","",IF(100*(ABS(AN38-$AN$30)/$AN$30)&gt;10,"T2 Exceeds 10% by "&amp;ROUND(100*(ABS(AN38-$AN$30)/$AN$30)-10,1)&amp;"%",""))</f>
        <v/>
      </c>
      <c r="BA38" s="1122"/>
      <c r="BB38" s="1122"/>
      <c r="BC38" s="1122"/>
      <c r="BD38" s="1122"/>
      <c r="BE38" s="1122"/>
      <c r="BF38" s="1122"/>
      <c r="BG38" s="1123"/>
      <c r="BH38" s="1121" t="str">
        <f>IF(AQ38="","",IF(100*(ABS(AQ38-$AQ$30)/$AQ$30)&gt;2,"T2 Exceeds 2% by "&amp;ROUND(100*(ABS(AQ38-$AQ$30)/$AQ$30)-2,1)&amp;"%",""))</f>
        <v/>
      </c>
      <c r="BI38" s="1122"/>
      <c r="BJ38" s="1122"/>
      <c r="BK38" s="1122"/>
      <c r="BL38" s="1122"/>
      <c r="BM38" s="1122"/>
      <c r="BN38" s="1122"/>
      <c r="BO38" s="1123"/>
      <c r="BP38" s="641"/>
      <c r="BQ38" s="999" t="s">
        <v>132</v>
      </c>
      <c r="BR38" s="999"/>
      <c r="BS38" s="999"/>
      <c r="BT38" s="999"/>
      <c r="BU38" s="999"/>
      <c r="BV38" s="999"/>
      <c r="BW38" s="999"/>
      <c r="BX38" s="999"/>
      <c r="BY38" s="999"/>
      <c r="BZ38" s="1138" t="str">
        <f>IFERROR(((P$52/60)*(P$32))*BZ36,"")</f>
        <v/>
      </c>
      <c r="CA38" s="1139"/>
      <c r="CB38" s="1139"/>
      <c r="CC38" s="1144"/>
      <c r="CD38" s="641"/>
      <c r="CE38" s="641"/>
      <c r="CF38" s="641"/>
    </row>
    <row r="39" spans="1:84" ht="12" customHeight="1" x14ac:dyDescent="0.2">
      <c r="A39" s="1195" t="s">
        <v>117</v>
      </c>
      <c r="B39" s="1156"/>
      <c r="C39" s="1156"/>
      <c r="D39" s="1156"/>
      <c r="E39" s="1156"/>
      <c r="F39" s="1097" t="s">
        <v>116</v>
      </c>
      <c r="G39" s="992"/>
      <c r="H39" s="993"/>
      <c r="I39" s="1094"/>
      <c r="J39" s="1095"/>
      <c r="K39" s="1095"/>
      <c r="L39" s="1095"/>
      <c r="M39" s="1095"/>
      <c r="N39" s="1096"/>
      <c r="O39" s="735"/>
      <c r="P39" s="1094"/>
      <c r="Q39" s="1095"/>
      <c r="R39" s="1095"/>
      <c r="S39" s="1095"/>
      <c r="T39" s="1095"/>
      <c r="U39" s="1096"/>
      <c r="V39" s="733"/>
      <c r="W39" s="1094"/>
      <c r="X39" s="1095"/>
      <c r="Y39" s="1095"/>
      <c r="Z39" s="1095"/>
      <c r="AA39" s="1095"/>
      <c r="AB39" s="1096"/>
      <c r="AC39" s="733"/>
      <c r="AD39" s="1094"/>
      <c r="AE39" s="1095"/>
      <c r="AF39" s="1095"/>
      <c r="AG39" s="1095"/>
      <c r="AH39" s="1095"/>
      <c r="AI39" s="1096"/>
      <c r="AJ39" s="641"/>
      <c r="AK39" s="1014" t="s">
        <v>50</v>
      </c>
      <c r="AL39" s="1015"/>
      <c r="AM39" s="1016"/>
      <c r="AN39" s="1130"/>
      <c r="AO39" s="1131"/>
      <c r="AP39" s="1132"/>
      <c r="AQ39" s="1023"/>
      <c r="AR39" s="1136"/>
      <c r="AS39" s="1137"/>
      <c r="AT39" s="1003" t="s">
        <v>147</v>
      </c>
      <c r="AU39" s="1128"/>
      <c r="AV39" s="1128"/>
      <c r="AW39" s="1128"/>
      <c r="AX39" s="1128"/>
      <c r="AY39" s="1129"/>
      <c r="AZ39" s="1121" t="str">
        <f>IF(AN39="","",IF(100*(ABS(AN39-$AN$30)/$AN$30)&gt;10,"T3 Exceeds 10% by "&amp;ROUND(100*(ABS(AN39-$AN$30)/$AN$30)-10,1)&amp;"%",""))</f>
        <v/>
      </c>
      <c r="BA39" s="1122"/>
      <c r="BB39" s="1122"/>
      <c r="BC39" s="1122"/>
      <c r="BD39" s="1122"/>
      <c r="BE39" s="1122"/>
      <c r="BF39" s="1122"/>
      <c r="BG39" s="1123"/>
      <c r="BH39" s="1121" t="str">
        <f>IF(AQ39="","",IF(100*(ABS(AQ39-$AQ$30)/$AQ$30)&gt;2,"T3 Exceeds 2% by "&amp;ROUND(100*(ABS(AQ39-$AQ$30)/$AQ$30)-2,1)&amp;"%",""))</f>
        <v/>
      </c>
      <c r="BI39" s="1122"/>
      <c r="BJ39" s="1122"/>
      <c r="BK39" s="1122"/>
      <c r="BL39" s="1122"/>
      <c r="BM39" s="1122"/>
      <c r="BN39" s="1122"/>
      <c r="BO39" s="1123"/>
      <c r="BP39" s="641"/>
      <c r="BQ39" s="999" t="s">
        <v>129</v>
      </c>
      <c r="BR39" s="999"/>
      <c r="BS39" s="999"/>
      <c r="BT39" s="999"/>
      <c r="BU39" s="999"/>
      <c r="BV39" s="999"/>
      <c r="BW39" s="999"/>
      <c r="BX39" s="999"/>
      <c r="BY39" s="999"/>
      <c r="BZ39" s="1049" t="str">
        <f>IFERROR(IF(((P$52/60)*(P$32))*((P$43-0.5))/((P$46-0.5))&lt;&gt;0,((P$52/60)*(P$32))*((P$43-0.5))/((P$46-0.5)),""),"")</f>
        <v/>
      </c>
      <c r="CA39" s="1049"/>
      <c r="CB39" s="1049"/>
      <c r="CC39" s="1115"/>
      <c r="CD39" s="641"/>
      <c r="CE39" s="641"/>
      <c r="CF39" s="641"/>
    </row>
    <row r="40" spans="1:84" ht="12.75" customHeight="1" x14ac:dyDescent="0.2">
      <c r="A40" s="1195"/>
      <c r="B40" s="1156"/>
      <c r="C40" s="1156"/>
      <c r="D40" s="1156"/>
      <c r="E40" s="1156"/>
      <c r="F40" s="1097" t="s">
        <v>115</v>
      </c>
      <c r="G40" s="992"/>
      <c r="H40" s="993"/>
      <c r="I40" s="1094"/>
      <c r="J40" s="1095"/>
      <c r="K40" s="1095"/>
      <c r="L40" s="1095"/>
      <c r="M40" s="1095"/>
      <c r="N40" s="1096"/>
      <c r="O40" s="733"/>
      <c r="P40" s="1094"/>
      <c r="Q40" s="1095"/>
      <c r="R40" s="1095"/>
      <c r="S40" s="1095"/>
      <c r="T40" s="1095"/>
      <c r="U40" s="1096"/>
      <c r="V40" s="733"/>
      <c r="W40" s="1094"/>
      <c r="X40" s="1095"/>
      <c r="Y40" s="1095"/>
      <c r="Z40" s="1095"/>
      <c r="AA40" s="1095"/>
      <c r="AB40" s="1096"/>
      <c r="AC40" s="733"/>
      <c r="AD40" s="1094"/>
      <c r="AE40" s="1095"/>
      <c r="AF40" s="1095"/>
      <c r="AG40" s="1095"/>
      <c r="AH40" s="1095"/>
      <c r="AI40" s="1096"/>
      <c r="AJ40" s="641"/>
      <c r="AK40" s="1014" t="s">
        <v>144</v>
      </c>
      <c r="AL40" s="1015"/>
      <c r="AM40" s="1016"/>
      <c r="AN40" s="1141" t="str">
        <f>IFERROR(AVERAGE(AN37:AP39),"")</f>
        <v/>
      </c>
      <c r="AO40" s="1142"/>
      <c r="AP40" s="1143"/>
      <c r="AQ40" s="1138" t="str">
        <f>IFERROR(AVERAGE(AQ37:AS39),"")</f>
        <v/>
      </c>
      <c r="AR40" s="1139"/>
      <c r="AS40" s="1140"/>
      <c r="AT40" s="1023"/>
      <c r="AU40" s="1136"/>
      <c r="AV40" s="1136"/>
      <c r="AW40" s="1136"/>
      <c r="AX40" s="1136"/>
      <c r="AY40" s="1137"/>
      <c r="AZ40" s="1027" t="s">
        <v>143</v>
      </c>
      <c r="BA40" s="1028"/>
      <c r="BB40" s="1028"/>
      <c r="BC40" s="1028"/>
      <c r="BD40" s="1028"/>
      <c r="BE40" s="1028"/>
      <c r="BF40" s="1028"/>
      <c r="BG40" s="1028"/>
      <c r="BH40" s="1028"/>
      <c r="BI40" s="1028"/>
      <c r="BJ40" s="1028"/>
      <c r="BK40" s="1028"/>
      <c r="BL40" s="1028"/>
      <c r="BM40" s="1028"/>
      <c r="BN40" s="1028"/>
      <c r="BO40" s="1116"/>
      <c r="BP40" s="641"/>
      <c r="BQ40" s="1027" t="s">
        <v>125</v>
      </c>
      <c r="BR40" s="1028"/>
      <c r="BS40" s="1028"/>
      <c r="BT40" s="1028"/>
      <c r="BU40" s="1028"/>
      <c r="BV40" s="1028"/>
      <c r="BW40" s="1028"/>
      <c r="BX40" s="1028"/>
      <c r="BY40" s="1028"/>
      <c r="BZ40" s="1028"/>
      <c r="CA40" s="1028"/>
      <c r="CB40" s="1028"/>
      <c r="CC40" s="1029"/>
      <c r="CD40" s="641"/>
      <c r="CE40" s="641"/>
      <c r="CF40" s="641"/>
    </row>
    <row r="41" spans="1:84" ht="12" customHeight="1" x14ac:dyDescent="0.2">
      <c r="A41" s="991" t="s">
        <v>112</v>
      </c>
      <c r="B41" s="992"/>
      <c r="C41" s="992"/>
      <c r="D41" s="992"/>
      <c r="E41" s="992"/>
      <c r="F41" s="992"/>
      <c r="G41" s="992"/>
      <c r="H41" s="993"/>
      <c r="I41" s="1094"/>
      <c r="J41" s="1095"/>
      <c r="K41" s="1095"/>
      <c r="L41" s="1095"/>
      <c r="M41" s="1095"/>
      <c r="N41" s="1096"/>
      <c r="O41" s="734"/>
      <c r="P41" s="1094"/>
      <c r="Q41" s="1095"/>
      <c r="R41" s="1095"/>
      <c r="S41" s="1095"/>
      <c r="T41" s="1095"/>
      <c r="U41" s="1096"/>
      <c r="V41" s="733"/>
      <c r="W41" s="1094"/>
      <c r="X41" s="1095"/>
      <c r="Y41" s="1095"/>
      <c r="Z41" s="1095"/>
      <c r="AA41" s="1095"/>
      <c r="AB41" s="1096"/>
      <c r="AC41" s="733"/>
      <c r="AD41" s="1094"/>
      <c r="AE41" s="1095"/>
      <c r="AF41" s="1095"/>
      <c r="AG41" s="1095"/>
      <c r="AH41" s="1095"/>
      <c r="AI41" s="1096"/>
      <c r="AJ41" s="641"/>
      <c r="AK41" s="1105"/>
      <c r="AL41" s="1106"/>
      <c r="AM41" s="1106"/>
      <c r="AN41" s="1106"/>
      <c r="AO41" s="1106"/>
      <c r="AP41" s="1106"/>
      <c r="AQ41" s="1106"/>
      <c r="AR41" s="1106"/>
      <c r="AS41" s="1107"/>
      <c r="AT41" s="1003" t="s">
        <v>141</v>
      </c>
      <c r="AU41" s="1128"/>
      <c r="AV41" s="1128"/>
      <c r="AW41" s="1128"/>
      <c r="AX41" s="1128"/>
      <c r="AY41" s="1129"/>
      <c r="AZ41" s="1036" t="s">
        <v>140</v>
      </c>
      <c r="BA41" s="1037"/>
      <c r="BB41" s="1037"/>
      <c r="BC41" s="1037"/>
      <c r="BD41" s="1037"/>
      <c r="BE41" s="1037"/>
      <c r="BF41" s="1037"/>
      <c r="BG41" s="1037"/>
      <c r="BH41" s="1037"/>
      <c r="BI41" s="1037"/>
      <c r="BJ41" s="1037"/>
      <c r="BK41" s="1037"/>
      <c r="BL41" s="1037"/>
      <c r="BM41" s="1037"/>
      <c r="BN41" s="1037"/>
      <c r="BO41" s="1111"/>
      <c r="BP41" s="641"/>
      <c r="BQ41" s="1036"/>
      <c r="BR41" s="1037"/>
      <c r="BS41" s="1037"/>
      <c r="BT41" s="1037"/>
      <c r="BU41" s="1037"/>
      <c r="BV41" s="1037"/>
      <c r="BW41" s="1037"/>
      <c r="BX41" s="1037"/>
      <c r="BY41" s="1037"/>
      <c r="BZ41" s="1037"/>
      <c r="CA41" s="1037"/>
      <c r="CB41" s="1037"/>
      <c r="CC41" s="1038"/>
      <c r="CD41" s="641"/>
      <c r="CE41" s="641"/>
      <c r="CF41" s="641"/>
    </row>
    <row r="42" spans="1:84" ht="12" customHeight="1" thickBot="1" x14ac:dyDescent="0.25">
      <c r="A42" s="991" t="s">
        <v>110</v>
      </c>
      <c r="B42" s="992"/>
      <c r="C42" s="992"/>
      <c r="D42" s="992"/>
      <c r="E42" s="992"/>
      <c r="F42" s="992"/>
      <c r="G42" s="992"/>
      <c r="H42" s="993"/>
      <c r="I42" s="1098"/>
      <c r="J42" s="1099"/>
      <c r="K42" s="717" t="s">
        <v>109</v>
      </c>
      <c r="L42" s="1100"/>
      <c r="M42" s="1100"/>
      <c r="N42" s="1101"/>
      <c r="O42" s="733"/>
      <c r="P42" s="1098"/>
      <c r="Q42" s="1099"/>
      <c r="R42" s="717" t="s">
        <v>109</v>
      </c>
      <c r="S42" s="1100"/>
      <c r="T42" s="1100"/>
      <c r="U42" s="1101"/>
      <c r="V42" s="733"/>
      <c r="W42" s="1098"/>
      <c r="X42" s="1099"/>
      <c r="Y42" s="719" t="s">
        <v>109</v>
      </c>
      <c r="Z42" s="1100"/>
      <c r="AA42" s="1100"/>
      <c r="AB42" s="1101"/>
      <c r="AC42" s="733"/>
      <c r="AD42" s="1098"/>
      <c r="AE42" s="1099"/>
      <c r="AF42" s="719" t="s">
        <v>109</v>
      </c>
      <c r="AG42" s="1100"/>
      <c r="AH42" s="1100"/>
      <c r="AI42" s="1101"/>
      <c r="AJ42" s="641"/>
      <c r="AK42" s="1108"/>
      <c r="AL42" s="1109"/>
      <c r="AM42" s="1109"/>
      <c r="AN42" s="1109"/>
      <c r="AO42" s="1109"/>
      <c r="AP42" s="1109"/>
      <c r="AQ42" s="1109"/>
      <c r="AR42" s="1109"/>
      <c r="AS42" s="1110"/>
      <c r="AT42" s="1024"/>
      <c r="AU42" s="1025"/>
      <c r="AV42" s="1025"/>
      <c r="AW42" s="1025"/>
      <c r="AX42" s="1025"/>
      <c r="AY42" s="1026"/>
      <c r="AZ42" s="1039"/>
      <c r="BA42" s="1040"/>
      <c r="BB42" s="1040"/>
      <c r="BC42" s="1040"/>
      <c r="BD42" s="1040"/>
      <c r="BE42" s="1040"/>
      <c r="BF42" s="1040"/>
      <c r="BG42" s="1040"/>
      <c r="BH42" s="1040"/>
      <c r="BI42" s="1040"/>
      <c r="BJ42" s="1040"/>
      <c r="BK42" s="1040"/>
      <c r="BL42" s="1040"/>
      <c r="BM42" s="1040"/>
      <c r="BN42" s="1040"/>
      <c r="BO42" s="1112"/>
      <c r="BP42" s="567"/>
      <c r="BQ42" s="1039"/>
      <c r="BR42" s="1040"/>
      <c r="BS42" s="1040"/>
      <c r="BT42" s="1040"/>
      <c r="BU42" s="1040"/>
      <c r="BV42" s="1040"/>
      <c r="BW42" s="1040"/>
      <c r="BX42" s="1040"/>
      <c r="BY42" s="1040"/>
      <c r="BZ42" s="1040"/>
      <c r="CA42" s="1040"/>
      <c r="CB42" s="1040"/>
      <c r="CC42" s="1041"/>
      <c r="CD42" s="641"/>
      <c r="CE42" s="641"/>
      <c r="CF42" s="641"/>
    </row>
    <row r="43" spans="1:84" ht="12" customHeight="1" thickBot="1" x14ac:dyDescent="0.25">
      <c r="A43" s="991" t="s">
        <v>107</v>
      </c>
      <c r="B43" s="992"/>
      <c r="C43" s="992"/>
      <c r="D43" s="992"/>
      <c r="E43" s="992"/>
      <c r="F43" s="992"/>
      <c r="G43" s="992"/>
      <c r="H43" s="993"/>
      <c r="I43" s="1102"/>
      <c r="J43" s="1103"/>
      <c r="K43" s="1103"/>
      <c r="L43" s="1069" t="s">
        <v>106</v>
      </c>
      <c r="M43" s="1069"/>
      <c r="N43" s="1104"/>
      <c r="O43" s="732"/>
      <c r="P43" s="1102"/>
      <c r="Q43" s="1103"/>
      <c r="R43" s="1103"/>
      <c r="S43" s="1069" t="s">
        <v>106</v>
      </c>
      <c r="T43" s="1069"/>
      <c r="U43" s="1104"/>
      <c r="V43" s="731"/>
      <c r="W43" s="1102"/>
      <c r="X43" s="1103"/>
      <c r="Y43" s="1103"/>
      <c r="Z43" s="1069" t="s">
        <v>106</v>
      </c>
      <c r="AA43" s="1069"/>
      <c r="AB43" s="1104"/>
      <c r="AC43" s="731"/>
      <c r="AD43" s="1102"/>
      <c r="AE43" s="1103"/>
      <c r="AF43" s="1103"/>
      <c r="AG43" s="1069" t="s">
        <v>106</v>
      </c>
      <c r="AH43" s="1069"/>
      <c r="AI43" s="1104"/>
      <c r="AJ43" s="641"/>
      <c r="AK43" s="641"/>
      <c r="AL43" s="641"/>
      <c r="AM43" s="641"/>
      <c r="AN43" s="641"/>
      <c r="AO43" s="641"/>
      <c r="AP43" s="641"/>
      <c r="AQ43" s="641"/>
      <c r="AR43" s="641"/>
      <c r="AS43" s="641"/>
      <c r="AT43" s="641"/>
      <c r="AU43" s="641"/>
      <c r="AV43" s="641"/>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641"/>
      <c r="CC43" s="641"/>
      <c r="CD43" s="641"/>
      <c r="CE43" s="641"/>
      <c r="CF43" s="641"/>
    </row>
    <row r="44" spans="1:84" ht="12" customHeight="1" thickBot="1" x14ac:dyDescent="0.25">
      <c r="A44" s="254"/>
      <c r="B44" s="42"/>
      <c r="C44" s="42"/>
      <c r="D44" s="42"/>
      <c r="E44" s="42"/>
      <c r="F44" s="42"/>
      <c r="G44" s="42"/>
      <c r="H44" s="42"/>
      <c r="I44" s="42"/>
      <c r="J44" s="42"/>
      <c r="K44" s="42"/>
      <c r="L44" s="42"/>
      <c r="M44" s="42"/>
      <c r="N44" s="42"/>
      <c r="O44" s="42"/>
      <c r="P44" s="42"/>
      <c r="Q44" s="42"/>
      <c r="R44" s="42"/>
      <c r="S44" s="42"/>
      <c r="T44" s="42"/>
      <c r="U44" s="42"/>
      <c r="V44" s="42"/>
      <c r="W44" s="42"/>
      <c r="X44" s="42"/>
      <c r="Y44" s="42"/>
      <c r="Z44" s="42"/>
      <c r="AA44" s="42"/>
      <c r="AB44" s="42"/>
      <c r="AC44" s="42"/>
      <c r="AD44" s="42"/>
      <c r="AE44" s="42"/>
      <c r="AF44" s="42"/>
      <c r="AG44" s="42"/>
      <c r="AH44" s="42"/>
      <c r="AI44" s="255"/>
      <c r="AJ44" s="641"/>
      <c r="AK44" s="1113" t="s">
        <v>357</v>
      </c>
      <c r="AL44" s="1114"/>
      <c r="AM44" s="1114"/>
      <c r="AN44" s="956">
        <f>W$20</f>
        <v>0</v>
      </c>
      <c r="AO44" s="956"/>
      <c r="AP44" s="956"/>
      <c r="AQ44" s="956"/>
      <c r="AR44" s="956"/>
      <c r="AS44" s="956"/>
      <c r="AT44" s="956"/>
      <c r="AU44" s="956"/>
      <c r="AV44" s="956"/>
      <c r="AW44" s="956"/>
      <c r="AX44" s="956"/>
      <c r="AY44" s="956"/>
      <c r="AZ44" s="956"/>
      <c r="BA44" s="956"/>
      <c r="BB44" s="956"/>
      <c r="BC44" s="956"/>
      <c r="BD44" s="956"/>
      <c r="BE44" s="956"/>
      <c r="BF44" s="956"/>
      <c r="BG44" s="956"/>
      <c r="BH44" s="956"/>
      <c r="BI44" s="956"/>
      <c r="BJ44" s="956"/>
      <c r="BK44" s="956"/>
      <c r="BL44" s="956"/>
      <c r="BM44" s="956"/>
      <c r="BN44" s="956"/>
      <c r="BO44" s="956"/>
      <c r="BP44" s="956"/>
      <c r="BQ44" s="956"/>
      <c r="BR44" s="956"/>
      <c r="BS44" s="956"/>
      <c r="BT44" s="956"/>
      <c r="BU44" s="956"/>
      <c r="BV44" s="956"/>
      <c r="BW44" s="956"/>
      <c r="BX44" s="956"/>
      <c r="BY44" s="956"/>
      <c r="BZ44" s="956"/>
      <c r="CA44" s="956"/>
      <c r="CB44" s="956"/>
      <c r="CC44" s="957"/>
      <c r="CD44" s="641"/>
      <c r="CE44" s="641"/>
      <c r="CF44" s="641"/>
    </row>
    <row r="45" spans="1:84" ht="12" customHeight="1" thickTop="1" thickBot="1" x14ac:dyDescent="0.25">
      <c r="A45" s="730" t="s">
        <v>159</v>
      </c>
      <c r="B45" s="729"/>
      <c r="C45" s="729"/>
      <c r="D45" s="729"/>
      <c r="E45" s="729"/>
      <c r="F45" s="729"/>
      <c r="G45" s="729"/>
      <c r="H45" s="729"/>
      <c r="I45" s="727"/>
      <c r="J45" s="727"/>
      <c r="K45" s="727"/>
      <c r="L45" s="727"/>
      <c r="M45" s="727"/>
      <c r="N45" s="727"/>
      <c r="O45" s="726"/>
      <c r="P45" s="727"/>
      <c r="Q45" s="727"/>
      <c r="R45" s="727"/>
      <c r="S45" s="727"/>
      <c r="T45" s="727"/>
      <c r="U45" s="727"/>
      <c r="V45" s="728"/>
      <c r="W45" s="727"/>
      <c r="X45" s="727"/>
      <c r="Y45" s="727"/>
      <c r="Z45" s="726"/>
      <c r="AA45" s="726"/>
      <c r="AB45" s="726"/>
      <c r="AC45" s="728"/>
      <c r="AD45" s="727"/>
      <c r="AE45" s="727"/>
      <c r="AF45" s="727"/>
      <c r="AG45" s="726"/>
      <c r="AH45" s="726"/>
      <c r="AI45" s="725"/>
      <c r="AJ45" s="641"/>
      <c r="AK45" s="1133" t="s">
        <v>156</v>
      </c>
      <c r="AL45" s="1134"/>
      <c r="AM45" s="1134"/>
      <c r="AN45" s="1134"/>
      <c r="AO45" s="1134"/>
      <c r="AP45" s="1134"/>
      <c r="AQ45" s="1134"/>
      <c r="AR45" s="1134"/>
      <c r="AS45" s="1134"/>
      <c r="AT45" s="1134"/>
      <c r="AU45" s="1134"/>
      <c r="AV45" s="1134"/>
      <c r="AW45" s="1134"/>
      <c r="AX45" s="1134"/>
      <c r="AY45" s="1134"/>
      <c r="AZ45" s="1134"/>
      <c r="BA45" s="1134"/>
      <c r="BB45" s="1134"/>
      <c r="BC45" s="1134"/>
      <c r="BD45" s="1134"/>
      <c r="BE45" s="1134"/>
      <c r="BF45" s="1134"/>
      <c r="BG45" s="1134"/>
      <c r="BH45" s="1134"/>
      <c r="BI45" s="1134"/>
      <c r="BJ45" s="1134"/>
      <c r="BK45" s="1134"/>
      <c r="BL45" s="1134"/>
      <c r="BM45" s="1134"/>
      <c r="BN45" s="1134"/>
      <c r="BO45" s="1135"/>
      <c r="BP45" s="641"/>
      <c r="BQ45" s="1117" t="s">
        <v>137</v>
      </c>
      <c r="BR45" s="1117"/>
      <c r="BS45" s="1117"/>
      <c r="BT45" s="1117"/>
      <c r="BU45" s="1117"/>
      <c r="BV45" s="1117"/>
      <c r="BW45" s="1117"/>
      <c r="BX45" s="1117"/>
      <c r="BY45" s="1117"/>
      <c r="BZ45" s="1117"/>
      <c r="CA45" s="1117"/>
      <c r="CB45" s="1117"/>
      <c r="CC45" s="1118"/>
      <c r="CD45" s="641"/>
      <c r="CE45" s="641"/>
      <c r="CF45" s="641"/>
    </row>
    <row r="46" spans="1:84" ht="12" customHeight="1" thickTop="1" thickBot="1" x14ac:dyDescent="0.25">
      <c r="A46" s="1188" t="s">
        <v>443</v>
      </c>
      <c r="B46" s="1189"/>
      <c r="C46" s="1189"/>
      <c r="D46" s="1189"/>
      <c r="E46" s="1189"/>
      <c r="F46" s="1189"/>
      <c r="G46" s="1189"/>
      <c r="H46" s="1190"/>
      <c r="I46" s="1160"/>
      <c r="J46" s="1161"/>
      <c r="K46" s="1161"/>
      <c r="L46" s="1158"/>
      <c r="M46" s="1158"/>
      <c r="N46" s="1159"/>
      <c r="O46" s="724"/>
      <c r="P46" s="1160"/>
      <c r="Q46" s="1161"/>
      <c r="R46" s="1161"/>
      <c r="S46" s="1158"/>
      <c r="T46" s="1158"/>
      <c r="U46" s="1159"/>
      <c r="V46" s="724"/>
      <c r="W46" s="1160"/>
      <c r="X46" s="1161"/>
      <c r="Y46" s="1161"/>
      <c r="Z46" s="1158"/>
      <c r="AA46" s="1158"/>
      <c r="AB46" s="1159"/>
      <c r="AC46" s="724"/>
      <c r="AD46" s="1160"/>
      <c r="AE46" s="1161"/>
      <c r="AF46" s="1161"/>
      <c r="AG46" s="1158"/>
      <c r="AH46" s="1158"/>
      <c r="AI46" s="1159"/>
      <c r="AJ46" s="641"/>
      <c r="AK46" s="1014"/>
      <c r="AL46" s="1015"/>
      <c r="AM46" s="1016"/>
      <c r="AN46" s="988" t="s">
        <v>1007</v>
      </c>
      <c r="AO46" s="989"/>
      <c r="AP46" s="1119"/>
      <c r="AQ46" s="988" t="s">
        <v>98</v>
      </c>
      <c r="AR46" s="989"/>
      <c r="AS46" s="1119"/>
      <c r="AT46" s="988"/>
      <c r="AU46" s="989"/>
      <c r="AV46" s="989"/>
      <c r="AW46" s="989"/>
      <c r="AX46" s="989"/>
      <c r="AY46" s="1119"/>
      <c r="AZ46" s="988" t="s">
        <v>155</v>
      </c>
      <c r="BA46" s="989"/>
      <c r="BB46" s="989"/>
      <c r="BC46" s="989"/>
      <c r="BD46" s="989"/>
      <c r="BE46" s="989"/>
      <c r="BF46" s="989"/>
      <c r="BG46" s="1119"/>
      <c r="BH46" s="988" t="s">
        <v>154</v>
      </c>
      <c r="BI46" s="989"/>
      <c r="BJ46" s="989"/>
      <c r="BK46" s="989"/>
      <c r="BL46" s="989"/>
      <c r="BM46" s="989"/>
      <c r="BN46" s="989"/>
      <c r="BO46" s="1119"/>
      <c r="BP46" s="641"/>
      <c r="BQ46" s="1120" t="s">
        <v>135</v>
      </c>
      <c r="BR46" s="1120"/>
      <c r="BS46" s="1120"/>
      <c r="BT46" s="1120"/>
      <c r="BU46" s="1120"/>
      <c r="BV46" s="1120"/>
      <c r="BW46" s="1120"/>
      <c r="BX46" s="1120"/>
      <c r="BY46" s="1120"/>
      <c r="BZ46" s="1126" t="str">
        <f>IFERROR(W$42/W$45,"")</f>
        <v/>
      </c>
      <c r="CA46" s="1126"/>
      <c r="CB46" s="1126"/>
      <c r="CC46" s="1127"/>
      <c r="CD46" s="641"/>
      <c r="CE46" s="641"/>
      <c r="CF46" s="641"/>
    </row>
    <row r="47" spans="1:84" ht="12" customHeight="1" x14ac:dyDescent="0.2">
      <c r="A47" s="42"/>
      <c r="B47" s="42"/>
      <c r="C47" s="42"/>
      <c r="D47" s="42"/>
      <c r="E47" s="42"/>
      <c r="F47" s="42"/>
      <c r="G47" s="42"/>
      <c r="H47" s="42"/>
      <c r="I47" s="723"/>
      <c r="J47" s="723"/>
      <c r="K47" s="723"/>
      <c r="L47" s="723"/>
      <c r="M47" s="723"/>
      <c r="N47" s="723"/>
      <c r="O47" s="565"/>
      <c r="P47" s="723"/>
      <c r="Q47" s="723"/>
      <c r="R47" s="723"/>
      <c r="S47" s="723"/>
      <c r="T47" s="723"/>
      <c r="U47" s="723"/>
      <c r="V47" s="42"/>
      <c r="W47" s="723"/>
      <c r="X47" s="723"/>
      <c r="Y47" s="723"/>
      <c r="Z47" s="723"/>
      <c r="AA47" s="723"/>
      <c r="AB47" s="723"/>
      <c r="AC47" s="42"/>
      <c r="AD47" s="723"/>
      <c r="AE47" s="723"/>
      <c r="AF47" s="723"/>
      <c r="AG47" s="723"/>
      <c r="AH47" s="723"/>
      <c r="AI47" s="723"/>
      <c r="AJ47" s="641"/>
      <c r="AK47" s="1014" t="s">
        <v>152</v>
      </c>
      <c r="AL47" s="1015"/>
      <c r="AM47" s="1016"/>
      <c r="AN47" s="1130"/>
      <c r="AO47" s="1131"/>
      <c r="AP47" s="1132"/>
      <c r="AQ47" s="1023"/>
      <c r="AR47" s="1136"/>
      <c r="AS47" s="1137"/>
      <c r="AT47" s="1003" t="s">
        <v>151</v>
      </c>
      <c r="AU47" s="1128"/>
      <c r="AV47" s="1128"/>
      <c r="AW47" s="1128"/>
      <c r="AX47" s="1128"/>
      <c r="AY47" s="1129"/>
      <c r="AZ47" s="1121" t="str">
        <f>IF(AN47="","",IF(100*(ABS(AN47-$AN$30)/$AN$30)&gt;10,"T1 Exceeds 10% by "&amp;ROUND(100*(ABS(AN47-$AN$30)/$AN$30)-10,1)&amp;"%",""))</f>
        <v/>
      </c>
      <c r="BA47" s="1122"/>
      <c r="BB47" s="1122"/>
      <c r="BC47" s="1122"/>
      <c r="BD47" s="1122"/>
      <c r="BE47" s="1122"/>
      <c r="BF47" s="1122"/>
      <c r="BG47" s="1123"/>
      <c r="BH47" s="1121" t="str">
        <f>IF(AQ47="","",IF(100*(ABS(AQ47-$AQ$30)/$AQ$30)&gt;2,"T1 Exceeds 2% by "&amp;ROUND(100*(ABS(AQ47-$AQ$30)/$AQ$30)-2,1)&amp;"%",""))</f>
        <v/>
      </c>
      <c r="BI47" s="1122"/>
      <c r="BJ47" s="1122"/>
      <c r="BK47" s="1122"/>
      <c r="BL47" s="1122"/>
      <c r="BM47" s="1122"/>
      <c r="BN47" s="1122"/>
      <c r="BO47" s="1123"/>
      <c r="BP47" s="641"/>
      <c r="BQ47" s="999" t="s">
        <v>134</v>
      </c>
      <c r="BR47" s="999"/>
      <c r="BS47" s="999"/>
      <c r="BT47" s="999"/>
      <c r="BU47" s="999"/>
      <c r="BV47" s="999"/>
      <c r="BW47" s="999"/>
      <c r="BX47" s="999"/>
      <c r="BY47" s="999"/>
      <c r="BZ47" s="1124" t="str">
        <f>IFERROR(IF((W$43*1.57)+(W$46*1.57)+(W$49*2)&lt;&gt;0,(W$43*1.57)+(W$46*1.57)+(W$49*2),""),"")</f>
        <v/>
      </c>
      <c r="CA47" s="1124"/>
      <c r="CB47" s="1125"/>
      <c r="CC47" s="648" t="s">
        <v>133</v>
      </c>
      <c r="CD47" s="641"/>
      <c r="CE47" s="641"/>
      <c r="CF47" s="641"/>
    </row>
    <row r="48" spans="1:84" ht="12" customHeight="1" x14ac:dyDescent="0.2">
      <c r="A48" s="42"/>
      <c r="B48" s="42" t="s">
        <v>39</v>
      </c>
      <c r="C48" s="42"/>
      <c r="D48" s="42"/>
      <c r="E48" s="42"/>
      <c r="F48" s="42"/>
      <c r="G48" s="42"/>
      <c r="H48" s="42"/>
      <c r="I48" s="23"/>
      <c r="J48" s="23"/>
      <c r="K48" s="722"/>
      <c r="L48" s="23"/>
      <c r="M48" s="23"/>
      <c r="N48" s="23"/>
      <c r="O48" s="42"/>
      <c r="P48" s="23"/>
      <c r="Q48" s="23"/>
      <c r="R48" s="722"/>
      <c r="S48" s="23"/>
      <c r="T48" s="23"/>
      <c r="U48" s="23"/>
      <c r="V48" s="42"/>
      <c r="W48" s="23"/>
      <c r="X48" s="23"/>
      <c r="Y48" s="722"/>
      <c r="Z48" s="23"/>
      <c r="AA48" s="23"/>
      <c r="AB48" s="23"/>
      <c r="AC48" s="42"/>
      <c r="AD48" s="23"/>
      <c r="AE48" s="23"/>
      <c r="AF48" s="722"/>
      <c r="AG48" s="23"/>
      <c r="AH48" s="23"/>
      <c r="AI48" s="23"/>
      <c r="AJ48" s="641"/>
      <c r="AK48" s="1014" t="s">
        <v>51</v>
      </c>
      <c r="AL48" s="1015"/>
      <c r="AM48" s="1016"/>
      <c r="AN48" s="1130"/>
      <c r="AO48" s="1131"/>
      <c r="AP48" s="1132"/>
      <c r="AQ48" s="1023"/>
      <c r="AR48" s="1136"/>
      <c r="AS48" s="1137"/>
      <c r="AT48" s="1023"/>
      <c r="AU48" s="1136"/>
      <c r="AV48" s="1136"/>
      <c r="AW48" s="1136"/>
      <c r="AX48" s="1136"/>
      <c r="AY48" s="1137"/>
      <c r="AZ48" s="1121" t="str">
        <f>IF(AN48="","",IF(100*(ABS(AN48-$AN$30)/$AN$30)&gt;10,"T2 Exceeds 10% by "&amp;ROUND(100*(ABS(AN48-$AN$30)/$AN$30)-10,1)&amp;"%",""))</f>
        <v/>
      </c>
      <c r="BA48" s="1122"/>
      <c r="BB48" s="1122"/>
      <c r="BC48" s="1122"/>
      <c r="BD48" s="1122"/>
      <c r="BE48" s="1122"/>
      <c r="BF48" s="1122"/>
      <c r="BG48" s="1123"/>
      <c r="BH48" s="1121" t="str">
        <f>IF(AQ48="","",IF(100*(ABS(AQ48-$AQ$30)/$AQ$30)&gt;2,"T2 Exceeds 2% by "&amp;ROUND(100*(ABS(AQ48-$AQ$30)/$AQ$30)-2,1)&amp;"%",""))</f>
        <v/>
      </c>
      <c r="BI48" s="1122"/>
      <c r="BJ48" s="1122"/>
      <c r="BK48" s="1122"/>
      <c r="BL48" s="1122"/>
      <c r="BM48" s="1122"/>
      <c r="BN48" s="1122"/>
      <c r="BO48" s="1123"/>
      <c r="BP48" s="641"/>
      <c r="BQ48" s="999" t="s">
        <v>132</v>
      </c>
      <c r="BR48" s="999"/>
      <c r="BS48" s="999"/>
      <c r="BT48" s="999"/>
      <c r="BU48" s="999"/>
      <c r="BV48" s="999"/>
      <c r="BW48" s="999"/>
      <c r="BX48" s="999"/>
      <c r="BY48" s="999"/>
      <c r="BZ48" s="1049" t="str">
        <f>IFERROR(((W$52/60)*(W$32))*BZ46,"")</f>
        <v/>
      </c>
      <c r="CA48" s="1049"/>
      <c r="CB48" s="1049"/>
      <c r="CC48" s="1115"/>
      <c r="CD48" s="641"/>
      <c r="CE48" s="641"/>
      <c r="CF48" s="641"/>
    </row>
    <row r="49" spans="1:84" ht="12" customHeight="1" x14ac:dyDescent="0.2">
      <c r="A49" s="23"/>
      <c r="B49" s="876"/>
      <c r="C49" s="876"/>
      <c r="D49" s="876"/>
      <c r="E49" s="876"/>
      <c r="F49" s="876"/>
      <c r="G49" s="876"/>
      <c r="H49" s="876"/>
      <c r="I49" s="876"/>
      <c r="J49" s="876"/>
      <c r="K49" s="876"/>
      <c r="L49" s="876"/>
      <c r="M49" s="876"/>
      <c r="N49" s="876"/>
      <c r="O49" s="876"/>
      <c r="P49" s="876"/>
      <c r="Q49" s="876"/>
      <c r="R49" s="876"/>
      <c r="S49" s="876"/>
      <c r="T49" s="876"/>
      <c r="U49" s="876"/>
      <c r="V49" s="876"/>
      <c r="W49" s="876"/>
      <c r="X49" s="876"/>
      <c r="Y49" s="876"/>
      <c r="Z49" s="876"/>
      <c r="AA49" s="876"/>
      <c r="AB49" s="876"/>
      <c r="AC49" s="876"/>
      <c r="AD49" s="876"/>
      <c r="AE49" s="876"/>
      <c r="AF49" s="876"/>
      <c r="AG49" s="876"/>
      <c r="AH49" s="876"/>
      <c r="AI49" s="876"/>
      <c r="AJ49" s="641"/>
      <c r="AK49" s="1014" t="s">
        <v>50</v>
      </c>
      <c r="AL49" s="1015"/>
      <c r="AM49" s="1016"/>
      <c r="AN49" s="1130"/>
      <c r="AO49" s="1131"/>
      <c r="AP49" s="1132"/>
      <c r="AQ49" s="1023"/>
      <c r="AR49" s="1136"/>
      <c r="AS49" s="1137"/>
      <c r="AT49" s="1003" t="s">
        <v>147</v>
      </c>
      <c r="AU49" s="1128"/>
      <c r="AV49" s="1128"/>
      <c r="AW49" s="1128"/>
      <c r="AX49" s="1128"/>
      <c r="AY49" s="1129"/>
      <c r="AZ49" s="1121" t="str">
        <f>IF(AN49="","",IF(100*(ABS(AN49-$AN$30)/$AN$30)&gt;10,"T3 Exceeds 10% by "&amp;ROUND(100*(ABS(AN49-$AN$30)/$AN$30)-10,1)&amp;"%",""))</f>
        <v/>
      </c>
      <c r="BA49" s="1122"/>
      <c r="BB49" s="1122"/>
      <c r="BC49" s="1122"/>
      <c r="BD49" s="1122"/>
      <c r="BE49" s="1122"/>
      <c r="BF49" s="1122"/>
      <c r="BG49" s="1123"/>
      <c r="BH49" s="1121" t="str">
        <f>IF(AQ49="","",IF(100*(ABS(AQ49-$AQ$30)/$AQ$30)&gt;2,"T3 Exceeds 2% by "&amp;ROUND(100*(ABS(AQ49-$AQ$30)/$AQ$30)-2,1)&amp;"%",""))</f>
        <v/>
      </c>
      <c r="BI49" s="1122"/>
      <c r="BJ49" s="1122"/>
      <c r="BK49" s="1122"/>
      <c r="BL49" s="1122"/>
      <c r="BM49" s="1122"/>
      <c r="BN49" s="1122"/>
      <c r="BO49" s="1123"/>
      <c r="BP49" s="641"/>
      <c r="BQ49" s="999" t="s">
        <v>129</v>
      </c>
      <c r="BR49" s="999"/>
      <c r="BS49" s="999"/>
      <c r="BT49" s="999"/>
      <c r="BU49" s="999"/>
      <c r="BV49" s="999"/>
      <c r="BW49" s="999"/>
      <c r="BX49" s="999"/>
      <c r="BY49" s="999"/>
      <c r="BZ49" s="1049" t="str">
        <f>IFERROR(IF(((W$52/60)*(W$32))*((W$43-0.5))/((W$46-0.5))&lt;&gt;0,((W$52/60)*(W$32))*((W$43-0.5))/((W$46-0.5)),""),"")</f>
        <v/>
      </c>
      <c r="CA49" s="1049"/>
      <c r="CB49" s="1049"/>
      <c r="CC49" s="1115"/>
      <c r="CD49" s="641"/>
      <c r="CE49" s="641"/>
      <c r="CF49" s="641"/>
    </row>
    <row r="50" spans="1:84" ht="12" customHeight="1" x14ac:dyDescent="0.2">
      <c r="A50" s="23"/>
      <c r="B50" s="876"/>
      <c r="C50" s="876"/>
      <c r="D50" s="876"/>
      <c r="E50" s="876"/>
      <c r="F50" s="876"/>
      <c r="G50" s="876"/>
      <c r="H50" s="876"/>
      <c r="I50" s="876"/>
      <c r="J50" s="876"/>
      <c r="K50" s="876"/>
      <c r="L50" s="876"/>
      <c r="M50" s="876"/>
      <c r="N50" s="876"/>
      <c r="O50" s="876"/>
      <c r="P50" s="876"/>
      <c r="Q50" s="876"/>
      <c r="R50" s="876"/>
      <c r="S50" s="876"/>
      <c r="T50" s="876"/>
      <c r="U50" s="876"/>
      <c r="V50" s="876"/>
      <c r="W50" s="876"/>
      <c r="X50" s="876"/>
      <c r="Y50" s="876"/>
      <c r="Z50" s="876"/>
      <c r="AA50" s="876"/>
      <c r="AB50" s="876"/>
      <c r="AC50" s="876"/>
      <c r="AD50" s="876"/>
      <c r="AE50" s="876"/>
      <c r="AF50" s="876"/>
      <c r="AG50" s="876"/>
      <c r="AH50" s="876"/>
      <c r="AI50" s="876"/>
      <c r="AJ50" s="641"/>
      <c r="AK50" s="1014" t="s">
        <v>144</v>
      </c>
      <c r="AL50" s="1015"/>
      <c r="AM50" s="1016"/>
      <c r="AN50" s="1141" t="str">
        <f>IFERROR(AVERAGE(AN47:AP49),"")</f>
        <v/>
      </c>
      <c r="AO50" s="1142"/>
      <c r="AP50" s="1143"/>
      <c r="AQ50" s="1138" t="str">
        <f>IFERROR(AVERAGE(AQ47:AS49),"")</f>
        <v/>
      </c>
      <c r="AR50" s="1139"/>
      <c r="AS50" s="1140"/>
      <c r="AT50" s="1023"/>
      <c r="AU50" s="1136"/>
      <c r="AV50" s="1136"/>
      <c r="AW50" s="1136"/>
      <c r="AX50" s="1136"/>
      <c r="AY50" s="1137"/>
      <c r="AZ50" s="1027" t="s">
        <v>143</v>
      </c>
      <c r="BA50" s="1028"/>
      <c r="BB50" s="1028"/>
      <c r="BC50" s="1028"/>
      <c r="BD50" s="1028"/>
      <c r="BE50" s="1028"/>
      <c r="BF50" s="1028"/>
      <c r="BG50" s="1028"/>
      <c r="BH50" s="1028"/>
      <c r="BI50" s="1028"/>
      <c r="BJ50" s="1028"/>
      <c r="BK50" s="1028"/>
      <c r="BL50" s="1028"/>
      <c r="BM50" s="1028"/>
      <c r="BN50" s="1028"/>
      <c r="BO50" s="1116"/>
      <c r="BP50" s="641"/>
      <c r="BQ50" s="1027" t="s">
        <v>125</v>
      </c>
      <c r="BR50" s="1028"/>
      <c r="BS50" s="1028"/>
      <c r="BT50" s="1028"/>
      <c r="BU50" s="1028"/>
      <c r="BV50" s="1028"/>
      <c r="BW50" s="1028"/>
      <c r="BX50" s="1028"/>
      <c r="BY50" s="1028"/>
      <c r="BZ50" s="1028"/>
      <c r="CA50" s="1028"/>
      <c r="CB50" s="1028"/>
      <c r="CC50" s="1029"/>
      <c r="CD50" s="641"/>
      <c r="CE50" s="641"/>
      <c r="CF50" s="641"/>
    </row>
    <row r="51" spans="1:84"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641"/>
      <c r="AK51" s="1105"/>
      <c r="AL51" s="1106"/>
      <c r="AM51" s="1106"/>
      <c r="AN51" s="1106"/>
      <c r="AO51" s="1106"/>
      <c r="AP51" s="1106"/>
      <c r="AQ51" s="1106"/>
      <c r="AR51" s="1106"/>
      <c r="AS51" s="1107"/>
      <c r="AT51" s="1003" t="s">
        <v>141</v>
      </c>
      <c r="AU51" s="1128"/>
      <c r="AV51" s="1128"/>
      <c r="AW51" s="1128"/>
      <c r="AX51" s="1128"/>
      <c r="AY51" s="1129"/>
      <c r="AZ51" s="1036" t="s">
        <v>140</v>
      </c>
      <c r="BA51" s="1037"/>
      <c r="BB51" s="1037"/>
      <c r="BC51" s="1037"/>
      <c r="BD51" s="1037"/>
      <c r="BE51" s="1037"/>
      <c r="BF51" s="1037"/>
      <c r="BG51" s="1037"/>
      <c r="BH51" s="1037"/>
      <c r="BI51" s="1037"/>
      <c r="BJ51" s="1037"/>
      <c r="BK51" s="1037"/>
      <c r="BL51" s="1037"/>
      <c r="BM51" s="1037"/>
      <c r="BN51" s="1037"/>
      <c r="BO51" s="1111"/>
      <c r="BP51" s="641"/>
      <c r="BQ51" s="1036"/>
      <c r="BR51" s="1037"/>
      <c r="BS51" s="1037"/>
      <c r="BT51" s="1037"/>
      <c r="BU51" s="1037"/>
      <c r="BV51" s="1037"/>
      <c r="BW51" s="1037"/>
      <c r="BX51" s="1037"/>
      <c r="BY51" s="1037"/>
      <c r="BZ51" s="1037"/>
      <c r="CA51" s="1037"/>
      <c r="CB51" s="1037"/>
      <c r="CC51" s="1038"/>
      <c r="CD51" s="641"/>
      <c r="CE51" s="641"/>
      <c r="CF51" s="641"/>
    </row>
    <row r="52" spans="1:84" ht="12.75" customHeight="1" thickBot="1" x14ac:dyDescent="0.25">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641"/>
      <c r="AK52" s="1108"/>
      <c r="AL52" s="1109"/>
      <c r="AM52" s="1109"/>
      <c r="AN52" s="1109"/>
      <c r="AO52" s="1109"/>
      <c r="AP52" s="1109"/>
      <c r="AQ52" s="1109"/>
      <c r="AR52" s="1109"/>
      <c r="AS52" s="1110"/>
      <c r="AT52" s="1024"/>
      <c r="AU52" s="1025"/>
      <c r="AV52" s="1025"/>
      <c r="AW52" s="1025"/>
      <c r="AX52" s="1025"/>
      <c r="AY52" s="1026"/>
      <c r="AZ52" s="1039"/>
      <c r="BA52" s="1040"/>
      <c r="BB52" s="1040"/>
      <c r="BC52" s="1040"/>
      <c r="BD52" s="1040"/>
      <c r="BE52" s="1040"/>
      <c r="BF52" s="1040"/>
      <c r="BG52" s="1040"/>
      <c r="BH52" s="1040"/>
      <c r="BI52" s="1040"/>
      <c r="BJ52" s="1040"/>
      <c r="BK52" s="1040"/>
      <c r="BL52" s="1040"/>
      <c r="BM52" s="1040"/>
      <c r="BN52" s="1040"/>
      <c r="BO52" s="1112"/>
      <c r="BP52" s="567"/>
      <c r="BQ52" s="1039"/>
      <c r="BR52" s="1040"/>
      <c r="BS52" s="1040"/>
      <c r="BT52" s="1040"/>
      <c r="BU52" s="1040"/>
      <c r="BV52" s="1040"/>
      <c r="BW52" s="1040"/>
      <c r="BX52" s="1040"/>
      <c r="BY52" s="1040"/>
      <c r="BZ52" s="1040"/>
      <c r="CA52" s="1040"/>
      <c r="CB52" s="1040"/>
      <c r="CC52" s="1041"/>
      <c r="CD52" s="641"/>
      <c r="CE52" s="641"/>
      <c r="CF52" s="641"/>
    </row>
    <row r="53" spans="1:84" ht="12" customHeight="1" thickBot="1" x14ac:dyDescent="0.25">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641"/>
      <c r="AK53" s="641"/>
      <c r="AL53" s="641"/>
      <c r="AM53" s="641"/>
      <c r="AN53" s="641"/>
      <c r="AO53" s="641"/>
      <c r="AP53" s="641"/>
      <c r="AQ53" s="641"/>
      <c r="AR53" s="641"/>
      <c r="AS53" s="641"/>
      <c r="AT53" s="641"/>
      <c r="AU53" s="641"/>
      <c r="AV53" s="641"/>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641"/>
      <c r="CC53" s="641"/>
      <c r="CD53" s="641"/>
      <c r="CE53" s="641"/>
      <c r="CF53" s="641"/>
    </row>
    <row r="54" spans="1:84" ht="12" customHeight="1" thickBot="1" x14ac:dyDescent="0.25">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641"/>
      <c r="AK54" s="1113" t="s">
        <v>357</v>
      </c>
      <c r="AL54" s="1114"/>
      <c r="AM54" s="1114"/>
      <c r="AN54" s="956">
        <f>AD$20</f>
        <v>0</v>
      </c>
      <c r="AO54" s="956"/>
      <c r="AP54" s="956"/>
      <c r="AQ54" s="956"/>
      <c r="AR54" s="956"/>
      <c r="AS54" s="956"/>
      <c r="AT54" s="956"/>
      <c r="AU54" s="956"/>
      <c r="AV54" s="956"/>
      <c r="AW54" s="956"/>
      <c r="AX54" s="956"/>
      <c r="AY54" s="956"/>
      <c r="AZ54" s="956"/>
      <c r="BA54" s="956"/>
      <c r="BB54" s="956"/>
      <c r="BC54" s="956"/>
      <c r="BD54" s="956"/>
      <c r="BE54" s="956"/>
      <c r="BF54" s="956"/>
      <c r="BG54" s="956"/>
      <c r="BH54" s="956"/>
      <c r="BI54" s="956"/>
      <c r="BJ54" s="956"/>
      <c r="BK54" s="956"/>
      <c r="BL54" s="956"/>
      <c r="BM54" s="956"/>
      <c r="BN54" s="956"/>
      <c r="BO54" s="956"/>
      <c r="BP54" s="956"/>
      <c r="BQ54" s="956"/>
      <c r="BR54" s="956"/>
      <c r="BS54" s="956"/>
      <c r="BT54" s="956"/>
      <c r="BU54" s="956"/>
      <c r="BV54" s="956"/>
      <c r="BW54" s="956"/>
      <c r="BX54" s="956"/>
      <c r="BY54" s="956"/>
      <c r="BZ54" s="956"/>
      <c r="CA54" s="956"/>
      <c r="CB54" s="956"/>
      <c r="CC54" s="957"/>
      <c r="CD54" s="641"/>
      <c r="CE54" s="641"/>
      <c r="CF54" s="641"/>
    </row>
    <row r="55" spans="1:84" ht="12" customHeight="1" thickTop="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641"/>
      <c r="AK55" s="1133" t="s">
        <v>156</v>
      </c>
      <c r="AL55" s="1134"/>
      <c r="AM55" s="1134"/>
      <c r="AN55" s="1134"/>
      <c r="AO55" s="1134"/>
      <c r="AP55" s="1134"/>
      <c r="AQ55" s="1134"/>
      <c r="AR55" s="1134"/>
      <c r="AS55" s="1134"/>
      <c r="AT55" s="1134"/>
      <c r="AU55" s="1134"/>
      <c r="AV55" s="1134"/>
      <c r="AW55" s="1134"/>
      <c r="AX55" s="1134"/>
      <c r="AY55" s="1134"/>
      <c r="AZ55" s="1134"/>
      <c r="BA55" s="1134"/>
      <c r="BB55" s="1134"/>
      <c r="BC55" s="1134"/>
      <c r="BD55" s="1134"/>
      <c r="BE55" s="1134"/>
      <c r="BF55" s="1134"/>
      <c r="BG55" s="1134"/>
      <c r="BH55" s="1134"/>
      <c r="BI55" s="1134"/>
      <c r="BJ55" s="1134"/>
      <c r="BK55" s="1134"/>
      <c r="BL55" s="1134"/>
      <c r="BM55" s="1134"/>
      <c r="BN55" s="1134"/>
      <c r="BO55" s="1135"/>
      <c r="BP55" s="641"/>
      <c r="BQ55" s="1117" t="s">
        <v>137</v>
      </c>
      <c r="BR55" s="1117"/>
      <c r="BS55" s="1117"/>
      <c r="BT55" s="1117"/>
      <c r="BU55" s="1117"/>
      <c r="BV55" s="1117"/>
      <c r="BW55" s="1117"/>
      <c r="BX55" s="1117"/>
      <c r="BY55" s="1117"/>
      <c r="BZ55" s="1117"/>
      <c r="CA55" s="1117"/>
      <c r="CB55" s="1117"/>
      <c r="CC55" s="1118"/>
      <c r="CD55" s="641"/>
      <c r="CE55" s="641"/>
      <c r="CF55" s="641"/>
    </row>
    <row r="56" spans="1:84"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641"/>
      <c r="AK56" s="1014"/>
      <c r="AL56" s="1015"/>
      <c r="AM56" s="1016"/>
      <c r="AN56" s="988" t="s">
        <v>1007</v>
      </c>
      <c r="AO56" s="989"/>
      <c r="AP56" s="1119"/>
      <c r="AQ56" s="988" t="s">
        <v>98</v>
      </c>
      <c r="AR56" s="989"/>
      <c r="AS56" s="1119"/>
      <c r="AT56" s="988"/>
      <c r="AU56" s="989"/>
      <c r="AV56" s="989"/>
      <c r="AW56" s="989"/>
      <c r="AX56" s="989"/>
      <c r="AY56" s="1119"/>
      <c r="AZ56" s="988" t="s">
        <v>155</v>
      </c>
      <c r="BA56" s="989"/>
      <c r="BB56" s="989"/>
      <c r="BC56" s="989"/>
      <c r="BD56" s="989"/>
      <c r="BE56" s="989"/>
      <c r="BF56" s="989"/>
      <c r="BG56" s="1119"/>
      <c r="BH56" s="988" t="s">
        <v>154</v>
      </c>
      <c r="BI56" s="989"/>
      <c r="BJ56" s="989"/>
      <c r="BK56" s="989"/>
      <c r="BL56" s="989"/>
      <c r="BM56" s="989"/>
      <c r="BN56" s="989"/>
      <c r="BO56" s="1119"/>
      <c r="BP56" s="641"/>
      <c r="BQ56" s="1120" t="s">
        <v>135</v>
      </c>
      <c r="BR56" s="1120"/>
      <c r="BS56" s="1120"/>
      <c r="BT56" s="1120"/>
      <c r="BU56" s="1120"/>
      <c r="BV56" s="1120"/>
      <c r="BW56" s="1120"/>
      <c r="BX56" s="1120"/>
      <c r="BY56" s="1120"/>
      <c r="BZ56" s="1126" t="str">
        <f>IFERROR(AD$42/AD$45,"")</f>
        <v/>
      </c>
      <c r="CA56" s="1126"/>
      <c r="CB56" s="1126"/>
      <c r="CC56" s="1127"/>
      <c r="CD56" s="641"/>
      <c r="CE56" s="641"/>
      <c r="CF56" s="641"/>
    </row>
    <row r="57" spans="1:84"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641"/>
      <c r="AK57" s="1014" t="s">
        <v>152</v>
      </c>
      <c r="AL57" s="1015"/>
      <c r="AM57" s="1016"/>
      <c r="AN57" s="1130"/>
      <c r="AO57" s="1131"/>
      <c r="AP57" s="1132"/>
      <c r="AQ57" s="1023"/>
      <c r="AR57" s="1136"/>
      <c r="AS57" s="1137"/>
      <c r="AT57" s="1003" t="s">
        <v>151</v>
      </c>
      <c r="AU57" s="1128"/>
      <c r="AV57" s="1128"/>
      <c r="AW57" s="1128"/>
      <c r="AX57" s="1128"/>
      <c r="AY57" s="1129"/>
      <c r="AZ57" s="1121" t="str">
        <f>IF(AN57="","",IF(100*(ABS(AN57-$AN$30)/$AN$30)&gt;10,"T1 Exceeds 10% by "&amp;ROUND(100*(ABS(AN57-$AN$30)/$AN$30)-10,1)&amp;"%",""))</f>
        <v/>
      </c>
      <c r="BA57" s="1122"/>
      <c r="BB57" s="1122"/>
      <c r="BC57" s="1122"/>
      <c r="BD57" s="1122"/>
      <c r="BE57" s="1122"/>
      <c r="BF57" s="1122"/>
      <c r="BG57" s="1123"/>
      <c r="BH57" s="1121" t="str">
        <f>IF(AQ57="","",IF(100*(ABS(AQ57-$AQ$30)/$AQ$30)&gt;2,"T1 Exceeds 2% by "&amp;ROUND(100*(ABS(AQ57-$AQ$30)/$AQ$30)-2,1)&amp;"%",""))</f>
        <v/>
      </c>
      <c r="BI57" s="1122"/>
      <c r="BJ57" s="1122"/>
      <c r="BK57" s="1122"/>
      <c r="BL57" s="1122"/>
      <c r="BM57" s="1122"/>
      <c r="BN57" s="1122"/>
      <c r="BO57" s="1123"/>
      <c r="BP57" s="641"/>
      <c r="BQ57" s="999" t="s">
        <v>134</v>
      </c>
      <c r="BR57" s="999"/>
      <c r="BS57" s="999"/>
      <c r="BT57" s="999"/>
      <c r="BU57" s="999"/>
      <c r="BV57" s="999"/>
      <c r="BW57" s="999"/>
      <c r="BX57" s="999"/>
      <c r="BY57" s="999"/>
      <c r="BZ57" s="1124" t="str">
        <f>IFERROR(IF((AD$43*1.57)+(AD$46*1.57)+(AD$49*2)&lt;&gt;0,(AD$43*1.57)+(AD$46*1.57)+(AD$49*2),""),"")</f>
        <v/>
      </c>
      <c r="CA57" s="1124"/>
      <c r="CB57" s="1125"/>
      <c r="CC57" s="648" t="s">
        <v>133</v>
      </c>
      <c r="CD57" s="641"/>
      <c r="CE57" s="641"/>
      <c r="CF57" s="641"/>
    </row>
    <row r="58" spans="1:84"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641"/>
      <c r="AK58" s="1014" t="s">
        <v>51</v>
      </c>
      <c r="AL58" s="1015"/>
      <c r="AM58" s="1016"/>
      <c r="AN58" s="1130"/>
      <c r="AO58" s="1131"/>
      <c r="AP58" s="1132"/>
      <c r="AQ58" s="1023"/>
      <c r="AR58" s="1136"/>
      <c r="AS58" s="1137"/>
      <c r="AT58" s="1023"/>
      <c r="AU58" s="1136"/>
      <c r="AV58" s="1136"/>
      <c r="AW58" s="1136"/>
      <c r="AX58" s="1136"/>
      <c r="AY58" s="1137"/>
      <c r="AZ58" s="1121" t="str">
        <f>IF(AN58="","",IF(100*(ABS(AN58-$AN$30)/$AN$30)&gt;10,"T2 Exceeds 10% by "&amp;ROUND(100*(ABS(AN58-$AN$30)/$AN$30)-10,1)&amp;"%",""))</f>
        <v/>
      </c>
      <c r="BA58" s="1122"/>
      <c r="BB58" s="1122"/>
      <c r="BC58" s="1122"/>
      <c r="BD58" s="1122"/>
      <c r="BE58" s="1122"/>
      <c r="BF58" s="1122"/>
      <c r="BG58" s="1123"/>
      <c r="BH58" s="1121" t="str">
        <f>IF(AQ58="","",IF(100*(ABS(AQ58-$AQ$30)/$AQ$30)&gt;2,"T2 Exceeds 2% by "&amp;ROUND(100*(ABS(AQ58-$AQ$30)/$AQ$30)-2,1)&amp;"%",""))</f>
        <v/>
      </c>
      <c r="BI58" s="1122"/>
      <c r="BJ58" s="1122"/>
      <c r="BK58" s="1122"/>
      <c r="BL58" s="1122"/>
      <c r="BM58" s="1122"/>
      <c r="BN58" s="1122"/>
      <c r="BO58" s="1123"/>
      <c r="BP58" s="641"/>
      <c r="BQ58" s="999" t="s">
        <v>132</v>
      </c>
      <c r="BR58" s="999"/>
      <c r="BS58" s="999"/>
      <c r="BT58" s="999"/>
      <c r="BU58" s="999"/>
      <c r="BV58" s="999"/>
      <c r="BW58" s="999"/>
      <c r="BX58" s="999"/>
      <c r="BY58" s="999"/>
      <c r="BZ58" s="1049" t="str">
        <f>IFERROR(((AD$52/60)*(AD$32))*BZ56,"")</f>
        <v/>
      </c>
      <c r="CA58" s="1049"/>
      <c r="CB58" s="1049"/>
      <c r="CC58" s="1115"/>
      <c r="CD58" s="641"/>
      <c r="CE58" s="641"/>
      <c r="CF58" s="641"/>
    </row>
    <row r="59" spans="1:84"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641"/>
      <c r="AK59" s="1014" t="s">
        <v>50</v>
      </c>
      <c r="AL59" s="1015"/>
      <c r="AM59" s="1016"/>
      <c r="AN59" s="1130"/>
      <c r="AO59" s="1131"/>
      <c r="AP59" s="1132"/>
      <c r="AQ59" s="1023"/>
      <c r="AR59" s="1136"/>
      <c r="AS59" s="1137"/>
      <c r="AT59" s="1003" t="s">
        <v>147</v>
      </c>
      <c r="AU59" s="1128"/>
      <c r="AV59" s="1128"/>
      <c r="AW59" s="1128"/>
      <c r="AX59" s="1128"/>
      <c r="AY59" s="1129"/>
      <c r="AZ59" s="1121" t="str">
        <f>IF(AN59="","",IF(100*(ABS(AN59-$AN$30)/$AN$30)&gt;10,"T3 Exceeds 10% by "&amp;ROUND(100*(ABS(AN59-$AN$30)/$AN$30)-10,1)&amp;"%",""))</f>
        <v/>
      </c>
      <c r="BA59" s="1122"/>
      <c r="BB59" s="1122"/>
      <c r="BC59" s="1122"/>
      <c r="BD59" s="1122"/>
      <c r="BE59" s="1122"/>
      <c r="BF59" s="1122"/>
      <c r="BG59" s="1123"/>
      <c r="BH59" s="1121" t="str">
        <f>IF(AQ59="","",IF(100*(ABS(AQ59-$AQ$30)/$AQ$30)&gt;2,"T3 Exceeds 2% by "&amp;ROUND(100*(ABS(AQ59-$AQ$30)/$AQ$30)-2,1)&amp;"%",""))</f>
        <v/>
      </c>
      <c r="BI59" s="1122"/>
      <c r="BJ59" s="1122"/>
      <c r="BK59" s="1122"/>
      <c r="BL59" s="1122"/>
      <c r="BM59" s="1122"/>
      <c r="BN59" s="1122"/>
      <c r="BO59" s="1123"/>
      <c r="BP59" s="641"/>
      <c r="BQ59" s="999" t="s">
        <v>129</v>
      </c>
      <c r="BR59" s="999"/>
      <c r="BS59" s="999"/>
      <c r="BT59" s="999"/>
      <c r="BU59" s="999"/>
      <c r="BV59" s="999"/>
      <c r="BW59" s="999"/>
      <c r="BX59" s="999"/>
      <c r="BY59" s="999"/>
      <c r="BZ59" s="1049" t="str">
        <f>IFERROR(IF(((AD$52/60)*(AD$32))*((AD$43-0.5))/((AD$46-0.5))&lt;&gt;0,((AD$52/60)*(AD$32))*((AD$43-0.5))/((AD$46-0.5)),""),"")</f>
        <v/>
      </c>
      <c r="CA59" s="1049"/>
      <c r="CB59" s="1049"/>
      <c r="CC59" s="1115"/>
      <c r="CD59" s="641"/>
      <c r="CE59" s="641"/>
      <c r="CF59" s="641"/>
    </row>
    <row r="60" spans="1:84"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641"/>
      <c r="AK60" s="1014" t="s">
        <v>144</v>
      </c>
      <c r="AL60" s="1015"/>
      <c r="AM60" s="1016"/>
      <c r="AN60" s="1141" t="str">
        <f>IFERROR(AVERAGE(AN57:AP59),"")</f>
        <v/>
      </c>
      <c r="AO60" s="1142"/>
      <c r="AP60" s="1143"/>
      <c r="AQ60" s="1138" t="str">
        <f>IFERROR(AVERAGE(AQ57:AS59),"")</f>
        <v/>
      </c>
      <c r="AR60" s="1139"/>
      <c r="AS60" s="1140"/>
      <c r="AT60" s="1023"/>
      <c r="AU60" s="1136"/>
      <c r="AV60" s="1136"/>
      <c r="AW60" s="1136"/>
      <c r="AX60" s="1136"/>
      <c r="AY60" s="1137"/>
      <c r="AZ60" s="1027" t="s">
        <v>143</v>
      </c>
      <c r="BA60" s="1028"/>
      <c r="BB60" s="1028"/>
      <c r="BC60" s="1028"/>
      <c r="BD60" s="1028"/>
      <c r="BE60" s="1028"/>
      <c r="BF60" s="1028"/>
      <c r="BG60" s="1028"/>
      <c r="BH60" s="1028"/>
      <c r="BI60" s="1028"/>
      <c r="BJ60" s="1028"/>
      <c r="BK60" s="1028"/>
      <c r="BL60" s="1028"/>
      <c r="BM60" s="1028"/>
      <c r="BN60" s="1028"/>
      <c r="BO60" s="1116"/>
      <c r="BP60" s="641"/>
      <c r="BQ60" s="1027" t="s">
        <v>125</v>
      </c>
      <c r="BR60" s="1028"/>
      <c r="BS60" s="1028"/>
      <c r="BT60" s="1028"/>
      <c r="BU60" s="1028"/>
      <c r="BV60" s="1028"/>
      <c r="BW60" s="1028"/>
      <c r="BX60" s="1028"/>
      <c r="BY60" s="1028"/>
      <c r="BZ60" s="1028"/>
      <c r="CA60" s="1028"/>
      <c r="CB60" s="1028"/>
      <c r="CC60" s="1029"/>
      <c r="CD60" s="641"/>
      <c r="CE60" s="641"/>
      <c r="CF60" s="641"/>
    </row>
    <row r="61" spans="1:84"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641"/>
      <c r="AK61" s="1105"/>
      <c r="AL61" s="1106"/>
      <c r="AM61" s="1106"/>
      <c r="AN61" s="1106"/>
      <c r="AO61" s="1106"/>
      <c r="AP61" s="1106"/>
      <c r="AQ61" s="1106"/>
      <c r="AR61" s="1106"/>
      <c r="AS61" s="1107"/>
      <c r="AT61" s="1003" t="s">
        <v>141</v>
      </c>
      <c r="AU61" s="1128"/>
      <c r="AV61" s="1128"/>
      <c r="AW61" s="1128"/>
      <c r="AX61" s="1128"/>
      <c r="AY61" s="1129"/>
      <c r="AZ61" s="1036" t="s">
        <v>140</v>
      </c>
      <c r="BA61" s="1037"/>
      <c r="BB61" s="1037"/>
      <c r="BC61" s="1037"/>
      <c r="BD61" s="1037"/>
      <c r="BE61" s="1037"/>
      <c r="BF61" s="1037"/>
      <c r="BG61" s="1037"/>
      <c r="BH61" s="1037"/>
      <c r="BI61" s="1037"/>
      <c r="BJ61" s="1037"/>
      <c r="BK61" s="1037"/>
      <c r="BL61" s="1037"/>
      <c r="BM61" s="1037"/>
      <c r="BN61" s="1037"/>
      <c r="BO61" s="1111"/>
      <c r="BP61" s="641"/>
      <c r="BQ61" s="1036"/>
      <c r="BR61" s="1037"/>
      <c r="BS61" s="1037"/>
      <c r="BT61" s="1037"/>
      <c r="BU61" s="1037"/>
      <c r="BV61" s="1037"/>
      <c r="BW61" s="1037"/>
      <c r="BX61" s="1037"/>
      <c r="BY61" s="1037"/>
      <c r="BZ61" s="1037"/>
      <c r="CA61" s="1037"/>
      <c r="CB61" s="1037"/>
      <c r="CC61" s="1038"/>
      <c r="CD61" s="641"/>
      <c r="CE61" s="641"/>
      <c r="CF61" s="641"/>
    </row>
    <row r="62" spans="1:84" ht="12" customHeight="1" thickBot="1" x14ac:dyDescent="0.25">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641"/>
      <c r="AK62" s="1108"/>
      <c r="AL62" s="1109"/>
      <c r="AM62" s="1109"/>
      <c r="AN62" s="1109"/>
      <c r="AO62" s="1109"/>
      <c r="AP62" s="1109"/>
      <c r="AQ62" s="1109"/>
      <c r="AR62" s="1109"/>
      <c r="AS62" s="1110"/>
      <c r="AT62" s="1024"/>
      <c r="AU62" s="1025"/>
      <c r="AV62" s="1025"/>
      <c r="AW62" s="1025"/>
      <c r="AX62" s="1025"/>
      <c r="AY62" s="1026"/>
      <c r="AZ62" s="1039"/>
      <c r="BA62" s="1040"/>
      <c r="BB62" s="1040"/>
      <c r="BC62" s="1040"/>
      <c r="BD62" s="1040"/>
      <c r="BE62" s="1040"/>
      <c r="BF62" s="1040"/>
      <c r="BG62" s="1040"/>
      <c r="BH62" s="1040"/>
      <c r="BI62" s="1040"/>
      <c r="BJ62" s="1040"/>
      <c r="BK62" s="1040"/>
      <c r="BL62" s="1040"/>
      <c r="BM62" s="1040"/>
      <c r="BN62" s="1040"/>
      <c r="BO62" s="1112"/>
      <c r="BP62" s="567"/>
      <c r="BQ62" s="1039"/>
      <c r="BR62" s="1040"/>
      <c r="BS62" s="1040"/>
      <c r="BT62" s="1040"/>
      <c r="BU62" s="1040"/>
      <c r="BV62" s="1040"/>
      <c r="BW62" s="1040"/>
      <c r="BX62" s="1040"/>
      <c r="BY62" s="1040"/>
      <c r="BZ62" s="1040"/>
      <c r="CA62" s="1040"/>
      <c r="CB62" s="1040"/>
      <c r="CC62" s="1041"/>
      <c r="CD62" s="641"/>
      <c r="CE62" s="641"/>
      <c r="CF62" s="641"/>
    </row>
    <row r="63" spans="1:84" ht="12" hidden="1" customHeight="1" x14ac:dyDescent="0.2"/>
  </sheetData>
  <sheetProtection sheet="1" objects="1" scenarios="1"/>
  <dataConsolidate link="1"/>
  <mergeCells count="417">
    <mergeCell ref="A21:H21"/>
    <mergeCell ref="AK12:AO12"/>
    <mergeCell ref="AP12:AT12"/>
    <mergeCell ref="AU12:AY12"/>
    <mergeCell ref="AK13:AO13"/>
    <mergeCell ref="AP13:AT13"/>
    <mergeCell ref="AU13:AY13"/>
    <mergeCell ref="A18:P18"/>
    <mergeCell ref="W14:Y14"/>
    <mergeCell ref="S17:Y17"/>
    <mergeCell ref="A19:AI19"/>
    <mergeCell ref="W20:AB20"/>
    <mergeCell ref="AD20:AI20"/>
    <mergeCell ref="Z14:AD14"/>
    <mergeCell ref="AE14:AI14"/>
    <mergeCell ref="Z16:AD16"/>
    <mergeCell ref="AE16:AI16"/>
    <mergeCell ref="S16:Y16"/>
    <mergeCell ref="S15:Y15"/>
    <mergeCell ref="Z17:AD17"/>
    <mergeCell ref="AE17:AI17"/>
    <mergeCell ref="AE15:AI15"/>
    <mergeCell ref="A15:F15"/>
    <mergeCell ref="A13:F13"/>
    <mergeCell ref="W27:Y27"/>
    <mergeCell ref="Z27:AB27"/>
    <mergeCell ref="AD27:AF27"/>
    <mergeCell ref="AG27:AI27"/>
    <mergeCell ref="I28:K28"/>
    <mergeCell ref="L28:N28"/>
    <mergeCell ref="P28:R28"/>
    <mergeCell ref="S28:U28"/>
    <mergeCell ref="W28:Y28"/>
    <mergeCell ref="Z28:AB28"/>
    <mergeCell ref="A34:H34"/>
    <mergeCell ref="P35:U35"/>
    <mergeCell ref="A39:E40"/>
    <mergeCell ref="F39:H39"/>
    <mergeCell ref="I39:N39"/>
    <mergeCell ref="P39:U39"/>
    <mergeCell ref="I30:K30"/>
    <mergeCell ref="L30:N30"/>
    <mergeCell ref="P30:R30"/>
    <mergeCell ref="S30:U30"/>
    <mergeCell ref="A35:H35"/>
    <mergeCell ref="A36:E37"/>
    <mergeCell ref="F36:H36"/>
    <mergeCell ref="F37:H37"/>
    <mergeCell ref="P37:U37"/>
    <mergeCell ref="AG46:AI46"/>
    <mergeCell ref="AD37:AI37"/>
    <mergeCell ref="I34:N34"/>
    <mergeCell ref="P34:U34"/>
    <mergeCell ref="W34:AB34"/>
    <mergeCell ref="AD34:AI34"/>
    <mergeCell ref="I35:N35"/>
    <mergeCell ref="AG28:AI28"/>
    <mergeCell ref="I29:K29"/>
    <mergeCell ref="L29:N29"/>
    <mergeCell ref="P29:R29"/>
    <mergeCell ref="S29:U29"/>
    <mergeCell ref="W29:Y29"/>
    <mergeCell ref="Z29:AB29"/>
    <mergeCell ref="AD29:AF29"/>
    <mergeCell ref="AG29:AI29"/>
    <mergeCell ref="AD28:AF28"/>
    <mergeCell ref="W35:AB35"/>
    <mergeCell ref="AD35:AI35"/>
    <mergeCell ref="I36:N36"/>
    <mergeCell ref="P36:U36"/>
    <mergeCell ref="W36:AB36"/>
    <mergeCell ref="AD36:AI36"/>
    <mergeCell ref="I37:N37"/>
    <mergeCell ref="AQ58:AS58"/>
    <mergeCell ref="AT58:AY58"/>
    <mergeCell ref="AK59:AM59"/>
    <mergeCell ref="AN59:AP59"/>
    <mergeCell ref="AQ59:AS59"/>
    <mergeCell ref="AT59:AY59"/>
    <mergeCell ref="AK40:AM40"/>
    <mergeCell ref="S43:U43"/>
    <mergeCell ref="W43:Y43"/>
    <mergeCell ref="Z43:AB43"/>
    <mergeCell ref="AD43:AF43"/>
    <mergeCell ref="AG43:AI43"/>
    <mergeCell ref="AK56:AM56"/>
    <mergeCell ref="AN56:AP56"/>
    <mergeCell ref="AQ56:AS56"/>
    <mergeCell ref="B56:AI56"/>
    <mergeCell ref="B57:AI57"/>
    <mergeCell ref="AD40:AI40"/>
    <mergeCell ref="W41:AB41"/>
    <mergeCell ref="AD41:AI41"/>
    <mergeCell ref="A41:H41"/>
    <mergeCell ref="I41:N41"/>
    <mergeCell ref="P41:U41"/>
    <mergeCell ref="B53:AI53"/>
    <mergeCell ref="AK31:AS32"/>
    <mergeCell ref="AT31:AY31"/>
    <mergeCell ref="AQ46:AS46"/>
    <mergeCell ref="AT51:AY51"/>
    <mergeCell ref="AG30:AI30"/>
    <mergeCell ref="A33:AI33"/>
    <mergeCell ref="W31:Y31"/>
    <mergeCell ref="Z31:AB31"/>
    <mergeCell ref="AD31:AF31"/>
    <mergeCell ref="AG31:AI31"/>
    <mergeCell ref="A42:H42"/>
    <mergeCell ref="I42:J42"/>
    <mergeCell ref="L42:N42"/>
    <mergeCell ref="P42:Q42"/>
    <mergeCell ref="S42:U42"/>
    <mergeCell ref="B51:AI51"/>
    <mergeCell ref="A46:H46"/>
    <mergeCell ref="I46:K46"/>
    <mergeCell ref="L46:N46"/>
    <mergeCell ref="P46:R46"/>
    <mergeCell ref="S46:U46"/>
    <mergeCell ref="B49:AI49"/>
    <mergeCell ref="B50:AI50"/>
    <mergeCell ref="W46:Y46"/>
    <mergeCell ref="A14:F14"/>
    <mergeCell ref="S12:Y12"/>
    <mergeCell ref="Z12:AD12"/>
    <mergeCell ref="AE12:AI12"/>
    <mergeCell ref="A11:P11"/>
    <mergeCell ref="Z13:AD13"/>
    <mergeCell ref="AE13:AI13"/>
    <mergeCell ref="S13:Y13"/>
    <mergeCell ref="A7:E7"/>
    <mergeCell ref="A9:E9"/>
    <mergeCell ref="F7:P7"/>
    <mergeCell ref="Y7:AI7"/>
    <mergeCell ref="Y9:AI9"/>
    <mergeCell ref="A12:F12"/>
    <mergeCell ref="A20:H20"/>
    <mergeCell ref="I20:N20"/>
    <mergeCell ref="A29:H29"/>
    <mergeCell ref="P31:R31"/>
    <mergeCell ref="S31:U31"/>
    <mergeCell ref="I31:K31"/>
    <mergeCell ref="W26:Y26"/>
    <mergeCell ref="Z26:AB26"/>
    <mergeCell ref="P25:R25"/>
    <mergeCell ref="S25:U25"/>
    <mergeCell ref="W25:Y25"/>
    <mergeCell ref="Z25:AB25"/>
    <mergeCell ref="A24:H24"/>
    <mergeCell ref="I26:K26"/>
    <mergeCell ref="L26:N26"/>
    <mergeCell ref="P26:R26"/>
    <mergeCell ref="S26:U26"/>
    <mergeCell ref="A26:H26"/>
    <mergeCell ref="A30:H30"/>
    <mergeCell ref="I27:K27"/>
    <mergeCell ref="L27:N27"/>
    <mergeCell ref="P27:R27"/>
    <mergeCell ref="S27:U27"/>
    <mergeCell ref="A31:H31"/>
    <mergeCell ref="AD25:AF25"/>
    <mergeCell ref="AG25:AI25"/>
    <mergeCell ref="W30:Y30"/>
    <mergeCell ref="Z30:AB30"/>
    <mergeCell ref="AD30:AF30"/>
    <mergeCell ref="M5:AI5"/>
    <mergeCell ref="T7:X7"/>
    <mergeCell ref="T9:X9"/>
    <mergeCell ref="G12:P12"/>
    <mergeCell ref="G13:P13"/>
    <mergeCell ref="G14:P14"/>
    <mergeCell ref="S11:AI11"/>
    <mergeCell ref="A27:H27"/>
    <mergeCell ref="A28:H28"/>
    <mergeCell ref="W21:AB21"/>
    <mergeCell ref="AD21:AI21"/>
    <mergeCell ref="AD26:AF26"/>
    <mergeCell ref="AG26:AI26"/>
    <mergeCell ref="P20:U20"/>
    <mergeCell ref="A23:H23"/>
    <mergeCell ref="I23:N23"/>
    <mergeCell ref="P23:U23"/>
    <mergeCell ref="W23:AB23"/>
    <mergeCell ref="AD23:AI23"/>
    <mergeCell ref="Z15:AD15"/>
    <mergeCell ref="B55:AI55"/>
    <mergeCell ref="G15:P15"/>
    <mergeCell ref="G16:P16"/>
    <mergeCell ref="A16:F16"/>
    <mergeCell ref="L31:N31"/>
    <mergeCell ref="A22:H22"/>
    <mergeCell ref="I22:N22"/>
    <mergeCell ref="P22:U22"/>
    <mergeCell ref="W22:AB22"/>
    <mergeCell ref="AD22:AI22"/>
    <mergeCell ref="A25:H25"/>
    <mergeCell ref="I25:K25"/>
    <mergeCell ref="L25:N25"/>
    <mergeCell ref="I24:N24"/>
    <mergeCell ref="P24:U24"/>
    <mergeCell ref="W24:AB24"/>
    <mergeCell ref="AD24:AI24"/>
    <mergeCell ref="I21:N21"/>
    <mergeCell ref="P21:U21"/>
    <mergeCell ref="B54:AI54"/>
    <mergeCell ref="B52:AI52"/>
    <mergeCell ref="Z46:AB46"/>
    <mergeCell ref="AD46:AF46"/>
    <mergeCell ref="AZ59:BG59"/>
    <mergeCell ref="BH59:BO59"/>
    <mergeCell ref="BH57:BO57"/>
    <mergeCell ref="AN57:AP57"/>
    <mergeCell ref="AQ57:AS57"/>
    <mergeCell ref="V62:AI62"/>
    <mergeCell ref="B58:AI58"/>
    <mergeCell ref="B59:AI59"/>
    <mergeCell ref="B60:AI60"/>
    <mergeCell ref="AT62:AY62"/>
    <mergeCell ref="AZ60:BO60"/>
    <mergeCell ref="AK60:AM60"/>
    <mergeCell ref="AN60:AP60"/>
    <mergeCell ref="AQ60:AS60"/>
    <mergeCell ref="AK57:AM57"/>
    <mergeCell ref="AZ58:BG58"/>
    <mergeCell ref="BH58:BO58"/>
    <mergeCell ref="AZ57:BG57"/>
    <mergeCell ref="E62:K62"/>
    <mergeCell ref="AT60:AY60"/>
    <mergeCell ref="AT61:AY61"/>
    <mergeCell ref="AT57:AY57"/>
    <mergeCell ref="AK58:AM58"/>
    <mergeCell ref="AN58:AP58"/>
    <mergeCell ref="BQ39:BY39"/>
    <mergeCell ref="BZ39:CC39"/>
    <mergeCell ref="BQ40:CC42"/>
    <mergeCell ref="AZ41:BO42"/>
    <mergeCell ref="AK45:BO45"/>
    <mergeCell ref="BQ45:CC45"/>
    <mergeCell ref="AN40:AP40"/>
    <mergeCell ref="AQ40:AS40"/>
    <mergeCell ref="AT40:AY40"/>
    <mergeCell ref="AZ40:BO40"/>
    <mergeCell ref="AK41:AS42"/>
    <mergeCell ref="AK39:AM39"/>
    <mergeCell ref="BQ36:BY36"/>
    <mergeCell ref="BZ36:CC36"/>
    <mergeCell ref="BQ25:CC25"/>
    <mergeCell ref="BQ26:BY26"/>
    <mergeCell ref="BZ26:CC26"/>
    <mergeCell ref="BQ27:BY27"/>
    <mergeCell ref="BZ27:CB27"/>
    <mergeCell ref="BQ28:BY28"/>
    <mergeCell ref="BQ30:CC32"/>
    <mergeCell ref="AK7:AY7"/>
    <mergeCell ref="AK8:AO8"/>
    <mergeCell ref="AP8:AT8"/>
    <mergeCell ref="AU8:AY8"/>
    <mergeCell ref="AK9:AO9"/>
    <mergeCell ref="AP9:AT9"/>
    <mergeCell ref="AQ30:AS30"/>
    <mergeCell ref="AT29:AY29"/>
    <mergeCell ref="AT27:AY27"/>
    <mergeCell ref="AK30:AM30"/>
    <mergeCell ref="AK27:AM27"/>
    <mergeCell ref="AK28:AM28"/>
    <mergeCell ref="AK29:AM29"/>
    <mergeCell ref="AK26:AM26"/>
    <mergeCell ref="AQ28:AS28"/>
    <mergeCell ref="AU9:AY9"/>
    <mergeCell ref="AK10:AO10"/>
    <mergeCell ref="AP10:AT10"/>
    <mergeCell ref="AU10:AY10"/>
    <mergeCell ref="AK11:AO11"/>
    <mergeCell ref="AP11:AT11"/>
    <mergeCell ref="AU11:AY11"/>
    <mergeCell ref="BH26:BO26"/>
    <mergeCell ref="AZ27:BG27"/>
    <mergeCell ref="BH27:BO27"/>
    <mergeCell ref="AZ28:BG28"/>
    <mergeCell ref="BH28:BO28"/>
    <mergeCell ref="AZ29:BG29"/>
    <mergeCell ref="BH29:BO29"/>
    <mergeCell ref="AN30:AP30"/>
    <mergeCell ref="AQ27:AS27"/>
    <mergeCell ref="AT30:AY30"/>
    <mergeCell ref="AT26:AY26"/>
    <mergeCell ref="AT28:AY28"/>
    <mergeCell ref="AQ26:AS26"/>
    <mergeCell ref="AQ29:AS29"/>
    <mergeCell ref="AN29:AP29"/>
    <mergeCell ref="AN26:AP26"/>
    <mergeCell ref="AJ1:CF1"/>
    <mergeCell ref="AK35:BO35"/>
    <mergeCell ref="BQ35:CC35"/>
    <mergeCell ref="BZ28:CC28"/>
    <mergeCell ref="BQ29:BY29"/>
    <mergeCell ref="BZ29:CC29"/>
    <mergeCell ref="AN39:AP39"/>
    <mergeCell ref="AQ39:AS39"/>
    <mergeCell ref="AZ38:BG38"/>
    <mergeCell ref="BH38:BO38"/>
    <mergeCell ref="AK25:BO25"/>
    <mergeCell ref="AZ31:BO32"/>
    <mergeCell ref="AZ30:BO30"/>
    <mergeCell ref="AZ26:BG26"/>
    <mergeCell ref="AN27:AP27"/>
    <mergeCell ref="AN28:AP28"/>
    <mergeCell ref="AT32:AY32"/>
    <mergeCell ref="AK36:AM36"/>
    <mergeCell ref="AN36:AP36"/>
    <mergeCell ref="AQ36:AS36"/>
    <mergeCell ref="AQ38:AS38"/>
    <mergeCell ref="AQ37:AS37"/>
    <mergeCell ref="AK38:AM38"/>
    <mergeCell ref="AN38:AP38"/>
    <mergeCell ref="BH36:BO36"/>
    <mergeCell ref="AT46:AY46"/>
    <mergeCell ref="AT42:AY42"/>
    <mergeCell ref="AZ49:BG49"/>
    <mergeCell ref="BH49:BO49"/>
    <mergeCell ref="AT47:AY47"/>
    <mergeCell ref="AK46:AM46"/>
    <mergeCell ref="AN46:AP46"/>
    <mergeCell ref="AK47:AM47"/>
    <mergeCell ref="AQ48:AS48"/>
    <mergeCell ref="AT48:AY48"/>
    <mergeCell ref="AK49:AM49"/>
    <mergeCell ref="AN49:AP49"/>
    <mergeCell ref="AQ49:AS49"/>
    <mergeCell ref="AT49:AY49"/>
    <mergeCell ref="AN48:AP48"/>
    <mergeCell ref="AK37:AM37"/>
    <mergeCell ref="AT36:AY36"/>
    <mergeCell ref="AZ36:BG36"/>
    <mergeCell ref="AT38:AY38"/>
    <mergeCell ref="AZ46:BG46"/>
    <mergeCell ref="BH46:BO46"/>
    <mergeCell ref="AT41:AY41"/>
    <mergeCell ref="AT39:AY39"/>
    <mergeCell ref="BH37:BO37"/>
    <mergeCell ref="AT37:AY37"/>
    <mergeCell ref="AN37:AP37"/>
    <mergeCell ref="AZ37:BG37"/>
    <mergeCell ref="AZ51:BO52"/>
    <mergeCell ref="AK55:BO55"/>
    <mergeCell ref="AN47:AP47"/>
    <mergeCell ref="AQ47:AS47"/>
    <mergeCell ref="AK48:AM48"/>
    <mergeCell ref="AQ50:AS50"/>
    <mergeCell ref="AT50:AY50"/>
    <mergeCell ref="AK50:AM50"/>
    <mergeCell ref="AN50:AP50"/>
    <mergeCell ref="AK51:AS52"/>
    <mergeCell ref="BH47:BO47"/>
    <mergeCell ref="AK54:AM54"/>
    <mergeCell ref="AN54:CC54"/>
    <mergeCell ref="BQ37:BY37"/>
    <mergeCell ref="BZ37:CB37"/>
    <mergeCell ref="BQ38:BY38"/>
    <mergeCell ref="BZ38:CC38"/>
    <mergeCell ref="BQ46:BY46"/>
    <mergeCell ref="BZ46:CC46"/>
    <mergeCell ref="AZ39:BG39"/>
    <mergeCell ref="AT56:AY56"/>
    <mergeCell ref="BQ49:BY49"/>
    <mergeCell ref="BZ49:CC49"/>
    <mergeCell ref="AN44:CC44"/>
    <mergeCell ref="AT52:AY52"/>
    <mergeCell ref="BQ47:BY47"/>
    <mergeCell ref="BZ47:CB47"/>
    <mergeCell ref="AZ48:BG48"/>
    <mergeCell ref="BH48:BO48"/>
    <mergeCell ref="BQ48:BY48"/>
    <mergeCell ref="BZ48:CC48"/>
    <mergeCell ref="BQ60:CC62"/>
    <mergeCell ref="AK61:AS62"/>
    <mergeCell ref="AZ61:BO62"/>
    <mergeCell ref="BM7:CC7"/>
    <mergeCell ref="AK24:AM24"/>
    <mergeCell ref="AN24:CC24"/>
    <mergeCell ref="AK34:AM34"/>
    <mergeCell ref="AN34:CC34"/>
    <mergeCell ref="AK44:AM44"/>
    <mergeCell ref="BZ58:CC58"/>
    <mergeCell ref="BQ59:BY59"/>
    <mergeCell ref="BZ59:CC59"/>
    <mergeCell ref="AZ50:BO50"/>
    <mergeCell ref="BQ50:CC52"/>
    <mergeCell ref="BQ55:CC55"/>
    <mergeCell ref="AZ56:BG56"/>
    <mergeCell ref="BH56:BO56"/>
    <mergeCell ref="BQ56:BY56"/>
    <mergeCell ref="AZ47:BG47"/>
    <mergeCell ref="BQ57:BY57"/>
    <mergeCell ref="BZ57:CB57"/>
    <mergeCell ref="BQ58:BY58"/>
    <mergeCell ref="BH39:BO39"/>
    <mergeCell ref="BZ56:CC56"/>
    <mergeCell ref="W37:AB37"/>
    <mergeCell ref="W39:AB39"/>
    <mergeCell ref="AD39:AI39"/>
    <mergeCell ref="F40:H40"/>
    <mergeCell ref="W42:X42"/>
    <mergeCell ref="Z42:AB42"/>
    <mergeCell ref="AD42:AE42"/>
    <mergeCell ref="AG42:AI42"/>
    <mergeCell ref="A43:H43"/>
    <mergeCell ref="A38:H38"/>
    <mergeCell ref="I38:N38"/>
    <mergeCell ref="P38:U38"/>
    <mergeCell ref="W38:AB38"/>
    <mergeCell ref="AD38:AI38"/>
    <mergeCell ref="P40:U40"/>
    <mergeCell ref="W40:AB40"/>
    <mergeCell ref="I40:N40"/>
    <mergeCell ref="I43:K43"/>
    <mergeCell ref="L43:N43"/>
    <mergeCell ref="P43:R43"/>
  </mergeCells>
  <conditionalFormatting sqref="AZ27:BO29">
    <cfRule type="notContainsBlanks" dxfId="1724" priority="221">
      <formula>LEN(TRIM(AZ27))&gt;0</formula>
    </cfRule>
  </conditionalFormatting>
  <conditionalFormatting sqref="BZ29:CC29">
    <cfRule type="expression" dxfId="1723" priority="220">
      <formula>IF($AT$24&lt;&gt;"CALC.",$M$36&lt;$AT$24)</formula>
    </cfRule>
  </conditionalFormatting>
  <conditionalFormatting sqref="BZ39:CC39">
    <cfRule type="expression" dxfId="1722" priority="219">
      <formula>IF($AT$24&lt;&gt;"CALC.",$M$36&lt;$AT$24)</formula>
    </cfRule>
  </conditionalFormatting>
  <conditionalFormatting sqref="BZ49:CC49">
    <cfRule type="expression" dxfId="1721" priority="218">
      <formula>IF($AT$24&lt;&gt;"CALC.",$M$36&lt;$AT$24)</formula>
    </cfRule>
  </conditionalFormatting>
  <conditionalFormatting sqref="BZ59:CC59">
    <cfRule type="expression" dxfId="1720" priority="217">
      <formula>IF($AT$24&lt;&gt;"CALC.",$M$36&lt;$AT$24)</formula>
    </cfRule>
  </conditionalFormatting>
  <conditionalFormatting sqref="BQ25:CC32">
    <cfRule type="expression" dxfId="1719" priority="214">
      <formula>$I$40="Direct Drive"</formula>
    </cfRule>
  </conditionalFormatting>
  <conditionalFormatting sqref="BQ25:CC29">
    <cfRule type="expression" dxfId="1718" priority="213">
      <formula>$I$40="Direct Drive"</formula>
    </cfRule>
  </conditionalFormatting>
  <conditionalFormatting sqref="BZ26:CC29">
    <cfRule type="expression" dxfId="1717" priority="212">
      <formula>$I$40="Direct Drive"</formula>
    </cfRule>
  </conditionalFormatting>
  <conditionalFormatting sqref="BQ35:CC42">
    <cfRule type="expression" dxfId="1716" priority="211">
      <formula>$P$40="Direct Drive"</formula>
    </cfRule>
  </conditionalFormatting>
  <conditionalFormatting sqref="BQ35:CC39">
    <cfRule type="expression" dxfId="1715" priority="210">
      <formula>$P$40="Direct Drive"</formula>
    </cfRule>
  </conditionalFormatting>
  <conditionalFormatting sqref="BZ36:CC39">
    <cfRule type="expression" dxfId="1714" priority="209">
      <formula>$P$40="Direct Drive"</formula>
    </cfRule>
  </conditionalFormatting>
  <conditionalFormatting sqref="BQ45:CC52">
    <cfRule type="expression" dxfId="1713" priority="208">
      <formula>$W$40="Direct Drive"</formula>
    </cfRule>
  </conditionalFormatting>
  <conditionalFormatting sqref="BQ45:CC49">
    <cfRule type="expression" dxfId="1712" priority="207">
      <formula>$W$40="Direct Drive"</formula>
    </cfRule>
  </conditionalFormatting>
  <conditionalFormatting sqref="BZ46:CC49">
    <cfRule type="expression" dxfId="1711" priority="206">
      <formula>$W$40="Direct Drive"</formula>
    </cfRule>
  </conditionalFormatting>
  <conditionalFormatting sqref="BQ55:CC62">
    <cfRule type="expression" dxfId="1710" priority="205">
      <formula>$AD$40="Direct Drive"</formula>
    </cfRule>
  </conditionalFormatting>
  <conditionalFormatting sqref="BQ55:CC59">
    <cfRule type="expression" dxfId="1709" priority="204">
      <formula>$AD$40="Direct Drive"</formula>
    </cfRule>
  </conditionalFormatting>
  <conditionalFormatting sqref="BZ56:CC59">
    <cfRule type="expression" dxfId="1708" priority="203">
      <formula>$AD$40="Direct Drive"</formula>
    </cfRule>
  </conditionalFormatting>
  <conditionalFormatting sqref="V62:AI62 E62:K62 AN27:AS29 AT32:AY32 AT30:AY30 AT28:AY28">
    <cfRule type="containsBlanks" dxfId="1707" priority="215">
      <formula>LEN(TRIM(E27))=0</formula>
    </cfRule>
  </conditionalFormatting>
  <conditionalFormatting sqref="BZ56:CC59 BZ46:CC49 BZ36:CC39 AN30:AS30 BZ26:BZ29">
    <cfRule type="containsText" dxfId="1706" priority="216" operator="containsText" text="CALC.">
      <formula>NOT(ISERROR(SEARCH("CALC.",AN26)))</formula>
    </cfRule>
  </conditionalFormatting>
  <conditionalFormatting sqref="AK24:CC32">
    <cfRule type="expression" dxfId="1705" priority="202">
      <formula>$I$26="N/A"</formula>
    </cfRule>
  </conditionalFormatting>
  <conditionalFormatting sqref="AK24:CC29 AK30:AY30 AT31:AY31">
    <cfRule type="expression" dxfId="1704" priority="201">
      <formula>$I$26="N/A"</formula>
    </cfRule>
  </conditionalFormatting>
  <conditionalFormatting sqref="AN26:AS30 AT26:BO32 BP25:CC32">
    <cfRule type="expression" dxfId="1703" priority="200">
      <formula>$I$26="N/A"</formula>
    </cfRule>
  </conditionalFormatting>
  <conditionalFormatting sqref="AK34:CC34 BP35:CC42">
    <cfRule type="expression" dxfId="1702" priority="199">
      <formula>$P$26="N/A"</formula>
    </cfRule>
  </conditionalFormatting>
  <conditionalFormatting sqref="AK34:CC34 BP35:CC39">
    <cfRule type="expression" dxfId="1701" priority="198">
      <formula>$P$26="N/A"</formula>
    </cfRule>
  </conditionalFormatting>
  <conditionalFormatting sqref="BP35:CC42">
    <cfRule type="expression" dxfId="1700" priority="197">
      <formula>$P$26="N/A"</formula>
    </cfRule>
  </conditionalFormatting>
  <conditionalFormatting sqref="AK44:CC44 BP45:CC52">
    <cfRule type="expression" dxfId="1699" priority="196">
      <formula>$W$26="N/A"</formula>
    </cfRule>
  </conditionalFormatting>
  <conditionalFormatting sqref="AK44:CC44 BP45:CC49">
    <cfRule type="expression" dxfId="1698" priority="195">
      <formula>$W$26="N/A"</formula>
    </cfRule>
  </conditionalFormatting>
  <conditionalFormatting sqref="BP45:CC52">
    <cfRule type="expression" dxfId="1697" priority="194">
      <formula>$W$26="N/A"</formula>
    </cfRule>
  </conditionalFormatting>
  <conditionalFormatting sqref="AK54:CC54 BP55:CC62">
    <cfRule type="expression" dxfId="1696" priority="193">
      <formula>$AD$26="N/A"</formula>
    </cfRule>
  </conditionalFormatting>
  <conditionalFormatting sqref="AK54:CC54 BP55:CC59">
    <cfRule type="expression" dxfId="1695" priority="192">
      <formula>$AD$26="N/A"</formula>
    </cfRule>
  </conditionalFormatting>
  <conditionalFormatting sqref="BP55:CC62">
    <cfRule type="expression" dxfId="1694" priority="191">
      <formula>$AD$26="N/A"</formula>
    </cfRule>
  </conditionalFormatting>
  <conditionalFormatting sqref="S28:U28">
    <cfRule type="expression" dxfId="1693" priority="142">
      <formula>$I$26="N/A"</formula>
    </cfRule>
  </conditionalFormatting>
  <conditionalFormatting sqref="S28:U28">
    <cfRule type="expression" dxfId="1692" priority="141">
      <formula>$I$26="N/A"</formula>
    </cfRule>
  </conditionalFormatting>
  <conditionalFormatting sqref="S28:U28">
    <cfRule type="expression" dxfId="1691" priority="140">
      <formula>$I$26="N/A"</formula>
    </cfRule>
  </conditionalFormatting>
  <conditionalFormatting sqref="Z28:AB28">
    <cfRule type="expression" dxfId="1690" priority="139">
      <formula>$I$26="N/A"</formula>
    </cfRule>
  </conditionalFormatting>
  <conditionalFormatting sqref="Z28:AB28">
    <cfRule type="expression" dxfId="1689" priority="138">
      <formula>$I$26="N/A"</formula>
    </cfRule>
  </conditionalFormatting>
  <conditionalFormatting sqref="Z28:AB28">
    <cfRule type="expression" dxfId="1688" priority="137">
      <formula>$I$26="N/A"</formula>
    </cfRule>
  </conditionalFormatting>
  <conditionalFormatting sqref="AK28:AS30 AT27:AY30 AZ26:BO32">
    <cfRule type="expression" dxfId="1687" priority="190">
      <formula>$AT$32="Single Phase"</formula>
    </cfRule>
  </conditionalFormatting>
  <conditionalFormatting sqref="AZ37:BO39">
    <cfRule type="notContainsBlanks" dxfId="1686" priority="189">
      <formula>LEN(TRIM(AZ37))&gt;0</formula>
    </cfRule>
  </conditionalFormatting>
  <conditionalFormatting sqref="AN37:AS39 AT42:AY42 AT40:AY40 AT38:AY38">
    <cfRule type="containsBlanks" dxfId="1685" priority="187">
      <formula>LEN(TRIM(AN37))=0</formula>
    </cfRule>
  </conditionalFormatting>
  <conditionalFormatting sqref="AN40:AS40">
    <cfRule type="containsText" dxfId="1684" priority="188" operator="containsText" text="CALC.">
      <formula>NOT(ISERROR(SEARCH("CALC.",AN40)))</formula>
    </cfRule>
  </conditionalFormatting>
  <conditionalFormatting sqref="AK35:BO42">
    <cfRule type="expression" dxfId="1683" priority="186">
      <formula>$I$26="N/A"</formula>
    </cfRule>
  </conditionalFormatting>
  <conditionalFormatting sqref="AK35:BO39 AK40:AY40 AT41:AY41">
    <cfRule type="expression" dxfId="1682" priority="185">
      <formula>$I$26="N/A"</formula>
    </cfRule>
  </conditionalFormatting>
  <conditionalFormatting sqref="AN36:AS40 AT36:BO42">
    <cfRule type="expression" dxfId="1681" priority="184">
      <formula>$I$26="N/A"</formula>
    </cfRule>
  </conditionalFormatting>
  <conditionalFormatting sqref="AK38:AS40 AT37:AY40 AZ36:BO42">
    <cfRule type="expression" dxfId="1680" priority="183">
      <formula>$AT$42="Single Phase"</formula>
    </cfRule>
  </conditionalFormatting>
  <conditionalFormatting sqref="AZ47:BO49">
    <cfRule type="notContainsBlanks" dxfId="1679" priority="182">
      <formula>LEN(TRIM(AZ47))&gt;0</formula>
    </cfRule>
  </conditionalFormatting>
  <conditionalFormatting sqref="AN47:AS49 AT52:AY52 AT50:AY50 AT48:AY48">
    <cfRule type="containsBlanks" dxfId="1678" priority="180">
      <formula>LEN(TRIM(AN47))=0</formula>
    </cfRule>
  </conditionalFormatting>
  <conditionalFormatting sqref="AN50:AS50">
    <cfRule type="containsText" dxfId="1677" priority="181" operator="containsText" text="CALC.">
      <formula>NOT(ISERROR(SEARCH("CALC.",AN50)))</formula>
    </cfRule>
  </conditionalFormatting>
  <conditionalFormatting sqref="AK45:BO52">
    <cfRule type="expression" dxfId="1676" priority="179">
      <formula>$I$26="N/A"</formula>
    </cfRule>
  </conditionalFormatting>
  <conditionalFormatting sqref="AK45:BO49 AK50:AY50 AT51:AY51">
    <cfRule type="expression" dxfId="1675" priority="178">
      <formula>$I$26="N/A"</formula>
    </cfRule>
  </conditionalFormatting>
  <conditionalFormatting sqref="AN46:AS50 AT46:BO52">
    <cfRule type="expression" dxfId="1674" priority="177">
      <formula>$I$26="N/A"</formula>
    </cfRule>
  </conditionalFormatting>
  <conditionalFormatting sqref="AK48:AS50 AT47:AY50 AZ46:BO52">
    <cfRule type="expression" dxfId="1673" priority="176">
      <formula>$AT$52="Single Phase"</formula>
    </cfRule>
  </conditionalFormatting>
  <conditionalFormatting sqref="AZ57:BO59">
    <cfRule type="notContainsBlanks" dxfId="1672" priority="175">
      <formula>LEN(TRIM(AZ57))&gt;0</formula>
    </cfRule>
  </conditionalFormatting>
  <conditionalFormatting sqref="AN57:AS59 AT62:AY62 AT60:AY60 AT58:AY58">
    <cfRule type="containsBlanks" dxfId="1671" priority="173">
      <formula>LEN(TRIM(AN57))=0</formula>
    </cfRule>
  </conditionalFormatting>
  <conditionalFormatting sqref="AN60:AS60">
    <cfRule type="containsText" dxfId="1670" priority="174" operator="containsText" text="CALC.">
      <formula>NOT(ISERROR(SEARCH("CALC.",AN60)))</formula>
    </cfRule>
  </conditionalFormatting>
  <conditionalFormatting sqref="AK55:BO62">
    <cfRule type="expression" dxfId="1669" priority="172">
      <formula>$I$26="N/A"</formula>
    </cfRule>
  </conditionalFormatting>
  <conditionalFormatting sqref="AK55:BO59 AK60:AY60 AT61:AY61">
    <cfRule type="expression" dxfId="1668" priority="171">
      <formula>$I$26="N/A"</formula>
    </cfRule>
  </conditionalFormatting>
  <conditionalFormatting sqref="AN56:AS60 AT56:BO62">
    <cfRule type="expression" dxfId="1667" priority="170">
      <formula>$I$26="N/A"</formula>
    </cfRule>
  </conditionalFormatting>
  <conditionalFormatting sqref="AK58:AS60 AT57:AY60 AZ56:BO62">
    <cfRule type="expression" dxfId="1666" priority="169">
      <formula>$AT$62="Single Phase"</formula>
    </cfRule>
  </conditionalFormatting>
  <conditionalFormatting sqref="G16:P16 G12:P14 F7:P7 Y9:AI9 Y7:AI7">
    <cfRule type="containsBlanks" dxfId="1665" priority="168">
      <formula>LEN(TRIM(F7))=0</formula>
    </cfRule>
  </conditionalFormatting>
  <conditionalFormatting sqref="I35:N41">
    <cfRule type="expression" dxfId="1664" priority="20">
      <formula>$I$34="Direct Drive"</formula>
    </cfRule>
  </conditionalFormatting>
  <conditionalFormatting sqref="L42">
    <cfRule type="expression" dxfId="1663" priority="22">
      <formula>$I$34="Direct Drive"</formula>
    </cfRule>
  </conditionalFormatting>
  <conditionalFormatting sqref="A35:H43">
    <cfRule type="expression" dxfId="1662" priority="157">
      <formula>AND($I$40="Direct Drive",$P$40="Direct Drive",$W$40="Direct Drive",$AD$40="Direct Drive")</formula>
    </cfRule>
  </conditionalFormatting>
  <conditionalFormatting sqref="A35:H42">
    <cfRule type="expression" dxfId="1661" priority="156">
      <formula>AND($I$40="Direct Drive",$P$40="Direct Drive",$W$40="Direct Drive",$AD$40="Direct Drive")</formula>
    </cfRule>
  </conditionalFormatting>
  <conditionalFormatting sqref="F36:H37 F39:H40">
    <cfRule type="expression" dxfId="1660" priority="155">
      <formula>AND($I$40="Direct Drive",$P$40="Direct Drive",$W$40="Direct Drive",$AD$40="Direct Drive")</formula>
    </cfRule>
  </conditionalFormatting>
  <conditionalFormatting sqref="I43:K43 I42:J42 L42:N42 I34:N41 I31:K31 I29:K29 I27:K27 I26:N26 P31:R31 P29:R29 P26:U26 W31:Y31 W29:Y29 W26:AB26 AD31:AF31 AD29:AF29 AD26:AI26 I20:N24 P20:U24 W20:AB24 AD20:AI24 I46:L46 P43:R43 P42:Q42 S42:U42 W43:Y43 W42:X42 Z42:AB42 AD43:AF43 AD42:AE42 AG42:AI42 P46:S46 W46:Z46 AD46:AG46 P34:U41 W34:AB41 AD34:AI41 P27:R27 W27:Y27 AD27:AF27">
    <cfRule type="containsBlanks" dxfId="1659" priority="166">
      <formula>LEN(TRIM(I20))=0</formula>
    </cfRule>
  </conditionalFormatting>
  <conditionalFormatting sqref="AG27:AI31 Z27:AB31 L27:N31 S27:U31">
    <cfRule type="containsText" dxfId="1658" priority="167" operator="containsText" text="CALC.">
      <formula>NOT(ISERROR(SEARCH("CALC.",L27)))</formula>
    </cfRule>
  </conditionalFormatting>
  <conditionalFormatting sqref="I21">
    <cfRule type="expression" dxfId="1657" priority="154">
      <formula>$I$20="N/A"</formula>
    </cfRule>
  </conditionalFormatting>
  <conditionalFormatting sqref="I21:N30 I34:N42">
    <cfRule type="expression" dxfId="1656" priority="165">
      <formula>$I$20="N/A"</formula>
    </cfRule>
  </conditionalFormatting>
  <conditionalFormatting sqref="L25:N31">
    <cfRule type="expression" dxfId="1655" priority="152">
      <formula>$I$26="N/A"</formula>
    </cfRule>
  </conditionalFormatting>
  <conditionalFormatting sqref="P21">
    <cfRule type="expression" dxfId="1654" priority="151">
      <formula>$P$20="N/A"</formula>
    </cfRule>
  </conditionalFormatting>
  <conditionalFormatting sqref="P21:U30">
    <cfRule type="expression" dxfId="1653" priority="150">
      <formula>$P$20="N/A"</formula>
    </cfRule>
  </conditionalFormatting>
  <conditionalFormatting sqref="S25:U31">
    <cfRule type="expression" dxfId="1652" priority="149">
      <formula>$P$26="N/A"</formula>
    </cfRule>
  </conditionalFormatting>
  <conditionalFormatting sqref="W21:AB31">
    <cfRule type="expression" dxfId="1651" priority="148">
      <formula>$W$20="N/A"</formula>
    </cfRule>
  </conditionalFormatting>
  <conditionalFormatting sqref="W21:AB30">
    <cfRule type="expression" dxfId="1650" priority="147">
      <formula>$W$20="N/A"</formula>
    </cfRule>
  </conditionalFormatting>
  <conditionalFormatting sqref="Z25:AB31">
    <cfRule type="expression" dxfId="1649" priority="146">
      <formula>$W$26="N/A"</formula>
    </cfRule>
  </conditionalFormatting>
  <conditionalFormatting sqref="AD21">
    <cfRule type="expression" dxfId="1648" priority="145">
      <formula>$AD$20="N/A"</formula>
    </cfRule>
  </conditionalFormatting>
  <conditionalFormatting sqref="AD21:AI30">
    <cfRule type="expression" dxfId="1647" priority="144">
      <formula>$AD$20="N/A"</formula>
    </cfRule>
  </conditionalFormatting>
  <conditionalFormatting sqref="AG25:AI31">
    <cfRule type="expression" dxfId="1646" priority="143">
      <formula>$AD$20="N/A"</formula>
    </cfRule>
  </conditionalFormatting>
  <conditionalFormatting sqref="AD22:AI24">
    <cfRule type="expression" dxfId="1645" priority="136">
      <formula>$AD$20="N/A"</formula>
    </cfRule>
  </conditionalFormatting>
  <conditionalFormatting sqref="AG28:AI28">
    <cfRule type="expression" dxfId="1644" priority="135">
      <formula>$AD$20="N/A"</formula>
    </cfRule>
  </conditionalFormatting>
  <conditionalFormatting sqref="AG28:AI28">
    <cfRule type="expression" dxfId="1643" priority="134">
      <formula>$AD$20="N/A"</formula>
    </cfRule>
  </conditionalFormatting>
  <conditionalFormatting sqref="L29:N29">
    <cfRule type="expression" dxfId="1642" priority="133">
      <formula>$L$35&gt;$I$29</formula>
    </cfRule>
  </conditionalFormatting>
  <conditionalFormatting sqref="S29:U29">
    <cfRule type="expression" dxfId="1641" priority="132">
      <formula>$S$35&gt;$P$29</formula>
    </cfRule>
  </conditionalFormatting>
  <conditionalFormatting sqref="Z29:AB29">
    <cfRule type="expression" dxfId="1640" priority="131">
      <formula>$Z$35&gt;$W$29</formula>
    </cfRule>
  </conditionalFormatting>
  <conditionalFormatting sqref="AG29:AI29">
    <cfRule type="expression" dxfId="1639" priority="130">
      <formula>$AG$35&gt;$AD$29</formula>
    </cfRule>
  </conditionalFormatting>
  <conditionalFormatting sqref="S30:U31">
    <cfRule type="expression" dxfId="1638" priority="129">
      <formula>$I$26="N/A"</formula>
    </cfRule>
  </conditionalFormatting>
  <conditionalFormatting sqref="S30:U30">
    <cfRule type="expression" dxfId="1637" priority="128">
      <formula>$I$26="N/A"</formula>
    </cfRule>
  </conditionalFormatting>
  <conditionalFormatting sqref="S30:U31">
    <cfRule type="expression" dxfId="1636" priority="127">
      <formula>$I$26="N/A"</formula>
    </cfRule>
  </conditionalFormatting>
  <conditionalFormatting sqref="Z30:AB31">
    <cfRule type="expression" dxfId="1635" priority="126">
      <formula>$I$26="N/A"</formula>
    </cfRule>
  </conditionalFormatting>
  <conditionalFormatting sqref="Z30:AB30">
    <cfRule type="expression" dxfId="1634" priority="125">
      <formula>$I$26="N/A"</formula>
    </cfRule>
  </conditionalFormatting>
  <conditionalFormatting sqref="Z30:AB31">
    <cfRule type="expression" dxfId="1633" priority="124">
      <formula>$I$26="N/A"</formula>
    </cfRule>
  </conditionalFormatting>
  <conditionalFormatting sqref="AG30:AI30">
    <cfRule type="expression" dxfId="1632" priority="122">
      <formula>$AD$20="N/A"</formula>
    </cfRule>
  </conditionalFormatting>
  <conditionalFormatting sqref="AG30:AI31">
    <cfRule type="expression" dxfId="1631" priority="121">
      <formula>$AD$20="N/A"</formula>
    </cfRule>
  </conditionalFormatting>
  <conditionalFormatting sqref="S27:U27">
    <cfRule type="expression" dxfId="1630" priority="120">
      <formula>$I$26="N/A"</formula>
    </cfRule>
  </conditionalFormatting>
  <conditionalFormatting sqref="S27:U27">
    <cfRule type="expression" dxfId="1629" priority="119">
      <formula>$I$26="N/A"</formula>
    </cfRule>
  </conditionalFormatting>
  <conditionalFormatting sqref="S27:U27">
    <cfRule type="expression" dxfId="1628" priority="118">
      <formula>$I$26="N/A"</formula>
    </cfRule>
  </conditionalFormatting>
  <conditionalFormatting sqref="Z27:AB27">
    <cfRule type="expression" dxfId="1627" priority="117">
      <formula>$I$26="N/A"</formula>
    </cfRule>
  </conditionalFormatting>
  <conditionalFormatting sqref="Z27:AB27">
    <cfRule type="expression" dxfId="1626" priority="116">
      <formula>$I$26="N/A"</formula>
    </cfRule>
  </conditionalFormatting>
  <conditionalFormatting sqref="Z27:AB27">
    <cfRule type="expression" dxfId="1625" priority="115">
      <formula>$I$26="N/A"</formula>
    </cfRule>
  </conditionalFormatting>
  <conditionalFormatting sqref="Z13:AI13">
    <cfRule type="containsBlanks" dxfId="1624" priority="113">
      <formula>LEN(TRIM(Z13))=0</formula>
    </cfRule>
    <cfRule type="containsText" dxfId="1623" priority="114" operator="containsText" text="CALC.">
      <formula>NOT(ISERROR(SEARCH("CALC.",Z13)))</formula>
    </cfRule>
  </conditionalFormatting>
  <conditionalFormatting sqref="I22:N24 I35:N41">
    <cfRule type="expression" dxfId="1622" priority="164">
      <formula>$I$20="N/A"</formula>
    </cfRule>
  </conditionalFormatting>
  <conditionalFormatting sqref="I25:K30 I42">
    <cfRule type="expression" dxfId="1621" priority="153">
      <formula>$I$20="N/A"</formula>
    </cfRule>
  </conditionalFormatting>
  <conditionalFormatting sqref="I31 I43">
    <cfRule type="expression" dxfId="1620" priority="111">
      <formula>$I$20="N/A"</formula>
    </cfRule>
  </conditionalFormatting>
  <conditionalFormatting sqref="L31 L43">
    <cfRule type="expression" dxfId="1619" priority="110">
      <formula>$I$20="N/A"</formula>
    </cfRule>
  </conditionalFormatting>
  <conditionalFormatting sqref="L25:N30 L42">
    <cfRule type="expression" dxfId="1618" priority="109">
      <formula>$I$20="N/A"</formula>
    </cfRule>
  </conditionalFormatting>
  <conditionalFormatting sqref="K42">
    <cfRule type="expression" dxfId="1617" priority="107">
      <formula>$I$34="Direct Drive"</formula>
    </cfRule>
    <cfRule type="expression" dxfId="1616" priority="108">
      <formula>$I$20="N/A"</formula>
    </cfRule>
  </conditionalFormatting>
  <conditionalFormatting sqref="P34:U42">
    <cfRule type="expression" dxfId="1615" priority="103">
      <formula>$P$20="N/A"</formula>
    </cfRule>
  </conditionalFormatting>
  <conditionalFormatting sqref="P35:U41">
    <cfRule type="expression" dxfId="1614" priority="102">
      <formula>$P$20="N/A"</formula>
    </cfRule>
    <cfRule type="expression" dxfId="1613" priority="105">
      <formula>$P$34="Direct Drive"</formula>
    </cfRule>
    <cfRule type="expression" dxfId="1612" priority="106">
      <formula>$P$34="Direct Drive"</formula>
    </cfRule>
  </conditionalFormatting>
  <conditionalFormatting sqref="P42">
    <cfRule type="expression" dxfId="1611" priority="17">
      <formula>$P$34="Direct Drive"</formula>
    </cfRule>
    <cfRule type="expression" dxfId="1610" priority="101">
      <formula>$P$20="N/A"</formula>
    </cfRule>
  </conditionalFormatting>
  <conditionalFormatting sqref="P43">
    <cfRule type="expression" dxfId="1609" priority="14">
      <formula>$P$34="Direct Drive"</formula>
    </cfRule>
    <cfRule type="expression" dxfId="1608" priority="100">
      <formula>$P$20="N/A"</formula>
    </cfRule>
  </conditionalFormatting>
  <conditionalFormatting sqref="S43">
    <cfRule type="expression" dxfId="1607" priority="13">
      <formula>$P$34="Direct Drive"</formula>
    </cfRule>
    <cfRule type="expression" dxfId="1606" priority="99">
      <formula>$P$20="N/A"</formula>
    </cfRule>
  </conditionalFormatting>
  <conditionalFormatting sqref="S42">
    <cfRule type="expression" dxfId="1605" priority="15">
      <formula>$P$34="Direct Drive"</formula>
    </cfRule>
    <cfRule type="expression" dxfId="1604" priority="98">
      <formula>$P$20="N/A"</formula>
    </cfRule>
  </conditionalFormatting>
  <conditionalFormatting sqref="R42">
    <cfRule type="expression" dxfId="1603" priority="16">
      <formula>$P$34="Direct Drive"</formula>
    </cfRule>
    <cfRule type="expression" dxfId="1602" priority="97">
      <formula>$P$20="N/A"</formula>
    </cfRule>
  </conditionalFormatting>
  <conditionalFormatting sqref="P22:U24">
    <cfRule type="expression" dxfId="1601" priority="94">
      <formula>$P$20="N/A"</formula>
    </cfRule>
  </conditionalFormatting>
  <conditionalFormatting sqref="P25:R30">
    <cfRule type="expression" dxfId="1600" priority="93">
      <formula>$P$20="N/A"</formula>
    </cfRule>
  </conditionalFormatting>
  <conditionalFormatting sqref="S25:U30">
    <cfRule type="expression" dxfId="1599" priority="92">
      <formula>$P$20="N/A"</formula>
    </cfRule>
  </conditionalFormatting>
  <conditionalFormatting sqref="P31">
    <cfRule type="expression" dxfId="1598" priority="91">
      <formula>$P$20="N/A"</formula>
    </cfRule>
  </conditionalFormatting>
  <conditionalFormatting sqref="S31">
    <cfRule type="expression" dxfId="1597" priority="90">
      <formula>$P$20="N/A"</formula>
    </cfRule>
  </conditionalFormatting>
  <conditionalFormatting sqref="W34:AB42">
    <cfRule type="expression" dxfId="1596" priority="80">
      <formula>$W$20="N/A"</formula>
    </cfRule>
  </conditionalFormatting>
  <conditionalFormatting sqref="W35:AB41">
    <cfRule type="expression" dxfId="1595" priority="12">
      <formula>$W$34="Direct Drive"</formula>
    </cfRule>
    <cfRule type="expression" dxfId="1594" priority="79">
      <formula>$W$20="N/A"</formula>
    </cfRule>
  </conditionalFormatting>
  <conditionalFormatting sqref="W42">
    <cfRule type="expression" dxfId="1593" priority="11">
      <formula>$W$34="Direct Drive"</formula>
    </cfRule>
    <cfRule type="expression" dxfId="1592" priority="78">
      <formula>$W$20="N/A"</formula>
    </cfRule>
  </conditionalFormatting>
  <conditionalFormatting sqref="W43">
    <cfRule type="expression" dxfId="1591" priority="8">
      <formula>$W$34="Direct Drive"</formula>
    </cfRule>
    <cfRule type="expression" dxfId="1590" priority="77">
      <formula>$W$20="N/A"</formula>
    </cfRule>
  </conditionalFormatting>
  <conditionalFormatting sqref="Z43">
    <cfRule type="expression" dxfId="1589" priority="7">
      <formula>$W$34="Direct Drive"</formula>
    </cfRule>
    <cfRule type="expression" dxfId="1588" priority="76">
      <formula>$W$20="N/A"</formula>
    </cfRule>
  </conditionalFormatting>
  <conditionalFormatting sqref="Z42">
    <cfRule type="expression" dxfId="1587" priority="9">
      <formula>$W$34="Direct Drive"</formula>
    </cfRule>
    <cfRule type="expression" dxfId="1586" priority="75">
      <formula>$W$20="N/A"</formula>
    </cfRule>
  </conditionalFormatting>
  <conditionalFormatting sqref="Y42">
    <cfRule type="expression" dxfId="1585" priority="10">
      <formula>$W$34="Direct Drive"</formula>
    </cfRule>
    <cfRule type="expression" dxfId="1584" priority="74">
      <formula>$W$20="N/A"</formula>
    </cfRule>
  </conditionalFormatting>
  <conditionalFormatting sqref="AD34:AI42">
    <cfRule type="expression" dxfId="1583" priority="70">
      <formula>$AD$20="N/A"</formula>
    </cfRule>
  </conditionalFormatting>
  <conditionalFormatting sqref="AD35:AI41">
    <cfRule type="expression" dxfId="1582" priority="6">
      <formula>$AD$34="Direct Drive"</formula>
    </cfRule>
    <cfRule type="expression" dxfId="1581" priority="69">
      <formula>$AD$20="N/A"</formula>
    </cfRule>
  </conditionalFormatting>
  <conditionalFormatting sqref="AD42">
    <cfRule type="expression" dxfId="1580" priority="5">
      <formula>$AD$34="Direct Drive"</formula>
    </cfRule>
    <cfRule type="expression" dxfId="1579" priority="68">
      <formula>$AD$20="N/A"</formula>
    </cfRule>
  </conditionalFormatting>
  <conditionalFormatting sqref="AD43">
    <cfRule type="expression" dxfId="1578" priority="2">
      <formula>$AD$34="Direct Drive"</formula>
    </cfRule>
    <cfRule type="expression" dxfId="1577" priority="67">
      <formula>$AD$20="N/A"</formula>
    </cfRule>
  </conditionalFormatting>
  <conditionalFormatting sqref="AG43">
    <cfRule type="expression" dxfId="1576" priority="1">
      <formula>$AD$34="Direct Drive"</formula>
    </cfRule>
    <cfRule type="expression" dxfId="1575" priority="66">
      <formula>$AD$20="N/A"</formula>
    </cfRule>
  </conditionalFormatting>
  <conditionalFormatting sqref="AG42">
    <cfRule type="expression" dxfId="1574" priority="3">
      <formula>$AD$34="Direct Drive"</formula>
    </cfRule>
    <cfRule type="expression" dxfId="1573" priority="65">
      <formula>$AD$20="N/A"</formula>
    </cfRule>
  </conditionalFormatting>
  <conditionalFormatting sqref="AF42">
    <cfRule type="expression" dxfId="1572" priority="4">
      <formula>$AD$34="Direct Drive"</formula>
    </cfRule>
    <cfRule type="expression" dxfId="1571" priority="64">
      <formula>$AD$20="N/A"</formula>
    </cfRule>
  </conditionalFormatting>
  <conditionalFormatting sqref="W21">
    <cfRule type="expression" dxfId="1570" priority="63">
      <formula>$W$20="N/A"</formula>
    </cfRule>
  </conditionalFormatting>
  <conditionalFormatting sqref="W22:AB24">
    <cfRule type="expression" dxfId="1569" priority="62">
      <formula>$W$20="N/A"</formula>
    </cfRule>
  </conditionalFormatting>
  <conditionalFormatting sqref="W25:Y30">
    <cfRule type="expression" dxfId="1568" priority="59">
      <formula>$W$20="N/A"</formula>
    </cfRule>
  </conditionalFormatting>
  <conditionalFormatting sqref="W31">
    <cfRule type="expression" dxfId="1567" priority="58">
      <formula>$W$20="N/A"</formula>
    </cfRule>
  </conditionalFormatting>
  <conditionalFormatting sqref="Z31">
    <cfRule type="expression" dxfId="1566" priority="57">
      <formula>$W$20="N/A"</formula>
    </cfRule>
  </conditionalFormatting>
  <conditionalFormatting sqref="AD25:AF30">
    <cfRule type="expression" dxfId="1565" priority="56">
      <formula>$AD$20="N/A"</formula>
    </cfRule>
  </conditionalFormatting>
  <conditionalFormatting sqref="AG25:AI30">
    <cfRule type="expression" dxfId="1564" priority="55">
      <formula>$AD$20="N/A"</formula>
    </cfRule>
  </conditionalFormatting>
  <conditionalFormatting sqref="AG31">
    <cfRule type="expression" dxfId="1563" priority="54">
      <formula>$AD$20="N/A"</formula>
    </cfRule>
  </conditionalFormatting>
  <conditionalFormatting sqref="AD31">
    <cfRule type="expression" dxfId="1562" priority="53">
      <formula>$AD$20="N/A"</formula>
    </cfRule>
  </conditionalFormatting>
  <conditionalFormatting sqref="I46 L46">
    <cfRule type="expression" dxfId="1561" priority="51">
      <formula>$I$20="N/A"</formula>
    </cfRule>
  </conditionalFormatting>
  <conditionalFormatting sqref="I34">
    <cfRule type="expression" dxfId="1560" priority="50">
      <formula>$I$20="N/A"</formula>
    </cfRule>
  </conditionalFormatting>
  <conditionalFormatting sqref="P46 S46">
    <cfRule type="expression" dxfId="1559" priority="49">
      <formula>$P$20="N/A"</formula>
    </cfRule>
  </conditionalFormatting>
  <conditionalFormatting sqref="W46 Z46">
    <cfRule type="expression" dxfId="1558" priority="48">
      <formula>$W$20="N/A"</formula>
    </cfRule>
  </conditionalFormatting>
  <conditionalFormatting sqref="AD46 AG46">
    <cfRule type="expression" dxfId="1557" priority="47">
      <formula>$AD$20="N/A"</formula>
    </cfRule>
  </conditionalFormatting>
  <conditionalFormatting sqref="P34:U34">
    <cfRule type="expression" dxfId="1556" priority="46">
      <formula>$P$20="N/A"</formula>
    </cfRule>
  </conditionalFormatting>
  <conditionalFormatting sqref="P34">
    <cfRule type="expression" dxfId="1555" priority="45">
      <formula>$P$20="N/A"</formula>
    </cfRule>
  </conditionalFormatting>
  <conditionalFormatting sqref="W34:AB34">
    <cfRule type="expression" dxfId="1554" priority="44">
      <formula>$W$20="N/A"</formula>
    </cfRule>
  </conditionalFormatting>
  <conditionalFormatting sqref="W34">
    <cfRule type="expression" dxfId="1553" priority="43">
      <formula>$W$20="N/A"</formula>
    </cfRule>
  </conditionalFormatting>
  <conditionalFormatting sqref="AD34:AI34">
    <cfRule type="expression" dxfId="1552" priority="42">
      <formula>$AD$20="N/A"</formula>
    </cfRule>
  </conditionalFormatting>
  <conditionalFormatting sqref="AD34">
    <cfRule type="expression" dxfId="1551" priority="41">
      <formula>$AD$20="N/A"</formula>
    </cfRule>
  </conditionalFormatting>
  <conditionalFormatting sqref="L31:N31">
    <cfRule type="expression" dxfId="1550" priority="40">
      <formula>$I$26="N/A"</formula>
    </cfRule>
  </conditionalFormatting>
  <conditionalFormatting sqref="L31:N31">
    <cfRule type="expression" dxfId="1549" priority="39">
      <formula>$I$26="N/A"</formula>
    </cfRule>
  </conditionalFormatting>
  <conditionalFormatting sqref="L31:N31">
    <cfRule type="expression" dxfId="1548" priority="38">
      <formula>$I$26="N/A"</formula>
    </cfRule>
  </conditionalFormatting>
  <conditionalFormatting sqref="L31">
    <cfRule type="expression" dxfId="1547" priority="37">
      <formula>$I$20="N/A"</formula>
    </cfRule>
  </conditionalFormatting>
  <conditionalFormatting sqref="P27:R27">
    <cfRule type="expression" dxfId="1546" priority="36">
      <formula>$P$20="N/A"</formula>
    </cfRule>
  </conditionalFormatting>
  <conditionalFormatting sqref="P27:R27">
    <cfRule type="expression" dxfId="1545" priority="35">
      <formula>$P$20="N/A"</formula>
    </cfRule>
  </conditionalFormatting>
  <conditionalFormatting sqref="W27:Y27">
    <cfRule type="expression" dxfId="1544" priority="34">
      <formula>$W$20="N/A"</formula>
    </cfRule>
  </conditionalFormatting>
  <conditionalFormatting sqref="W27:Y27">
    <cfRule type="expression" dxfId="1543" priority="33">
      <formula>$W$20="N/A"</formula>
    </cfRule>
  </conditionalFormatting>
  <conditionalFormatting sqref="AD27:AF27">
    <cfRule type="expression" dxfId="1542" priority="32">
      <formula>$AD$20="N/A"</formula>
    </cfRule>
  </conditionalFormatting>
  <conditionalFormatting sqref="AD27:AF27">
    <cfRule type="expression" dxfId="1541" priority="31">
      <formula>$AD$20="N/A"</formula>
    </cfRule>
  </conditionalFormatting>
  <conditionalFormatting sqref="S30:U30">
    <cfRule type="expression" dxfId="1540" priority="30">
      <formula>$P$20="N/A"</formula>
    </cfRule>
  </conditionalFormatting>
  <conditionalFormatting sqref="S30:U31">
    <cfRule type="expression" dxfId="1539" priority="29">
      <formula>$P$26="N/A"</formula>
    </cfRule>
  </conditionalFormatting>
  <conditionalFormatting sqref="S31">
    <cfRule type="expression" dxfId="1538" priority="28">
      <formula>$P$20="N/A"</formula>
    </cfRule>
  </conditionalFormatting>
  <conditionalFormatting sqref="S30:U30">
    <cfRule type="expression" dxfId="1537" priority="27">
      <formula>$P$20="N/A"</formula>
    </cfRule>
  </conditionalFormatting>
  <conditionalFormatting sqref="S31:U31">
    <cfRule type="expression" dxfId="1536" priority="26">
      <formula>$P$26="N/A"</formula>
    </cfRule>
  </conditionalFormatting>
  <conditionalFormatting sqref="S31:U31">
    <cfRule type="expression" dxfId="1535" priority="25">
      <formula>$P$26="N/A"</formula>
    </cfRule>
  </conditionalFormatting>
  <conditionalFormatting sqref="S31:U31">
    <cfRule type="expression" dxfId="1534" priority="24">
      <formula>$P$26="N/A"</formula>
    </cfRule>
  </conditionalFormatting>
  <conditionalFormatting sqref="S31">
    <cfRule type="expression" dxfId="1533" priority="23">
      <formula>$P$20="N/A"</formula>
    </cfRule>
  </conditionalFormatting>
  <conditionalFormatting sqref="I42">
    <cfRule type="expression" dxfId="1532" priority="21">
      <formula>$I$34 = "Direct Drive"</formula>
    </cfRule>
  </conditionalFormatting>
  <conditionalFormatting sqref="I43">
    <cfRule type="expression" dxfId="1531" priority="19">
      <formula>$I$34 = "Direct Drive"</formula>
    </cfRule>
  </conditionalFormatting>
  <conditionalFormatting sqref="L43">
    <cfRule type="expression" dxfId="1530" priority="18">
      <formula>$I$34="Direct Drive"</formula>
    </cfRule>
  </conditionalFormatting>
  <dataValidations xWindow="1631" yWindow="912" count="14">
    <dataValidation allowBlank="1" showInputMessage="1" promptTitle="BHP Calc Info" prompt="If Single Phase, BHP=# of Motors * (HP*Amps*Volts)/(NP Amps*NP Volts)_x000a__x000a_If Three Phase, BHP=# of Motors * (Avg. Amps*Avg. Volts*Motor Eff.*Power Factor*1.73)/746" sqref="L29:N29 S29:U29 Z29:AB29 AG29:AI29" xr:uid="{B9D57D01-7CCA-468C-B852-C336E1A93C0E}"/>
    <dataValidation type="list" allowBlank="1" showInputMessage="1" showErrorMessage="1" sqref="S46:U46 Z46:AB46 L46:N46 AG46:AI46" xr:uid="{F7FFA23A-93C0-4A5C-AE01-B7B741F58B9E}">
      <formula1>"Hz, %"</formula1>
    </dataValidation>
    <dataValidation type="whole" allowBlank="1" showInputMessage="1" showErrorMessage="1" error="This Remarks section is limited to 5." sqref="A49:A60" xr:uid="{140C9EA2-AD02-43EF-9B60-ECB6D03E17B5}">
      <formula1>1</formula1>
      <formula2>5</formula2>
    </dataValidation>
    <dataValidation type="list" allowBlank="1" showInputMessage="1" showErrorMessage="1" promptTitle="Phase Selection" prompt="Select Single or Three Phase" sqref="AT42:AY42 AT32:AY32 AT52:AY52 AT62:AY62" xr:uid="{00000000-0002-0000-1700-00000A000000}">
      <formula1>"Single Phase, Three Phase"</formula1>
    </dataValidation>
    <dataValidation type="list" allowBlank="1" showInputMessage="1" showErrorMessage="1" sqref="A61" xr:uid="{00000000-0002-0000-1700-000009000000}">
      <formula1>"GS"</formula1>
    </dataValidation>
    <dataValidation type="list" allowBlank="1" showInputMessage="1" prompt="Mechanical Draft - Fans used to circulate air._x000a__x000a_Natural Draft - Convection used to circulate air." sqref="G13:P13" xr:uid="{14CBF3DF-46A6-459B-81F8-D36A17AEF8BB}">
      <formula1>"Mechanical Draft, Natural Draft"</formula1>
    </dataValidation>
    <dataValidation type="list" allowBlank="1" showInputMessage="1" sqref="I21:N21 P21:U21 W21:AB21 AD21:AI21" xr:uid="{B29D9DB7-A18C-4B13-852E-6B6F39D55610}">
      <formula1>"Baldor,Dayton,Emmerson,FASCO,GE,GENTEQ,Marathon,Trane,WEG,Westinghouse"</formula1>
    </dataValidation>
    <dataValidation type="list" allowBlank="1" showInputMessage="1" sqref="I38:N38 I35:N35 P35:U35 P38:U38 W35:AB35 W38:AB38 AD35:AI35 AD38:AI38" xr:uid="{F5B072F8-1393-41F2-89D4-D00D17E561B5}">
      <formula1>"Browning,Campbell,Congress,Dayton,Fenner Drives, TB Wood's"</formula1>
    </dataValidation>
    <dataValidation type="list" allowBlank="1" showInputMessage="1" showErrorMessage="1" sqref="P34:U34 I34:N34 W34:AB34 AD34:AI34" xr:uid="{6AA8AD83-E72D-4329-BC26-53FAB377AAF8}">
      <formula1>"Belt Drive, Direct Drive"</formula1>
    </dataValidation>
    <dataValidation allowBlank="1" showInputMessage="1" showErrorMessage="1" prompt="If PF is unattainable use .80" sqref="AT30:AY30 AT50:AY50 AT40:AY40 AT60:AY60" xr:uid="{00000000-0002-0000-1700-000004000000}"/>
    <dataValidation allowBlank="1" showInputMessage="1" showErrorMessage="1" prompt="If EFF is unatainable use .90" sqref="AT28:AY28 AT48:AY48 AT38:AY38 AT58:AY58" xr:uid="{00000000-0002-0000-1700-000003000000}"/>
    <dataValidation allowBlank="1" showInputMessage="1" prompt="Typical Service Factor is 1.15. If unknown then use '---" sqref="I24:N24 P24:U24 W24:AB24 AD24:AI24" xr:uid="{EF564240-4D89-45E2-B159-CD965B9090CC}"/>
    <dataValidation type="list" allowBlank="1" showInputMessage="1" sqref="I23:N23 P23:U23 W23:AB23 AD23:AI23" xr:uid="{B036F1C4-FC89-480C-A55E-615F98DACBA0}">
      <formula1>".17,.25,.33,.5,.75,1,2,3,5,7.5,10,15,20,25,30,40,50,60,75,100,125,150,200"</formula1>
    </dataValidation>
    <dataValidation type="list" allowBlank="1" showInputMessage="1" showErrorMessage="1" sqref="I20:N20 P20:U20 W20:AB20 AD20:AI20" xr:uid="{131875F6-7C94-47FE-A1C7-CCEC82A2F9DE}">
      <formula1>"1,2,3,4,N/A"</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41C6B-735C-4021-852A-911FAA1B4319}">
  <sheetPr codeName="Sheet54">
    <pageSetUpPr fitToPage="1"/>
  </sheetPr>
  <dimension ref="A1:BV62"/>
  <sheetViews>
    <sheetView zoomScaleNormal="100" workbookViewId="0">
      <selection sqref="A1:C1"/>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49" width="2.7109375" style="1" customWidth="1"/>
    <col min="50"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06"/>
      <c r="B5" s="1206"/>
      <c r="C5" s="1206"/>
      <c r="D5" s="1206"/>
      <c r="E5" s="1206"/>
      <c r="F5" s="1206"/>
      <c r="G5" s="3"/>
      <c r="H5" s="1207"/>
      <c r="I5" s="1207"/>
      <c r="J5" s="1207"/>
      <c r="K5" s="1207"/>
      <c r="L5" s="1207"/>
      <c r="M5" s="1207"/>
      <c r="N5" s="1207"/>
      <c r="O5" s="1207"/>
      <c r="P5" s="1207"/>
      <c r="Q5" s="1207"/>
      <c r="R5" s="1207"/>
      <c r="S5" s="1207"/>
      <c r="T5" s="1207"/>
      <c r="U5" s="1207"/>
      <c r="V5" s="1207"/>
      <c r="W5" s="1207"/>
      <c r="X5" s="1207"/>
      <c r="Y5" s="1207"/>
      <c r="Z5" s="1207"/>
      <c r="AA5" s="1207"/>
      <c r="AB5" s="1207"/>
      <c r="AC5" s="1207"/>
      <c r="AD5" s="1207"/>
      <c r="AE5" s="1207"/>
      <c r="AF5" s="1207"/>
      <c r="AG5" s="1207"/>
      <c r="AH5" s="1207"/>
      <c r="AI5" s="1207"/>
      <c r="AJ5" s="505"/>
      <c r="AK5" s="506"/>
      <c r="AL5" s="506"/>
      <c r="AM5" s="506"/>
      <c r="AN5" s="507"/>
      <c r="AO5" s="507"/>
      <c r="AP5" s="507"/>
      <c r="AQ5" s="506"/>
      <c r="AR5" s="506"/>
      <c r="AS5" s="506"/>
      <c r="AT5" s="506"/>
      <c r="AU5" s="506"/>
      <c r="AV5" s="506"/>
      <c r="AW5" s="506"/>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4">
      <c r="B9" s="171"/>
      <c r="C9" s="171"/>
      <c r="D9" s="171"/>
      <c r="E9" s="171"/>
      <c r="F9" s="171"/>
      <c r="G9" s="171"/>
      <c r="H9" s="171"/>
      <c r="I9" s="171"/>
      <c r="J9" s="171"/>
      <c r="K9" s="171"/>
      <c r="L9" s="171"/>
      <c r="M9" s="171"/>
      <c r="N9" s="171"/>
      <c r="O9" s="17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4">
      <c r="A10" s="171"/>
      <c r="B10" s="171"/>
      <c r="C10" s="171"/>
      <c r="D10" s="171"/>
      <c r="E10" s="171"/>
      <c r="F10" s="171"/>
      <c r="G10" s="171"/>
      <c r="H10" s="171"/>
      <c r="I10" s="171"/>
      <c r="J10" s="171"/>
      <c r="K10" s="171"/>
      <c r="L10" s="171"/>
      <c r="M10" s="171"/>
      <c r="N10" s="171"/>
      <c r="O10" s="171"/>
      <c r="P10" s="172"/>
      <c r="Q10" s="1208" t="s">
        <v>298</v>
      </c>
      <c r="R10" s="1208"/>
      <c r="S10" s="1208"/>
      <c r="T10" s="1208"/>
      <c r="U10" s="1208"/>
      <c r="V10" s="1208"/>
      <c r="W10" s="1208"/>
      <c r="X10" s="1208"/>
      <c r="Y10" s="1208"/>
      <c r="Z10" s="1208"/>
      <c r="AA10" s="1208"/>
      <c r="AB10" s="1208"/>
      <c r="AC10" s="1208"/>
      <c r="AD10" s="1208"/>
      <c r="AE10" s="1208"/>
      <c r="AF10" s="1208"/>
      <c r="AG10" s="1208"/>
      <c r="AH10" s="1208"/>
      <c r="AI10" s="1208"/>
      <c r="AJ10" s="505"/>
      <c r="AK10" s="509"/>
      <c r="AL10" s="509"/>
      <c r="AM10" s="509"/>
      <c r="AN10" s="509"/>
      <c r="AO10" s="509"/>
      <c r="AP10" s="509"/>
      <c r="AQ10" s="509"/>
      <c r="AR10" s="509"/>
      <c r="AS10" s="509"/>
      <c r="AT10" s="509"/>
      <c r="AU10" s="509"/>
      <c r="AV10" s="509"/>
      <c r="AW10" s="509"/>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4">
      <c r="A11" s="171"/>
      <c r="B11" s="171"/>
      <c r="C11" s="171"/>
      <c r="D11" s="171"/>
      <c r="E11" s="171"/>
      <c r="F11" s="171"/>
      <c r="G11" s="171"/>
      <c r="H11" s="171"/>
      <c r="I11" s="171"/>
      <c r="J11" s="171"/>
      <c r="K11" s="171"/>
      <c r="L11" s="171"/>
      <c r="M11" s="171"/>
      <c r="N11" s="171"/>
      <c r="O11" s="171"/>
      <c r="P11" s="172"/>
      <c r="Q11" s="1208"/>
      <c r="R11" s="1208"/>
      <c r="S11" s="1208"/>
      <c r="T11" s="1208"/>
      <c r="U11" s="1208"/>
      <c r="V11" s="1208"/>
      <c r="W11" s="1208"/>
      <c r="X11" s="1208"/>
      <c r="Y11" s="1208"/>
      <c r="Z11" s="1208"/>
      <c r="AA11" s="1208"/>
      <c r="AB11" s="1208"/>
      <c r="AC11" s="1208"/>
      <c r="AD11" s="1208"/>
      <c r="AE11" s="1208"/>
      <c r="AF11" s="1208"/>
      <c r="AG11" s="1208"/>
      <c r="AH11" s="1208"/>
      <c r="AI11" s="1208"/>
      <c r="AJ11" s="505"/>
      <c r="AK11" s="506"/>
      <c r="AL11" s="506"/>
      <c r="AM11" s="506"/>
      <c r="AN11" s="506"/>
      <c r="AO11" s="506"/>
      <c r="AP11" s="506"/>
      <c r="AQ11" s="506"/>
      <c r="AR11" s="506"/>
      <c r="AS11" s="506"/>
      <c r="AT11" s="506"/>
      <c r="AU11" s="506"/>
      <c r="AV11" s="506"/>
      <c r="AW11" s="506"/>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4">
      <c r="A12" s="171"/>
      <c r="B12" s="171"/>
      <c r="C12" s="171"/>
      <c r="D12" s="171"/>
      <c r="E12" s="171"/>
      <c r="F12" s="171"/>
      <c r="G12" s="171"/>
      <c r="H12" s="171"/>
      <c r="I12" s="171"/>
      <c r="J12" s="171"/>
      <c r="K12" s="171"/>
      <c r="L12" s="171"/>
      <c r="M12" s="171"/>
      <c r="N12" s="171"/>
      <c r="O12" s="171"/>
      <c r="P12" s="172"/>
      <c r="Q12" s="1208"/>
      <c r="R12" s="1208"/>
      <c r="S12" s="1208"/>
      <c r="T12" s="1208"/>
      <c r="U12" s="1208"/>
      <c r="V12" s="1208"/>
      <c r="W12" s="1208"/>
      <c r="X12" s="1208"/>
      <c r="Y12" s="1208"/>
      <c r="Z12" s="1208"/>
      <c r="AA12" s="1208"/>
      <c r="AB12" s="1208"/>
      <c r="AC12" s="1208"/>
      <c r="AD12" s="1208"/>
      <c r="AE12" s="1208"/>
      <c r="AF12" s="1208"/>
      <c r="AG12" s="1208"/>
      <c r="AH12" s="1208"/>
      <c r="AI12" s="1208"/>
      <c r="AJ12" s="505"/>
      <c r="AK12" s="505"/>
      <c r="AL12" s="505"/>
      <c r="AM12" s="505"/>
      <c r="AN12" s="505"/>
      <c r="AO12" s="505"/>
      <c r="AP12" s="505"/>
      <c r="AQ12" s="505"/>
      <c r="AR12" s="505"/>
      <c r="AS12" s="505"/>
      <c r="AT12" s="505"/>
      <c r="AU12" s="505"/>
      <c r="AV12" s="505"/>
      <c r="AW12" s="505"/>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4">
      <c r="A13" s="171"/>
      <c r="B13" s="171"/>
      <c r="C13" s="171"/>
      <c r="D13" s="171"/>
      <c r="E13" s="171"/>
      <c r="F13" s="171"/>
      <c r="G13" s="171"/>
      <c r="H13" s="171"/>
      <c r="I13" s="171"/>
      <c r="J13" s="171"/>
      <c r="K13" s="171"/>
      <c r="L13" s="171"/>
      <c r="M13" s="171"/>
      <c r="N13" s="171"/>
      <c r="O13" s="171"/>
      <c r="P13" s="172"/>
      <c r="Q13" s="1208"/>
      <c r="R13" s="1208"/>
      <c r="S13" s="1208"/>
      <c r="T13" s="1208"/>
      <c r="U13" s="1208"/>
      <c r="V13" s="1208"/>
      <c r="W13" s="1208"/>
      <c r="X13" s="1208"/>
      <c r="Y13" s="1208"/>
      <c r="Z13" s="1208"/>
      <c r="AA13" s="1208"/>
      <c r="AB13" s="1208"/>
      <c r="AC13" s="1208"/>
      <c r="AD13" s="1208"/>
      <c r="AE13" s="1208"/>
      <c r="AF13" s="1208"/>
      <c r="AG13" s="1208"/>
      <c r="AH13" s="1208"/>
      <c r="AI13" s="1208"/>
      <c r="AJ13" s="505"/>
      <c r="AK13" s="504"/>
      <c r="AL13" s="504"/>
      <c r="AM13" s="504"/>
      <c r="AN13" s="504"/>
      <c r="AO13" s="504"/>
      <c r="AP13" s="504"/>
      <c r="AQ13" s="504"/>
      <c r="AR13" s="504"/>
      <c r="AS13" s="504"/>
      <c r="AT13" s="504"/>
      <c r="AU13" s="504"/>
      <c r="AV13" s="504"/>
      <c r="AW13" s="504"/>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4">
      <c r="A14" s="171"/>
      <c r="B14" s="171"/>
      <c r="C14" s="171"/>
      <c r="D14" s="171"/>
      <c r="E14" s="171"/>
      <c r="F14" s="171"/>
      <c r="G14" s="171"/>
      <c r="H14" s="171"/>
      <c r="I14" s="171"/>
      <c r="J14" s="171"/>
      <c r="K14" s="171"/>
      <c r="L14" s="171"/>
      <c r="M14" s="171"/>
      <c r="N14" s="171"/>
      <c r="O14" s="171"/>
      <c r="P14" s="171"/>
      <c r="Q14" s="1208"/>
      <c r="R14" s="1208"/>
      <c r="S14" s="1208"/>
      <c r="T14" s="1208"/>
      <c r="U14" s="1208"/>
      <c r="V14" s="1208"/>
      <c r="W14" s="1208"/>
      <c r="X14" s="1208"/>
      <c r="Y14" s="1208"/>
      <c r="Z14" s="1208"/>
      <c r="AA14" s="1208"/>
      <c r="AB14" s="1208"/>
      <c r="AC14" s="1208"/>
      <c r="AD14" s="1208"/>
      <c r="AE14" s="1208"/>
      <c r="AF14" s="1208"/>
      <c r="AG14" s="1208"/>
      <c r="AH14" s="1208"/>
      <c r="AI14" s="1208"/>
      <c r="AJ14" s="505"/>
      <c r="AK14" s="506"/>
      <c r="AL14" s="506"/>
      <c r="AM14" s="506"/>
      <c r="AN14" s="506"/>
      <c r="AO14" s="506"/>
      <c r="AP14" s="506"/>
      <c r="AQ14" s="506"/>
      <c r="AR14" s="506"/>
      <c r="AS14" s="506"/>
      <c r="AT14" s="510"/>
      <c r="AU14" s="510"/>
      <c r="AV14" s="510"/>
      <c r="AW14" s="51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4">
      <c r="A15" s="171"/>
      <c r="B15" s="171"/>
      <c r="C15" s="171"/>
      <c r="D15" s="171"/>
      <c r="E15" s="171"/>
      <c r="F15" s="171"/>
      <c r="G15" s="171"/>
      <c r="H15" s="171"/>
      <c r="I15" s="171"/>
      <c r="J15" s="171"/>
      <c r="K15" s="171"/>
      <c r="L15" s="171"/>
      <c r="M15" s="171"/>
      <c r="N15" s="171"/>
      <c r="O15" s="171"/>
      <c r="P15" s="171"/>
      <c r="Q15" s="171"/>
      <c r="R15" s="171"/>
      <c r="S15" s="171"/>
      <c r="T15" s="171"/>
      <c r="U15" s="171"/>
      <c r="V15" s="171"/>
      <c r="W15" s="171"/>
      <c r="X15" s="171"/>
      <c r="Y15" s="171"/>
      <c r="Z15" s="171"/>
      <c r="AA15" s="171"/>
      <c r="AB15" s="171"/>
      <c r="AC15" s="171"/>
      <c r="AD15" s="171"/>
      <c r="AE15" s="171"/>
      <c r="AF15" s="171"/>
      <c r="AG15" s="171"/>
      <c r="AH15" s="171"/>
      <c r="AI15" s="171"/>
      <c r="AJ15" s="505"/>
      <c r="AK15" s="506"/>
      <c r="AL15" s="506"/>
      <c r="AM15" s="506"/>
      <c r="AN15" s="506"/>
      <c r="AO15" s="506"/>
      <c r="AP15" s="506"/>
      <c r="AQ15" s="506"/>
      <c r="AR15" s="506"/>
      <c r="AS15" s="506"/>
      <c r="AT15" s="511"/>
      <c r="AU15" s="511"/>
      <c r="AV15" s="511"/>
      <c r="AW15" s="511"/>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4">
      <c r="A16" s="171"/>
      <c r="B16" s="171"/>
      <c r="C16" s="171"/>
      <c r="D16" s="171"/>
      <c r="E16" s="171"/>
      <c r="F16" s="171"/>
      <c r="G16" s="171"/>
      <c r="H16" s="171"/>
      <c r="I16" s="171"/>
      <c r="J16" s="171"/>
      <c r="K16" s="171"/>
      <c r="L16" s="171"/>
      <c r="M16" s="171"/>
      <c r="N16" s="171"/>
      <c r="O16" s="171"/>
      <c r="P16" s="171"/>
      <c r="Q16" s="171"/>
      <c r="R16" s="171"/>
      <c r="S16" s="171"/>
      <c r="T16" s="171"/>
      <c r="U16" s="171"/>
      <c r="V16" s="171"/>
      <c r="W16" s="171"/>
      <c r="X16" s="171"/>
      <c r="Y16" s="171"/>
      <c r="Z16" s="171"/>
      <c r="AA16" s="171"/>
      <c r="AB16" s="171"/>
      <c r="AC16" s="171"/>
      <c r="AD16" s="171"/>
      <c r="AE16" s="171"/>
      <c r="AF16" s="171"/>
      <c r="AG16" s="171"/>
      <c r="AH16" s="171"/>
      <c r="AI16" s="171"/>
      <c r="AJ16" s="505"/>
      <c r="AK16" s="506"/>
      <c r="AL16" s="506"/>
      <c r="AM16" s="506"/>
      <c r="AN16" s="506"/>
      <c r="AO16" s="506"/>
      <c r="AP16" s="506"/>
      <c r="AQ16" s="506"/>
      <c r="AR16" s="506"/>
      <c r="AS16" s="506"/>
      <c r="AT16" s="508"/>
      <c r="AU16" s="508"/>
      <c r="AV16" s="508"/>
      <c r="AW16" s="508"/>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4">
      <c r="A17" s="171"/>
      <c r="B17" s="171"/>
      <c r="C17" s="171"/>
      <c r="D17" s="171"/>
      <c r="E17" s="171"/>
      <c r="F17" s="171"/>
      <c r="G17" s="171"/>
      <c r="H17" s="171"/>
      <c r="I17" s="171"/>
      <c r="J17" s="171"/>
      <c r="K17" s="171"/>
      <c r="L17" s="171"/>
      <c r="M17" s="171"/>
      <c r="N17" s="171"/>
      <c r="O17" s="171"/>
      <c r="P17" s="171"/>
      <c r="Q17" s="171"/>
      <c r="R17" s="171"/>
      <c r="S17" s="171"/>
      <c r="T17" s="171"/>
      <c r="U17" s="171"/>
      <c r="V17" s="171"/>
      <c r="W17" s="171"/>
      <c r="X17" s="171"/>
      <c r="Y17" s="171"/>
      <c r="Z17" s="171"/>
      <c r="AA17" s="171"/>
      <c r="AB17" s="171"/>
      <c r="AC17" s="171"/>
      <c r="AD17" s="171"/>
      <c r="AE17" s="171"/>
      <c r="AF17" s="171"/>
      <c r="AG17" s="171"/>
      <c r="AH17" s="171"/>
      <c r="AI17" s="171"/>
      <c r="AJ17" s="505"/>
      <c r="AK17" s="505"/>
      <c r="AL17" s="505"/>
      <c r="AM17" s="505"/>
      <c r="AN17" s="505"/>
      <c r="AO17" s="505"/>
      <c r="AP17" s="505"/>
      <c r="AQ17" s="505"/>
      <c r="AR17" s="505"/>
      <c r="AS17" s="505"/>
      <c r="AT17" s="505"/>
      <c r="AU17" s="505"/>
      <c r="AV17" s="505"/>
      <c r="AW17" s="505"/>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4">
      <c r="A18" s="172"/>
      <c r="B18" s="172"/>
      <c r="C18" s="172"/>
      <c r="D18" s="172"/>
      <c r="E18" s="172"/>
      <c r="F18" s="172"/>
      <c r="G18" s="172"/>
      <c r="H18" s="1209"/>
      <c r="I18" s="1209"/>
      <c r="J18" s="1209"/>
      <c r="K18" s="1209"/>
      <c r="L18" s="1209"/>
      <c r="M18" s="1209"/>
      <c r="N18" s="1209"/>
      <c r="O18" s="1209"/>
      <c r="P18" s="1209"/>
      <c r="Q18" s="1209"/>
      <c r="R18" s="1209"/>
      <c r="S18" s="1209"/>
      <c r="T18" s="1209"/>
      <c r="U18" s="1209"/>
      <c r="V18" s="1209"/>
      <c r="W18" s="1209"/>
      <c r="X18" s="1209"/>
      <c r="Y18" s="1209"/>
      <c r="Z18" s="1209"/>
      <c r="AA18" s="1209"/>
      <c r="AB18" s="1209"/>
      <c r="AC18" s="1209"/>
      <c r="AD18" s="1209"/>
      <c r="AE18" s="1209"/>
      <c r="AF18" s="1209"/>
      <c r="AG18" s="1209"/>
      <c r="AH18" s="1209"/>
      <c r="AI18" s="1209"/>
      <c r="AJ18" s="505"/>
      <c r="AK18" s="505"/>
      <c r="AL18" s="505"/>
      <c r="AM18" s="505"/>
      <c r="AN18" s="505"/>
      <c r="AO18" s="505"/>
      <c r="AP18" s="505"/>
      <c r="AQ18" s="505"/>
      <c r="AR18" s="505"/>
      <c r="AS18" s="505"/>
      <c r="AT18" s="505"/>
      <c r="AU18" s="505"/>
      <c r="AV18" s="505"/>
      <c r="AW18" s="505"/>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4">
      <c r="A19" s="172"/>
      <c r="B19" s="172"/>
      <c r="C19" s="172"/>
      <c r="D19" s="172"/>
      <c r="E19" s="172"/>
      <c r="F19" s="172"/>
      <c r="G19" s="172"/>
      <c r="H19" s="1209"/>
      <c r="I19" s="1209"/>
      <c r="J19" s="1209"/>
      <c r="K19" s="1209"/>
      <c r="L19" s="1209"/>
      <c r="M19" s="1209"/>
      <c r="N19" s="1209"/>
      <c r="O19" s="1209"/>
      <c r="P19" s="1209"/>
      <c r="Q19" s="1209"/>
      <c r="R19" s="1209"/>
      <c r="S19" s="1209"/>
      <c r="T19" s="1209"/>
      <c r="U19" s="1209"/>
      <c r="V19" s="1209"/>
      <c r="W19" s="1209"/>
      <c r="X19" s="1209"/>
      <c r="Y19" s="1209"/>
      <c r="Z19" s="1209"/>
      <c r="AA19" s="1209"/>
      <c r="AB19" s="1209"/>
      <c r="AC19" s="1209"/>
      <c r="AD19" s="1209"/>
      <c r="AE19" s="1209"/>
      <c r="AF19" s="1209"/>
      <c r="AG19" s="1209"/>
      <c r="AH19" s="1209"/>
      <c r="AI19" s="1209"/>
      <c r="AJ19" s="505"/>
      <c r="AK19" s="505"/>
      <c r="AL19" s="505"/>
      <c r="AM19" s="505"/>
      <c r="AN19" s="505"/>
      <c r="AO19" s="505"/>
      <c r="AP19" s="505"/>
      <c r="AQ19" s="505"/>
      <c r="AR19" s="505"/>
      <c r="AS19" s="505"/>
      <c r="AT19" s="505"/>
      <c r="AU19" s="505"/>
      <c r="AV19" s="505"/>
      <c r="AW19" s="505"/>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4">
      <c r="A20" s="172"/>
      <c r="B20" s="172"/>
      <c r="C20" s="172"/>
      <c r="D20" s="172"/>
      <c r="E20" s="172"/>
      <c r="F20" s="172"/>
      <c r="G20" s="172"/>
      <c r="H20" s="1209"/>
      <c r="I20" s="1209"/>
      <c r="J20" s="1209"/>
      <c r="K20" s="1209"/>
      <c r="L20" s="1209"/>
      <c r="M20" s="1209"/>
      <c r="N20" s="1209"/>
      <c r="O20" s="1209"/>
      <c r="P20" s="1209"/>
      <c r="Q20" s="1209"/>
      <c r="R20" s="1209"/>
      <c r="S20" s="1209"/>
      <c r="T20" s="1209"/>
      <c r="U20" s="1209"/>
      <c r="V20" s="1209"/>
      <c r="W20" s="1209"/>
      <c r="X20" s="1209"/>
      <c r="Y20" s="1209"/>
      <c r="Z20" s="1209"/>
      <c r="AA20" s="1209"/>
      <c r="AB20" s="1209"/>
      <c r="AC20" s="1209"/>
      <c r="AD20" s="1209"/>
      <c r="AE20" s="1209"/>
      <c r="AF20" s="1209"/>
      <c r="AG20" s="1209"/>
      <c r="AH20" s="1209"/>
      <c r="AI20" s="1209"/>
      <c r="AJ20" s="505"/>
      <c r="AK20" s="505"/>
      <c r="AL20" s="505"/>
      <c r="AM20" s="505"/>
      <c r="AN20" s="505"/>
      <c r="AO20" s="505"/>
      <c r="AP20" s="505"/>
      <c r="AQ20" s="505"/>
      <c r="AR20" s="505"/>
      <c r="AS20" s="505"/>
      <c r="AT20" s="505"/>
      <c r="AU20" s="505"/>
      <c r="AV20" s="505"/>
      <c r="AW20" s="505"/>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4">
      <c r="A21" s="172"/>
      <c r="B21" s="172"/>
      <c r="C21" s="172"/>
      <c r="D21" s="172"/>
      <c r="E21" s="172"/>
      <c r="F21" s="172"/>
      <c r="G21" s="172"/>
      <c r="H21" s="1209"/>
      <c r="I21" s="1209"/>
      <c r="J21" s="1209"/>
      <c r="K21" s="1209"/>
      <c r="L21" s="1209"/>
      <c r="M21" s="1209"/>
      <c r="N21" s="1209"/>
      <c r="O21" s="1209"/>
      <c r="P21" s="1209"/>
      <c r="Q21" s="1209"/>
      <c r="R21" s="1209"/>
      <c r="S21" s="1209"/>
      <c r="T21" s="1209"/>
      <c r="U21" s="1209"/>
      <c r="V21" s="1209"/>
      <c r="W21" s="1209"/>
      <c r="X21" s="1209"/>
      <c r="Y21" s="1209"/>
      <c r="Z21" s="1209"/>
      <c r="AA21" s="1209"/>
      <c r="AB21" s="1209"/>
      <c r="AC21" s="1209"/>
      <c r="AD21" s="1209"/>
      <c r="AE21" s="1209"/>
      <c r="AF21" s="1209"/>
      <c r="AG21" s="1209"/>
      <c r="AH21" s="1209"/>
      <c r="AI21" s="1209"/>
      <c r="AJ21" s="505"/>
      <c r="AK21" s="505"/>
      <c r="AL21" s="505"/>
      <c r="AM21" s="505"/>
      <c r="AN21" s="505"/>
      <c r="AO21" s="505"/>
      <c r="AP21" s="505"/>
      <c r="AQ21" s="505"/>
      <c r="AR21" s="505"/>
      <c r="AS21" s="505"/>
      <c r="AT21" s="505"/>
      <c r="AU21" s="505"/>
      <c r="AV21" s="505"/>
      <c r="AW21" s="505"/>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4">
      <c r="A22" s="172"/>
      <c r="B22" s="172"/>
      <c r="C22" s="172"/>
      <c r="D22" s="172"/>
      <c r="E22" s="172"/>
      <c r="F22" s="172"/>
      <c r="G22" s="172"/>
      <c r="H22" s="1209"/>
      <c r="I22" s="1209"/>
      <c r="J22" s="1209"/>
      <c r="K22" s="1209"/>
      <c r="L22" s="1209"/>
      <c r="M22" s="1209"/>
      <c r="N22" s="1209"/>
      <c r="O22" s="1209"/>
      <c r="P22" s="1209"/>
      <c r="Q22" s="1209"/>
      <c r="R22" s="1209"/>
      <c r="S22" s="1209"/>
      <c r="T22" s="1209"/>
      <c r="U22" s="1209"/>
      <c r="V22" s="1209"/>
      <c r="W22" s="1209"/>
      <c r="X22" s="1209"/>
      <c r="Y22" s="1209"/>
      <c r="Z22" s="1209"/>
      <c r="AA22" s="1209"/>
      <c r="AB22" s="1209"/>
      <c r="AC22" s="1209"/>
      <c r="AD22" s="1209"/>
      <c r="AE22" s="1209"/>
      <c r="AF22" s="1209"/>
      <c r="AG22" s="1209"/>
      <c r="AH22" s="1209"/>
      <c r="AI22" s="1209"/>
      <c r="AJ22" s="505"/>
      <c r="AK22" s="505"/>
      <c r="AL22" s="505"/>
      <c r="AM22" s="505"/>
      <c r="AN22" s="505"/>
      <c r="AO22" s="505"/>
      <c r="AP22" s="505"/>
      <c r="AQ22" s="505"/>
      <c r="AR22" s="505"/>
      <c r="AS22" s="505"/>
      <c r="AT22" s="505"/>
      <c r="AU22" s="505"/>
      <c r="AV22" s="505"/>
      <c r="AW22" s="505"/>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4">
      <c r="A26" s="171"/>
      <c r="B26" s="171"/>
      <c r="C26" s="171"/>
      <c r="D26" s="171"/>
      <c r="E26" s="171"/>
      <c r="F26" s="171"/>
      <c r="G26" s="171"/>
      <c r="H26" s="171"/>
      <c r="I26" s="171"/>
      <c r="J26" s="171"/>
      <c r="K26" s="171"/>
      <c r="L26" s="171"/>
      <c r="M26" s="171"/>
      <c r="N26" s="171"/>
      <c r="O26" s="171"/>
      <c r="P26" s="171"/>
      <c r="Q26" s="171"/>
      <c r="R26" s="171"/>
      <c r="S26" s="1210" t="s">
        <v>297</v>
      </c>
      <c r="T26" s="1210"/>
      <c r="U26" s="1210"/>
      <c r="V26" s="1210"/>
      <c r="W26" s="1210"/>
      <c r="X26" s="1210"/>
      <c r="Y26" s="1210"/>
      <c r="Z26" s="1210"/>
      <c r="AA26" s="1210"/>
      <c r="AB26" s="1210"/>
      <c r="AC26" s="1210"/>
      <c r="AD26" s="1210"/>
      <c r="AE26" s="1210"/>
      <c r="AF26" s="1210"/>
      <c r="AG26" s="1210"/>
      <c r="AH26" s="1210"/>
      <c r="AI26" s="1210"/>
      <c r="AJ26" s="505"/>
      <c r="AK26" s="505"/>
      <c r="AL26" s="505"/>
      <c r="AM26" s="505"/>
      <c r="AN26" s="505"/>
      <c r="AO26" s="505"/>
      <c r="AP26" s="505"/>
      <c r="AQ26" s="505"/>
      <c r="AR26" s="505"/>
      <c r="AS26" s="505"/>
      <c r="AT26" s="505"/>
      <c r="AU26" s="505"/>
      <c r="AV26" s="505"/>
      <c r="AW26" s="505"/>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4">
      <c r="A27" s="171"/>
      <c r="B27" s="171"/>
      <c r="C27" s="171"/>
      <c r="D27" s="171"/>
      <c r="E27" s="171"/>
      <c r="F27" s="171"/>
      <c r="G27" s="171"/>
      <c r="H27" s="171"/>
      <c r="I27" s="171"/>
      <c r="J27" s="171"/>
      <c r="K27" s="171"/>
      <c r="L27" s="171"/>
      <c r="M27" s="171"/>
      <c r="N27" s="171"/>
      <c r="O27" s="171"/>
      <c r="P27" s="171"/>
      <c r="Q27" s="171"/>
      <c r="R27" s="171"/>
      <c r="S27" s="1210"/>
      <c r="T27" s="1210"/>
      <c r="U27" s="1210"/>
      <c r="V27" s="1210"/>
      <c r="W27" s="1210"/>
      <c r="X27" s="1210"/>
      <c r="Y27" s="1210"/>
      <c r="Z27" s="1210"/>
      <c r="AA27" s="1210"/>
      <c r="AB27" s="1210"/>
      <c r="AC27" s="1210"/>
      <c r="AD27" s="1210"/>
      <c r="AE27" s="1210"/>
      <c r="AF27" s="1210"/>
      <c r="AG27" s="1210"/>
      <c r="AH27" s="1210"/>
      <c r="AI27" s="1210"/>
      <c r="AJ27" s="505"/>
      <c r="AK27" s="505"/>
      <c r="AL27" s="505"/>
      <c r="AM27" s="505"/>
      <c r="AN27" s="505"/>
      <c r="AO27" s="505"/>
      <c r="AP27" s="505"/>
      <c r="AQ27" s="505"/>
      <c r="AR27" s="505"/>
      <c r="AS27" s="505"/>
      <c r="AT27" s="505"/>
      <c r="AU27" s="505"/>
      <c r="AV27" s="505"/>
      <c r="AW27" s="505"/>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4">
      <c r="A28" s="171"/>
      <c r="B28" s="171"/>
      <c r="C28" s="171"/>
      <c r="D28" s="171"/>
      <c r="E28" s="171"/>
      <c r="F28" s="171"/>
      <c r="G28" s="171"/>
      <c r="H28" s="171"/>
      <c r="I28" s="171"/>
      <c r="J28" s="171"/>
      <c r="K28" s="171"/>
      <c r="L28" s="171"/>
      <c r="M28" s="171"/>
      <c r="N28" s="171"/>
      <c r="O28" s="171"/>
      <c r="P28" s="171"/>
      <c r="Q28" s="171"/>
      <c r="R28" s="171"/>
      <c r="S28" s="1210"/>
      <c r="T28" s="1210"/>
      <c r="U28" s="1210"/>
      <c r="V28" s="1210"/>
      <c r="W28" s="1210"/>
      <c r="X28" s="1210"/>
      <c r="Y28" s="1210"/>
      <c r="Z28" s="1210"/>
      <c r="AA28" s="1210"/>
      <c r="AB28" s="1210"/>
      <c r="AC28" s="1210"/>
      <c r="AD28" s="1210"/>
      <c r="AE28" s="1210"/>
      <c r="AF28" s="1210"/>
      <c r="AG28" s="1210"/>
      <c r="AH28" s="1210"/>
      <c r="AI28" s="1210"/>
      <c r="AJ28" s="505"/>
      <c r="AK28" s="505"/>
      <c r="AL28" s="505"/>
      <c r="AM28" s="505"/>
      <c r="AN28" s="505"/>
      <c r="AO28" s="505"/>
      <c r="AP28" s="505"/>
      <c r="AQ28" s="505"/>
      <c r="AR28" s="505"/>
      <c r="AS28" s="505"/>
      <c r="AT28" s="505"/>
      <c r="AU28" s="505"/>
      <c r="AV28" s="505"/>
      <c r="AW28" s="505"/>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4">
      <c r="A29" s="171"/>
      <c r="B29" s="171"/>
      <c r="C29" s="171"/>
      <c r="D29" s="171"/>
      <c r="E29" s="171"/>
      <c r="F29" s="171"/>
      <c r="G29" s="171"/>
      <c r="H29" s="171"/>
      <c r="I29" s="171"/>
      <c r="J29" s="171"/>
      <c r="K29" s="171"/>
      <c r="L29" s="171"/>
      <c r="M29" s="171"/>
      <c r="N29" s="171"/>
      <c r="O29" s="171"/>
      <c r="P29" s="171"/>
      <c r="Q29" s="171"/>
      <c r="R29" s="171"/>
      <c r="S29" s="1210"/>
      <c r="T29" s="1210"/>
      <c r="U29" s="1210"/>
      <c r="V29" s="1210"/>
      <c r="W29" s="1210"/>
      <c r="X29" s="1210"/>
      <c r="Y29" s="1210"/>
      <c r="Z29" s="1210"/>
      <c r="AA29" s="1210"/>
      <c r="AB29" s="1210"/>
      <c r="AC29" s="1210"/>
      <c r="AD29" s="1210"/>
      <c r="AE29" s="1210"/>
      <c r="AF29" s="1210"/>
      <c r="AG29" s="1210"/>
      <c r="AH29" s="1210"/>
      <c r="AI29" s="1210"/>
      <c r="AJ29" s="505"/>
      <c r="AK29" s="505"/>
      <c r="AL29" s="505"/>
      <c r="AM29" s="505"/>
      <c r="AN29" s="505"/>
      <c r="AO29" s="505"/>
      <c r="AP29" s="505"/>
      <c r="AQ29" s="505"/>
      <c r="AR29" s="505"/>
      <c r="AS29" s="505"/>
      <c r="AT29" s="505"/>
      <c r="AU29" s="505"/>
      <c r="AV29" s="505"/>
      <c r="AW29" s="505"/>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4">
      <c r="A30" s="171"/>
      <c r="B30" s="171"/>
      <c r="C30" s="171"/>
      <c r="D30" s="171"/>
      <c r="E30" s="171"/>
      <c r="F30" s="171"/>
      <c r="G30" s="171"/>
      <c r="H30" s="171"/>
      <c r="I30" s="171"/>
      <c r="J30" s="171"/>
      <c r="K30" s="171"/>
      <c r="L30" s="171"/>
      <c r="M30" s="171"/>
      <c r="N30" s="171"/>
      <c r="O30" s="171"/>
      <c r="P30" s="171"/>
      <c r="Q30" s="171"/>
      <c r="R30" s="171"/>
      <c r="S30" s="1210"/>
      <c r="T30" s="1210"/>
      <c r="U30" s="1210"/>
      <c r="V30" s="1210"/>
      <c r="W30" s="1210"/>
      <c r="X30" s="1210"/>
      <c r="Y30" s="1210"/>
      <c r="Z30" s="1210"/>
      <c r="AA30" s="1210"/>
      <c r="AB30" s="1210"/>
      <c r="AC30" s="1210"/>
      <c r="AD30" s="1210"/>
      <c r="AE30" s="1210"/>
      <c r="AF30" s="1210"/>
      <c r="AG30" s="1210"/>
      <c r="AH30" s="1210"/>
      <c r="AI30" s="1210"/>
      <c r="AJ30" s="505"/>
      <c r="AK30" s="505"/>
      <c r="AL30" s="505"/>
      <c r="AM30" s="505"/>
      <c r="AN30" s="505"/>
      <c r="AO30" s="505"/>
      <c r="AP30" s="505"/>
      <c r="AQ30" s="505"/>
      <c r="AR30" s="505"/>
      <c r="AS30" s="505"/>
      <c r="AT30" s="505"/>
      <c r="AU30" s="505"/>
      <c r="AV30" s="505"/>
      <c r="AW30" s="505"/>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71"/>
      <c r="AB31" s="171"/>
      <c r="AC31" s="171"/>
      <c r="AD31" s="171"/>
      <c r="AE31" s="171"/>
      <c r="AF31" s="171"/>
      <c r="AG31" s="171"/>
      <c r="AH31" s="171"/>
      <c r="AI31" s="171"/>
      <c r="AJ31" s="505"/>
      <c r="AK31" s="505"/>
      <c r="AL31" s="505"/>
      <c r="AM31" s="505"/>
      <c r="AN31" s="505"/>
      <c r="AO31" s="505"/>
      <c r="AP31" s="505"/>
      <c r="AQ31" s="505"/>
      <c r="AR31" s="505"/>
      <c r="AS31" s="505"/>
      <c r="AT31" s="505"/>
      <c r="AU31" s="505"/>
      <c r="AV31" s="505"/>
      <c r="AW31" s="505"/>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4">
      <c r="A33" s="171"/>
      <c r="B33" s="171"/>
      <c r="C33" s="171"/>
      <c r="D33" s="171"/>
      <c r="E33" s="171"/>
      <c r="F33" s="171"/>
      <c r="G33" s="171"/>
      <c r="H33" s="1209"/>
      <c r="I33" s="1209"/>
      <c r="J33" s="1209"/>
      <c r="K33" s="1209"/>
      <c r="L33" s="1209"/>
      <c r="M33" s="1209"/>
      <c r="N33" s="1209"/>
      <c r="O33" s="1209"/>
      <c r="P33" s="1209"/>
      <c r="Q33" s="1209"/>
      <c r="R33" s="1209"/>
      <c r="S33" s="1209"/>
      <c r="T33" s="1209"/>
      <c r="U33" s="1209"/>
      <c r="V33" s="1209"/>
      <c r="W33" s="1209"/>
      <c r="X33" s="1209"/>
      <c r="Y33" s="1209"/>
      <c r="Z33" s="1209"/>
      <c r="AA33" s="1209"/>
      <c r="AB33" s="1209"/>
      <c r="AC33" s="1209"/>
      <c r="AD33" s="1209"/>
      <c r="AE33" s="1209"/>
      <c r="AF33" s="1209"/>
      <c r="AG33" s="1209"/>
      <c r="AH33" s="1209"/>
      <c r="AI33" s="1209"/>
      <c r="AJ33" s="505"/>
      <c r="AK33" s="505"/>
      <c r="AL33" s="505"/>
      <c r="AM33" s="505"/>
      <c r="AN33" s="505"/>
      <c r="AO33" s="505"/>
      <c r="AP33" s="505"/>
      <c r="AQ33" s="505"/>
      <c r="AR33" s="505"/>
      <c r="AS33" s="505"/>
      <c r="AT33" s="505"/>
      <c r="AU33" s="505"/>
      <c r="AV33" s="505"/>
      <c r="AW33" s="505"/>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70"/>
      <c r="B34" s="170"/>
      <c r="C34" s="170"/>
      <c r="D34" s="170"/>
      <c r="E34" s="170"/>
      <c r="F34" s="170"/>
      <c r="G34" s="170"/>
      <c r="H34" s="1209"/>
      <c r="I34" s="1209"/>
      <c r="J34" s="1209"/>
      <c r="K34" s="1209"/>
      <c r="L34" s="1209"/>
      <c r="M34" s="1209"/>
      <c r="N34" s="1209"/>
      <c r="O34" s="1209"/>
      <c r="P34" s="1209"/>
      <c r="Q34" s="1209"/>
      <c r="R34" s="1209"/>
      <c r="S34" s="1209"/>
      <c r="T34" s="1209"/>
      <c r="U34" s="1209"/>
      <c r="V34" s="1209"/>
      <c r="W34" s="1209"/>
      <c r="X34" s="1209"/>
      <c r="Y34" s="1209"/>
      <c r="Z34" s="1209"/>
      <c r="AA34" s="1209"/>
      <c r="AB34" s="1209"/>
      <c r="AC34" s="1209"/>
      <c r="AD34" s="1209"/>
      <c r="AE34" s="1209"/>
      <c r="AF34" s="1209"/>
      <c r="AG34" s="1209"/>
      <c r="AH34" s="1209"/>
      <c r="AI34" s="1209"/>
      <c r="AJ34" s="505"/>
      <c r="AK34" s="505"/>
      <c r="AL34" s="505"/>
      <c r="AM34" s="505"/>
      <c r="AN34" s="505"/>
      <c r="AO34" s="505"/>
      <c r="AP34" s="505"/>
      <c r="AQ34" s="505"/>
      <c r="AR34" s="505"/>
      <c r="AS34" s="505"/>
      <c r="AT34" s="505"/>
      <c r="AU34" s="505"/>
      <c r="AV34" s="505"/>
      <c r="AW34" s="505"/>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70"/>
      <c r="B35" s="170"/>
      <c r="C35" s="170"/>
      <c r="D35" s="170"/>
      <c r="E35" s="170"/>
      <c r="F35" s="170"/>
      <c r="G35" s="170"/>
      <c r="H35" s="1209"/>
      <c r="I35" s="1209"/>
      <c r="J35" s="1209"/>
      <c r="K35" s="1209"/>
      <c r="L35" s="1209"/>
      <c r="M35" s="1209"/>
      <c r="N35" s="1209"/>
      <c r="O35" s="1209"/>
      <c r="P35" s="1209"/>
      <c r="Q35" s="1209"/>
      <c r="R35" s="1209"/>
      <c r="S35" s="1209"/>
      <c r="T35" s="1209"/>
      <c r="U35" s="1209"/>
      <c r="V35" s="1209"/>
      <c r="W35" s="1209"/>
      <c r="X35" s="1209"/>
      <c r="Y35" s="1209"/>
      <c r="Z35" s="1209"/>
      <c r="AA35" s="1209"/>
      <c r="AB35" s="1209"/>
      <c r="AC35" s="1209"/>
      <c r="AD35" s="1209"/>
      <c r="AE35" s="1209"/>
      <c r="AF35" s="1209"/>
      <c r="AG35" s="1209"/>
      <c r="AH35" s="1209"/>
      <c r="AI35" s="1209"/>
      <c r="AJ35" s="505"/>
      <c r="AK35" s="505"/>
      <c r="AL35" s="505"/>
      <c r="AM35" s="505"/>
      <c r="AN35" s="505"/>
      <c r="AO35" s="505"/>
      <c r="AP35" s="505"/>
      <c r="AQ35" s="505"/>
      <c r="AR35" s="505"/>
      <c r="AS35" s="505"/>
      <c r="AT35" s="505"/>
      <c r="AU35" s="505"/>
      <c r="AV35" s="505"/>
      <c r="AW35" s="505"/>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70"/>
      <c r="B36" s="170"/>
      <c r="C36" s="170"/>
      <c r="D36" s="170"/>
      <c r="E36" s="170"/>
      <c r="F36" s="170"/>
      <c r="G36" s="170"/>
      <c r="H36" s="1209"/>
      <c r="I36" s="1209"/>
      <c r="J36" s="1209"/>
      <c r="K36" s="1209"/>
      <c r="L36" s="1209"/>
      <c r="M36" s="1209"/>
      <c r="N36" s="1209"/>
      <c r="O36" s="1209"/>
      <c r="P36" s="1209"/>
      <c r="Q36" s="1209"/>
      <c r="R36" s="1209"/>
      <c r="S36" s="1209"/>
      <c r="T36" s="1209"/>
      <c r="U36" s="1209"/>
      <c r="V36" s="1209"/>
      <c r="W36" s="1209"/>
      <c r="X36" s="1209"/>
      <c r="Y36" s="1209"/>
      <c r="Z36" s="1209"/>
      <c r="AA36" s="1209"/>
      <c r="AB36" s="1209"/>
      <c r="AC36" s="1209"/>
      <c r="AD36" s="1209"/>
      <c r="AE36" s="1209"/>
      <c r="AF36" s="1209"/>
      <c r="AG36" s="1209"/>
      <c r="AH36" s="1209"/>
      <c r="AI36" s="1209"/>
      <c r="AJ36" s="505"/>
      <c r="AK36" s="505"/>
      <c r="AL36" s="505"/>
      <c r="AM36" s="505"/>
      <c r="AN36" s="505"/>
      <c r="AO36" s="505"/>
      <c r="AP36" s="505"/>
      <c r="AQ36" s="505"/>
      <c r="AR36" s="505"/>
      <c r="AS36" s="505"/>
      <c r="AT36" s="505"/>
      <c r="AU36" s="505"/>
      <c r="AV36" s="505"/>
      <c r="AW36" s="505"/>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70"/>
      <c r="B37" s="170"/>
      <c r="C37" s="170"/>
      <c r="D37" s="170"/>
      <c r="E37" s="170"/>
      <c r="F37" s="170"/>
      <c r="G37" s="170"/>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514" t="s">
        <v>788</v>
      </c>
      <c r="AK37" s="505"/>
      <c r="AL37" s="505"/>
      <c r="AM37" s="505"/>
      <c r="AN37" s="505"/>
      <c r="AO37" s="505"/>
      <c r="AP37" s="505"/>
      <c r="AQ37" s="505"/>
      <c r="AR37" s="505"/>
      <c r="AS37" s="505"/>
      <c r="AT37" s="505"/>
      <c r="AU37" s="505"/>
      <c r="AV37" s="505"/>
      <c r="AW37" s="505"/>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70"/>
      <c r="B38" s="170"/>
      <c r="C38" s="170"/>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170"/>
      <c r="AD38" s="170"/>
      <c r="AE38" s="170"/>
      <c r="AF38" s="170"/>
      <c r="AG38" s="170"/>
      <c r="AH38" s="170"/>
      <c r="AI38" s="170"/>
      <c r="AJ38" s="515"/>
      <c r="AK38" s="505"/>
      <c r="AL38" s="505"/>
      <c r="AM38" s="505"/>
      <c r="AN38" s="505"/>
      <c r="AO38" s="505"/>
      <c r="AP38" s="505"/>
      <c r="AQ38" s="505"/>
      <c r="AR38" s="505"/>
      <c r="AS38" s="505"/>
      <c r="AT38" s="505"/>
      <c r="AU38" s="505"/>
      <c r="AV38" s="505"/>
      <c r="AW38" s="505"/>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70"/>
      <c r="AD40" s="170"/>
      <c r="AE40" s="170"/>
      <c r="AF40" s="170"/>
      <c r="AG40" s="170"/>
      <c r="AH40" s="170"/>
      <c r="AI40" s="170"/>
      <c r="AJ40" s="514" t="s">
        <v>785</v>
      </c>
      <c r="AK40" s="505"/>
      <c r="AL40" s="505"/>
      <c r="AM40" s="505"/>
      <c r="AN40" s="505"/>
      <c r="AO40" s="505"/>
      <c r="AP40" s="505"/>
      <c r="AQ40" s="505"/>
      <c r="AR40" s="505"/>
      <c r="AS40" s="505"/>
      <c r="AT40" s="505"/>
      <c r="AU40" s="505"/>
      <c r="AV40" s="505"/>
      <c r="AW40" s="505"/>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70"/>
      <c r="AB41" s="170"/>
      <c r="AC41" s="170"/>
      <c r="AD41" s="170"/>
      <c r="AE41" s="170"/>
      <c r="AF41" s="170"/>
      <c r="AG41" s="170"/>
      <c r="AH41" s="170"/>
      <c r="AI41" s="170"/>
      <c r="AJ41" s="516" t="s">
        <v>294</v>
      </c>
      <c r="AK41" s="505"/>
      <c r="AL41" s="505"/>
      <c r="AM41" s="505"/>
      <c r="AN41" s="505"/>
      <c r="AO41" s="505"/>
      <c r="AP41" s="505"/>
      <c r="AQ41" s="505"/>
      <c r="AR41" s="505"/>
      <c r="AS41" s="505"/>
      <c r="AT41" s="505"/>
      <c r="AU41" s="505"/>
      <c r="AV41" s="505"/>
      <c r="AW41" s="505"/>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ht="13.35" customHeight="1" x14ac:dyDescent="0.2">
      <c r="A53" s="170"/>
      <c r="B53" s="170"/>
      <c r="C53" s="170"/>
      <c r="D53" s="170"/>
      <c r="E53" s="170"/>
      <c r="F53" s="170"/>
      <c r="G53" s="170"/>
      <c r="H53" s="170"/>
      <c r="I53" s="170"/>
      <c r="J53" s="170"/>
      <c r="K53" s="170"/>
      <c r="L53" s="170"/>
      <c r="M53" s="170"/>
      <c r="N53" s="170"/>
      <c r="O53" s="170"/>
      <c r="P53" s="170"/>
      <c r="Q53" s="170"/>
      <c r="R53" s="170"/>
      <c r="S53" s="170"/>
      <c r="T53" s="1205" t="s">
        <v>296</v>
      </c>
      <c r="U53" s="1205"/>
      <c r="V53" s="1205"/>
      <c r="W53" s="1205"/>
      <c r="X53" s="1205"/>
      <c r="Y53" s="1205"/>
      <c r="Z53" s="1205"/>
      <c r="AA53" s="1205"/>
      <c r="AB53" s="1205"/>
      <c r="AC53" s="1205"/>
      <c r="AD53" s="1205"/>
      <c r="AE53" s="1205"/>
      <c r="AF53" s="1205"/>
      <c r="AG53" s="1205"/>
      <c r="AH53" s="1205"/>
      <c r="AI53" s="1205"/>
      <c r="AJ53" s="505">
        <v>2951</v>
      </c>
      <c r="AK53" s="505"/>
      <c r="AL53" s="505"/>
      <c r="AM53" s="505" t="s">
        <v>780</v>
      </c>
      <c r="AN53" s="505"/>
      <c r="AO53" s="505"/>
      <c r="AP53" s="505"/>
      <c r="AQ53" s="505"/>
      <c r="AR53" s="505"/>
      <c r="AS53" s="505"/>
      <c r="AT53" s="505"/>
      <c r="AU53" s="505"/>
      <c r="AV53" s="505"/>
      <c r="AW53" s="505"/>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ht="13.35" customHeight="1" x14ac:dyDescent="0.2">
      <c r="A54" s="170"/>
      <c r="B54" s="170"/>
      <c r="C54" s="170"/>
      <c r="D54" s="170"/>
      <c r="E54" s="170"/>
      <c r="F54" s="170"/>
      <c r="G54" s="170"/>
      <c r="H54" s="170"/>
      <c r="I54" s="170"/>
      <c r="J54" s="170"/>
      <c r="K54" s="170"/>
      <c r="L54" s="170"/>
      <c r="M54" s="170"/>
      <c r="N54" s="170"/>
      <c r="O54" s="170"/>
      <c r="P54" s="170"/>
      <c r="Q54" s="170"/>
      <c r="R54" s="170"/>
      <c r="S54" s="170"/>
      <c r="T54" s="1205" t="s">
        <v>295</v>
      </c>
      <c r="U54" s="1205"/>
      <c r="V54" s="1205"/>
      <c r="W54" s="1205"/>
      <c r="X54" s="1205"/>
      <c r="Y54" s="1205"/>
      <c r="Z54" s="1205"/>
      <c r="AA54" s="1205"/>
      <c r="AB54" s="1205"/>
      <c r="AC54" s="1205"/>
      <c r="AD54" s="1205"/>
      <c r="AE54" s="1205"/>
      <c r="AF54" s="1205"/>
      <c r="AG54" s="1205"/>
      <c r="AH54" s="1205"/>
      <c r="AI54" s="1205"/>
      <c r="AJ54" s="505">
        <v>3558</v>
      </c>
      <c r="AK54" s="505"/>
      <c r="AL54" s="505"/>
      <c r="AM54" s="505" t="s">
        <v>777</v>
      </c>
      <c r="AN54" s="505"/>
      <c r="AO54" s="505"/>
      <c r="AP54" s="505"/>
      <c r="AQ54" s="505"/>
      <c r="AR54" s="505"/>
      <c r="AS54" s="505"/>
      <c r="AT54" s="505"/>
      <c r="AU54" s="505"/>
      <c r="AV54" s="505"/>
      <c r="AW54" s="505"/>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ht="13.35" customHeight="1" x14ac:dyDescent="0.2">
      <c r="A55" s="170"/>
      <c r="B55" s="170"/>
      <c r="C55" s="170"/>
      <c r="D55" s="170"/>
      <c r="E55" s="170"/>
      <c r="F55" s="170"/>
      <c r="G55" s="170"/>
      <c r="H55" s="170"/>
      <c r="I55" s="170"/>
      <c r="J55" s="170"/>
      <c r="K55" s="170"/>
      <c r="L55" s="170"/>
      <c r="M55" s="170"/>
      <c r="N55" s="170"/>
      <c r="O55" s="170"/>
      <c r="P55" s="170"/>
      <c r="Q55" s="170"/>
      <c r="R55" s="170"/>
      <c r="S55" s="170"/>
      <c r="T55" s="1205" t="str">
        <f>IF(AJ38="Dallas",AJ41,IF(AJ38="Ft. Worth",AJ42,IF(AJ38="Houston",AJ43,IF(AJ38="El Paso",AJ44,AJ41))))</f>
        <v>1331 River Bend Drive</v>
      </c>
      <c r="U55" s="1205"/>
      <c r="V55" s="1205"/>
      <c r="W55" s="1205"/>
      <c r="X55" s="1205"/>
      <c r="Y55" s="1205"/>
      <c r="Z55" s="1205"/>
      <c r="AA55" s="1205"/>
      <c r="AB55" s="1205"/>
      <c r="AC55" s="1205"/>
      <c r="AD55" s="1205"/>
      <c r="AE55" s="1205"/>
      <c r="AF55" s="1205"/>
      <c r="AG55" s="1205"/>
      <c r="AH55" s="1205"/>
      <c r="AI55" s="1205"/>
      <c r="AJ55" s="505">
        <v>3683</v>
      </c>
      <c r="AK55" s="505"/>
      <c r="AL55" s="505"/>
      <c r="AM55" s="505" t="s">
        <v>778</v>
      </c>
      <c r="AN55" s="505"/>
      <c r="AO55" s="505"/>
      <c r="AP55" s="505"/>
      <c r="AQ55" s="505"/>
      <c r="AR55" s="505"/>
      <c r="AS55" s="505"/>
      <c r="AT55" s="505"/>
      <c r="AU55" s="505"/>
      <c r="AV55" s="505"/>
      <c r="AW55" s="505"/>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ht="13.35" customHeight="1" x14ac:dyDescent="0.2">
      <c r="A56" s="170"/>
      <c r="B56" s="170"/>
      <c r="C56" s="170"/>
      <c r="D56" s="170"/>
      <c r="E56" s="170"/>
      <c r="F56" s="170"/>
      <c r="G56" s="170"/>
      <c r="H56" s="170"/>
      <c r="I56" s="170"/>
      <c r="J56" s="170"/>
      <c r="K56" s="170"/>
      <c r="L56" s="170"/>
      <c r="M56" s="170"/>
      <c r="N56" s="170"/>
      <c r="O56" s="170"/>
      <c r="P56" s="170"/>
      <c r="Q56" s="170"/>
      <c r="R56" s="170"/>
      <c r="S56" s="170"/>
      <c r="T56" s="1205" t="str">
        <f>IF(AJ38="Dallas",AJ47,IF(AJ38="Ft. Worth",AJ48,IF(AJ38="Houston",AJ49,IF(AJ38="El Paso",AJ50,AJ47))))</f>
        <v>Dallas, TX 75247-4962</v>
      </c>
      <c r="U56" s="1205"/>
      <c r="V56" s="1205"/>
      <c r="W56" s="1205"/>
      <c r="X56" s="1205"/>
      <c r="Y56" s="1205"/>
      <c r="Z56" s="1205"/>
      <c r="AA56" s="1205"/>
      <c r="AB56" s="1205"/>
      <c r="AC56" s="1205"/>
      <c r="AD56" s="1205"/>
      <c r="AE56" s="1205"/>
      <c r="AF56" s="1205"/>
      <c r="AG56" s="1205"/>
      <c r="AH56" s="1205"/>
      <c r="AI56" s="1205"/>
      <c r="AJ56" s="505">
        <v>2951</v>
      </c>
      <c r="AK56" s="505"/>
      <c r="AL56" s="505"/>
      <c r="AM56" s="505" t="s">
        <v>779</v>
      </c>
      <c r="AN56" s="505"/>
      <c r="AO56" s="505"/>
      <c r="AP56" s="505"/>
      <c r="AQ56" s="505"/>
      <c r="AR56" s="505"/>
      <c r="AS56" s="505"/>
      <c r="AT56" s="505"/>
      <c r="AU56" s="505"/>
      <c r="AV56" s="505"/>
      <c r="AW56" s="505"/>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ht="13.35" customHeight="1" x14ac:dyDescent="0.2">
      <c r="A57" s="170"/>
      <c r="B57" s="170"/>
      <c r="C57" s="170"/>
      <c r="D57" s="170"/>
      <c r="E57" s="170"/>
      <c r="F57" s="170"/>
      <c r="G57" s="170"/>
      <c r="H57" s="170"/>
      <c r="I57" s="170"/>
      <c r="J57" s="170"/>
      <c r="K57" s="170"/>
      <c r="L57" s="170"/>
      <c r="M57" s="170"/>
      <c r="N57" s="170"/>
      <c r="O57" s="170"/>
      <c r="P57" s="170"/>
      <c r="Q57" s="170"/>
      <c r="R57" s="170"/>
      <c r="S57" s="170"/>
      <c r="T57" s="1205" t="s">
        <v>293</v>
      </c>
      <c r="U57" s="1205"/>
      <c r="V57" s="1205"/>
      <c r="W57" s="1205"/>
      <c r="X57" s="1205"/>
      <c r="Y57" s="1205"/>
      <c r="Z57" s="1205"/>
      <c r="AA57" s="1205"/>
      <c r="AB57" s="1205"/>
      <c r="AC57" s="1205"/>
      <c r="AD57" s="1205"/>
      <c r="AE57" s="1205"/>
      <c r="AF57" s="1205"/>
      <c r="AG57" s="1205"/>
      <c r="AH57" s="1205"/>
      <c r="AI57" s="1205"/>
      <c r="AJ57" s="505"/>
      <c r="AK57" s="505"/>
      <c r="AL57" s="505"/>
      <c r="AM57" s="505"/>
      <c r="AN57" s="505"/>
      <c r="AO57" s="505"/>
      <c r="AP57" s="505"/>
      <c r="AQ57" s="505"/>
      <c r="AR57" s="505"/>
      <c r="AS57" s="505"/>
      <c r="AT57" s="505"/>
      <c r="AU57" s="505"/>
      <c r="AV57" s="505"/>
      <c r="AW57" s="505"/>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ht="13.35" customHeight="1" x14ac:dyDescent="0.2">
      <c r="A58" s="170"/>
      <c r="B58" s="170"/>
      <c r="C58" s="170"/>
      <c r="D58" s="170"/>
      <c r="E58" s="170"/>
      <c r="F58" s="170"/>
      <c r="G58" s="170"/>
      <c r="H58" s="170"/>
      <c r="I58" s="170"/>
      <c r="J58" s="170"/>
      <c r="K58" s="170"/>
      <c r="L58" s="170"/>
      <c r="M58" s="170"/>
      <c r="N58" s="170"/>
      <c r="O58" s="170"/>
      <c r="P58" s="170"/>
      <c r="Q58" s="170"/>
      <c r="R58" s="170"/>
      <c r="S58" s="170"/>
      <c r="T58" s="1205" t="str">
        <f>"NEBB Registration Number: "&amp;IF(AJ38="Dallas",AJ53,IF(AJ38="Ft. Worth",AJ54,IF(AJ38="Houston",AJ55,IF(AJ38="El Paso",AJ56,AJ53))))</f>
        <v>NEBB Registration Number: 2951</v>
      </c>
      <c r="U58" s="1205"/>
      <c r="V58" s="1205"/>
      <c r="W58" s="1205"/>
      <c r="X58" s="1205"/>
      <c r="Y58" s="1205"/>
      <c r="Z58" s="1205"/>
      <c r="AA58" s="1205"/>
      <c r="AB58" s="1205"/>
      <c r="AC58" s="1205"/>
      <c r="AD58" s="1205"/>
      <c r="AE58" s="1205"/>
      <c r="AF58" s="1205"/>
      <c r="AG58" s="1205"/>
      <c r="AH58" s="1205"/>
      <c r="AI58" s="1205"/>
      <c r="AJ58" s="505"/>
      <c r="AK58" s="505"/>
      <c r="AL58" s="505"/>
      <c r="AM58" s="505"/>
      <c r="AN58" s="505"/>
      <c r="AO58" s="505"/>
      <c r="AP58" s="505"/>
      <c r="AQ58" s="505"/>
      <c r="AR58" s="505"/>
      <c r="AS58" s="505"/>
      <c r="AT58" s="505"/>
      <c r="AU58" s="505"/>
      <c r="AV58" s="505"/>
      <c r="AW58" s="505"/>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70"/>
      <c r="B61" s="170"/>
      <c r="C61" s="170"/>
      <c r="D61" s="170"/>
      <c r="E61" s="170"/>
      <c r="F61" s="170"/>
      <c r="G61" s="170"/>
      <c r="H61" s="170"/>
      <c r="I61" s="170"/>
      <c r="J61" s="170"/>
      <c r="K61" s="170"/>
      <c r="L61" s="170"/>
      <c r="M61" s="170"/>
      <c r="N61" s="170"/>
      <c r="O61" s="170"/>
      <c r="P61" s="170"/>
      <c r="Q61" s="170"/>
      <c r="R61" s="170"/>
      <c r="S61" s="170"/>
      <c r="T61" s="170"/>
      <c r="U61" s="170"/>
      <c r="V61" s="170"/>
      <c r="W61" s="170"/>
      <c r="X61" s="170"/>
      <c r="Y61" s="170"/>
      <c r="Z61" s="170"/>
      <c r="AA61" s="170"/>
      <c r="AB61" s="170"/>
      <c r="AC61" s="170"/>
      <c r="AD61" s="170"/>
      <c r="AE61" s="170"/>
      <c r="AF61" s="170"/>
      <c r="AG61" s="170"/>
      <c r="AH61" s="170"/>
      <c r="AI61" s="170"/>
      <c r="AJ61" s="505"/>
      <c r="AK61" s="505"/>
      <c r="AL61" s="505"/>
      <c r="AM61" s="505"/>
      <c r="AN61" s="505"/>
      <c r="AO61" s="505"/>
      <c r="AP61" s="505"/>
      <c r="AQ61" s="505"/>
      <c r="AR61" s="505"/>
      <c r="AS61" s="505"/>
      <c r="AT61" s="505"/>
      <c r="AU61" s="505"/>
      <c r="AV61" s="505"/>
      <c r="AW61" s="505"/>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70"/>
      <c r="B62" s="170"/>
      <c r="C62" s="170"/>
      <c r="D62" s="170"/>
      <c r="E62" s="170"/>
      <c r="F62" s="170"/>
      <c r="G62" s="170"/>
      <c r="H62" s="170"/>
      <c r="I62" s="170"/>
      <c r="J62" s="170"/>
      <c r="K62" s="170"/>
      <c r="L62" s="170"/>
      <c r="M62" s="170"/>
      <c r="N62" s="170"/>
      <c r="O62" s="170"/>
      <c r="P62" s="170"/>
      <c r="Q62" s="170"/>
      <c r="R62" s="170"/>
      <c r="S62" s="170"/>
      <c r="T62" s="170"/>
      <c r="U62" s="170"/>
      <c r="V62" s="170"/>
      <c r="W62" s="170"/>
      <c r="X62" s="170"/>
      <c r="Y62" s="170"/>
      <c r="Z62" s="170"/>
      <c r="AA62" s="170"/>
      <c r="AB62" s="170"/>
      <c r="AC62" s="170"/>
      <c r="AD62" s="170"/>
      <c r="AE62" s="170"/>
      <c r="AF62" s="170"/>
      <c r="AG62" s="170"/>
      <c r="AH62" s="170"/>
      <c r="AI62" s="170"/>
      <c r="AJ62" s="505"/>
      <c r="AK62" s="505"/>
      <c r="AL62" s="505"/>
      <c r="AM62" s="505"/>
      <c r="AN62" s="505"/>
      <c r="AO62" s="505"/>
      <c r="AP62" s="505"/>
      <c r="AQ62" s="505"/>
      <c r="AR62" s="505"/>
      <c r="AS62" s="505"/>
      <c r="AT62" s="505"/>
      <c r="AU62" s="505"/>
      <c r="AV62" s="505"/>
      <c r="AW62" s="505"/>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mergeCells count="12">
    <mergeCell ref="T58:AI58"/>
    <mergeCell ref="A5:F5"/>
    <mergeCell ref="H5:AI5"/>
    <mergeCell ref="Q10:AI14"/>
    <mergeCell ref="H18:AI22"/>
    <mergeCell ref="S26:AI30"/>
    <mergeCell ref="H33:AI37"/>
    <mergeCell ref="T53:AI53"/>
    <mergeCell ref="T54:AI54"/>
    <mergeCell ref="T55:AI55"/>
    <mergeCell ref="T56:AI56"/>
    <mergeCell ref="T57:AI57"/>
  </mergeCells>
  <printOptions horizontalCentered="1"/>
  <pageMargins left="0.75" right="0.5" top="0.25" bottom="0.5" header="0" footer="0.25"/>
  <pageSetup scale="97" orientation="portrait" r:id="rId1"/>
  <headerFooter scaleWithDoc="0">
    <oddHeader>&amp;L&amp;6&amp;K00+000&amp;A</oddHeader>
    <oddFooter>&amp;C&amp;8&amp;K002060© 2016 Campos Engineering, Inc.</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3">
    <pageSetUpPr fitToPage="1"/>
  </sheetPr>
  <dimension ref="A1:XFC64"/>
  <sheetViews>
    <sheetView zoomScaleNormal="100" workbookViewId="0">
      <selection activeCell="C14" sqref="C14"/>
    </sheetView>
  </sheetViews>
  <sheetFormatPr defaultColWidth="0" defaultRowHeight="14.45" customHeight="1" zeroHeight="1" x14ac:dyDescent="0.25"/>
  <cols>
    <col min="1" max="1" width="23.5703125" style="399" customWidth="1"/>
    <col min="2" max="2" width="15.28515625" style="400" bestFit="1" customWidth="1"/>
    <col min="3" max="3" width="49.5703125" customWidth="1"/>
    <col min="4" max="16383" width="8.85546875" hidden="1"/>
    <col min="16384" max="16384" width="5.28515625" hidden="1" customWidth="1"/>
  </cols>
  <sheetData>
    <row r="1" spans="1:3" ht="15" x14ac:dyDescent="0.25">
      <c r="A1" s="1211" t="s">
        <v>704</v>
      </c>
      <c r="B1" s="1211"/>
      <c r="C1" s="1211"/>
    </row>
    <row r="2" spans="1:3" ht="14.45" customHeight="1" x14ac:dyDescent="0.25">
      <c r="A2" s="1212" t="s">
        <v>705</v>
      </c>
      <c r="B2" s="1212"/>
      <c r="C2" s="1212"/>
    </row>
    <row r="3" spans="1:3" ht="15" x14ac:dyDescent="0.25">
      <c r="A3" s="1212"/>
      <c r="B3" s="1212"/>
      <c r="C3" s="1212"/>
    </row>
    <row r="4" spans="1:3" ht="15" x14ac:dyDescent="0.25">
      <c r="A4" s="1212"/>
      <c r="B4" s="1212"/>
      <c r="C4" s="1212"/>
    </row>
    <row r="5" spans="1:3" ht="15" x14ac:dyDescent="0.25">
      <c r="A5" s="1212"/>
      <c r="B5" s="1212"/>
      <c r="C5" s="1212"/>
    </row>
    <row r="6" spans="1:3" ht="15" x14ac:dyDescent="0.25">
      <c r="A6" s="1212"/>
      <c r="B6" s="1212"/>
      <c r="C6" s="1212"/>
    </row>
    <row r="7" spans="1:3" ht="15" x14ac:dyDescent="0.25">
      <c r="A7" s="1212"/>
      <c r="B7" s="1212"/>
      <c r="C7" s="1212"/>
    </row>
    <row r="8" spans="1:3" ht="15" x14ac:dyDescent="0.25">
      <c r="A8" s="1212"/>
      <c r="B8" s="1212"/>
      <c r="C8" s="1212"/>
    </row>
    <row r="9" spans="1:3" ht="15" x14ac:dyDescent="0.25">
      <c r="A9" s="393" t="s">
        <v>54</v>
      </c>
      <c r="B9" s="394" t="s">
        <v>706</v>
      </c>
      <c r="C9" s="395" t="s">
        <v>707</v>
      </c>
    </row>
    <row r="10" spans="1:3" ht="15" x14ac:dyDescent="0.25">
      <c r="A10" s="396" t="s">
        <v>601</v>
      </c>
      <c r="B10" s="397">
        <v>8</v>
      </c>
      <c r="C10" s="398"/>
    </row>
    <row r="11" spans="1:3" ht="15" x14ac:dyDescent="0.25">
      <c r="A11" s="396" t="s">
        <v>615</v>
      </c>
      <c r="B11" s="397">
        <v>6</v>
      </c>
      <c r="C11" s="398"/>
    </row>
    <row r="12" spans="1:3" ht="15" x14ac:dyDescent="0.25">
      <c r="A12" s="396" t="s">
        <v>619</v>
      </c>
      <c r="B12" s="397">
        <v>2</v>
      </c>
      <c r="C12" s="398"/>
    </row>
    <row r="13" spans="1:3" ht="15" x14ac:dyDescent="0.25">
      <c r="A13" s="396" t="s">
        <v>621</v>
      </c>
      <c r="B13" s="463">
        <v>2</v>
      </c>
      <c r="C13" s="398"/>
    </row>
    <row r="14" spans="1:3" ht="15" x14ac:dyDescent="0.25">
      <c r="A14" s="396" t="s">
        <v>623</v>
      </c>
      <c r="B14" s="463">
        <v>2</v>
      </c>
      <c r="C14" s="398"/>
    </row>
    <row r="15" spans="1:3" ht="15" x14ac:dyDescent="0.25">
      <c r="A15" s="396" t="s">
        <v>625</v>
      </c>
      <c r="B15" s="463">
        <v>8</v>
      </c>
      <c r="C15" s="398"/>
    </row>
    <row r="16" spans="1:3" ht="15" x14ac:dyDescent="0.25">
      <c r="A16" s="396" t="s">
        <v>407</v>
      </c>
      <c r="B16" s="463">
        <v>2</v>
      </c>
      <c r="C16" s="398"/>
    </row>
    <row r="17" spans="1:3" ht="15" x14ac:dyDescent="0.25">
      <c r="A17" s="396" t="s">
        <v>708</v>
      </c>
      <c r="B17" s="463">
        <v>1.25</v>
      </c>
      <c r="C17" s="398"/>
    </row>
    <row r="18" spans="1:3" ht="15" x14ac:dyDescent="0.25">
      <c r="A18" s="396" t="s">
        <v>723</v>
      </c>
      <c r="B18" s="463">
        <v>0.14000000000000001</v>
      </c>
      <c r="C18" s="398"/>
    </row>
    <row r="19" spans="1:3" ht="15" x14ac:dyDescent="0.25">
      <c r="A19" s="396" t="s">
        <v>724</v>
      </c>
      <c r="B19" s="463">
        <v>0.14000000000000001</v>
      </c>
      <c r="C19" s="398"/>
    </row>
    <row r="20" spans="1:3" ht="15" x14ac:dyDescent="0.25">
      <c r="A20" s="396" t="s">
        <v>473</v>
      </c>
      <c r="B20" s="463">
        <v>0.5</v>
      </c>
      <c r="C20" s="398"/>
    </row>
    <row r="21" spans="1:3" ht="15" x14ac:dyDescent="0.25">
      <c r="A21" s="396" t="s">
        <v>629</v>
      </c>
      <c r="B21" s="463">
        <v>4</v>
      </c>
      <c r="C21" s="398"/>
    </row>
    <row r="22" spans="1:3" ht="15" x14ac:dyDescent="0.25">
      <c r="A22" s="396" t="s">
        <v>709</v>
      </c>
      <c r="B22" s="463">
        <v>2</v>
      </c>
      <c r="C22" s="398"/>
    </row>
    <row r="23" spans="1:3" ht="15" x14ac:dyDescent="0.25">
      <c r="A23" s="396" t="s">
        <v>710</v>
      </c>
      <c r="B23" s="463">
        <v>4</v>
      </c>
      <c r="C23" s="398"/>
    </row>
    <row r="24" spans="1:3" ht="15" x14ac:dyDescent="0.25">
      <c r="A24" s="396" t="s">
        <v>711</v>
      </c>
      <c r="B24" s="463">
        <v>1</v>
      </c>
      <c r="C24" s="398"/>
    </row>
    <row r="25" spans="1:3" ht="15" x14ac:dyDescent="0.25">
      <c r="A25" s="396" t="s">
        <v>712</v>
      </c>
      <c r="B25" s="463">
        <v>0.5</v>
      </c>
      <c r="C25" s="398"/>
    </row>
    <row r="26" spans="1:3" ht="15" x14ac:dyDescent="0.25">
      <c r="A26" s="396" t="s">
        <v>713</v>
      </c>
      <c r="B26" s="463">
        <v>0.5</v>
      </c>
      <c r="C26" s="398"/>
    </row>
    <row r="27" spans="1:3" ht="15" x14ac:dyDescent="0.25">
      <c r="A27" s="396" t="s">
        <v>714</v>
      </c>
      <c r="B27" s="463">
        <v>0.5</v>
      </c>
      <c r="C27" s="398"/>
    </row>
    <row r="28" spans="1:3" ht="15" x14ac:dyDescent="0.25">
      <c r="A28" s="396" t="s">
        <v>838</v>
      </c>
      <c r="B28" s="400">
        <v>0.5</v>
      </c>
      <c r="C28" s="398"/>
    </row>
    <row r="29" spans="1:3" ht="15" x14ac:dyDescent="0.25">
      <c r="A29" s="396" t="s">
        <v>715</v>
      </c>
      <c r="B29" s="463">
        <v>0.5</v>
      </c>
      <c r="C29" s="398"/>
    </row>
    <row r="30" spans="1:3" ht="15" x14ac:dyDescent="0.25">
      <c r="A30" s="396" t="s">
        <v>716</v>
      </c>
      <c r="B30" s="463">
        <v>0.5</v>
      </c>
      <c r="C30" s="398"/>
    </row>
    <row r="31" spans="1:3" ht="15" x14ac:dyDescent="0.25">
      <c r="A31" s="396" t="s">
        <v>717</v>
      </c>
      <c r="B31" s="463" t="s">
        <v>772</v>
      </c>
      <c r="C31" s="398"/>
    </row>
    <row r="32" spans="1:3" ht="15" x14ac:dyDescent="0.25">
      <c r="A32" s="396"/>
      <c r="B32" s="397"/>
      <c r="C32" s="398"/>
    </row>
    <row r="33" spans="1:3" ht="15" x14ac:dyDescent="0.25">
      <c r="A33" s="396"/>
      <c r="B33" s="397"/>
      <c r="C33" s="398"/>
    </row>
    <row r="34" spans="1:3" ht="15" x14ac:dyDescent="0.25">
      <c r="A34" s="396"/>
      <c r="B34" s="397"/>
      <c r="C34" s="398"/>
    </row>
    <row r="35" spans="1:3" ht="15" x14ac:dyDescent="0.25">
      <c r="A35" s="396"/>
      <c r="B35" s="397"/>
      <c r="C35" s="398"/>
    </row>
    <row r="36" spans="1:3" ht="15" x14ac:dyDescent="0.25">
      <c r="A36" s="396"/>
      <c r="B36" s="397"/>
      <c r="C36" s="398"/>
    </row>
    <row r="37" spans="1:3" ht="15" x14ac:dyDescent="0.25">
      <c r="A37" s="396"/>
      <c r="B37" s="397"/>
      <c r="C37" s="398"/>
    </row>
    <row r="38" spans="1:3" ht="15" x14ac:dyDescent="0.25">
      <c r="A38" s="396"/>
      <c r="B38" s="397"/>
      <c r="C38" s="398"/>
    </row>
    <row r="39" spans="1:3" ht="15" x14ac:dyDescent="0.25">
      <c r="A39" s="396"/>
      <c r="B39" s="397"/>
      <c r="C39" s="398"/>
    </row>
    <row r="40" spans="1:3" ht="15" x14ac:dyDescent="0.25">
      <c r="A40" s="396"/>
      <c r="B40" s="397"/>
      <c r="C40" s="398"/>
    </row>
    <row r="41" spans="1:3" ht="15" x14ac:dyDescent="0.25">
      <c r="A41" s="396"/>
      <c r="B41" s="397"/>
      <c r="C41" s="398"/>
    </row>
    <row r="42" spans="1:3" ht="15" x14ac:dyDescent="0.25">
      <c r="A42" s="396"/>
      <c r="B42" s="397"/>
      <c r="C42" s="398"/>
    </row>
    <row r="43" spans="1:3" ht="15" x14ac:dyDescent="0.25">
      <c r="A43" s="396"/>
      <c r="B43" s="397"/>
      <c r="C43" s="398"/>
    </row>
    <row r="44" spans="1:3" ht="15" x14ac:dyDescent="0.25">
      <c r="A44" s="396"/>
      <c r="B44" s="397"/>
      <c r="C44" s="398"/>
    </row>
    <row r="45" spans="1:3" ht="15" x14ac:dyDescent="0.25">
      <c r="A45" s="396"/>
      <c r="B45" s="397"/>
      <c r="C45" s="398"/>
    </row>
    <row r="46" spans="1:3" ht="15" x14ac:dyDescent="0.25">
      <c r="A46" s="396"/>
      <c r="B46" s="397"/>
      <c r="C46" s="398"/>
    </row>
    <row r="47" spans="1:3" ht="15" x14ac:dyDescent="0.25">
      <c r="A47" s="396"/>
      <c r="B47" s="397"/>
      <c r="C47" s="398"/>
    </row>
    <row r="48" spans="1:3" ht="15" x14ac:dyDescent="0.25">
      <c r="A48" s="396"/>
      <c r="B48" s="397"/>
      <c r="C48" s="398"/>
    </row>
    <row r="49" spans="1:3" ht="15" x14ac:dyDescent="0.25">
      <c r="A49" s="396"/>
      <c r="B49" s="397"/>
      <c r="C49" s="398"/>
    </row>
    <row r="50" spans="1:3" ht="15" x14ac:dyDescent="0.25">
      <c r="A50" s="396"/>
      <c r="B50" s="397"/>
      <c r="C50" s="398"/>
    </row>
    <row r="51" spans="1:3" ht="15" x14ac:dyDescent="0.25">
      <c r="A51" s="396"/>
      <c r="B51" s="397"/>
      <c r="C51" s="398"/>
    </row>
    <row r="52" spans="1:3" ht="15" x14ac:dyDescent="0.25">
      <c r="A52" s="396"/>
      <c r="B52" s="397"/>
      <c r="C52" s="398"/>
    </row>
    <row r="53" spans="1:3" ht="15" x14ac:dyDescent="0.25">
      <c r="A53" s="396"/>
      <c r="B53" s="397"/>
      <c r="C53" s="398"/>
    </row>
    <row r="54" spans="1:3" ht="15" x14ac:dyDescent="0.25">
      <c r="A54" s="396"/>
      <c r="B54" s="397"/>
      <c r="C54" s="398"/>
    </row>
    <row r="55" spans="1:3" ht="15" x14ac:dyDescent="0.25">
      <c r="A55" s="396"/>
      <c r="B55" s="397"/>
      <c r="C55" s="398"/>
    </row>
    <row r="56" spans="1:3" ht="15" x14ac:dyDescent="0.25">
      <c r="A56" s="396"/>
      <c r="B56" s="397"/>
      <c r="C56" s="398"/>
    </row>
    <row r="57" spans="1:3" ht="15" x14ac:dyDescent="0.25">
      <c r="A57" s="396"/>
      <c r="B57" s="397"/>
      <c r="C57" s="398"/>
    </row>
    <row r="58" spans="1:3" ht="15" x14ac:dyDescent="0.25">
      <c r="A58" s="396"/>
      <c r="B58" s="397"/>
      <c r="C58" s="398"/>
    </row>
    <row r="59" spans="1:3" ht="15" x14ac:dyDescent="0.25">
      <c r="A59" s="396"/>
      <c r="B59" s="397"/>
      <c r="C59" s="398"/>
    </row>
    <row r="60" spans="1:3" ht="15" x14ac:dyDescent="0.25">
      <c r="A60" s="396"/>
      <c r="B60" s="397"/>
      <c r="C60" s="398"/>
    </row>
    <row r="61" spans="1:3" ht="15" x14ac:dyDescent="0.25">
      <c r="A61" s="396"/>
      <c r="B61" s="397"/>
      <c r="C61" s="398"/>
    </row>
    <row r="62" spans="1:3" ht="15" x14ac:dyDescent="0.25">
      <c r="A62" s="396"/>
      <c r="B62" s="397"/>
      <c r="C62" s="398"/>
    </row>
    <row r="63" spans="1:3" ht="15" x14ac:dyDescent="0.25">
      <c r="A63" s="396"/>
      <c r="B63" s="397"/>
      <c r="C63" s="398"/>
    </row>
    <row r="64" spans="1:3" ht="15" x14ac:dyDescent="0.25">
      <c r="A64" s="396"/>
      <c r="B64" s="397"/>
      <c r="C64" s="398"/>
    </row>
  </sheetData>
  <sheetProtection sheet="1" objects="1" scenarios="1"/>
  <mergeCells count="2">
    <mergeCell ref="A1:C1"/>
    <mergeCell ref="A2:C8"/>
  </mergeCells>
  <pageMargins left="0.7" right="0.7" top="0.75" bottom="0.75" header="0.3" footer="0.3"/>
  <pageSetup scale="73"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pageSetUpPr fitToPage="1"/>
  </sheetPr>
  <dimension ref="A1:DP74"/>
  <sheetViews>
    <sheetView topLeftCell="A4" zoomScale="85" zoomScaleNormal="85" workbookViewId="0">
      <selection activeCell="J10" sqref="J10:AI17"/>
    </sheetView>
  </sheetViews>
  <sheetFormatPr defaultColWidth="0" defaultRowHeight="12" zeroHeight="1" x14ac:dyDescent="0.2"/>
  <cols>
    <col min="1" max="6" width="2.7109375" style="1214" customWidth="1"/>
    <col min="7" max="7" width="0.85546875" style="1214" customWidth="1"/>
    <col min="8" max="34" width="2.7109375" style="1214" customWidth="1"/>
    <col min="35" max="35" width="4.28515625" style="1214" customWidth="1"/>
    <col min="36" max="50" width="2.7109375" style="1" customWidth="1"/>
    <col min="51" max="120" width="2.7109375" style="1" hidden="1" customWidth="1"/>
    <col min="121" max="16384" width="9.140625" style="1" hidden="1"/>
  </cols>
  <sheetData>
    <row r="1" spans="1:120"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504"/>
      <c r="AK1" s="504"/>
      <c r="AL1" s="504"/>
      <c r="AM1" s="504"/>
      <c r="AN1" s="504"/>
      <c r="AO1" s="504"/>
      <c r="AP1" s="504"/>
      <c r="AQ1" s="504"/>
      <c r="AR1" s="504"/>
      <c r="AS1" s="504"/>
      <c r="AT1" s="504"/>
      <c r="AU1" s="504"/>
      <c r="AV1" s="504"/>
      <c r="AW1" s="504"/>
      <c r="AX1" s="504"/>
      <c r="AY1" s="504"/>
      <c r="AZ1" s="504"/>
      <c r="BA1" s="504"/>
      <c r="BB1" s="504"/>
      <c r="BC1" s="504"/>
      <c r="BD1" s="504"/>
      <c r="BE1" s="504"/>
      <c r="BF1" s="504"/>
      <c r="BG1" s="504"/>
      <c r="BH1" s="504"/>
      <c r="BI1" s="504"/>
      <c r="BJ1" s="504"/>
      <c r="BK1" s="504"/>
      <c r="BL1" s="504"/>
      <c r="BM1" s="504"/>
      <c r="BN1" s="504"/>
      <c r="BO1" s="504"/>
      <c r="BP1" s="504"/>
      <c r="BQ1" s="504"/>
      <c r="BR1" s="504"/>
      <c r="BS1" s="504"/>
      <c r="BT1" s="504"/>
      <c r="BU1" s="504"/>
      <c r="BV1" s="504"/>
      <c r="BW1" s="504"/>
      <c r="BX1" s="504"/>
      <c r="BY1" s="504"/>
      <c r="BZ1" s="504"/>
      <c r="CA1" s="504"/>
      <c r="CB1" s="504"/>
      <c r="CC1" s="504"/>
      <c r="CD1" s="504"/>
      <c r="CE1" s="504"/>
      <c r="CF1" s="504"/>
      <c r="CG1" s="504"/>
      <c r="CH1" s="504"/>
      <c r="CI1" s="504"/>
      <c r="CJ1" s="504"/>
      <c r="CK1" s="504"/>
      <c r="CL1" s="504"/>
      <c r="CM1" s="504"/>
      <c r="CN1" s="504"/>
      <c r="CO1" s="504"/>
      <c r="CP1" s="504"/>
      <c r="CQ1" s="504"/>
      <c r="CR1" s="504"/>
      <c r="CS1" s="504"/>
      <c r="CT1" s="504"/>
      <c r="CU1" s="504"/>
      <c r="CV1" s="504"/>
      <c r="CW1" s="504"/>
      <c r="CX1" s="504"/>
      <c r="CY1" s="504"/>
      <c r="CZ1" s="504"/>
      <c r="DA1" s="504"/>
      <c r="DB1" s="504"/>
      <c r="DC1" s="504"/>
      <c r="DD1" s="504"/>
      <c r="DE1" s="504"/>
      <c r="DF1" s="504"/>
      <c r="DG1" s="504"/>
      <c r="DH1" s="504"/>
      <c r="DI1" s="504"/>
      <c r="DJ1" s="504"/>
      <c r="DK1" s="504"/>
      <c r="DL1" s="504"/>
      <c r="DM1" s="504"/>
      <c r="DN1" s="504"/>
      <c r="DO1" s="504"/>
      <c r="DP1" s="504"/>
    </row>
    <row r="2" spans="1:120"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505"/>
      <c r="AK2" s="505"/>
      <c r="AL2" s="505"/>
      <c r="AM2" s="505"/>
      <c r="AN2" s="505"/>
      <c r="AO2" s="505"/>
      <c r="AP2" s="505"/>
      <c r="AQ2" s="505"/>
      <c r="AR2" s="505"/>
      <c r="AS2" s="505"/>
      <c r="AT2" s="505"/>
      <c r="AU2" s="505"/>
      <c r="AV2" s="505"/>
      <c r="AW2" s="505"/>
      <c r="AX2" s="505"/>
      <c r="AY2" s="505"/>
      <c r="AZ2" s="505"/>
      <c r="BA2" s="505"/>
      <c r="BB2" s="505"/>
      <c r="BC2" s="505"/>
      <c r="BD2" s="505"/>
      <c r="BE2" s="505"/>
      <c r="BF2" s="505"/>
      <c r="BG2" s="505"/>
      <c r="BH2" s="505"/>
      <c r="BI2" s="505"/>
      <c r="BJ2" s="505"/>
      <c r="BK2" s="505"/>
      <c r="BL2" s="505"/>
      <c r="BM2" s="505"/>
      <c r="BN2" s="505"/>
      <c r="BO2" s="505"/>
      <c r="BP2" s="505"/>
      <c r="BQ2" s="505"/>
      <c r="BR2" s="505"/>
      <c r="BS2" s="505"/>
      <c r="BT2" s="505"/>
      <c r="BU2" s="505"/>
      <c r="BV2" s="505"/>
      <c r="BW2" s="505"/>
      <c r="BX2" s="505"/>
      <c r="BY2" s="505"/>
      <c r="BZ2" s="505"/>
      <c r="CA2" s="505"/>
      <c r="CB2" s="505"/>
      <c r="CC2" s="505"/>
      <c r="CD2" s="505"/>
      <c r="CE2" s="505"/>
      <c r="CF2" s="505"/>
      <c r="CG2" s="505"/>
      <c r="CH2" s="505"/>
      <c r="CI2" s="505"/>
      <c r="CJ2" s="505"/>
      <c r="CK2" s="505"/>
      <c r="CL2" s="505"/>
      <c r="CM2" s="505"/>
      <c r="CN2" s="505"/>
      <c r="CO2" s="505"/>
      <c r="CP2" s="505"/>
      <c r="CQ2" s="505"/>
      <c r="CR2" s="505"/>
      <c r="CS2" s="505"/>
      <c r="CT2" s="505"/>
      <c r="CU2" s="505"/>
      <c r="CV2" s="505"/>
      <c r="CW2" s="505"/>
      <c r="CX2" s="505"/>
      <c r="CY2" s="505"/>
      <c r="CZ2" s="505"/>
      <c r="DA2" s="505"/>
      <c r="DB2" s="505"/>
      <c r="DC2" s="505"/>
      <c r="DD2" s="505"/>
      <c r="DE2" s="505"/>
      <c r="DF2" s="505"/>
      <c r="DG2" s="505"/>
      <c r="DH2" s="505"/>
      <c r="DI2" s="505"/>
      <c r="DJ2" s="505"/>
      <c r="DK2" s="505"/>
      <c r="DL2" s="505"/>
      <c r="DM2" s="505"/>
      <c r="DN2" s="505"/>
      <c r="DO2" s="505"/>
      <c r="DP2" s="505"/>
    </row>
    <row r="3" spans="1:120"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505"/>
      <c r="AK3" s="504"/>
      <c r="AL3" s="504"/>
      <c r="AM3" s="504"/>
      <c r="AN3" s="504"/>
      <c r="AO3" s="504"/>
      <c r="AP3" s="504"/>
      <c r="AQ3" s="504"/>
      <c r="AR3" s="504"/>
      <c r="AS3" s="504"/>
      <c r="AT3" s="504"/>
      <c r="AU3" s="504"/>
      <c r="AV3" s="504"/>
      <c r="AW3" s="504"/>
      <c r="AX3" s="504"/>
      <c r="AY3" s="504"/>
      <c r="AZ3" s="504"/>
      <c r="BA3" s="504"/>
      <c r="BB3" s="504"/>
      <c r="BC3" s="504"/>
      <c r="BD3" s="504"/>
      <c r="BE3" s="504"/>
      <c r="BF3" s="504"/>
      <c r="BG3" s="504"/>
      <c r="BH3" s="504"/>
      <c r="BI3" s="504"/>
      <c r="BJ3" s="504"/>
      <c r="BK3" s="504"/>
      <c r="BL3" s="504"/>
      <c r="BM3" s="504"/>
      <c r="BN3" s="504"/>
      <c r="BO3" s="504"/>
      <c r="BP3" s="504"/>
      <c r="BQ3" s="504"/>
      <c r="BR3" s="504"/>
      <c r="BS3" s="504"/>
      <c r="BT3" s="504"/>
      <c r="BU3" s="504"/>
      <c r="BV3" s="504"/>
      <c r="BW3" s="504"/>
      <c r="BX3" s="504"/>
      <c r="BY3" s="504"/>
      <c r="BZ3" s="504"/>
      <c r="CA3" s="504"/>
      <c r="CB3" s="504"/>
      <c r="CC3" s="504"/>
      <c r="CD3" s="504"/>
      <c r="CE3" s="504"/>
      <c r="CF3" s="504"/>
      <c r="CG3" s="504"/>
      <c r="CH3" s="504"/>
      <c r="CI3" s="504"/>
      <c r="CJ3" s="504"/>
      <c r="CK3" s="504"/>
      <c r="CL3" s="504"/>
      <c r="CM3" s="504"/>
      <c r="CN3" s="504"/>
      <c r="CO3" s="504"/>
      <c r="CP3" s="504"/>
      <c r="CQ3" s="504"/>
      <c r="CR3" s="504"/>
      <c r="CS3" s="504"/>
      <c r="CT3" s="504"/>
      <c r="CU3" s="504"/>
      <c r="CV3" s="504"/>
      <c r="CW3" s="504"/>
      <c r="CX3" s="504"/>
      <c r="CY3" s="504"/>
      <c r="CZ3" s="504"/>
      <c r="DA3" s="504"/>
      <c r="DB3" s="504"/>
      <c r="DC3" s="504"/>
      <c r="DD3" s="504"/>
      <c r="DE3" s="504"/>
      <c r="DF3" s="504"/>
      <c r="DG3" s="504"/>
      <c r="DH3" s="504"/>
      <c r="DI3" s="504"/>
      <c r="DJ3" s="504"/>
      <c r="DK3" s="504"/>
      <c r="DL3" s="504"/>
      <c r="DM3" s="504"/>
      <c r="DN3" s="504"/>
      <c r="DO3" s="504"/>
      <c r="DP3" s="504"/>
    </row>
    <row r="4" spans="1:120"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505"/>
      <c r="AK4" s="505"/>
      <c r="AL4" s="505"/>
      <c r="AM4" s="505"/>
      <c r="AN4" s="506"/>
      <c r="AO4" s="506"/>
      <c r="AP4" s="506"/>
      <c r="AQ4" s="506"/>
      <c r="AR4" s="506"/>
      <c r="AS4" s="506"/>
      <c r="AT4" s="506"/>
      <c r="AU4" s="506"/>
      <c r="AV4" s="506"/>
      <c r="AW4" s="506"/>
      <c r="AX4" s="506"/>
      <c r="AY4" s="506"/>
      <c r="AZ4" s="506"/>
      <c r="BA4" s="506"/>
      <c r="BB4" s="506"/>
      <c r="BC4" s="506"/>
      <c r="BD4" s="506"/>
      <c r="BE4" s="506"/>
      <c r="BF4" s="506"/>
      <c r="BG4" s="506"/>
      <c r="BH4" s="506"/>
      <c r="BI4" s="506"/>
      <c r="BJ4" s="506"/>
      <c r="BK4" s="506"/>
      <c r="BL4" s="506"/>
      <c r="BM4" s="506"/>
      <c r="BN4" s="506"/>
      <c r="BO4" s="506"/>
      <c r="BP4" s="506"/>
      <c r="BQ4" s="506"/>
      <c r="BR4" s="506"/>
      <c r="BS4" s="506"/>
      <c r="BT4" s="506"/>
      <c r="BU4" s="506"/>
      <c r="BV4" s="506"/>
      <c r="BW4" s="506"/>
      <c r="BX4" s="506"/>
      <c r="BY4" s="506"/>
      <c r="BZ4" s="506"/>
      <c r="CA4" s="506"/>
      <c r="CB4" s="506"/>
      <c r="CC4" s="506"/>
      <c r="CD4" s="506"/>
      <c r="CE4" s="506"/>
      <c r="CF4" s="506"/>
      <c r="CG4" s="506"/>
      <c r="CH4" s="506"/>
      <c r="CI4" s="506"/>
      <c r="CJ4" s="506"/>
      <c r="CK4" s="506"/>
      <c r="CL4" s="506"/>
      <c r="CM4" s="506"/>
      <c r="CN4" s="506"/>
      <c r="CO4" s="506"/>
      <c r="CP4" s="506"/>
      <c r="CQ4" s="506"/>
      <c r="CR4" s="506"/>
      <c r="CS4" s="506"/>
      <c r="CT4" s="506"/>
      <c r="CU4" s="506"/>
      <c r="CV4" s="506"/>
      <c r="CW4" s="506"/>
      <c r="CX4" s="506"/>
      <c r="CY4" s="506"/>
      <c r="CZ4" s="506"/>
      <c r="DA4" s="506"/>
      <c r="DB4" s="506"/>
      <c r="DC4" s="506"/>
      <c r="DD4" s="506"/>
      <c r="DE4" s="506"/>
      <c r="DF4" s="506"/>
      <c r="DG4" s="506"/>
      <c r="DH4" s="506"/>
      <c r="DI4" s="506"/>
      <c r="DJ4" s="506"/>
      <c r="DK4" s="506"/>
      <c r="DL4" s="506"/>
      <c r="DM4" s="506"/>
      <c r="DN4" s="506"/>
      <c r="DO4" s="506"/>
      <c r="DP4" s="506"/>
    </row>
    <row r="5" spans="1:120" ht="8.1" customHeight="1" x14ac:dyDescent="0.2">
      <c r="A5" s="1215"/>
      <c r="B5" s="1215"/>
      <c r="C5" s="1215"/>
      <c r="D5" s="1215"/>
      <c r="E5" s="1215"/>
      <c r="F5" s="1215"/>
      <c r="G5" s="3"/>
      <c r="H5" s="690"/>
      <c r="I5" s="690"/>
      <c r="J5" s="690"/>
      <c r="K5" s="690"/>
      <c r="L5" s="690"/>
      <c r="M5" s="690"/>
      <c r="N5" s="690"/>
      <c r="O5" s="690"/>
      <c r="P5" s="690"/>
      <c r="Q5" s="690"/>
      <c r="R5" s="690"/>
      <c r="S5" s="690"/>
      <c r="T5" s="690"/>
      <c r="U5" s="690"/>
      <c r="V5" s="690"/>
      <c r="W5" s="690"/>
      <c r="X5" s="690"/>
      <c r="Y5" s="690"/>
      <c r="Z5" s="690"/>
      <c r="AA5" s="690"/>
      <c r="AB5" s="690"/>
      <c r="AC5" s="690"/>
      <c r="AD5" s="690"/>
      <c r="AE5" s="690"/>
      <c r="AF5" s="690"/>
      <c r="AG5" s="690"/>
      <c r="AH5" s="690"/>
      <c r="AI5" s="690"/>
      <c r="AJ5" s="505"/>
      <c r="AK5" s="506"/>
      <c r="AL5" s="506"/>
      <c r="AM5" s="506"/>
      <c r="AN5" s="507"/>
      <c r="AO5" s="507"/>
      <c r="AP5" s="507"/>
      <c r="AQ5" s="506"/>
      <c r="AR5" s="506"/>
      <c r="AS5" s="506"/>
      <c r="AT5" s="506"/>
      <c r="AU5" s="506"/>
      <c r="AV5" s="506"/>
      <c r="AW5" s="506"/>
      <c r="AX5" s="506"/>
      <c r="AY5" s="506"/>
      <c r="AZ5" s="506"/>
      <c r="BA5" s="506"/>
      <c r="BB5" s="506"/>
      <c r="BC5" s="506"/>
      <c r="BD5" s="506"/>
      <c r="BE5" s="506"/>
      <c r="BF5" s="506"/>
      <c r="BG5" s="506"/>
      <c r="BH5" s="506"/>
      <c r="BI5" s="506"/>
      <c r="BJ5" s="506"/>
      <c r="BK5" s="506"/>
      <c r="BL5" s="506"/>
      <c r="BM5" s="506"/>
      <c r="BN5" s="506"/>
      <c r="BO5" s="506"/>
      <c r="BP5" s="506"/>
      <c r="BQ5" s="506"/>
      <c r="BR5" s="506"/>
      <c r="BS5" s="506"/>
      <c r="BT5" s="506"/>
      <c r="BU5" s="506"/>
      <c r="BV5" s="506"/>
      <c r="BW5" s="506"/>
      <c r="BX5" s="506"/>
      <c r="BY5" s="506"/>
      <c r="BZ5" s="506"/>
      <c r="CA5" s="506"/>
      <c r="CB5" s="506"/>
      <c r="CC5" s="506"/>
      <c r="CD5" s="506"/>
      <c r="CE5" s="506"/>
      <c r="CF5" s="506"/>
      <c r="CG5" s="506"/>
      <c r="CH5" s="506"/>
      <c r="CI5" s="506"/>
      <c r="CJ5" s="506"/>
      <c r="CK5" s="506"/>
      <c r="CL5" s="506"/>
      <c r="CM5" s="506"/>
      <c r="CN5" s="506"/>
      <c r="CO5" s="506"/>
      <c r="CP5" s="506"/>
      <c r="CQ5" s="506"/>
      <c r="CR5" s="506"/>
      <c r="CS5" s="506"/>
      <c r="CT5" s="506"/>
      <c r="CU5" s="506"/>
      <c r="CV5" s="506"/>
      <c r="CW5" s="506"/>
      <c r="CX5" s="506"/>
      <c r="CY5" s="506"/>
      <c r="CZ5" s="506"/>
      <c r="DA5" s="506"/>
      <c r="DB5" s="506"/>
      <c r="DC5" s="506"/>
      <c r="DD5" s="506"/>
      <c r="DE5" s="506"/>
      <c r="DF5" s="506"/>
      <c r="DG5" s="506"/>
      <c r="DH5" s="506"/>
      <c r="DI5" s="506"/>
      <c r="DJ5" s="506"/>
      <c r="DK5" s="506"/>
      <c r="DL5" s="506"/>
      <c r="DM5" s="506"/>
      <c r="DN5" s="506"/>
      <c r="DO5" s="506"/>
      <c r="DP5" s="506"/>
    </row>
    <row r="6" spans="1:120" ht="15" customHeight="1" x14ac:dyDescent="0.6">
      <c r="A6" s="173"/>
      <c r="B6" s="171"/>
      <c r="C6" s="171"/>
      <c r="D6" s="171"/>
      <c r="E6" s="171"/>
      <c r="F6" s="171"/>
      <c r="G6" s="171"/>
      <c r="H6" s="171"/>
      <c r="I6" s="171"/>
      <c r="J6" s="171"/>
      <c r="K6" s="171"/>
      <c r="L6" s="171"/>
      <c r="M6" s="171"/>
      <c r="N6" s="171"/>
      <c r="O6" s="171"/>
      <c r="P6" s="171"/>
      <c r="Q6" s="171"/>
      <c r="R6" s="171"/>
      <c r="S6" s="171"/>
      <c r="T6" s="171"/>
      <c r="U6" s="171"/>
      <c r="V6" s="171"/>
      <c r="W6" s="171"/>
      <c r="X6" s="171"/>
      <c r="Y6" s="171"/>
      <c r="Z6" s="171"/>
      <c r="AA6" s="171"/>
      <c r="AB6" s="171"/>
      <c r="AC6" s="171"/>
      <c r="AD6" s="171"/>
      <c r="AE6" s="171"/>
      <c r="AF6" s="171"/>
      <c r="AG6" s="171"/>
      <c r="AH6" s="171"/>
      <c r="AI6" s="171"/>
      <c r="AJ6" s="505"/>
      <c r="AK6" s="506"/>
      <c r="AL6" s="506"/>
      <c r="AM6" s="506"/>
      <c r="AN6" s="507"/>
      <c r="AO6" s="507"/>
      <c r="AP6" s="507"/>
      <c r="AQ6" s="506"/>
      <c r="AR6" s="506"/>
      <c r="AS6" s="506"/>
      <c r="AT6" s="506"/>
      <c r="AU6" s="506"/>
      <c r="AV6" s="506"/>
      <c r="AW6" s="506"/>
      <c r="AX6" s="506"/>
      <c r="AY6" s="506"/>
      <c r="AZ6" s="506"/>
      <c r="BA6" s="506"/>
      <c r="BB6" s="506"/>
      <c r="BC6" s="506"/>
      <c r="BD6" s="506"/>
      <c r="BE6" s="506"/>
      <c r="BF6" s="506"/>
      <c r="BG6" s="506"/>
      <c r="BH6" s="506"/>
      <c r="BI6" s="506"/>
      <c r="BJ6" s="506"/>
      <c r="BK6" s="506"/>
      <c r="BL6" s="506"/>
      <c r="BM6" s="506"/>
      <c r="BN6" s="506"/>
      <c r="BO6" s="506"/>
      <c r="BP6" s="506"/>
      <c r="BQ6" s="506"/>
      <c r="BR6" s="506"/>
      <c r="BS6" s="506"/>
      <c r="BT6" s="506"/>
      <c r="BU6" s="506"/>
      <c r="BV6" s="506"/>
      <c r="BW6" s="506"/>
      <c r="BX6" s="506"/>
      <c r="BY6" s="506"/>
      <c r="BZ6" s="506"/>
      <c r="CA6" s="506"/>
      <c r="CB6" s="506"/>
      <c r="CC6" s="506"/>
      <c r="CD6" s="506"/>
      <c r="CE6" s="506"/>
      <c r="CF6" s="506"/>
      <c r="CG6" s="506"/>
      <c r="CH6" s="506"/>
      <c r="CI6" s="506"/>
      <c r="CJ6" s="506"/>
      <c r="CK6" s="506"/>
      <c r="CL6" s="506"/>
      <c r="CM6" s="506"/>
      <c r="CN6" s="506"/>
      <c r="CO6" s="506"/>
      <c r="CP6" s="506"/>
      <c r="CQ6" s="506"/>
      <c r="CR6" s="506"/>
      <c r="CS6" s="506"/>
      <c r="CT6" s="506"/>
      <c r="CU6" s="506"/>
      <c r="CV6" s="506"/>
      <c r="CW6" s="506"/>
      <c r="CX6" s="506"/>
      <c r="CY6" s="506"/>
      <c r="CZ6" s="506"/>
      <c r="DA6" s="506"/>
      <c r="DB6" s="506"/>
      <c r="DC6" s="506"/>
      <c r="DD6" s="506"/>
      <c r="DE6" s="506"/>
      <c r="DF6" s="506"/>
      <c r="DG6" s="506"/>
      <c r="DH6" s="506"/>
      <c r="DI6" s="506"/>
      <c r="DJ6" s="506"/>
      <c r="DK6" s="506"/>
      <c r="DL6" s="506"/>
      <c r="DM6" s="506"/>
      <c r="DN6" s="506"/>
      <c r="DO6" s="506"/>
      <c r="DP6" s="506"/>
    </row>
    <row r="7" spans="1:120" ht="13.5" customHeight="1" x14ac:dyDescent="0.4">
      <c r="A7" s="171"/>
      <c r="B7" s="171"/>
      <c r="C7" s="171"/>
      <c r="D7" s="171"/>
      <c r="E7" s="171"/>
      <c r="F7" s="171"/>
      <c r="G7" s="171"/>
      <c r="H7" s="171"/>
      <c r="I7" s="171"/>
      <c r="J7" s="171"/>
      <c r="K7" s="171"/>
      <c r="L7" s="171"/>
      <c r="M7" s="171"/>
      <c r="N7" s="171"/>
      <c r="O7" s="171"/>
      <c r="P7" s="171"/>
      <c r="Q7" s="171"/>
      <c r="R7" s="171"/>
      <c r="S7" s="171"/>
      <c r="T7" s="171"/>
      <c r="U7" s="171"/>
      <c r="V7" s="171"/>
      <c r="W7" s="171"/>
      <c r="X7" s="171"/>
      <c r="Y7" s="171"/>
      <c r="Z7" s="171"/>
      <c r="AA7" s="171"/>
      <c r="AB7" s="171"/>
      <c r="AC7" s="171"/>
      <c r="AD7" s="171"/>
      <c r="AE7" s="171"/>
      <c r="AF7" s="171"/>
      <c r="AG7" s="171"/>
      <c r="AH7" s="171"/>
      <c r="AI7" s="171"/>
      <c r="AJ7" s="505"/>
      <c r="AK7" s="506"/>
      <c r="AL7" s="506"/>
      <c r="AM7" s="506"/>
      <c r="AN7" s="507"/>
      <c r="AO7" s="507"/>
      <c r="AP7" s="507"/>
      <c r="AQ7" s="506"/>
      <c r="AR7" s="506"/>
      <c r="AS7" s="506"/>
      <c r="AT7" s="506"/>
      <c r="AU7" s="506"/>
      <c r="AV7" s="506"/>
      <c r="AW7" s="506"/>
      <c r="AX7" s="506"/>
      <c r="AY7" s="506"/>
      <c r="AZ7" s="506"/>
      <c r="BA7" s="506"/>
      <c r="BB7" s="506"/>
      <c r="BC7" s="506"/>
      <c r="BD7" s="506"/>
      <c r="BE7" s="506"/>
      <c r="BF7" s="506"/>
      <c r="BG7" s="506"/>
      <c r="BH7" s="506"/>
      <c r="BI7" s="506"/>
      <c r="BJ7" s="506"/>
      <c r="BK7" s="506"/>
      <c r="BL7" s="506"/>
      <c r="BM7" s="506"/>
      <c r="BN7" s="506"/>
      <c r="BO7" s="506"/>
      <c r="BP7" s="506"/>
      <c r="BQ7" s="506"/>
      <c r="BR7" s="506"/>
      <c r="BS7" s="506"/>
      <c r="BT7" s="506"/>
      <c r="BU7" s="506"/>
      <c r="BV7" s="506"/>
      <c r="BW7" s="506"/>
      <c r="BX7" s="506"/>
      <c r="BY7" s="506"/>
      <c r="BZ7" s="506"/>
      <c r="CA7" s="506"/>
      <c r="CB7" s="506"/>
      <c r="CC7" s="506"/>
      <c r="CD7" s="506"/>
      <c r="CE7" s="506"/>
      <c r="CF7" s="506"/>
      <c r="CG7" s="506"/>
      <c r="CH7" s="506"/>
      <c r="CI7" s="506"/>
      <c r="CJ7" s="506"/>
      <c r="CK7" s="506"/>
      <c r="CL7" s="506"/>
      <c r="CM7" s="506"/>
      <c r="CN7" s="506"/>
      <c r="CO7" s="506"/>
      <c r="CP7" s="506"/>
      <c r="CQ7" s="506"/>
      <c r="CR7" s="506"/>
      <c r="CS7" s="506"/>
      <c r="CT7" s="506"/>
      <c r="CU7" s="506"/>
      <c r="CV7" s="506"/>
      <c r="CW7" s="506"/>
      <c r="CX7" s="506"/>
      <c r="CY7" s="506"/>
      <c r="CZ7" s="506"/>
      <c r="DA7" s="506"/>
      <c r="DB7" s="506"/>
      <c r="DC7" s="506"/>
      <c r="DD7" s="506"/>
      <c r="DE7" s="506"/>
      <c r="DF7" s="506"/>
      <c r="DG7" s="506"/>
      <c r="DH7" s="506"/>
      <c r="DI7" s="506"/>
      <c r="DJ7" s="506"/>
      <c r="DK7" s="506"/>
      <c r="DL7" s="506"/>
      <c r="DM7" s="506"/>
      <c r="DN7" s="506"/>
      <c r="DO7" s="506"/>
      <c r="DP7" s="506"/>
    </row>
    <row r="8" spans="1:120" ht="12" customHeight="1" x14ac:dyDescent="0.4">
      <c r="A8" s="171"/>
      <c r="B8" s="171"/>
      <c r="C8" s="171"/>
      <c r="D8" s="171"/>
      <c r="E8" s="171"/>
      <c r="F8" s="171"/>
      <c r="G8" s="171"/>
      <c r="H8" s="171"/>
      <c r="I8" s="171"/>
      <c r="J8" s="171"/>
      <c r="K8" s="171"/>
      <c r="L8" s="171"/>
      <c r="M8" s="171"/>
      <c r="N8" s="171"/>
      <c r="O8" s="171"/>
      <c r="P8" s="171"/>
      <c r="Q8" s="171"/>
      <c r="R8" s="171"/>
      <c r="S8" s="171"/>
      <c r="T8" s="171"/>
      <c r="U8" s="171"/>
      <c r="V8" s="171"/>
      <c r="W8" s="171"/>
      <c r="X8" s="171"/>
      <c r="Y8" s="171"/>
      <c r="Z8" s="171"/>
      <c r="AA8" s="171"/>
      <c r="AB8" s="171"/>
      <c r="AC8" s="171"/>
      <c r="AD8" s="171"/>
      <c r="AE8" s="171"/>
      <c r="AF8" s="171"/>
      <c r="AG8" s="171"/>
      <c r="AH8" s="171"/>
      <c r="AI8" s="171"/>
      <c r="AJ8" s="505"/>
      <c r="AK8" s="506"/>
      <c r="AL8" s="506"/>
      <c r="AM8" s="506"/>
      <c r="AN8" s="507"/>
      <c r="AO8" s="507"/>
      <c r="AP8" s="507"/>
      <c r="AQ8" s="508"/>
      <c r="AR8" s="508"/>
      <c r="AS8" s="508"/>
      <c r="AT8" s="506"/>
      <c r="AU8" s="506"/>
      <c r="AV8" s="506"/>
      <c r="AW8" s="506"/>
      <c r="AX8" s="506"/>
      <c r="AY8" s="506"/>
      <c r="AZ8" s="506"/>
      <c r="BA8" s="506"/>
      <c r="BB8" s="506"/>
      <c r="BC8" s="506"/>
      <c r="BD8" s="506"/>
      <c r="BE8" s="506"/>
      <c r="BF8" s="506"/>
      <c r="BG8" s="506"/>
      <c r="BH8" s="506"/>
      <c r="BI8" s="506"/>
      <c r="BJ8" s="506"/>
      <c r="BK8" s="506"/>
      <c r="BL8" s="506"/>
      <c r="BM8" s="506"/>
      <c r="BN8" s="506"/>
      <c r="BO8" s="506"/>
      <c r="BP8" s="506"/>
      <c r="BQ8" s="506"/>
      <c r="BR8" s="506"/>
      <c r="BS8" s="506"/>
      <c r="BT8" s="506"/>
      <c r="BU8" s="506"/>
      <c r="BV8" s="506"/>
      <c r="BW8" s="506"/>
      <c r="BX8" s="506"/>
      <c r="BY8" s="506"/>
      <c r="BZ8" s="506"/>
      <c r="CA8" s="506"/>
      <c r="CB8" s="506"/>
      <c r="CC8" s="506"/>
      <c r="CD8" s="506"/>
      <c r="CE8" s="506"/>
      <c r="CF8" s="506"/>
      <c r="CG8" s="506"/>
      <c r="CH8" s="506"/>
      <c r="CI8" s="506"/>
      <c r="CJ8" s="506"/>
      <c r="CK8" s="506"/>
      <c r="CL8" s="506"/>
      <c r="CM8" s="506"/>
      <c r="CN8" s="506"/>
      <c r="CO8" s="506"/>
      <c r="CP8" s="506"/>
      <c r="CQ8" s="506"/>
      <c r="CR8" s="506"/>
      <c r="CS8" s="506"/>
      <c r="CT8" s="506"/>
      <c r="CU8" s="506"/>
      <c r="CV8" s="506"/>
      <c r="CW8" s="506"/>
      <c r="CX8" s="506"/>
      <c r="CY8" s="506"/>
      <c r="CZ8" s="506"/>
      <c r="DA8" s="506"/>
      <c r="DB8" s="506"/>
      <c r="DC8" s="506"/>
      <c r="DD8" s="506"/>
      <c r="DE8" s="506"/>
      <c r="DF8" s="506"/>
      <c r="DG8" s="506"/>
      <c r="DH8" s="506"/>
      <c r="DI8" s="506"/>
      <c r="DJ8" s="506"/>
      <c r="DK8" s="506"/>
      <c r="DL8" s="506"/>
      <c r="DM8" s="506"/>
      <c r="DN8" s="506"/>
      <c r="DO8" s="506"/>
      <c r="DP8" s="506"/>
    </row>
    <row r="9" spans="1:120" ht="12" customHeight="1" x14ac:dyDescent="0.4">
      <c r="A9" s="687"/>
      <c r="B9" s="171"/>
      <c r="C9" s="171"/>
      <c r="D9" s="171"/>
      <c r="E9" s="171"/>
      <c r="F9" s="171"/>
      <c r="G9" s="171"/>
      <c r="H9" s="171"/>
      <c r="I9" s="171"/>
      <c r="J9" s="171"/>
      <c r="K9" s="171"/>
      <c r="L9" s="171"/>
      <c r="M9" s="171"/>
      <c r="N9" s="171"/>
      <c r="O9" s="171"/>
      <c r="P9" s="1"/>
      <c r="Q9" s="172"/>
      <c r="R9" s="172"/>
      <c r="S9" s="171"/>
      <c r="T9" s="171"/>
      <c r="U9" s="171"/>
      <c r="V9" s="171"/>
      <c r="W9" s="171"/>
      <c r="X9" s="171"/>
      <c r="Y9" s="171"/>
      <c r="Z9" s="171"/>
      <c r="AA9" s="171"/>
      <c r="AB9" s="171"/>
      <c r="AC9" s="171"/>
      <c r="AD9" s="171"/>
      <c r="AE9" s="171"/>
      <c r="AF9" s="171"/>
      <c r="AG9" s="171"/>
      <c r="AH9" s="171"/>
      <c r="AI9" s="171"/>
      <c r="AJ9" s="505"/>
      <c r="AK9" s="509"/>
      <c r="AL9" s="509"/>
      <c r="AM9" s="509"/>
      <c r="AN9" s="509"/>
      <c r="AO9" s="509"/>
      <c r="AP9" s="509"/>
      <c r="AQ9" s="509"/>
      <c r="AR9" s="509"/>
      <c r="AS9" s="509"/>
      <c r="AT9" s="509"/>
      <c r="AU9" s="509"/>
      <c r="AV9" s="509"/>
      <c r="AW9" s="509"/>
      <c r="AX9" s="509"/>
      <c r="AY9" s="509"/>
      <c r="AZ9" s="509"/>
      <c r="BA9" s="509"/>
      <c r="BB9" s="509"/>
      <c r="BC9" s="509"/>
      <c r="BD9" s="509"/>
      <c r="BE9" s="509"/>
      <c r="BF9" s="509"/>
      <c r="BG9" s="509"/>
      <c r="BH9" s="509"/>
      <c r="BI9" s="509"/>
      <c r="BJ9" s="509"/>
      <c r="BK9" s="509"/>
      <c r="BL9" s="509"/>
      <c r="BM9" s="509"/>
      <c r="BN9" s="509"/>
      <c r="BO9" s="509"/>
      <c r="BP9" s="509"/>
      <c r="BQ9" s="509"/>
      <c r="BR9" s="509"/>
      <c r="BS9" s="509"/>
      <c r="BT9" s="509"/>
      <c r="BU9" s="509"/>
      <c r="BV9" s="509"/>
      <c r="BW9" s="509"/>
      <c r="BX9" s="509"/>
      <c r="BY9" s="509"/>
      <c r="BZ9" s="509"/>
      <c r="CA9" s="509"/>
      <c r="CB9" s="509"/>
      <c r="CC9" s="509"/>
      <c r="CD9" s="509"/>
      <c r="CE9" s="509"/>
      <c r="CF9" s="509"/>
      <c r="CG9" s="509"/>
      <c r="CH9" s="509"/>
      <c r="CI9" s="509"/>
      <c r="CJ9" s="509"/>
      <c r="CK9" s="509"/>
      <c r="CL9" s="509"/>
      <c r="CM9" s="509"/>
      <c r="CN9" s="509"/>
      <c r="CO9" s="509"/>
      <c r="CP9" s="509"/>
      <c r="CQ9" s="509"/>
      <c r="CR9" s="509"/>
      <c r="CS9" s="509"/>
      <c r="CT9" s="509"/>
      <c r="CU9" s="509"/>
      <c r="CV9" s="509"/>
      <c r="CW9" s="509"/>
      <c r="CX9" s="509"/>
      <c r="CY9" s="509"/>
      <c r="CZ9" s="509"/>
      <c r="DA9" s="509"/>
      <c r="DB9" s="509"/>
      <c r="DC9" s="509"/>
      <c r="DD9" s="509"/>
      <c r="DE9" s="509"/>
      <c r="DF9" s="509"/>
      <c r="DG9" s="509"/>
      <c r="DH9" s="509"/>
      <c r="DI9" s="509"/>
      <c r="DJ9" s="509"/>
      <c r="DK9" s="509"/>
      <c r="DL9" s="509"/>
      <c r="DM9" s="509"/>
      <c r="DN9" s="509"/>
      <c r="DO9" s="509"/>
      <c r="DP9" s="509"/>
    </row>
    <row r="10" spans="1:120" ht="12" customHeight="1" x14ac:dyDescent="0.4">
      <c r="A10" s="171"/>
      <c r="B10" s="171"/>
      <c r="C10" s="171"/>
      <c r="D10" s="171"/>
      <c r="E10" s="171"/>
      <c r="F10" s="171"/>
      <c r="G10" s="171"/>
      <c r="H10" s="171"/>
      <c r="I10" s="171"/>
      <c r="J10" s="1218" t="s">
        <v>1030</v>
      </c>
      <c r="K10" s="1218"/>
      <c r="L10" s="1218"/>
      <c r="M10" s="1218"/>
      <c r="N10" s="1218"/>
      <c r="O10" s="1218"/>
      <c r="P10" s="1218"/>
      <c r="Q10" s="1218"/>
      <c r="R10" s="1218"/>
      <c r="S10" s="1218"/>
      <c r="T10" s="1218"/>
      <c r="U10" s="1218"/>
      <c r="V10" s="1218"/>
      <c r="W10" s="1218"/>
      <c r="X10" s="1218"/>
      <c r="Y10" s="1218"/>
      <c r="Z10" s="1218"/>
      <c r="AA10" s="1218"/>
      <c r="AB10" s="1218"/>
      <c r="AC10" s="1218"/>
      <c r="AD10" s="1218"/>
      <c r="AE10" s="1218"/>
      <c r="AF10" s="1218"/>
      <c r="AG10" s="1218"/>
      <c r="AH10" s="1218"/>
      <c r="AI10" s="1218"/>
      <c r="AJ10" s="505"/>
      <c r="AK10" s="509"/>
      <c r="AL10" s="509"/>
      <c r="AM10" s="509"/>
      <c r="AN10" s="509"/>
      <c r="AO10" s="509"/>
      <c r="AP10" s="509"/>
      <c r="AQ10" s="509"/>
      <c r="AR10" s="509"/>
      <c r="AS10" s="509"/>
      <c r="AT10" s="509"/>
      <c r="AU10" s="509"/>
      <c r="AV10" s="509"/>
      <c r="AW10" s="509"/>
      <c r="AX10" s="509"/>
      <c r="AY10" s="509"/>
      <c r="AZ10" s="509"/>
      <c r="BA10" s="509"/>
      <c r="BB10" s="509"/>
      <c r="BC10" s="509"/>
      <c r="BD10" s="509"/>
      <c r="BE10" s="509"/>
      <c r="BF10" s="509"/>
      <c r="BG10" s="509"/>
      <c r="BH10" s="509"/>
      <c r="BI10" s="509"/>
      <c r="BJ10" s="509"/>
      <c r="BK10" s="509"/>
      <c r="BL10" s="509"/>
      <c r="BM10" s="509"/>
      <c r="BN10" s="509"/>
      <c r="BO10" s="509"/>
      <c r="BP10" s="509"/>
      <c r="BQ10" s="509"/>
      <c r="BR10" s="509"/>
      <c r="BS10" s="509"/>
      <c r="BT10" s="509"/>
      <c r="BU10" s="509"/>
      <c r="BV10" s="509"/>
      <c r="BW10" s="509"/>
      <c r="BX10" s="509"/>
      <c r="BY10" s="509"/>
      <c r="BZ10" s="509"/>
      <c r="CA10" s="509"/>
      <c r="CB10" s="509"/>
      <c r="CC10" s="509"/>
      <c r="CD10" s="509"/>
      <c r="CE10" s="509"/>
      <c r="CF10" s="509"/>
      <c r="CG10" s="509"/>
      <c r="CH10" s="509"/>
      <c r="CI10" s="509"/>
      <c r="CJ10" s="509"/>
      <c r="CK10" s="509"/>
      <c r="CL10" s="509"/>
      <c r="CM10" s="509"/>
      <c r="CN10" s="509"/>
      <c r="CO10" s="509"/>
      <c r="CP10" s="509"/>
      <c r="CQ10" s="509"/>
      <c r="CR10" s="509"/>
      <c r="CS10" s="509"/>
      <c r="CT10" s="509"/>
      <c r="CU10" s="509"/>
      <c r="CV10" s="509"/>
      <c r="CW10" s="509"/>
      <c r="CX10" s="509"/>
      <c r="CY10" s="509"/>
      <c r="CZ10" s="509"/>
      <c r="DA10" s="509"/>
      <c r="DB10" s="509"/>
      <c r="DC10" s="509"/>
      <c r="DD10" s="509"/>
      <c r="DE10" s="509"/>
      <c r="DF10" s="509"/>
      <c r="DG10" s="509"/>
      <c r="DH10" s="509"/>
      <c r="DI10" s="509"/>
      <c r="DJ10" s="509"/>
      <c r="DK10" s="509"/>
      <c r="DL10" s="509"/>
      <c r="DM10" s="509"/>
      <c r="DN10" s="509"/>
      <c r="DO10" s="509"/>
      <c r="DP10" s="509"/>
    </row>
    <row r="11" spans="1:120" ht="14.25" customHeight="1" x14ac:dyDescent="0.4">
      <c r="A11" s="171"/>
      <c r="B11" s="171"/>
      <c r="C11" s="171"/>
      <c r="D11" s="171"/>
      <c r="E11" s="171"/>
      <c r="F11" s="171"/>
      <c r="G11" s="171"/>
      <c r="H11" s="171"/>
      <c r="I11" s="171"/>
      <c r="J11" s="1218"/>
      <c r="K11" s="1218"/>
      <c r="L11" s="1218"/>
      <c r="M11" s="1218"/>
      <c r="N11" s="1218"/>
      <c r="O11" s="1218"/>
      <c r="P11" s="1218"/>
      <c r="Q11" s="1218"/>
      <c r="R11" s="1218"/>
      <c r="S11" s="1218"/>
      <c r="T11" s="1218"/>
      <c r="U11" s="1218"/>
      <c r="V11" s="1218"/>
      <c r="W11" s="1218"/>
      <c r="X11" s="1218"/>
      <c r="Y11" s="1218"/>
      <c r="Z11" s="1218"/>
      <c r="AA11" s="1218"/>
      <c r="AB11" s="1218"/>
      <c r="AC11" s="1218"/>
      <c r="AD11" s="1218"/>
      <c r="AE11" s="1218"/>
      <c r="AF11" s="1218"/>
      <c r="AG11" s="1218"/>
      <c r="AH11" s="1218"/>
      <c r="AI11" s="1218"/>
      <c r="AJ11" s="505"/>
      <c r="AK11" s="506"/>
      <c r="AL11" s="506"/>
      <c r="AM11" s="506"/>
      <c r="AN11" s="506"/>
      <c r="AO11" s="506"/>
      <c r="AP11" s="506"/>
      <c r="AQ11" s="506"/>
      <c r="AR11" s="506"/>
      <c r="AS11" s="506"/>
      <c r="AT11" s="506"/>
      <c r="AU11" s="506"/>
      <c r="AV11" s="506"/>
      <c r="AW11" s="506"/>
      <c r="AX11" s="506"/>
      <c r="AY11" s="506"/>
      <c r="AZ11" s="506"/>
      <c r="BA11" s="506"/>
      <c r="BB11" s="506"/>
      <c r="BC11" s="506"/>
      <c r="BD11" s="506"/>
      <c r="BE11" s="506"/>
      <c r="BF11" s="506"/>
      <c r="BG11" s="506"/>
      <c r="BH11" s="506"/>
      <c r="BI11" s="506"/>
      <c r="BJ11" s="506"/>
      <c r="BK11" s="506"/>
      <c r="BL11" s="506"/>
      <c r="BM11" s="506"/>
      <c r="BN11" s="506"/>
      <c r="BO11" s="506"/>
      <c r="BP11" s="506"/>
      <c r="BQ11" s="506"/>
      <c r="BR11" s="506"/>
      <c r="BS11" s="506"/>
      <c r="BT11" s="506"/>
      <c r="BU11" s="506"/>
      <c r="BV11" s="506"/>
      <c r="BW11" s="506"/>
      <c r="BX11" s="506"/>
      <c r="BY11" s="506"/>
      <c r="BZ11" s="506"/>
      <c r="CA11" s="506"/>
      <c r="CB11" s="506"/>
      <c r="CC11" s="506"/>
      <c r="CD11" s="506"/>
      <c r="CE11" s="506"/>
      <c r="CF11" s="506"/>
      <c r="CG11" s="506"/>
      <c r="CH11" s="506"/>
      <c r="CI11" s="506"/>
      <c r="CJ11" s="506"/>
      <c r="CK11" s="506"/>
      <c r="CL11" s="506"/>
      <c r="CM11" s="506"/>
      <c r="CN11" s="506"/>
      <c r="CO11" s="506"/>
      <c r="CP11" s="506"/>
      <c r="CQ11" s="506"/>
      <c r="CR11" s="506"/>
      <c r="CS11" s="506"/>
      <c r="CT11" s="506"/>
      <c r="CU11" s="506"/>
      <c r="CV11" s="506"/>
      <c r="CW11" s="506"/>
      <c r="CX11" s="506"/>
      <c r="CY11" s="506"/>
      <c r="CZ11" s="506"/>
      <c r="DA11" s="506"/>
      <c r="DB11" s="506"/>
      <c r="DC11" s="506"/>
      <c r="DD11" s="506"/>
      <c r="DE11" s="506"/>
      <c r="DF11" s="506"/>
      <c r="DG11" s="506"/>
      <c r="DH11" s="506"/>
      <c r="DI11" s="506"/>
      <c r="DJ11" s="506"/>
      <c r="DK11" s="506"/>
      <c r="DL11" s="506"/>
      <c r="DM11" s="506"/>
      <c r="DN11" s="506"/>
      <c r="DO11" s="506"/>
      <c r="DP11" s="506"/>
    </row>
    <row r="12" spans="1:120" ht="12.75" customHeight="1" x14ac:dyDescent="0.4">
      <c r="A12" s="171"/>
      <c r="B12" s="171"/>
      <c r="C12" s="171"/>
      <c r="D12" s="171"/>
      <c r="E12" s="171"/>
      <c r="F12" s="171"/>
      <c r="G12" s="171"/>
      <c r="H12" s="171"/>
      <c r="I12" s="171"/>
      <c r="J12" s="1218"/>
      <c r="K12" s="1218"/>
      <c r="L12" s="1218"/>
      <c r="M12" s="1218"/>
      <c r="N12" s="1218"/>
      <c r="O12" s="1218"/>
      <c r="P12" s="1218"/>
      <c r="Q12" s="1218"/>
      <c r="R12" s="1218"/>
      <c r="S12" s="1218"/>
      <c r="T12" s="1218"/>
      <c r="U12" s="1218"/>
      <c r="V12" s="1218"/>
      <c r="W12" s="1218"/>
      <c r="X12" s="1218"/>
      <c r="Y12" s="1218"/>
      <c r="Z12" s="1218"/>
      <c r="AA12" s="1218"/>
      <c r="AB12" s="1218"/>
      <c r="AC12" s="1218"/>
      <c r="AD12" s="1218"/>
      <c r="AE12" s="1218"/>
      <c r="AF12" s="1218"/>
      <c r="AG12" s="1218"/>
      <c r="AH12" s="1218"/>
      <c r="AI12" s="1218"/>
      <c r="AJ12" s="505"/>
      <c r="AK12" s="505"/>
      <c r="AL12" s="505"/>
      <c r="AM12" s="505"/>
      <c r="AN12" s="505"/>
      <c r="AO12" s="505"/>
      <c r="AP12" s="505"/>
      <c r="AQ12" s="505"/>
      <c r="AR12" s="505"/>
      <c r="AS12" s="505"/>
      <c r="AT12" s="505"/>
      <c r="AU12" s="505"/>
      <c r="AV12" s="505"/>
      <c r="AW12" s="505"/>
      <c r="AX12" s="505"/>
      <c r="AY12" s="505"/>
      <c r="AZ12" s="505"/>
      <c r="BA12" s="505"/>
      <c r="BB12" s="505"/>
      <c r="BC12" s="505"/>
      <c r="BD12" s="505"/>
      <c r="BE12" s="505"/>
      <c r="BF12" s="505"/>
      <c r="BG12" s="505"/>
      <c r="BH12" s="505"/>
      <c r="BI12" s="505"/>
      <c r="BJ12" s="505"/>
      <c r="BK12" s="505"/>
      <c r="BL12" s="505"/>
      <c r="BM12" s="505"/>
      <c r="BN12" s="505"/>
      <c r="BO12" s="505"/>
      <c r="BP12" s="505"/>
      <c r="BQ12" s="505"/>
      <c r="BR12" s="505"/>
      <c r="BS12" s="505"/>
      <c r="BT12" s="505"/>
      <c r="BU12" s="505"/>
      <c r="BV12" s="505"/>
      <c r="BW12" s="505"/>
      <c r="BX12" s="505"/>
      <c r="BY12" s="505"/>
      <c r="BZ12" s="505"/>
      <c r="CA12" s="505"/>
      <c r="CB12" s="505"/>
      <c r="CC12" s="505"/>
      <c r="CD12" s="505"/>
      <c r="CE12" s="505"/>
      <c r="CF12" s="505"/>
      <c r="CG12" s="505"/>
      <c r="CH12" s="505"/>
      <c r="CI12" s="505"/>
      <c r="CJ12" s="505"/>
      <c r="CK12" s="505"/>
      <c r="CL12" s="505"/>
      <c r="CM12" s="505"/>
      <c r="CN12" s="505"/>
      <c r="CO12" s="505"/>
      <c r="CP12" s="505"/>
      <c r="CQ12" s="505"/>
      <c r="CR12" s="505"/>
      <c r="CS12" s="505"/>
      <c r="CT12" s="505"/>
      <c r="CU12" s="505"/>
      <c r="CV12" s="505"/>
      <c r="CW12" s="505"/>
      <c r="CX12" s="505"/>
      <c r="CY12" s="505"/>
      <c r="CZ12" s="505"/>
      <c r="DA12" s="505"/>
      <c r="DB12" s="505"/>
      <c r="DC12" s="505"/>
      <c r="DD12" s="505"/>
      <c r="DE12" s="505"/>
      <c r="DF12" s="505"/>
      <c r="DG12" s="505"/>
      <c r="DH12" s="505"/>
      <c r="DI12" s="505"/>
      <c r="DJ12" s="505"/>
      <c r="DK12" s="505"/>
      <c r="DL12" s="505"/>
      <c r="DM12" s="505"/>
      <c r="DN12" s="505"/>
      <c r="DO12" s="505"/>
      <c r="DP12" s="505"/>
    </row>
    <row r="13" spans="1:120" ht="12.75" customHeight="1" x14ac:dyDescent="0.4">
      <c r="A13" s="171"/>
      <c r="B13" s="171"/>
      <c r="C13" s="171"/>
      <c r="D13" s="171"/>
      <c r="E13" s="171"/>
      <c r="F13" s="171"/>
      <c r="G13" s="171"/>
      <c r="H13" s="171"/>
      <c r="I13" s="171"/>
      <c r="J13" s="1218"/>
      <c r="K13" s="1218"/>
      <c r="L13" s="1218"/>
      <c r="M13" s="1218"/>
      <c r="N13" s="1218"/>
      <c r="O13" s="1218"/>
      <c r="P13" s="1218"/>
      <c r="Q13" s="1218"/>
      <c r="R13" s="1218"/>
      <c r="S13" s="1218"/>
      <c r="T13" s="1218"/>
      <c r="U13" s="1218"/>
      <c r="V13" s="1218"/>
      <c r="W13" s="1218"/>
      <c r="X13" s="1218"/>
      <c r="Y13" s="1218"/>
      <c r="Z13" s="1218"/>
      <c r="AA13" s="1218"/>
      <c r="AB13" s="1218"/>
      <c r="AC13" s="1218"/>
      <c r="AD13" s="1218"/>
      <c r="AE13" s="1218"/>
      <c r="AF13" s="1218"/>
      <c r="AG13" s="1218"/>
      <c r="AH13" s="1218"/>
      <c r="AI13" s="1218"/>
      <c r="AJ13" s="505"/>
      <c r="AK13" s="504"/>
      <c r="AL13" s="504"/>
      <c r="AM13" s="504"/>
      <c r="AN13" s="504"/>
      <c r="AO13" s="504"/>
      <c r="AP13" s="504"/>
      <c r="AQ13" s="504"/>
      <c r="AR13" s="504"/>
      <c r="AS13" s="504"/>
      <c r="AT13" s="504"/>
      <c r="AU13" s="504"/>
      <c r="AV13" s="504"/>
      <c r="AW13" s="504"/>
      <c r="AX13" s="504"/>
      <c r="AY13" s="504"/>
      <c r="AZ13" s="504"/>
      <c r="BA13" s="504"/>
      <c r="BB13" s="504"/>
      <c r="BC13" s="504"/>
      <c r="BD13" s="504"/>
      <c r="BE13" s="504"/>
      <c r="BF13" s="504"/>
      <c r="BG13" s="504"/>
      <c r="BH13" s="504"/>
      <c r="BI13" s="504"/>
      <c r="BJ13" s="504"/>
      <c r="BK13" s="504"/>
      <c r="BL13" s="504"/>
      <c r="BM13" s="504"/>
      <c r="BN13" s="504"/>
      <c r="BO13" s="504"/>
      <c r="BP13" s="504"/>
      <c r="BQ13" s="504"/>
      <c r="BR13" s="504"/>
      <c r="BS13" s="504"/>
      <c r="BT13" s="504"/>
      <c r="BU13" s="504"/>
      <c r="BV13" s="504"/>
      <c r="BW13" s="504"/>
      <c r="BX13" s="504"/>
      <c r="BY13" s="504"/>
      <c r="BZ13" s="504"/>
      <c r="CA13" s="504"/>
      <c r="CB13" s="504"/>
      <c r="CC13" s="504"/>
      <c r="CD13" s="504"/>
      <c r="CE13" s="504"/>
      <c r="CF13" s="504"/>
      <c r="CG13" s="504"/>
      <c r="CH13" s="504"/>
      <c r="CI13" s="504"/>
      <c r="CJ13" s="504"/>
      <c r="CK13" s="504"/>
      <c r="CL13" s="504"/>
      <c r="CM13" s="504"/>
      <c r="CN13" s="504"/>
      <c r="CO13" s="504"/>
      <c r="CP13" s="504"/>
      <c r="CQ13" s="504"/>
      <c r="CR13" s="504"/>
      <c r="CS13" s="504"/>
      <c r="CT13" s="504"/>
      <c r="CU13" s="504"/>
      <c r="CV13" s="504"/>
      <c r="CW13" s="504"/>
      <c r="CX13" s="504"/>
      <c r="CY13" s="504"/>
      <c r="CZ13" s="504"/>
      <c r="DA13" s="504"/>
      <c r="DB13" s="504"/>
      <c r="DC13" s="504"/>
      <c r="DD13" s="504"/>
      <c r="DE13" s="504"/>
      <c r="DF13" s="504"/>
      <c r="DG13" s="504"/>
      <c r="DH13" s="504"/>
      <c r="DI13" s="504"/>
      <c r="DJ13" s="504"/>
      <c r="DK13" s="504"/>
      <c r="DL13" s="504"/>
      <c r="DM13" s="504"/>
      <c r="DN13" s="504"/>
      <c r="DO13" s="504"/>
      <c r="DP13" s="504"/>
    </row>
    <row r="14" spans="1:120" ht="12.75" customHeight="1" x14ac:dyDescent="0.4">
      <c r="A14" s="171"/>
      <c r="B14" s="171"/>
      <c r="C14" s="171"/>
      <c r="D14" s="171"/>
      <c r="E14" s="171"/>
      <c r="F14" s="171"/>
      <c r="G14" s="171"/>
      <c r="H14" s="171"/>
      <c r="I14" s="171"/>
      <c r="J14" s="1218"/>
      <c r="K14" s="1218"/>
      <c r="L14" s="1218"/>
      <c r="M14" s="1218"/>
      <c r="N14" s="1218"/>
      <c r="O14" s="1218"/>
      <c r="P14" s="1218"/>
      <c r="Q14" s="1218"/>
      <c r="R14" s="1218"/>
      <c r="S14" s="1218"/>
      <c r="T14" s="1218"/>
      <c r="U14" s="1218"/>
      <c r="V14" s="1218"/>
      <c r="W14" s="1218"/>
      <c r="X14" s="1218"/>
      <c r="Y14" s="1218"/>
      <c r="Z14" s="1218"/>
      <c r="AA14" s="1218"/>
      <c r="AB14" s="1218"/>
      <c r="AC14" s="1218"/>
      <c r="AD14" s="1218"/>
      <c r="AE14" s="1218"/>
      <c r="AF14" s="1218"/>
      <c r="AG14" s="1218"/>
      <c r="AH14" s="1218"/>
      <c r="AI14" s="1218"/>
      <c r="AJ14" s="505"/>
      <c r="AK14" s="506"/>
      <c r="AL14" s="506"/>
      <c r="AM14" s="506"/>
      <c r="AN14" s="506"/>
      <c r="AO14" s="506"/>
      <c r="AP14" s="506"/>
      <c r="AQ14" s="506"/>
      <c r="AR14" s="506"/>
      <c r="AS14" s="506"/>
      <c r="AT14" s="510"/>
      <c r="AU14" s="510"/>
      <c r="AV14" s="510"/>
      <c r="AW14" s="510"/>
      <c r="AX14" s="510"/>
      <c r="AY14" s="510"/>
      <c r="AZ14" s="510"/>
      <c r="BA14" s="510"/>
      <c r="BB14" s="510"/>
      <c r="BC14" s="510"/>
      <c r="BD14" s="510"/>
      <c r="BE14" s="510"/>
      <c r="BF14" s="510"/>
      <c r="BG14" s="510"/>
      <c r="BH14" s="510"/>
      <c r="BI14" s="510"/>
      <c r="BJ14" s="510"/>
      <c r="BK14" s="510"/>
      <c r="BL14" s="510"/>
      <c r="BM14" s="510"/>
      <c r="BN14" s="510"/>
      <c r="BO14" s="510"/>
      <c r="BP14" s="510"/>
      <c r="BQ14" s="510"/>
      <c r="BR14" s="510"/>
      <c r="BS14" s="510"/>
      <c r="BT14" s="510"/>
      <c r="BU14" s="510"/>
      <c r="BV14" s="510"/>
      <c r="BW14" s="510"/>
      <c r="BX14" s="510"/>
      <c r="BY14" s="510"/>
      <c r="BZ14" s="510"/>
      <c r="CA14" s="510"/>
      <c r="CB14" s="510"/>
      <c r="CC14" s="510"/>
      <c r="CD14" s="510"/>
      <c r="CE14" s="510"/>
      <c r="CF14" s="510"/>
      <c r="CG14" s="510"/>
      <c r="CH14" s="510"/>
      <c r="CI14" s="510"/>
      <c r="CJ14" s="510"/>
      <c r="CK14" s="510"/>
      <c r="CL14" s="510"/>
      <c r="CM14" s="510"/>
      <c r="CN14" s="510"/>
      <c r="CO14" s="510"/>
      <c r="CP14" s="510"/>
      <c r="CQ14" s="510"/>
      <c r="CR14" s="510"/>
      <c r="CS14" s="510"/>
      <c r="CT14" s="510"/>
      <c r="CU14" s="510"/>
      <c r="CV14" s="510"/>
      <c r="CW14" s="510"/>
      <c r="CX14" s="510"/>
      <c r="CY14" s="510"/>
      <c r="CZ14" s="510"/>
      <c r="DA14" s="510"/>
      <c r="DB14" s="510"/>
      <c r="DC14" s="510"/>
      <c r="DD14" s="510"/>
      <c r="DE14" s="510"/>
      <c r="DF14" s="510"/>
      <c r="DG14" s="510"/>
      <c r="DH14" s="510"/>
      <c r="DI14" s="510"/>
      <c r="DJ14" s="510"/>
      <c r="DK14" s="510"/>
      <c r="DL14" s="510"/>
      <c r="DM14" s="510"/>
      <c r="DN14" s="510"/>
      <c r="DO14" s="510"/>
      <c r="DP14" s="510"/>
    </row>
    <row r="15" spans="1:120" ht="12" customHeight="1" x14ac:dyDescent="0.4">
      <c r="A15" s="171"/>
      <c r="B15" s="171"/>
      <c r="C15" s="171"/>
      <c r="D15" s="171"/>
      <c r="E15" s="171"/>
      <c r="F15" s="171"/>
      <c r="G15" s="171"/>
      <c r="H15" s="171"/>
      <c r="I15" s="171"/>
      <c r="J15" s="1218"/>
      <c r="K15" s="1218"/>
      <c r="L15" s="1218"/>
      <c r="M15" s="1218"/>
      <c r="N15" s="1218"/>
      <c r="O15" s="1218"/>
      <c r="P15" s="1218"/>
      <c r="Q15" s="1218"/>
      <c r="R15" s="1218"/>
      <c r="S15" s="1218"/>
      <c r="T15" s="1218"/>
      <c r="U15" s="1218"/>
      <c r="V15" s="1218"/>
      <c r="W15" s="1218"/>
      <c r="X15" s="1218"/>
      <c r="Y15" s="1218"/>
      <c r="Z15" s="1218"/>
      <c r="AA15" s="1218"/>
      <c r="AB15" s="1218"/>
      <c r="AC15" s="1218"/>
      <c r="AD15" s="1218"/>
      <c r="AE15" s="1218"/>
      <c r="AF15" s="1218"/>
      <c r="AG15" s="1218"/>
      <c r="AH15" s="1218"/>
      <c r="AI15" s="1218"/>
      <c r="AJ15" s="505"/>
      <c r="AK15" s="506"/>
      <c r="AL15" s="506"/>
      <c r="AM15" s="506"/>
      <c r="AN15" s="506"/>
      <c r="AO15" s="506"/>
      <c r="AP15" s="506"/>
      <c r="AQ15" s="506"/>
      <c r="AR15" s="506"/>
      <c r="AS15" s="506"/>
      <c r="AT15" s="511"/>
      <c r="AU15" s="511"/>
      <c r="AV15" s="511"/>
      <c r="AW15" s="511"/>
      <c r="AX15" s="511"/>
      <c r="AY15" s="511"/>
      <c r="AZ15" s="511"/>
      <c r="BA15" s="511"/>
      <c r="BB15" s="511"/>
      <c r="BC15" s="511"/>
      <c r="BD15" s="511"/>
      <c r="BE15" s="511"/>
      <c r="BF15" s="511"/>
      <c r="BG15" s="511"/>
      <c r="BH15" s="511"/>
      <c r="BI15" s="511"/>
      <c r="BJ15" s="511"/>
      <c r="BK15" s="511"/>
      <c r="BL15" s="511"/>
      <c r="BM15" s="511"/>
      <c r="BN15" s="511"/>
      <c r="BO15" s="511"/>
      <c r="BP15" s="511"/>
      <c r="BQ15" s="511"/>
      <c r="BR15" s="511"/>
      <c r="BS15" s="511"/>
      <c r="BT15" s="511"/>
      <c r="BU15" s="511"/>
      <c r="BV15" s="511"/>
      <c r="BW15" s="511"/>
      <c r="BX15" s="511"/>
      <c r="BY15" s="511"/>
      <c r="BZ15" s="511"/>
      <c r="CA15" s="511"/>
      <c r="CB15" s="511"/>
      <c r="CC15" s="511"/>
      <c r="CD15" s="511"/>
      <c r="CE15" s="511"/>
      <c r="CF15" s="511"/>
      <c r="CG15" s="511"/>
      <c r="CH15" s="511"/>
      <c r="CI15" s="511"/>
      <c r="CJ15" s="511"/>
      <c r="CK15" s="511"/>
      <c r="CL15" s="511"/>
      <c r="CM15" s="511"/>
      <c r="CN15" s="511"/>
      <c r="CO15" s="511"/>
      <c r="CP15" s="511"/>
      <c r="CQ15" s="511"/>
      <c r="CR15" s="511"/>
      <c r="CS15" s="511"/>
      <c r="CT15" s="511"/>
      <c r="CU15" s="511"/>
      <c r="CV15" s="511"/>
      <c r="CW15" s="511"/>
      <c r="CX15" s="511"/>
      <c r="CY15" s="511"/>
      <c r="CZ15" s="511"/>
      <c r="DA15" s="511"/>
      <c r="DB15" s="511"/>
      <c r="DC15" s="511"/>
      <c r="DD15" s="511"/>
      <c r="DE15" s="511"/>
      <c r="DF15" s="511"/>
      <c r="DG15" s="511"/>
      <c r="DH15" s="511"/>
      <c r="DI15" s="511"/>
      <c r="DJ15" s="511"/>
      <c r="DK15" s="511"/>
      <c r="DL15" s="511"/>
      <c r="DM15" s="511"/>
      <c r="DN15" s="511"/>
      <c r="DO15" s="511"/>
      <c r="DP15" s="511"/>
    </row>
    <row r="16" spans="1:120" ht="12.75" customHeight="1" x14ac:dyDescent="0.4">
      <c r="A16" s="171"/>
      <c r="B16" s="171"/>
      <c r="C16" s="171"/>
      <c r="D16" s="171"/>
      <c r="E16" s="171"/>
      <c r="F16" s="171"/>
      <c r="G16" s="171"/>
      <c r="H16" s="171"/>
      <c r="I16" s="171"/>
      <c r="J16" s="1218"/>
      <c r="K16" s="1218"/>
      <c r="L16" s="1218"/>
      <c r="M16" s="1218"/>
      <c r="N16" s="1218"/>
      <c r="O16" s="1218"/>
      <c r="P16" s="1218"/>
      <c r="Q16" s="1218"/>
      <c r="R16" s="1218"/>
      <c r="S16" s="1218"/>
      <c r="T16" s="1218"/>
      <c r="U16" s="1218"/>
      <c r="V16" s="1218"/>
      <c r="W16" s="1218"/>
      <c r="X16" s="1218"/>
      <c r="Y16" s="1218"/>
      <c r="Z16" s="1218"/>
      <c r="AA16" s="1218"/>
      <c r="AB16" s="1218"/>
      <c r="AC16" s="1218"/>
      <c r="AD16" s="1218"/>
      <c r="AE16" s="1218"/>
      <c r="AF16" s="1218"/>
      <c r="AG16" s="1218"/>
      <c r="AH16" s="1218"/>
      <c r="AI16" s="1218"/>
      <c r="AJ16" s="505"/>
      <c r="AK16" s="506"/>
      <c r="AL16" s="506"/>
      <c r="AM16" s="506"/>
      <c r="AN16" s="506"/>
      <c r="AO16" s="506"/>
      <c r="AP16" s="506"/>
      <c r="AQ16" s="506"/>
      <c r="AR16" s="506"/>
      <c r="AS16" s="506"/>
      <c r="AT16" s="508"/>
      <c r="AU16" s="508"/>
      <c r="AV16" s="508"/>
      <c r="AW16" s="508"/>
      <c r="AX16" s="508"/>
      <c r="AY16" s="508"/>
      <c r="AZ16" s="508"/>
      <c r="BA16" s="508"/>
      <c r="BB16" s="508"/>
      <c r="BC16" s="508"/>
      <c r="BD16" s="508"/>
      <c r="BE16" s="508"/>
      <c r="BF16" s="508"/>
      <c r="BG16" s="508"/>
      <c r="BH16" s="508"/>
      <c r="BI16" s="508"/>
      <c r="BJ16" s="508"/>
      <c r="BK16" s="508"/>
      <c r="BL16" s="508"/>
      <c r="BM16" s="508"/>
      <c r="BN16" s="508"/>
      <c r="BO16" s="508"/>
      <c r="BP16" s="508"/>
      <c r="BQ16" s="508"/>
      <c r="BR16" s="508"/>
      <c r="BS16" s="508"/>
      <c r="BT16" s="508"/>
      <c r="BU16" s="508"/>
      <c r="BV16" s="508"/>
      <c r="BW16" s="508"/>
      <c r="BX16" s="508"/>
      <c r="BY16" s="508"/>
      <c r="BZ16" s="508"/>
      <c r="CA16" s="508"/>
      <c r="CB16" s="508"/>
      <c r="CC16" s="508"/>
      <c r="CD16" s="508"/>
      <c r="CE16" s="508"/>
      <c r="CF16" s="508"/>
      <c r="CG16" s="508"/>
      <c r="CH16" s="508"/>
      <c r="CI16" s="508"/>
      <c r="CJ16" s="508"/>
      <c r="CK16" s="508"/>
      <c r="CL16" s="508"/>
      <c r="CM16" s="508"/>
      <c r="CN16" s="508"/>
      <c r="CO16" s="508"/>
      <c r="CP16" s="508"/>
      <c r="CQ16" s="508"/>
      <c r="CR16" s="508"/>
      <c r="CS16" s="508"/>
      <c r="CT16" s="508"/>
      <c r="CU16" s="508"/>
      <c r="CV16" s="508"/>
      <c r="CW16" s="508"/>
      <c r="CX16" s="508"/>
      <c r="CY16" s="508"/>
      <c r="CZ16" s="508"/>
      <c r="DA16" s="508"/>
      <c r="DB16" s="508"/>
      <c r="DC16" s="508"/>
      <c r="DD16" s="508"/>
      <c r="DE16" s="508"/>
      <c r="DF16" s="508"/>
      <c r="DG16" s="508"/>
      <c r="DH16" s="508"/>
      <c r="DI16" s="508"/>
      <c r="DJ16" s="508"/>
      <c r="DK16" s="508"/>
      <c r="DL16" s="508"/>
      <c r="DM16" s="508"/>
      <c r="DN16" s="508"/>
      <c r="DO16" s="508"/>
      <c r="DP16" s="508"/>
    </row>
    <row r="17" spans="1:120" ht="12" customHeight="1" x14ac:dyDescent="0.4">
      <c r="A17" s="171"/>
      <c r="B17" s="171"/>
      <c r="C17" s="171"/>
      <c r="D17" s="171"/>
      <c r="E17" s="171"/>
      <c r="F17" s="171"/>
      <c r="G17" s="171"/>
      <c r="H17" s="171"/>
      <c r="I17" s="171"/>
      <c r="J17" s="1218"/>
      <c r="K17" s="1218"/>
      <c r="L17" s="1218"/>
      <c r="M17" s="1218"/>
      <c r="N17" s="1218"/>
      <c r="O17" s="1218"/>
      <c r="P17" s="1218"/>
      <c r="Q17" s="1218"/>
      <c r="R17" s="1218"/>
      <c r="S17" s="1218"/>
      <c r="T17" s="1218"/>
      <c r="U17" s="1218"/>
      <c r="V17" s="1218"/>
      <c r="W17" s="1218"/>
      <c r="X17" s="1218"/>
      <c r="Y17" s="1218"/>
      <c r="Z17" s="1218"/>
      <c r="AA17" s="1218"/>
      <c r="AB17" s="1218"/>
      <c r="AC17" s="1218"/>
      <c r="AD17" s="1218"/>
      <c r="AE17" s="1218"/>
      <c r="AF17" s="1218"/>
      <c r="AG17" s="1218"/>
      <c r="AH17" s="1218"/>
      <c r="AI17" s="1218"/>
      <c r="AJ17" s="505"/>
      <c r="AK17" s="505"/>
      <c r="AL17" s="505"/>
      <c r="AM17" s="505"/>
      <c r="AN17" s="505"/>
      <c r="AO17" s="505"/>
      <c r="AP17" s="505"/>
      <c r="AQ17" s="505"/>
      <c r="AR17" s="505"/>
      <c r="AS17" s="505"/>
      <c r="AT17" s="505"/>
      <c r="AU17" s="505"/>
      <c r="AV17" s="505"/>
      <c r="AW17" s="505"/>
      <c r="AX17" s="505"/>
      <c r="AY17" s="505"/>
      <c r="AZ17" s="505"/>
      <c r="BA17" s="505"/>
      <c r="BB17" s="505"/>
      <c r="BC17" s="505"/>
      <c r="BD17" s="505"/>
      <c r="BE17" s="505"/>
      <c r="BF17" s="505"/>
      <c r="BG17" s="505"/>
      <c r="BH17" s="505"/>
      <c r="BI17" s="505"/>
      <c r="BJ17" s="505"/>
      <c r="BK17" s="505"/>
      <c r="BL17" s="505"/>
      <c r="BM17" s="505"/>
      <c r="BN17" s="505"/>
      <c r="BO17" s="505"/>
      <c r="BP17" s="505"/>
      <c r="BQ17" s="505"/>
      <c r="BR17" s="505"/>
      <c r="BS17" s="505"/>
      <c r="BT17" s="505"/>
      <c r="BU17" s="505"/>
      <c r="BV17" s="505"/>
      <c r="BW17" s="505"/>
      <c r="BX17" s="505"/>
      <c r="BY17" s="505"/>
      <c r="BZ17" s="505"/>
      <c r="CA17" s="505"/>
      <c r="CB17" s="505"/>
      <c r="CC17" s="505"/>
      <c r="CD17" s="505"/>
      <c r="CE17" s="505"/>
      <c r="CF17" s="505"/>
      <c r="CG17" s="505"/>
      <c r="CH17" s="505"/>
      <c r="CI17" s="505"/>
      <c r="CJ17" s="505"/>
      <c r="CK17" s="505"/>
      <c r="CL17" s="505"/>
      <c r="CM17" s="505"/>
      <c r="CN17" s="505"/>
      <c r="CO17" s="505"/>
      <c r="CP17" s="505"/>
      <c r="CQ17" s="505"/>
      <c r="CR17" s="505"/>
      <c r="CS17" s="505"/>
      <c r="CT17" s="505"/>
      <c r="CU17" s="505"/>
      <c r="CV17" s="505"/>
      <c r="CW17" s="505"/>
      <c r="CX17" s="505"/>
      <c r="CY17" s="505"/>
      <c r="CZ17" s="505"/>
      <c r="DA17" s="505"/>
      <c r="DB17" s="505"/>
      <c r="DC17" s="505"/>
      <c r="DD17" s="505"/>
      <c r="DE17" s="505"/>
      <c r="DF17" s="505"/>
      <c r="DG17" s="505"/>
      <c r="DH17" s="505"/>
      <c r="DI17" s="505"/>
      <c r="DJ17" s="505"/>
      <c r="DK17" s="505"/>
      <c r="DL17" s="505"/>
      <c r="DM17" s="505"/>
      <c r="DN17" s="505"/>
      <c r="DO17" s="505"/>
      <c r="DP17" s="505"/>
    </row>
    <row r="18" spans="1:120" ht="12" customHeight="1" x14ac:dyDescent="0.4">
      <c r="A18" s="172"/>
      <c r="B18" s="172"/>
      <c r="C18" s="172"/>
      <c r="D18" s="172"/>
      <c r="E18" s="172"/>
      <c r="F18" s="172"/>
      <c r="G18" s="172"/>
      <c r="H18" s="1216" t="s">
        <v>941</v>
      </c>
      <c r="I18" s="1216"/>
      <c r="J18" s="1216"/>
      <c r="K18" s="1216"/>
      <c r="L18" s="1216"/>
      <c r="M18" s="1216"/>
      <c r="N18" s="1216"/>
      <c r="O18" s="1216"/>
      <c r="P18" s="1216"/>
      <c r="Q18" s="1216"/>
      <c r="R18" s="1216"/>
      <c r="S18" s="1216"/>
      <c r="T18" s="1216"/>
      <c r="U18" s="1216"/>
      <c r="V18" s="1216"/>
      <c r="W18" s="1216"/>
      <c r="X18" s="1216"/>
      <c r="Y18" s="1216"/>
      <c r="Z18" s="1216"/>
      <c r="AA18" s="1216"/>
      <c r="AB18" s="1216"/>
      <c r="AC18" s="1216"/>
      <c r="AD18" s="1216"/>
      <c r="AE18" s="1216"/>
      <c r="AF18" s="1216"/>
      <c r="AG18" s="1216"/>
      <c r="AH18" s="1216"/>
      <c r="AI18" s="1216"/>
      <c r="AJ18" s="505"/>
      <c r="AK18" s="505"/>
      <c r="AL18" s="505"/>
      <c r="AM18" s="505"/>
      <c r="AN18" s="505"/>
      <c r="AO18" s="505"/>
      <c r="AP18" s="505"/>
      <c r="AQ18" s="505"/>
      <c r="AR18" s="505"/>
      <c r="AS18" s="505"/>
      <c r="AT18" s="505"/>
      <c r="AU18" s="505"/>
      <c r="AV18" s="505"/>
      <c r="AW18" s="505"/>
      <c r="AX18" s="505"/>
      <c r="AY18" s="505"/>
      <c r="AZ18" s="505"/>
      <c r="BA18" s="505"/>
      <c r="BB18" s="505"/>
      <c r="BC18" s="505"/>
      <c r="BD18" s="505"/>
      <c r="BE18" s="505"/>
      <c r="BF18" s="505"/>
      <c r="BG18" s="505"/>
      <c r="BH18" s="505"/>
      <c r="BI18" s="505"/>
      <c r="BJ18" s="505"/>
      <c r="BK18" s="505"/>
      <c r="BL18" s="505"/>
      <c r="BM18" s="505"/>
      <c r="BN18" s="505"/>
      <c r="BO18" s="505"/>
      <c r="BP18" s="505"/>
      <c r="BQ18" s="505"/>
      <c r="BR18" s="505"/>
      <c r="BS18" s="505"/>
      <c r="BT18" s="505"/>
      <c r="BU18" s="505"/>
      <c r="BV18" s="505"/>
      <c r="BW18" s="505"/>
      <c r="BX18" s="505"/>
      <c r="BY18" s="505"/>
      <c r="BZ18" s="505"/>
      <c r="CA18" s="505"/>
      <c r="CB18" s="505"/>
      <c r="CC18" s="505"/>
      <c r="CD18" s="505"/>
      <c r="CE18" s="505"/>
      <c r="CF18" s="505"/>
      <c r="CG18" s="505"/>
      <c r="CH18" s="505"/>
      <c r="CI18" s="505"/>
      <c r="CJ18" s="505"/>
      <c r="CK18" s="505"/>
      <c r="CL18" s="505"/>
      <c r="CM18" s="505"/>
      <c r="CN18" s="505"/>
      <c r="CO18" s="505"/>
      <c r="CP18" s="505"/>
      <c r="CQ18" s="505"/>
      <c r="CR18" s="505"/>
      <c r="CS18" s="505"/>
      <c r="CT18" s="505"/>
      <c r="CU18" s="505"/>
      <c r="CV18" s="505"/>
      <c r="CW18" s="505"/>
      <c r="CX18" s="505"/>
      <c r="CY18" s="505"/>
      <c r="CZ18" s="505"/>
      <c r="DA18" s="505"/>
      <c r="DB18" s="505"/>
      <c r="DC18" s="505"/>
      <c r="DD18" s="505"/>
      <c r="DE18" s="505"/>
      <c r="DF18" s="505"/>
      <c r="DG18" s="505"/>
      <c r="DH18" s="505"/>
      <c r="DI18" s="505"/>
      <c r="DJ18" s="505"/>
      <c r="DK18" s="505"/>
      <c r="DL18" s="505"/>
      <c r="DM18" s="505"/>
      <c r="DN18" s="505"/>
      <c r="DO18" s="505"/>
      <c r="DP18" s="505"/>
    </row>
    <row r="19" spans="1:120" ht="12" customHeight="1" x14ac:dyDescent="0.4">
      <c r="A19" s="172"/>
      <c r="B19" s="172"/>
      <c r="C19" s="172"/>
      <c r="D19" s="172"/>
      <c r="E19" s="172"/>
      <c r="F19" s="172"/>
      <c r="G19" s="172"/>
      <c r="H19" s="1216"/>
      <c r="I19" s="1216"/>
      <c r="J19" s="1216"/>
      <c r="K19" s="1216"/>
      <c r="L19" s="1216"/>
      <c r="M19" s="1216"/>
      <c r="N19" s="1216"/>
      <c r="O19" s="1216"/>
      <c r="P19" s="1216"/>
      <c r="Q19" s="1216"/>
      <c r="R19" s="1216"/>
      <c r="S19" s="1216"/>
      <c r="T19" s="1216"/>
      <c r="U19" s="1216"/>
      <c r="V19" s="1216"/>
      <c r="W19" s="1216"/>
      <c r="X19" s="1216"/>
      <c r="Y19" s="1216"/>
      <c r="Z19" s="1216"/>
      <c r="AA19" s="1216"/>
      <c r="AB19" s="1216"/>
      <c r="AC19" s="1216"/>
      <c r="AD19" s="1216"/>
      <c r="AE19" s="1216"/>
      <c r="AF19" s="1216"/>
      <c r="AG19" s="1216"/>
      <c r="AH19" s="1216"/>
      <c r="AI19" s="1216"/>
      <c r="AJ19" s="505"/>
      <c r="AK19" s="505"/>
      <c r="AL19" s="505"/>
      <c r="AM19" s="505"/>
      <c r="AN19" s="505"/>
      <c r="AO19" s="505"/>
      <c r="AP19" s="505"/>
      <c r="AQ19" s="505"/>
      <c r="AR19" s="505"/>
      <c r="AS19" s="505"/>
      <c r="AT19" s="505"/>
      <c r="AU19" s="505"/>
      <c r="AV19" s="505"/>
      <c r="AW19" s="505"/>
      <c r="AX19" s="505"/>
      <c r="AY19" s="505"/>
      <c r="AZ19" s="505"/>
      <c r="BA19" s="505"/>
      <c r="BB19" s="505"/>
      <c r="BC19" s="505"/>
      <c r="BD19" s="505"/>
      <c r="BE19" s="505"/>
      <c r="BF19" s="505"/>
      <c r="BG19" s="505"/>
      <c r="BH19" s="505"/>
      <c r="BI19" s="505"/>
      <c r="BJ19" s="505"/>
      <c r="BK19" s="505"/>
      <c r="BL19" s="505"/>
      <c r="BM19" s="505"/>
      <c r="BN19" s="505"/>
      <c r="BO19" s="505"/>
      <c r="BP19" s="505"/>
      <c r="BQ19" s="505"/>
      <c r="BR19" s="505"/>
      <c r="BS19" s="505"/>
      <c r="BT19" s="505"/>
      <c r="BU19" s="505"/>
      <c r="BV19" s="505"/>
      <c r="BW19" s="505"/>
      <c r="BX19" s="505"/>
      <c r="BY19" s="505"/>
      <c r="BZ19" s="505"/>
      <c r="CA19" s="505"/>
      <c r="CB19" s="505"/>
      <c r="CC19" s="505"/>
      <c r="CD19" s="505"/>
      <c r="CE19" s="505"/>
      <c r="CF19" s="505"/>
      <c r="CG19" s="505"/>
      <c r="CH19" s="505"/>
      <c r="CI19" s="505"/>
      <c r="CJ19" s="505"/>
      <c r="CK19" s="505"/>
      <c r="CL19" s="505"/>
      <c r="CM19" s="505"/>
      <c r="CN19" s="505"/>
      <c r="CO19" s="505"/>
      <c r="CP19" s="505"/>
      <c r="CQ19" s="505"/>
      <c r="CR19" s="505"/>
      <c r="CS19" s="505"/>
      <c r="CT19" s="505"/>
      <c r="CU19" s="505"/>
      <c r="CV19" s="505"/>
      <c r="CW19" s="505"/>
      <c r="CX19" s="505"/>
      <c r="CY19" s="505"/>
      <c r="CZ19" s="505"/>
      <c r="DA19" s="505"/>
      <c r="DB19" s="505"/>
      <c r="DC19" s="505"/>
      <c r="DD19" s="505"/>
      <c r="DE19" s="505"/>
      <c r="DF19" s="505"/>
      <c r="DG19" s="505"/>
      <c r="DH19" s="505"/>
      <c r="DI19" s="505"/>
      <c r="DJ19" s="505"/>
      <c r="DK19" s="505"/>
      <c r="DL19" s="505"/>
      <c r="DM19" s="505"/>
      <c r="DN19" s="505"/>
      <c r="DO19" s="505"/>
      <c r="DP19" s="505"/>
    </row>
    <row r="20" spans="1:120" ht="12" customHeight="1" x14ac:dyDescent="0.4">
      <c r="A20" s="172"/>
      <c r="B20" s="172"/>
      <c r="C20" s="172"/>
      <c r="D20" s="172"/>
      <c r="E20" s="172"/>
      <c r="F20" s="172"/>
      <c r="G20" s="172"/>
      <c r="H20" s="1216"/>
      <c r="I20" s="1216"/>
      <c r="J20" s="1216"/>
      <c r="K20" s="1216"/>
      <c r="L20" s="1216"/>
      <c r="M20" s="1216"/>
      <c r="N20" s="1216"/>
      <c r="O20" s="1216"/>
      <c r="P20" s="1216"/>
      <c r="Q20" s="1216"/>
      <c r="R20" s="1216"/>
      <c r="S20" s="1216"/>
      <c r="T20" s="1216"/>
      <c r="U20" s="1216"/>
      <c r="V20" s="1216"/>
      <c r="W20" s="1216"/>
      <c r="X20" s="1216"/>
      <c r="Y20" s="1216"/>
      <c r="Z20" s="1216"/>
      <c r="AA20" s="1216"/>
      <c r="AB20" s="1216"/>
      <c r="AC20" s="1216"/>
      <c r="AD20" s="1216"/>
      <c r="AE20" s="1216"/>
      <c r="AF20" s="1216"/>
      <c r="AG20" s="1216"/>
      <c r="AH20" s="1216"/>
      <c r="AI20" s="1216"/>
      <c r="AJ20" s="505"/>
      <c r="AK20" s="505"/>
      <c r="AL20" s="505"/>
      <c r="AM20" s="505"/>
      <c r="AN20" s="505"/>
      <c r="AO20" s="505"/>
      <c r="AP20" s="505"/>
      <c r="AQ20" s="505"/>
      <c r="AR20" s="505"/>
      <c r="AS20" s="505"/>
      <c r="AT20" s="505"/>
      <c r="AU20" s="505"/>
      <c r="AV20" s="505"/>
      <c r="AW20" s="505"/>
      <c r="AX20" s="505"/>
      <c r="AY20" s="505"/>
      <c r="AZ20" s="505"/>
      <c r="BA20" s="505"/>
      <c r="BB20" s="505"/>
      <c r="BC20" s="505"/>
      <c r="BD20" s="505"/>
      <c r="BE20" s="505"/>
      <c r="BF20" s="505"/>
      <c r="BG20" s="505"/>
      <c r="BH20" s="505"/>
      <c r="BI20" s="505"/>
      <c r="BJ20" s="505"/>
      <c r="BK20" s="505"/>
      <c r="BL20" s="505"/>
      <c r="BM20" s="505"/>
      <c r="BN20" s="505"/>
      <c r="BO20" s="505"/>
      <c r="BP20" s="505"/>
      <c r="BQ20" s="505"/>
      <c r="BR20" s="505"/>
      <c r="BS20" s="505"/>
      <c r="BT20" s="505"/>
      <c r="BU20" s="505"/>
      <c r="BV20" s="505"/>
      <c r="BW20" s="505"/>
      <c r="BX20" s="505"/>
      <c r="BY20" s="505"/>
      <c r="BZ20" s="505"/>
      <c r="CA20" s="505"/>
      <c r="CB20" s="505"/>
      <c r="CC20" s="505"/>
      <c r="CD20" s="505"/>
      <c r="CE20" s="505"/>
      <c r="CF20" s="505"/>
      <c r="CG20" s="505"/>
      <c r="CH20" s="505"/>
      <c r="CI20" s="505"/>
      <c r="CJ20" s="505"/>
      <c r="CK20" s="505"/>
      <c r="CL20" s="505"/>
      <c r="CM20" s="505"/>
      <c r="CN20" s="505"/>
      <c r="CO20" s="505"/>
      <c r="CP20" s="505"/>
      <c r="CQ20" s="505"/>
      <c r="CR20" s="505"/>
      <c r="CS20" s="505"/>
      <c r="CT20" s="505"/>
      <c r="CU20" s="505"/>
      <c r="CV20" s="505"/>
      <c r="CW20" s="505"/>
      <c r="CX20" s="505"/>
      <c r="CY20" s="505"/>
      <c r="CZ20" s="505"/>
      <c r="DA20" s="505"/>
      <c r="DB20" s="505"/>
      <c r="DC20" s="505"/>
      <c r="DD20" s="505"/>
      <c r="DE20" s="505"/>
      <c r="DF20" s="505"/>
      <c r="DG20" s="505"/>
      <c r="DH20" s="505"/>
      <c r="DI20" s="505"/>
      <c r="DJ20" s="505"/>
      <c r="DK20" s="505"/>
      <c r="DL20" s="505"/>
      <c r="DM20" s="505"/>
      <c r="DN20" s="505"/>
      <c r="DO20" s="505"/>
      <c r="DP20" s="505"/>
    </row>
    <row r="21" spans="1:120" ht="12" customHeight="1" x14ac:dyDescent="0.4">
      <c r="A21" s="172"/>
      <c r="B21" s="172"/>
      <c r="C21" s="172"/>
      <c r="D21" s="172"/>
      <c r="E21" s="172"/>
      <c r="F21" s="172"/>
      <c r="G21" s="172"/>
      <c r="H21" s="1216"/>
      <c r="I21" s="1216"/>
      <c r="J21" s="1216"/>
      <c r="K21" s="1216"/>
      <c r="L21" s="1216"/>
      <c r="M21" s="1216"/>
      <c r="N21" s="1216"/>
      <c r="O21" s="1216"/>
      <c r="P21" s="1216"/>
      <c r="Q21" s="1216"/>
      <c r="R21" s="1216"/>
      <c r="S21" s="1216"/>
      <c r="T21" s="1216"/>
      <c r="U21" s="1216"/>
      <c r="V21" s="1216"/>
      <c r="W21" s="1216"/>
      <c r="X21" s="1216"/>
      <c r="Y21" s="1216"/>
      <c r="Z21" s="1216"/>
      <c r="AA21" s="1216"/>
      <c r="AB21" s="1216"/>
      <c r="AC21" s="1216"/>
      <c r="AD21" s="1216"/>
      <c r="AE21" s="1216"/>
      <c r="AF21" s="1216"/>
      <c r="AG21" s="1216"/>
      <c r="AH21" s="1216"/>
      <c r="AI21" s="1216"/>
      <c r="AJ21" s="505"/>
      <c r="AK21" s="505"/>
      <c r="AL21" s="505"/>
      <c r="AM21" s="505"/>
      <c r="AN21" s="505"/>
      <c r="AO21" s="505"/>
      <c r="AP21" s="505"/>
      <c r="AQ21" s="505"/>
      <c r="AR21" s="505"/>
      <c r="AS21" s="505"/>
      <c r="AT21" s="505"/>
      <c r="AU21" s="505"/>
      <c r="AV21" s="505"/>
      <c r="AW21" s="505"/>
      <c r="AX21" s="505"/>
      <c r="AY21" s="505"/>
      <c r="AZ21" s="505"/>
      <c r="BA21" s="505"/>
      <c r="BB21" s="505"/>
      <c r="BC21" s="505"/>
      <c r="BD21" s="505"/>
      <c r="BE21" s="505"/>
      <c r="BF21" s="505"/>
      <c r="BG21" s="505"/>
      <c r="BH21" s="505"/>
      <c r="BI21" s="505"/>
      <c r="BJ21" s="505"/>
      <c r="BK21" s="505"/>
      <c r="BL21" s="505"/>
      <c r="BM21" s="505"/>
      <c r="BN21" s="505"/>
      <c r="BO21" s="505"/>
      <c r="BP21" s="505"/>
      <c r="BQ21" s="505"/>
      <c r="BR21" s="505"/>
      <c r="BS21" s="505"/>
      <c r="BT21" s="505"/>
      <c r="BU21" s="505"/>
      <c r="BV21" s="505"/>
      <c r="BW21" s="505"/>
      <c r="BX21" s="505"/>
      <c r="BY21" s="505"/>
      <c r="BZ21" s="505"/>
      <c r="CA21" s="505"/>
      <c r="CB21" s="505"/>
      <c r="CC21" s="505"/>
      <c r="CD21" s="505"/>
      <c r="CE21" s="505"/>
      <c r="CF21" s="505"/>
      <c r="CG21" s="505"/>
      <c r="CH21" s="505"/>
      <c r="CI21" s="505"/>
      <c r="CJ21" s="505"/>
      <c r="CK21" s="505"/>
      <c r="CL21" s="505"/>
      <c r="CM21" s="505"/>
      <c r="CN21" s="505"/>
      <c r="CO21" s="505"/>
      <c r="CP21" s="505"/>
      <c r="CQ21" s="505"/>
      <c r="CR21" s="505"/>
      <c r="CS21" s="505"/>
      <c r="CT21" s="505"/>
      <c r="CU21" s="505"/>
      <c r="CV21" s="505"/>
      <c r="CW21" s="505"/>
      <c r="CX21" s="505"/>
      <c r="CY21" s="505"/>
      <c r="CZ21" s="505"/>
      <c r="DA21" s="505"/>
      <c r="DB21" s="505"/>
      <c r="DC21" s="505"/>
      <c r="DD21" s="505"/>
      <c r="DE21" s="505"/>
      <c r="DF21" s="505"/>
      <c r="DG21" s="505"/>
      <c r="DH21" s="505"/>
      <c r="DI21" s="505"/>
      <c r="DJ21" s="505"/>
      <c r="DK21" s="505"/>
      <c r="DL21" s="505"/>
      <c r="DM21" s="505"/>
      <c r="DN21" s="505"/>
      <c r="DO21" s="505"/>
      <c r="DP21" s="505"/>
    </row>
    <row r="22" spans="1:120" ht="12" customHeight="1" x14ac:dyDescent="0.4">
      <c r="A22" s="172"/>
      <c r="B22" s="172"/>
      <c r="C22" s="172"/>
      <c r="D22" s="172"/>
      <c r="E22" s="172"/>
      <c r="F22" s="172"/>
      <c r="G22" s="172"/>
      <c r="H22" s="1216"/>
      <c r="I22" s="1216"/>
      <c r="J22" s="1216"/>
      <c r="K22" s="1216"/>
      <c r="L22" s="1216"/>
      <c r="M22" s="1216"/>
      <c r="N22" s="1216"/>
      <c r="O22" s="1216"/>
      <c r="P22" s="1216"/>
      <c r="Q22" s="1216"/>
      <c r="R22" s="1216"/>
      <c r="S22" s="1216"/>
      <c r="T22" s="1216"/>
      <c r="U22" s="1216"/>
      <c r="V22" s="1216"/>
      <c r="W22" s="1216"/>
      <c r="X22" s="1216"/>
      <c r="Y22" s="1216"/>
      <c r="Z22" s="1216"/>
      <c r="AA22" s="1216"/>
      <c r="AB22" s="1216"/>
      <c r="AC22" s="1216"/>
      <c r="AD22" s="1216"/>
      <c r="AE22" s="1216"/>
      <c r="AF22" s="1216"/>
      <c r="AG22" s="1216"/>
      <c r="AH22" s="1216"/>
      <c r="AI22" s="1216"/>
      <c r="AJ22" s="505"/>
      <c r="AK22" s="505"/>
      <c r="AL22" s="505"/>
      <c r="AM22" s="505"/>
      <c r="AN22" s="505"/>
      <c r="AO22" s="505"/>
      <c r="AP22" s="505"/>
      <c r="AQ22" s="505"/>
      <c r="AR22" s="505"/>
      <c r="AS22" s="505"/>
      <c r="AT22" s="505"/>
      <c r="AU22" s="505"/>
      <c r="AV22" s="505"/>
      <c r="AW22" s="505"/>
      <c r="AX22" s="505"/>
      <c r="AY22" s="505"/>
      <c r="AZ22" s="505"/>
      <c r="BA22" s="505"/>
      <c r="BB22" s="505"/>
      <c r="BC22" s="505"/>
      <c r="BD22" s="505"/>
      <c r="BE22" s="505"/>
      <c r="BF22" s="505"/>
      <c r="BG22" s="505"/>
      <c r="BH22" s="505"/>
      <c r="BI22" s="505"/>
      <c r="BJ22" s="505"/>
      <c r="BK22" s="505"/>
      <c r="BL22" s="505"/>
      <c r="BM22" s="505"/>
      <c r="BN22" s="505"/>
      <c r="BO22" s="505"/>
      <c r="BP22" s="505"/>
      <c r="BQ22" s="505"/>
      <c r="BR22" s="505"/>
      <c r="BS22" s="505"/>
      <c r="BT22" s="505"/>
      <c r="BU22" s="505"/>
      <c r="BV22" s="505"/>
      <c r="BW22" s="505"/>
      <c r="BX22" s="505"/>
      <c r="BY22" s="505"/>
      <c r="BZ22" s="505"/>
      <c r="CA22" s="505"/>
      <c r="CB22" s="505"/>
      <c r="CC22" s="505"/>
      <c r="CD22" s="505"/>
      <c r="CE22" s="505"/>
      <c r="CF22" s="505"/>
      <c r="CG22" s="505"/>
      <c r="CH22" s="505"/>
      <c r="CI22" s="505"/>
      <c r="CJ22" s="505"/>
      <c r="CK22" s="505"/>
      <c r="CL22" s="505"/>
      <c r="CM22" s="505"/>
      <c r="CN22" s="505"/>
      <c r="CO22" s="505"/>
      <c r="CP22" s="505"/>
      <c r="CQ22" s="505"/>
      <c r="CR22" s="505"/>
      <c r="CS22" s="505"/>
      <c r="CT22" s="505"/>
      <c r="CU22" s="505"/>
      <c r="CV22" s="505"/>
      <c r="CW22" s="505"/>
      <c r="CX22" s="505"/>
      <c r="CY22" s="505"/>
      <c r="CZ22" s="505"/>
      <c r="DA22" s="505"/>
      <c r="DB22" s="505"/>
      <c r="DC22" s="505"/>
      <c r="DD22" s="505"/>
      <c r="DE22" s="505"/>
      <c r="DF22" s="505"/>
      <c r="DG22" s="505"/>
      <c r="DH22" s="505"/>
      <c r="DI22" s="505"/>
      <c r="DJ22" s="505"/>
      <c r="DK22" s="505"/>
      <c r="DL22" s="505"/>
      <c r="DM22" s="505"/>
      <c r="DN22" s="505"/>
      <c r="DO22" s="505"/>
      <c r="DP22" s="505"/>
    </row>
    <row r="23" spans="1:120" ht="12" customHeight="1" x14ac:dyDescent="0.4">
      <c r="A23" s="171"/>
      <c r="B23" s="171"/>
      <c r="C23" s="171"/>
      <c r="D23" s="171"/>
      <c r="E23" s="171"/>
      <c r="F23" s="171"/>
      <c r="G23" s="171"/>
      <c r="H23" s="171"/>
      <c r="I23" s="171"/>
      <c r="J23" s="171"/>
      <c r="K23" s="171"/>
      <c r="L23" s="171"/>
      <c r="M23" s="171"/>
      <c r="N23" s="171"/>
      <c r="O23" s="171"/>
      <c r="P23" s="171"/>
      <c r="Q23" s="171"/>
      <c r="R23" s="171"/>
      <c r="S23" s="171"/>
      <c r="T23" s="171"/>
      <c r="U23" s="171"/>
      <c r="V23" s="171"/>
      <c r="W23" s="171"/>
      <c r="X23" s="171"/>
      <c r="Y23" s="171"/>
      <c r="Z23" s="171"/>
      <c r="AA23" s="171"/>
      <c r="AB23" s="171"/>
      <c r="AC23" s="171"/>
      <c r="AD23" s="171"/>
      <c r="AE23" s="171"/>
      <c r="AF23" s="171"/>
      <c r="AG23" s="171"/>
      <c r="AH23" s="171"/>
      <c r="AI23" s="171"/>
      <c r="AJ23" s="505"/>
      <c r="AK23" s="505"/>
      <c r="AL23" s="505"/>
      <c r="AM23" s="505"/>
      <c r="AN23" s="505"/>
      <c r="AO23" s="505"/>
      <c r="AP23" s="505"/>
      <c r="AQ23" s="505"/>
      <c r="AR23" s="505"/>
      <c r="AS23" s="505"/>
      <c r="AT23" s="505"/>
      <c r="AU23" s="505"/>
      <c r="AV23" s="505"/>
      <c r="AW23" s="505"/>
      <c r="AX23" s="505"/>
      <c r="AY23" s="505"/>
      <c r="AZ23" s="505"/>
      <c r="BA23" s="505"/>
      <c r="BB23" s="505"/>
      <c r="BC23" s="505"/>
      <c r="BD23" s="505"/>
      <c r="BE23" s="505"/>
      <c r="BF23" s="505"/>
      <c r="BG23" s="505"/>
      <c r="BH23" s="505"/>
      <c r="BI23" s="505"/>
      <c r="BJ23" s="505"/>
      <c r="BK23" s="505"/>
      <c r="BL23" s="505"/>
      <c r="BM23" s="505"/>
      <c r="BN23" s="505"/>
      <c r="BO23" s="505"/>
      <c r="BP23" s="505"/>
      <c r="BQ23" s="505"/>
      <c r="BR23" s="505"/>
      <c r="BS23" s="505"/>
      <c r="BT23" s="505"/>
      <c r="BU23" s="505"/>
      <c r="BV23" s="505"/>
      <c r="BW23" s="505"/>
      <c r="BX23" s="505"/>
      <c r="BY23" s="505"/>
      <c r="BZ23" s="505"/>
      <c r="CA23" s="505"/>
      <c r="CB23" s="505"/>
      <c r="CC23" s="505"/>
      <c r="CD23" s="505"/>
      <c r="CE23" s="505"/>
      <c r="CF23" s="505"/>
      <c r="CG23" s="505"/>
      <c r="CH23" s="505"/>
      <c r="CI23" s="505"/>
      <c r="CJ23" s="505"/>
      <c r="CK23" s="505"/>
      <c r="CL23" s="505"/>
      <c r="CM23" s="505"/>
      <c r="CN23" s="505"/>
      <c r="CO23" s="505"/>
      <c r="CP23" s="505"/>
      <c r="CQ23" s="505"/>
      <c r="CR23" s="505"/>
      <c r="CS23" s="505"/>
      <c r="CT23" s="505"/>
      <c r="CU23" s="505"/>
      <c r="CV23" s="505"/>
      <c r="CW23" s="505"/>
      <c r="CX23" s="505"/>
      <c r="CY23" s="505"/>
      <c r="CZ23" s="505"/>
      <c r="DA23" s="505"/>
      <c r="DB23" s="505"/>
      <c r="DC23" s="505"/>
      <c r="DD23" s="505"/>
      <c r="DE23" s="505"/>
      <c r="DF23" s="505"/>
      <c r="DG23" s="505"/>
      <c r="DH23" s="505"/>
      <c r="DI23" s="505"/>
      <c r="DJ23" s="505"/>
      <c r="DK23" s="505"/>
      <c r="DL23" s="505"/>
      <c r="DM23" s="505"/>
      <c r="DN23" s="505"/>
      <c r="DO23" s="505"/>
      <c r="DP23" s="505"/>
    </row>
    <row r="24" spans="1:120" ht="12" customHeight="1" x14ac:dyDescent="0.4">
      <c r="A24" s="171"/>
      <c r="B24" s="171"/>
      <c r="C24" s="171"/>
      <c r="D24" s="171"/>
      <c r="E24" s="171"/>
      <c r="F24" s="171"/>
      <c r="G24" s="171"/>
      <c r="H24" s="171"/>
      <c r="I24" s="171"/>
      <c r="J24" s="171"/>
      <c r="K24" s="171"/>
      <c r="L24" s="171"/>
      <c r="M24" s="171"/>
      <c r="N24" s="171"/>
      <c r="O24" s="171"/>
      <c r="P24" s="171"/>
      <c r="Q24" s="171"/>
      <c r="R24" s="171"/>
      <c r="S24" s="171"/>
      <c r="T24" s="171"/>
      <c r="U24" s="171"/>
      <c r="V24" s="171"/>
      <c r="W24" s="171"/>
      <c r="X24" s="171"/>
      <c r="Y24" s="171"/>
      <c r="Z24" s="171"/>
      <c r="AA24" s="171"/>
      <c r="AB24" s="171"/>
      <c r="AC24" s="171"/>
      <c r="AD24" s="171"/>
      <c r="AE24" s="171"/>
      <c r="AF24" s="171"/>
      <c r="AG24" s="171"/>
      <c r="AH24" s="171"/>
      <c r="AI24" s="171"/>
      <c r="AJ24" s="505"/>
      <c r="AK24" s="505"/>
      <c r="AL24" s="505"/>
      <c r="AM24" s="505"/>
      <c r="AN24" s="505"/>
      <c r="AO24" s="505"/>
      <c r="AP24" s="505"/>
      <c r="AQ24" s="505"/>
      <c r="AR24" s="505"/>
      <c r="AS24" s="505"/>
      <c r="AT24" s="505"/>
      <c r="AU24" s="505"/>
      <c r="AV24" s="505"/>
      <c r="AW24" s="505"/>
      <c r="AX24" s="505"/>
      <c r="AY24" s="505"/>
      <c r="AZ24" s="505"/>
      <c r="BA24" s="505"/>
      <c r="BB24" s="505"/>
      <c r="BC24" s="505"/>
      <c r="BD24" s="505"/>
      <c r="BE24" s="505"/>
      <c r="BF24" s="505"/>
      <c r="BG24" s="505"/>
      <c r="BH24" s="505"/>
      <c r="BI24" s="505"/>
      <c r="BJ24" s="505"/>
      <c r="BK24" s="505"/>
      <c r="BL24" s="505"/>
      <c r="BM24" s="505"/>
      <c r="BN24" s="505"/>
      <c r="BO24" s="505"/>
      <c r="BP24" s="505"/>
      <c r="BQ24" s="505"/>
      <c r="BR24" s="505"/>
      <c r="BS24" s="505"/>
      <c r="BT24" s="505"/>
      <c r="BU24" s="505"/>
      <c r="BV24" s="505"/>
      <c r="BW24" s="505"/>
      <c r="BX24" s="505"/>
      <c r="BY24" s="505"/>
      <c r="BZ24" s="505"/>
      <c r="CA24" s="505"/>
      <c r="CB24" s="505"/>
      <c r="CC24" s="505"/>
      <c r="CD24" s="505"/>
      <c r="CE24" s="505"/>
      <c r="CF24" s="505"/>
      <c r="CG24" s="505"/>
      <c r="CH24" s="505"/>
      <c r="CI24" s="505"/>
      <c r="CJ24" s="505"/>
      <c r="CK24" s="505"/>
      <c r="CL24" s="505"/>
      <c r="CM24" s="505"/>
      <c r="CN24" s="505"/>
      <c r="CO24" s="505"/>
      <c r="CP24" s="505"/>
      <c r="CQ24" s="505"/>
      <c r="CR24" s="505"/>
      <c r="CS24" s="505"/>
      <c r="CT24" s="505"/>
      <c r="CU24" s="505"/>
      <c r="CV24" s="505"/>
      <c r="CW24" s="505"/>
      <c r="CX24" s="505"/>
      <c r="CY24" s="505"/>
      <c r="CZ24" s="505"/>
      <c r="DA24" s="505"/>
      <c r="DB24" s="505"/>
      <c r="DC24" s="505"/>
      <c r="DD24" s="505"/>
      <c r="DE24" s="505"/>
      <c r="DF24" s="505"/>
      <c r="DG24" s="505"/>
      <c r="DH24" s="505"/>
      <c r="DI24" s="505"/>
      <c r="DJ24" s="505"/>
      <c r="DK24" s="505"/>
      <c r="DL24" s="505"/>
      <c r="DM24" s="505"/>
      <c r="DN24" s="505"/>
      <c r="DO24" s="505"/>
      <c r="DP24" s="505"/>
    </row>
    <row r="25" spans="1:120" ht="12" customHeight="1" x14ac:dyDescent="0.4">
      <c r="A25" s="171"/>
      <c r="B25" s="171"/>
      <c r="C25" s="171"/>
      <c r="D25" s="171"/>
      <c r="E25" s="171"/>
      <c r="F25" s="171"/>
      <c r="G25" s="171"/>
      <c r="H25" s="171"/>
      <c r="I25" s="171"/>
      <c r="J25" s="171"/>
      <c r="K25" s="171"/>
      <c r="L25" s="171"/>
      <c r="M25" s="171"/>
      <c r="N25" s="171"/>
      <c r="O25" s="171"/>
      <c r="P25" s="171"/>
      <c r="Q25" s="171"/>
      <c r="R25" s="171"/>
      <c r="S25" s="171"/>
      <c r="T25" s="171"/>
      <c r="U25" s="171"/>
      <c r="V25" s="171"/>
      <c r="W25" s="171"/>
      <c r="X25" s="171"/>
      <c r="Y25" s="171"/>
      <c r="Z25" s="171"/>
      <c r="AA25" s="171"/>
      <c r="AB25" s="171"/>
      <c r="AC25" s="171"/>
      <c r="AD25" s="171"/>
      <c r="AE25" s="171"/>
      <c r="AF25" s="171"/>
      <c r="AG25" s="171"/>
      <c r="AH25" s="171"/>
      <c r="AI25" s="171"/>
      <c r="AJ25" s="505"/>
      <c r="AK25" s="505"/>
      <c r="AL25" s="505"/>
      <c r="AM25" s="505"/>
      <c r="AN25" s="505"/>
      <c r="AO25" s="505"/>
      <c r="AP25" s="505"/>
      <c r="AQ25" s="505"/>
      <c r="AR25" s="505"/>
      <c r="AS25" s="505"/>
      <c r="AT25" s="505"/>
      <c r="AU25" s="505"/>
      <c r="AV25" s="505"/>
      <c r="AW25" s="505"/>
      <c r="AX25" s="505"/>
      <c r="AY25" s="505"/>
      <c r="AZ25" s="505"/>
      <c r="BA25" s="505"/>
      <c r="BB25" s="505"/>
      <c r="BC25" s="505"/>
      <c r="BD25" s="505"/>
      <c r="BE25" s="505"/>
      <c r="BF25" s="505"/>
      <c r="BG25" s="505"/>
      <c r="BH25" s="505"/>
      <c r="BI25" s="505"/>
      <c r="BJ25" s="505"/>
      <c r="BK25" s="505"/>
      <c r="BL25" s="505"/>
      <c r="BM25" s="505"/>
      <c r="BN25" s="505"/>
      <c r="BO25" s="505"/>
      <c r="BP25" s="505"/>
      <c r="BQ25" s="505"/>
      <c r="BR25" s="505"/>
      <c r="BS25" s="505"/>
      <c r="BT25" s="505"/>
      <c r="BU25" s="505"/>
      <c r="BV25" s="505"/>
      <c r="BW25" s="505"/>
      <c r="BX25" s="505"/>
      <c r="BY25" s="505"/>
      <c r="BZ25" s="505"/>
      <c r="CA25" s="505"/>
      <c r="CB25" s="505"/>
      <c r="CC25" s="505"/>
      <c r="CD25" s="505"/>
      <c r="CE25" s="505"/>
      <c r="CF25" s="505"/>
      <c r="CG25" s="505"/>
      <c r="CH25" s="505"/>
      <c r="CI25" s="505"/>
      <c r="CJ25" s="505"/>
      <c r="CK25" s="505"/>
      <c r="CL25" s="505"/>
      <c r="CM25" s="505"/>
      <c r="CN25" s="505"/>
      <c r="CO25" s="505"/>
      <c r="CP25" s="505"/>
      <c r="CQ25" s="505"/>
      <c r="CR25" s="505"/>
      <c r="CS25" s="505"/>
      <c r="CT25" s="505"/>
      <c r="CU25" s="505"/>
      <c r="CV25" s="505"/>
      <c r="CW25" s="505"/>
      <c r="CX25" s="505"/>
      <c r="CY25" s="505"/>
      <c r="CZ25" s="505"/>
      <c r="DA25" s="505"/>
      <c r="DB25" s="505"/>
      <c r="DC25" s="505"/>
      <c r="DD25" s="505"/>
      <c r="DE25" s="505"/>
      <c r="DF25" s="505"/>
      <c r="DG25" s="505"/>
      <c r="DH25" s="505"/>
      <c r="DI25" s="505"/>
      <c r="DJ25" s="505"/>
      <c r="DK25" s="505"/>
      <c r="DL25" s="505"/>
      <c r="DM25" s="505"/>
      <c r="DN25" s="505"/>
      <c r="DO25" s="505"/>
      <c r="DP25" s="505"/>
    </row>
    <row r="26" spans="1:120" ht="12" customHeight="1" x14ac:dyDescent="0.4">
      <c r="A26" s="171"/>
      <c r="B26" s="171"/>
      <c r="C26" s="171"/>
      <c r="D26" s="171"/>
      <c r="E26" s="171"/>
      <c r="F26" s="171"/>
      <c r="G26" s="171"/>
      <c r="H26" s="171"/>
      <c r="I26" s="171"/>
      <c r="J26" s="171"/>
      <c r="K26" s="171"/>
      <c r="L26" s="171"/>
      <c r="M26" s="171"/>
      <c r="N26" s="171"/>
      <c r="O26" s="171"/>
      <c r="P26" s="171"/>
      <c r="Q26" s="171"/>
      <c r="R26" s="171"/>
      <c r="S26" s="689"/>
      <c r="T26" s="689"/>
      <c r="U26" s="689"/>
      <c r="V26" s="689"/>
      <c r="W26" s="689"/>
      <c r="X26" s="689"/>
      <c r="Y26" s="689"/>
      <c r="Z26" s="689"/>
      <c r="AA26" s="689"/>
      <c r="AB26" s="689"/>
      <c r="AC26" s="689"/>
      <c r="AD26" s="689"/>
      <c r="AE26" s="689"/>
      <c r="AF26" s="689"/>
      <c r="AG26" s="689"/>
      <c r="AH26" s="689"/>
      <c r="AI26" s="689"/>
      <c r="AJ26" s="505"/>
      <c r="AK26" s="505"/>
      <c r="AL26" s="505"/>
      <c r="AM26" s="505"/>
      <c r="AN26" s="505"/>
      <c r="AO26" s="505"/>
      <c r="AP26" s="505"/>
      <c r="AQ26" s="505"/>
      <c r="AR26" s="505"/>
      <c r="AS26" s="505"/>
      <c r="AT26" s="505"/>
      <c r="AU26" s="505"/>
      <c r="AV26" s="505"/>
      <c r="AW26" s="505"/>
      <c r="AX26" s="505"/>
      <c r="AY26" s="505"/>
      <c r="AZ26" s="505"/>
      <c r="BA26" s="505"/>
      <c r="BB26" s="505"/>
      <c r="BC26" s="505"/>
      <c r="BD26" s="505"/>
      <c r="BE26" s="505"/>
      <c r="BF26" s="505"/>
      <c r="BG26" s="505"/>
      <c r="BH26" s="505"/>
      <c r="BI26" s="505"/>
      <c r="BJ26" s="505"/>
      <c r="BK26" s="505"/>
      <c r="BL26" s="505"/>
      <c r="BM26" s="505"/>
      <c r="BN26" s="505"/>
      <c r="BO26" s="505"/>
      <c r="BP26" s="505"/>
      <c r="BQ26" s="505"/>
      <c r="BR26" s="505"/>
      <c r="BS26" s="505"/>
      <c r="BT26" s="505"/>
      <c r="BU26" s="505"/>
      <c r="BV26" s="505"/>
      <c r="BW26" s="505"/>
      <c r="BX26" s="505"/>
      <c r="BY26" s="505"/>
      <c r="BZ26" s="505"/>
      <c r="CA26" s="505"/>
      <c r="CB26" s="505"/>
      <c r="CC26" s="505"/>
      <c r="CD26" s="505"/>
      <c r="CE26" s="505"/>
      <c r="CF26" s="505"/>
      <c r="CG26" s="505"/>
      <c r="CH26" s="505"/>
      <c r="CI26" s="505"/>
      <c r="CJ26" s="505"/>
      <c r="CK26" s="505"/>
      <c r="CL26" s="505"/>
      <c r="CM26" s="505"/>
      <c r="CN26" s="505"/>
      <c r="CO26" s="505"/>
      <c r="CP26" s="505"/>
      <c r="CQ26" s="505"/>
      <c r="CR26" s="505"/>
      <c r="CS26" s="505"/>
      <c r="CT26" s="505"/>
      <c r="CU26" s="505"/>
      <c r="CV26" s="505"/>
      <c r="CW26" s="505"/>
      <c r="CX26" s="505"/>
      <c r="CY26" s="505"/>
      <c r="CZ26" s="505"/>
      <c r="DA26" s="505"/>
      <c r="DB26" s="505"/>
      <c r="DC26" s="505"/>
      <c r="DD26" s="505"/>
      <c r="DE26" s="505"/>
      <c r="DF26" s="505"/>
      <c r="DG26" s="505"/>
      <c r="DH26" s="505"/>
      <c r="DI26" s="505"/>
      <c r="DJ26" s="505"/>
      <c r="DK26" s="505"/>
      <c r="DL26" s="505"/>
      <c r="DM26" s="505"/>
      <c r="DN26" s="505"/>
      <c r="DO26" s="505"/>
      <c r="DP26" s="505"/>
    </row>
    <row r="27" spans="1:120" ht="12" customHeight="1" x14ac:dyDescent="0.4">
      <c r="A27" s="171"/>
      <c r="B27" s="171"/>
      <c r="C27" s="171"/>
      <c r="D27" s="171"/>
      <c r="E27" s="171"/>
      <c r="F27" s="171"/>
      <c r="G27" s="171"/>
      <c r="H27" s="171"/>
      <c r="I27" s="171"/>
      <c r="J27" s="171"/>
      <c r="K27" s="171"/>
      <c r="L27" s="171"/>
      <c r="M27" s="171"/>
      <c r="N27" s="171"/>
      <c r="O27" s="171"/>
      <c r="P27" s="171"/>
      <c r="Q27" s="171"/>
      <c r="R27" s="171"/>
      <c r="S27" s="689"/>
      <c r="T27" s="689"/>
      <c r="U27" s="689"/>
      <c r="V27" s="689"/>
      <c r="W27" s="689"/>
      <c r="X27" s="689"/>
      <c r="Y27" s="689"/>
      <c r="Z27" s="689"/>
      <c r="AA27" s="689"/>
      <c r="AB27" s="689"/>
      <c r="AC27" s="689"/>
      <c r="AD27" s="689"/>
      <c r="AE27" s="689"/>
      <c r="AF27" s="689"/>
      <c r="AG27" s="689"/>
      <c r="AH27" s="689"/>
      <c r="AI27" s="689"/>
      <c r="AJ27" s="505"/>
      <c r="AK27" s="505"/>
      <c r="AL27" s="505"/>
      <c r="AM27" s="505"/>
      <c r="AN27" s="505"/>
      <c r="AO27" s="505"/>
      <c r="AP27" s="505"/>
      <c r="AQ27" s="505"/>
      <c r="AR27" s="505"/>
      <c r="AS27" s="505"/>
      <c r="AT27" s="505"/>
      <c r="AU27" s="505"/>
      <c r="AV27" s="505"/>
      <c r="AW27" s="505"/>
      <c r="AX27" s="505"/>
      <c r="AY27" s="505"/>
      <c r="AZ27" s="505"/>
      <c r="BA27" s="505"/>
      <c r="BB27" s="505"/>
      <c r="BC27" s="505"/>
      <c r="BD27" s="505"/>
      <c r="BE27" s="505"/>
      <c r="BF27" s="505"/>
      <c r="BG27" s="505"/>
      <c r="BH27" s="505"/>
      <c r="BI27" s="505"/>
      <c r="BJ27" s="505"/>
      <c r="BK27" s="505"/>
      <c r="BL27" s="505"/>
      <c r="BM27" s="505"/>
      <c r="BN27" s="505"/>
      <c r="BO27" s="505"/>
      <c r="BP27" s="505"/>
      <c r="BQ27" s="505"/>
      <c r="BR27" s="505"/>
      <c r="BS27" s="505"/>
      <c r="BT27" s="505"/>
      <c r="BU27" s="505"/>
      <c r="BV27" s="505"/>
      <c r="BW27" s="505"/>
      <c r="BX27" s="505"/>
      <c r="BY27" s="505"/>
      <c r="BZ27" s="505"/>
      <c r="CA27" s="505"/>
      <c r="CB27" s="505"/>
      <c r="CC27" s="505"/>
      <c r="CD27" s="505"/>
      <c r="CE27" s="505"/>
      <c r="CF27" s="505"/>
      <c r="CG27" s="505"/>
      <c r="CH27" s="505"/>
      <c r="CI27" s="505"/>
      <c r="CJ27" s="505"/>
      <c r="CK27" s="505"/>
      <c r="CL27" s="505"/>
      <c r="CM27" s="505"/>
      <c r="CN27" s="505"/>
      <c r="CO27" s="505"/>
      <c r="CP27" s="505"/>
      <c r="CQ27" s="505"/>
      <c r="CR27" s="505"/>
      <c r="CS27" s="505"/>
      <c r="CT27" s="505"/>
      <c r="CU27" s="505"/>
      <c r="CV27" s="505"/>
      <c r="CW27" s="505"/>
      <c r="CX27" s="505"/>
      <c r="CY27" s="505"/>
      <c r="CZ27" s="505"/>
      <c r="DA27" s="505"/>
      <c r="DB27" s="505"/>
      <c r="DC27" s="505"/>
      <c r="DD27" s="505"/>
      <c r="DE27" s="505"/>
      <c r="DF27" s="505"/>
      <c r="DG27" s="505"/>
      <c r="DH27" s="505"/>
      <c r="DI27" s="505"/>
      <c r="DJ27" s="505"/>
      <c r="DK27" s="505"/>
      <c r="DL27" s="505"/>
      <c r="DM27" s="505"/>
      <c r="DN27" s="505"/>
      <c r="DO27" s="505"/>
      <c r="DP27" s="505"/>
    </row>
    <row r="28" spans="1:120" ht="12" customHeight="1" x14ac:dyDescent="0.4">
      <c r="A28" s="171"/>
      <c r="B28" s="171"/>
      <c r="C28" s="171"/>
      <c r="D28" s="171"/>
      <c r="E28" s="171"/>
      <c r="F28" s="171"/>
      <c r="G28" s="171"/>
      <c r="H28" s="171"/>
      <c r="I28" s="171"/>
      <c r="J28" s="171"/>
      <c r="K28" s="171"/>
      <c r="L28" s="171"/>
      <c r="M28" s="171"/>
      <c r="N28" s="171"/>
      <c r="O28" s="171"/>
      <c r="P28" s="171"/>
      <c r="Q28" s="171"/>
      <c r="R28" s="171"/>
      <c r="S28" s="689"/>
      <c r="T28" s="689"/>
      <c r="U28" s="689"/>
      <c r="V28" s="689"/>
      <c r="W28" s="689"/>
      <c r="X28" s="689"/>
      <c r="Y28" s="689"/>
      <c r="Z28" s="689"/>
      <c r="AA28" s="689"/>
      <c r="AB28" s="689"/>
      <c r="AC28" s="689"/>
      <c r="AD28" s="689"/>
      <c r="AE28" s="689"/>
      <c r="AF28" s="689"/>
      <c r="AG28" s="689"/>
      <c r="AH28" s="689"/>
      <c r="AI28" s="689"/>
      <c r="AJ28" s="505"/>
      <c r="AK28" s="505"/>
      <c r="AL28" s="505"/>
      <c r="AM28" s="505"/>
      <c r="AN28" s="505"/>
      <c r="AO28" s="505"/>
      <c r="AP28" s="505"/>
      <c r="AQ28" s="505"/>
      <c r="AR28" s="505"/>
      <c r="AS28" s="505"/>
      <c r="AT28" s="505"/>
      <c r="AU28" s="505"/>
      <c r="AV28" s="505"/>
      <c r="AW28" s="505"/>
      <c r="AX28" s="505"/>
      <c r="AY28" s="505"/>
      <c r="AZ28" s="505"/>
      <c r="BA28" s="505"/>
      <c r="BB28" s="505"/>
      <c r="BC28" s="505"/>
      <c r="BD28" s="505"/>
      <c r="BE28" s="505"/>
      <c r="BF28" s="505"/>
      <c r="BG28" s="505"/>
      <c r="BH28" s="505"/>
      <c r="BI28" s="505"/>
      <c r="BJ28" s="505"/>
      <c r="BK28" s="505"/>
      <c r="BL28" s="505"/>
      <c r="BM28" s="505"/>
      <c r="BN28" s="505"/>
      <c r="BO28" s="505"/>
      <c r="BP28" s="505"/>
      <c r="BQ28" s="505"/>
      <c r="BR28" s="505"/>
      <c r="BS28" s="505"/>
      <c r="BT28" s="505"/>
      <c r="BU28" s="505"/>
      <c r="BV28" s="505"/>
      <c r="BW28" s="505"/>
      <c r="BX28" s="505"/>
      <c r="BY28" s="505"/>
      <c r="BZ28" s="505"/>
      <c r="CA28" s="505"/>
      <c r="CB28" s="505"/>
      <c r="CC28" s="505"/>
      <c r="CD28" s="505"/>
      <c r="CE28" s="505"/>
      <c r="CF28" s="505"/>
      <c r="CG28" s="505"/>
      <c r="CH28" s="505"/>
      <c r="CI28" s="505"/>
      <c r="CJ28" s="505"/>
      <c r="CK28" s="505"/>
      <c r="CL28" s="505"/>
      <c r="CM28" s="505"/>
      <c r="CN28" s="505"/>
      <c r="CO28" s="505"/>
      <c r="CP28" s="505"/>
      <c r="CQ28" s="505"/>
      <c r="CR28" s="505"/>
      <c r="CS28" s="505"/>
      <c r="CT28" s="505"/>
      <c r="CU28" s="505"/>
      <c r="CV28" s="505"/>
      <c r="CW28" s="505"/>
      <c r="CX28" s="505"/>
      <c r="CY28" s="505"/>
      <c r="CZ28" s="505"/>
      <c r="DA28" s="505"/>
      <c r="DB28" s="505"/>
      <c r="DC28" s="505"/>
      <c r="DD28" s="505"/>
      <c r="DE28" s="505"/>
      <c r="DF28" s="505"/>
      <c r="DG28" s="505"/>
      <c r="DH28" s="505"/>
      <c r="DI28" s="505"/>
      <c r="DJ28" s="505"/>
      <c r="DK28" s="505"/>
      <c r="DL28" s="505"/>
      <c r="DM28" s="505"/>
      <c r="DN28" s="505"/>
      <c r="DO28" s="505"/>
      <c r="DP28" s="505"/>
    </row>
    <row r="29" spans="1:120" ht="12" customHeight="1" x14ac:dyDescent="0.4">
      <c r="A29" s="171"/>
      <c r="B29" s="171"/>
      <c r="C29" s="171"/>
      <c r="D29" s="171"/>
      <c r="E29" s="171"/>
      <c r="F29" s="171"/>
      <c r="G29" s="171"/>
      <c r="H29" s="171"/>
      <c r="I29" s="171"/>
      <c r="J29" s="171"/>
      <c r="K29" s="171"/>
      <c r="L29" s="171"/>
      <c r="M29" s="171"/>
      <c r="N29" s="171"/>
      <c r="O29" s="171"/>
      <c r="P29" s="171"/>
      <c r="Q29" s="171"/>
      <c r="R29" s="171"/>
      <c r="S29" s="689"/>
      <c r="T29" s="689"/>
      <c r="U29" s="689"/>
      <c r="V29" s="689"/>
      <c r="W29" s="689"/>
      <c r="X29" s="689"/>
      <c r="Y29" s="689"/>
      <c r="Z29" s="689"/>
      <c r="AA29" s="689"/>
      <c r="AB29" s="689"/>
      <c r="AC29" s="689"/>
      <c r="AD29" s="689"/>
      <c r="AE29" s="689"/>
      <c r="AF29" s="689"/>
      <c r="AG29" s="689"/>
      <c r="AH29" s="689"/>
      <c r="AI29" s="689"/>
      <c r="AJ29" s="505"/>
      <c r="AK29" s="505"/>
      <c r="AL29" s="505"/>
      <c r="AM29" s="505"/>
      <c r="AN29" s="505"/>
      <c r="AO29" s="505"/>
      <c r="AP29" s="505"/>
      <c r="AQ29" s="505"/>
      <c r="AR29" s="505"/>
      <c r="AS29" s="505"/>
      <c r="AT29" s="505"/>
      <c r="AU29" s="505"/>
      <c r="AV29" s="505"/>
      <c r="AW29" s="505"/>
      <c r="AX29" s="505"/>
      <c r="AY29" s="505"/>
      <c r="AZ29" s="505"/>
      <c r="BA29" s="505"/>
      <c r="BB29" s="505"/>
      <c r="BC29" s="505"/>
      <c r="BD29" s="505"/>
      <c r="BE29" s="505"/>
      <c r="BF29" s="505"/>
      <c r="BG29" s="505"/>
      <c r="BH29" s="505"/>
      <c r="BI29" s="505"/>
      <c r="BJ29" s="505"/>
      <c r="BK29" s="505"/>
      <c r="BL29" s="505"/>
      <c r="BM29" s="505"/>
      <c r="BN29" s="505"/>
      <c r="BO29" s="505"/>
      <c r="BP29" s="505"/>
      <c r="BQ29" s="505"/>
      <c r="BR29" s="505"/>
      <c r="BS29" s="505"/>
      <c r="BT29" s="505"/>
      <c r="BU29" s="505"/>
      <c r="BV29" s="505"/>
      <c r="BW29" s="505"/>
      <c r="BX29" s="505"/>
      <c r="BY29" s="505"/>
      <c r="BZ29" s="505"/>
      <c r="CA29" s="505"/>
      <c r="CB29" s="505"/>
      <c r="CC29" s="505"/>
      <c r="CD29" s="505"/>
      <c r="CE29" s="505"/>
      <c r="CF29" s="505"/>
      <c r="CG29" s="505"/>
      <c r="CH29" s="505"/>
      <c r="CI29" s="505"/>
      <c r="CJ29" s="505"/>
      <c r="CK29" s="505"/>
      <c r="CL29" s="505"/>
      <c r="CM29" s="505"/>
      <c r="CN29" s="505"/>
      <c r="CO29" s="505"/>
      <c r="CP29" s="505"/>
      <c r="CQ29" s="505"/>
      <c r="CR29" s="505"/>
      <c r="CS29" s="505"/>
      <c r="CT29" s="505"/>
      <c r="CU29" s="505"/>
      <c r="CV29" s="505"/>
      <c r="CW29" s="505"/>
      <c r="CX29" s="505"/>
      <c r="CY29" s="505"/>
      <c r="CZ29" s="505"/>
      <c r="DA29" s="505"/>
      <c r="DB29" s="505"/>
      <c r="DC29" s="505"/>
      <c r="DD29" s="505"/>
      <c r="DE29" s="505"/>
      <c r="DF29" s="505"/>
      <c r="DG29" s="505"/>
      <c r="DH29" s="505"/>
      <c r="DI29" s="505"/>
      <c r="DJ29" s="505"/>
      <c r="DK29" s="505"/>
      <c r="DL29" s="505"/>
      <c r="DM29" s="505"/>
      <c r="DN29" s="505"/>
      <c r="DO29" s="505"/>
      <c r="DP29" s="505"/>
    </row>
    <row r="30" spans="1:120" ht="12" customHeight="1" x14ac:dyDescent="0.4">
      <c r="A30" s="171"/>
      <c r="B30" s="171"/>
      <c r="C30" s="171"/>
      <c r="D30" s="171"/>
      <c r="E30" s="171"/>
      <c r="F30" s="171"/>
      <c r="G30" s="171"/>
      <c r="H30" s="171"/>
      <c r="I30" s="171"/>
      <c r="J30" s="171"/>
      <c r="K30" s="171"/>
      <c r="L30" s="171"/>
      <c r="M30" s="171"/>
      <c r="N30" s="171"/>
      <c r="O30" s="171"/>
      <c r="P30" s="171"/>
      <c r="Q30" s="171"/>
      <c r="R30" s="171"/>
      <c r="S30" s="689"/>
      <c r="T30" s="689"/>
      <c r="U30" s="689"/>
      <c r="V30" s="689"/>
      <c r="W30" s="689"/>
      <c r="X30" s="689"/>
      <c r="Y30" s="689"/>
      <c r="Z30" s="689"/>
      <c r="AA30" s="689"/>
      <c r="AB30" s="689"/>
      <c r="AC30" s="689"/>
      <c r="AD30" s="689"/>
      <c r="AE30" s="689"/>
      <c r="AF30" s="689"/>
      <c r="AG30" s="689"/>
      <c r="AH30" s="689"/>
      <c r="AI30" s="689"/>
      <c r="AJ30" s="505"/>
      <c r="AK30" s="505"/>
      <c r="AL30" s="505"/>
      <c r="AM30" s="505"/>
      <c r="AN30" s="505"/>
      <c r="AO30" s="505"/>
      <c r="AP30" s="505"/>
      <c r="AQ30" s="505"/>
      <c r="AR30" s="505"/>
      <c r="AS30" s="505"/>
      <c r="AT30" s="505"/>
      <c r="AU30" s="505"/>
      <c r="AV30" s="505"/>
      <c r="AW30" s="505"/>
      <c r="AX30" s="505"/>
      <c r="AY30" s="505"/>
      <c r="AZ30" s="505"/>
      <c r="BA30" s="505"/>
      <c r="BB30" s="505"/>
      <c r="BC30" s="505"/>
      <c r="BD30" s="505"/>
      <c r="BE30" s="505"/>
      <c r="BF30" s="505"/>
      <c r="BG30" s="505"/>
      <c r="BH30" s="505"/>
      <c r="BI30" s="505"/>
      <c r="BJ30" s="505"/>
      <c r="BK30" s="505"/>
      <c r="BL30" s="505"/>
      <c r="BM30" s="505"/>
      <c r="BN30" s="505"/>
      <c r="BO30" s="505"/>
      <c r="BP30" s="505"/>
      <c r="BQ30" s="505"/>
      <c r="BR30" s="505"/>
      <c r="BS30" s="505"/>
      <c r="BT30" s="505"/>
      <c r="BU30" s="505"/>
      <c r="BV30" s="505"/>
      <c r="BW30" s="505"/>
      <c r="BX30" s="505"/>
      <c r="BY30" s="505"/>
      <c r="BZ30" s="505"/>
      <c r="CA30" s="505"/>
      <c r="CB30" s="505"/>
      <c r="CC30" s="505"/>
      <c r="CD30" s="505"/>
      <c r="CE30" s="505"/>
      <c r="CF30" s="505"/>
      <c r="CG30" s="505"/>
      <c r="CH30" s="505"/>
      <c r="CI30" s="505"/>
      <c r="CJ30" s="505"/>
      <c r="CK30" s="505"/>
      <c r="CL30" s="505"/>
      <c r="CM30" s="505"/>
      <c r="CN30" s="505"/>
      <c r="CO30" s="505"/>
      <c r="CP30" s="505"/>
      <c r="CQ30" s="505"/>
      <c r="CR30" s="505"/>
      <c r="CS30" s="505"/>
      <c r="CT30" s="505"/>
      <c r="CU30" s="505"/>
      <c r="CV30" s="505"/>
      <c r="CW30" s="505"/>
      <c r="CX30" s="505"/>
      <c r="CY30" s="505"/>
      <c r="CZ30" s="505"/>
      <c r="DA30" s="505"/>
      <c r="DB30" s="505"/>
      <c r="DC30" s="505"/>
      <c r="DD30" s="505"/>
      <c r="DE30" s="505"/>
      <c r="DF30" s="505"/>
      <c r="DG30" s="505"/>
      <c r="DH30" s="505"/>
      <c r="DI30" s="505"/>
      <c r="DJ30" s="505"/>
      <c r="DK30" s="505"/>
      <c r="DL30" s="505"/>
      <c r="DM30" s="505"/>
      <c r="DN30" s="505"/>
      <c r="DO30" s="505"/>
      <c r="DP30" s="505"/>
    </row>
    <row r="31" spans="1:120" ht="12" customHeight="1" x14ac:dyDescent="0.4">
      <c r="A31" s="171"/>
      <c r="B31" s="171"/>
      <c r="C31" s="171"/>
      <c r="D31" s="171"/>
      <c r="E31" s="171"/>
      <c r="F31" s="171"/>
      <c r="G31" s="171"/>
      <c r="H31" s="171"/>
      <c r="I31" s="171"/>
      <c r="J31" s="171"/>
      <c r="K31" s="171"/>
      <c r="L31" s="171"/>
      <c r="M31" s="171"/>
      <c r="N31" s="171"/>
      <c r="O31" s="171"/>
      <c r="P31" s="171"/>
      <c r="Q31" s="171"/>
      <c r="R31" s="171"/>
      <c r="S31" s="171"/>
      <c r="T31" s="171"/>
      <c r="U31" s="171"/>
      <c r="V31" s="171"/>
      <c r="W31" s="171"/>
      <c r="X31" s="171"/>
      <c r="Y31" s="171"/>
      <c r="Z31" s="171"/>
      <c r="AA31" s="1"/>
      <c r="AB31" s="689"/>
      <c r="AC31" s="689"/>
      <c r="AD31" s="689"/>
      <c r="AE31" s="689"/>
      <c r="AF31" s="689"/>
      <c r="AG31" s="689"/>
      <c r="AH31" s="689"/>
      <c r="AI31" s="689"/>
      <c r="AJ31" s="505"/>
      <c r="AK31" s="505"/>
      <c r="AL31" s="505"/>
      <c r="AM31" s="505"/>
      <c r="AN31" s="505"/>
      <c r="AO31" s="505"/>
      <c r="AP31" s="505"/>
      <c r="AQ31" s="505"/>
      <c r="AR31" s="505"/>
      <c r="AS31" s="505"/>
      <c r="AT31" s="505"/>
      <c r="AU31" s="505"/>
      <c r="AV31" s="505"/>
      <c r="AW31" s="505"/>
      <c r="AX31" s="505"/>
      <c r="AY31" s="505"/>
      <c r="AZ31" s="505"/>
      <c r="BA31" s="505"/>
      <c r="BB31" s="505"/>
      <c r="BC31" s="505"/>
      <c r="BD31" s="505"/>
      <c r="BE31" s="505"/>
      <c r="BF31" s="505"/>
      <c r="BG31" s="505"/>
      <c r="BH31" s="505"/>
      <c r="BI31" s="505"/>
      <c r="BJ31" s="505"/>
      <c r="BK31" s="505"/>
      <c r="BL31" s="505"/>
      <c r="BM31" s="505"/>
      <c r="BN31" s="505"/>
      <c r="BO31" s="505"/>
      <c r="BP31" s="505"/>
      <c r="BQ31" s="505"/>
      <c r="BR31" s="505"/>
      <c r="BS31" s="505"/>
      <c r="BT31" s="505"/>
      <c r="BU31" s="505"/>
      <c r="BV31" s="505"/>
      <c r="BW31" s="505"/>
      <c r="BX31" s="505"/>
      <c r="BY31" s="505"/>
      <c r="BZ31" s="505"/>
      <c r="CA31" s="505"/>
      <c r="CB31" s="505"/>
      <c r="CC31" s="505"/>
      <c r="CD31" s="505"/>
      <c r="CE31" s="505"/>
      <c r="CF31" s="505"/>
      <c r="CG31" s="505"/>
      <c r="CH31" s="505"/>
      <c r="CI31" s="505"/>
      <c r="CJ31" s="505"/>
      <c r="CK31" s="505"/>
      <c r="CL31" s="505"/>
      <c r="CM31" s="505"/>
      <c r="CN31" s="505"/>
      <c r="CO31" s="505"/>
      <c r="CP31" s="505"/>
      <c r="CQ31" s="505"/>
      <c r="CR31" s="505"/>
      <c r="CS31" s="505"/>
      <c r="CT31" s="505"/>
      <c r="CU31" s="505"/>
      <c r="CV31" s="505"/>
      <c r="CW31" s="505"/>
      <c r="CX31" s="505"/>
      <c r="CY31" s="505"/>
      <c r="CZ31" s="505"/>
      <c r="DA31" s="505"/>
      <c r="DB31" s="505"/>
      <c r="DC31" s="505"/>
      <c r="DD31" s="505"/>
      <c r="DE31" s="505"/>
      <c r="DF31" s="505"/>
      <c r="DG31" s="505"/>
      <c r="DH31" s="505"/>
      <c r="DI31" s="505"/>
      <c r="DJ31" s="505"/>
      <c r="DK31" s="505"/>
      <c r="DL31" s="505"/>
      <c r="DM31" s="505"/>
      <c r="DN31" s="505"/>
      <c r="DO31" s="505"/>
      <c r="DP31" s="505"/>
    </row>
    <row r="32" spans="1:120" ht="12" customHeight="1" x14ac:dyDescent="0.4">
      <c r="A32" s="171"/>
      <c r="B32" s="171"/>
      <c r="C32" s="171"/>
      <c r="D32" s="171"/>
      <c r="E32" s="171"/>
      <c r="F32" s="171"/>
      <c r="G32" s="171"/>
      <c r="H32" s="171"/>
      <c r="I32" s="171"/>
      <c r="J32" s="171"/>
      <c r="K32" s="171"/>
      <c r="L32" s="171"/>
      <c r="M32" s="171"/>
      <c r="N32" s="171"/>
      <c r="O32" s="171"/>
      <c r="P32" s="171"/>
      <c r="Q32" s="171"/>
      <c r="R32" s="171"/>
      <c r="S32" s="171"/>
      <c r="T32" s="171"/>
      <c r="U32" s="171"/>
      <c r="V32" s="171"/>
      <c r="W32" s="171"/>
      <c r="X32" s="171"/>
      <c r="Y32" s="171"/>
      <c r="Z32" s="171"/>
      <c r="AA32" s="171"/>
      <c r="AB32" s="171"/>
      <c r="AC32" s="171"/>
      <c r="AD32" s="171"/>
      <c r="AE32" s="171"/>
      <c r="AF32" s="171"/>
      <c r="AG32" s="171"/>
      <c r="AH32" s="171"/>
      <c r="AI32" s="171"/>
      <c r="AJ32" s="505"/>
      <c r="AK32" s="505"/>
      <c r="AL32" s="505"/>
      <c r="AM32" s="505"/>
      <c r="AN32" s="505"/>
      <c r="AO32" s="505"/>
      <c r="AP32" s="505"/>
      <c r="AQ32" s="505"/>
      <c r="AR32" s="505"/>
      <c r="AS32" s="505"/>
      <c r="AT32" s="505"/>
      <c r="AU32" s="505"/>
      <c r="AV32" s="505"/>
      <c r="AW32" s="505"/>
      <c r="AX32" s="505"/>
      <c r="AY32" s="505"/>
      <c r="AZ32" s="505"/>
      <c r="BA32" s="505"/>
      <c r="BB32" s="505"/>
      <c r="BC32" s="505"/>
      <c r="BD32" s="505"/>
      <c r="BE32" s="505"/>
      <c r="BF32" s="505"/>
      <c r="BG32" s="505"/>
      <c r="BH32" s="505"/>
      <c r="BI32" s="505"/>
      <c r="BJ32" s="505"/>
      <c r="BK32" s="505"/>
      <c r="BL32" s="505"/>
      <c r="BM32" s="505"/>
      <c r="BN32" s="505"/>
      <c r="BO32" s="505"/>
      <c r="BP32" s="505"/>
      <c r="BQ32" s="505"/>
      <c r="BR32" s="505"/>
      <c r="BS32" s="505"/>
      <c r="BT32" s="505"/>
      <c r="BU32" s="505"/>
      <c r="BV32" s="505"/>
      <c r="BW32" s="505"/>
      <c r="BX32" s="505"/>
      <c r="BY32" s="505"/>
      <c r="BZ32" s="505"/>
      <c r="CA32" s="505"/>
      <c r="CB32" s="505"/>
      <c r="CC32" s="505"/>
      <c r="CD32" s="505"/>
      <c r="CE32" s="505"/>
      <c r="CF32" s="505"/>
      <c r="CG32" s="505"/>
      <c r="CH32" s="505"/>
      <c r="CI32" s="505"/>
      <c r="CJ32" s="505"/>
      <c r="CK32" s="505"/>
      <c r="CL32" s="505"/>
      <c r="CM32" s="505"/>
      <c r="CN32" s="505"/>
      <c r="CO32" s="505"/>
      <c r="CP32" s="505"/>
      <c r="CQ32" s="505"/>
      <c r="CR32" s="505"/>
      <c r="CS32" s="505"/>
      <c r="CT32" s="505"/>
      <c r="CU32" s="505"/>
      <c r="CV32" s="505"/>
      <c r="CW32" s="505"/>
      <c r="CX32" s="505"/>
      <c r="CY32" s="505"/>
      <c r="CZ32" s="505"/>
      <c r="DA32" s="505"/>
      <c r="DB32" s="505"/>
      <c r="DC32" s="505"/>
      <c r="DD32" s="505"/>
      <c r="DE32" s="505"/>
      <c r="DF32" s="505"/>
      <c r="DG32" s="505"/>
      <c r="DH32" s="505"/>
      <c r="DI32" s="505"/>
      <c r="DJ32" s="505"/>
      <c r="DK32" s="505"/>
      <c r="DL32" s="505"/>
      <c r="DM32" s="505"/>
      <c r="DN32" s="505"/>
      <c r="DO32" s="505"/>
      <c r="DP32" s="505"/>
    </row>
    <row r="33" spans="1:120" ht="12" customHeight="1" x14ac:dyDescent="0.4">
      <c r="A33" s="171"/>
      <c r="B33" s="171"/>
      <c r="C33" s="171"/>
      <c r="D33" s="171"/>
      <c r="E33" s="171"/>
      <c r="F33" s="171"/>
      <c r="G33" s="171"/>
      <c r="H33" s="171"/>
      <c r="I33" s="171"/>
      <c r="J33" s="171"/>
      <c r="K33" s="171"/>
      <c r="L33" s="171"/>
      <c r="M33" s="171"/>
      <c r="N33" s="171"/>
      <c r="O33" s="171"/>
      <c r="P33" s="171"/>
      <c r="Q33" s="171"/>
      <c r="R33" s="171"/>
      <c r="S33" s="171"/>
      <c r="T33" s="171"/>
      <c r="U33" s="171"/>
      <c r="V33" s="171"/>
      <c r="W33" s="171"/>
      <c r="X33" s="171"/>
      <c r="Y33" s="171"/>
      <c r="Z33" s="171"/>
      <c r="AA33" s="171"/>
      <c r="AB33" s="171"/>
      <c r="AC33" s="171"/>
      <c r="AD33" s="171"/>
      <c r="AE33" s="171"/>
      <c r="AF33" s="171"/>
      <c r="AG33" s="171"/>
      <c r="AH33" s="171"/>
      <c r="AI33" s="171"/>
      <c r="AJ33" s="505"/>
      <c r="AK33" s="505"/>
      <c r="AL33" s="505"/>
      <c r="AM33" s="505"/>
      <c r="AN33" s="505"/>
      <c r="AO33" s="505"/>
      <c r="AP33" s="505"/>
      <c r="AQ33" s="505"/>
      <c r="AR33" s="505"/>
      <c r="AS33" s="505"/>
      <c r="AT33" s="505"/>
      <c r="AU33" s="505"/>
      <c r="AV33" s="505"/>
      <c r="AW33" s="505"/>
      <c r="AX33" s="505"/>
      <c r="AY33" s="505"/>
      <c r="AZ33" s="505"/>
      <c r="BA33" s="505"/>
      <c r="BB33" s="505"/>
      <c r="BC33" s="505"/>
      <c r="BD33" s="505"/>
      <c r="BE33" s="505"/>
      <c r="BF33" s="505"/>
      <c r="BG33" s="505"/>
      <c r="BH33" s="505"/>
      <c r="BI33" s="505"/>
      <c r="BJ33" s="505"/>
      <c r="BK33" s="505"/>
      <c r="BL33" s="505"/>
      <c r="BM33" s="505"/>
      <c r="BN33" s="505"/>
      <c r="BO33" s="505"/>
      <c r="BP33" s="505"/>
      <c r="BQ33" s="505"/>
      <c r="BR33" s="505"/>
      <c r="BS33" s="505"/>
      <c r="BT33" s="505"/>
      <c r="BU33" s="505"/>
      <c r="BV33" s="505"/>
      <c r="BW33" s="505"/>
      <c r="BX33" s="505"/>
      <c r="BY33" s="505"/>
      <c r="BZ33" s="505"/>
      <c r="CA33" s="505"/>
      <c r="CB33" s="505"/>
      <c r="CC33" s="505"/>
      <c r="CD33" s="505"/>
      <c r="CE33" s="505"/>
      <c r="CF33" s="505"/>
      <c r="CG33" s="505"/>
      <c r="CH33" s="505"/>
      <c r="CI33" s="505"/>
      <c r="CJ33" s="505"/>
      <c r="CK33" s="505"/>
      <c r="CL33" s="505"/>
      <c r="CM33" s="505"/>
      <c r="CN33" s="505"/>
      <c r="CO33" s="505"/>
      <c r="CP33" s="505"/>
      <c r="CQ33" s="505"/>
      <c r="CR33" s="505"/>
      <c r="CS33" s="505"/>
      <c r="CT33" s="505"/>
      <c r="CU33" s="505"/>
      <c r="CV33" s="505"/>
      <c r="CW33" s="505"/>
      <c r="CX33" s="505"/>
      <c r="CY33" s="505"/>
      <c r="CZ33" s="505"/>
      <c r="DA33" s="505"/>
      <c r="DB33" s="505"/>
      <c r="DC33" s="505"/>
      <c r="DD33" s="505"/>
      <c r="DE33" s="505"/>
      <c r="DF33" s="505"/>
      <c r="DG33" s="505"/>
      <c r="DH33" s="505"/>
      <c r="DI33" s="505"/>
      <c r="DJ33" s="505"/>
      <c r="DK33" s="505"/>
      <c r="DL33" s="505"/>
      <c r="DM33" s="505"/>
      <c r="DN33" s="505"/>
      <c r="DO33" s="505"/>
      <c r="DP33" s="505"/>
    </row>
    <row r="34" spans="1:120" ht="15" customHeight="1" x14ac:dyDescent="0.2">
      <c r="A34" s="170"/>
      <c r="B34" s="170"/>
      <c r="C34" s="170"/>
      <c r="D34" s="170"/>
      <c r="E34" s="170"/>
      <c r="F34" s="170"/>
      <c r="G34" s="170"/>
      <c r="H34" s="1209"/>
      <c r="I34" s="1209"/>
      <c r="J34" s="1209"/>
      <c r="K34" s="1209"/>
      <c r="L34" s="1209"/>
      <c r="M34" s="1209"/>
      <c r="N34" s="1209"/>
      <c r="O34" s="1209"/>
      <c r="P34" s="1209"/>
      <c r="Q34" s="1209"/>
      <c r="R34" s="1209"/>
      <c r="S34" s="1209"/>
      <c r="T34" s="1209"/>
      <c r="U34" s="1209"/>
      <c r="V34" s="1209"/>
      <c r="W34" s="1209"/>
      <c r="X34" s="1209"/>
      <c r="Y34" s="1209"/>
      <c r="Z34" s="1209"/>
      <c r="AA34" s="1209"/>
      <c r="AB34" s="1209"/>
      <c r="AC34" s="1209"/>
      <c r="AD34" s="1209"/>
      <c r="AE34" s="1209"/>
      <c r="AF34" s="1209"/>
      <c r="AG34" s="1209"/>
      <c r="AH34" s="1209"/>
      <c r="AI34" s="1209"/>
      <c r="AJ34" s="505"/>
      <c r="AK34" s="505"/>
      <c r="AL34" s="505"/>
      <c r="AM34" s="505"/>
      <c r="AN34" s="505"/>
      <c r="AO34" s="505"/>
      <c r="AP34" s="505"/>
      <c r="AQ34" s="505"/>
      <c r="AR34" s="505"/>
      <c r="AS34" s="505"/>
      <c r="AT34" s="505"/>
      <c r="AU34" s="505"/>
      <c r="AV34" s="505"/>
      <c r="AW34" s="505"/>
      <c r="AX34" s="505"/>
      <c r="AY34" s="505"/>
      <c r="AZ34" s="505"/>
      <c r="BA34" s="505"/>
      <c r="BB34" s="505"/>
      <c r="BC34" s="505"/>
      <c r="BD34" s="505"/>
      <c r="BE34" s="505"/>
      <c r="BF34" s="505"/>
      <c r="BG34" s="505"/>
      <c r="BH34" s="505"/>
      <c r="BI34" s="505"/>
      <c r="BJ34" s="505"/>
      <c r="BK34" s="505"/>
      <c r="BL34" s="505"/>
      <c r="BM34" s="505"/>
      <c r="BN34" s="505"/>
      <c r="BO34" s="505"/>
      <c r="BP34" s="505"/>
      <c r="BQ34" s="505"/>
      <c r="BR34" s="505"/>
      <c r="BS34" s="505"/>
      <c r="BT34" s="505"/>
      <c r="BU34" s="505"/>
      <c r="BV34" s="505"/>
      <c r="BW34" s="505"/>
      <c r="BX34" s="505"/>
      <c r="BY34" s="505"/>
      <c r="BZ34" s="505"/>
      <c r="CA34" s="505"/>
      <c r="CB34" s="505"/>
      <c r="CC34" s="505"/>
      <c r="CD34" s="505"/>
      <c r="CE34" s="505"/>
      <c r="CF34" s="505"/>
      <c r="CG34" s="505"/>
      <c r="CH34" s="505"/>
      <c r="CI34" s="505"/>
      <c r="CJ34" s="505"/>
      <c r="CK34" s="505"/>
      <c r="CL34" s="505"/>
      <c r="CM34" s="505"/>
      <c r="CN34" s="505"/>
      <c r="CO34" s="505"/>
      <c r="CP34" s="505"/>
      <c r="CQ34" s="505"/>
      <c r="CR34" s="505"/>
      <c r="CS34" s="505"/>
      <c r="CT34" s="505"/>
      <c r="CU34" s="505"/>
      <c r="CV34" s="505"/>
      <c r="CW34" s="505"/>
      <c r="CX34" s="505"/>
      <c r="CY34" s="505"/>
      <c r="CZ34" s="505"/>
      <c r="DA34" s="505"/>
      <c r="DB34" s="505"/>
      <c r="DC34" s="505"/>
      <c r="DD34" s="505"/>
      <c r="DE34" s="505"/>
      <c r="DF34" s="505"/>
      <c r="DG34" s="505"/>
      <c r="DH34" s="505"/>
      <c r="DI34" s="505"/>
      <c r="DJ34" s="505"/>
      <c r="DK34" s="505"/>
      <c r="DL34" s="505"/>
      <c r="DM34" s="505"/>
      <c r="DN34" s="505"/>
      <c r="DO34" s="505"/>
      <c r="DP34" s="505"/>
    </row>
    <row r="35" spans="1:120" x14ac:dyDescent="0.2">
      <c r="A35" s="170"/>
      <c r="B35" s="170"/>
      <c r="C35" s="170"/>
      <c r="D35" s="170"/>
      <c r="E35" s="170"/>
      <c r="F35" s="170"/>
      <c r="G35" s="170"/>
      <c r="H35" s="1209"/>
      <c r="I35" s="1209"/>
      <c r="J35" s="1209"/>
      <c r="K35" s="1209"/>
      <c r="L35" s="1209"/>
      <c r="M35" s="1209"/>
      <c r="N35" s="1209"/>
      <c r="O35" s="1209"/>
      <c r="P35" s="1209"/>
      <c r="Q35" s="1209"/>
      <c r="R35" s="1209"/>
      <c r="S35" s="1209"/>
      <c r="T35" s="1209"/>
      <c r="U35" s="1209"/>
      <c r="V35" s="1209"/>
      <c r="W35" s="1209"/>
      <c r="X35" s="1209"/>
      <c r="Y35" s="1209"/>
      <c r="Z35" s="1209"/>
      <c r="AA35" s="1209"/>
      <c r="AB35" s="1209"/>
      <c r="AC35" s="1209"/>
      <c r="AD35" s="1209"/>
      <c r="AE35" s="1209"/>
      <c r="AF35" s="1209"/>
      <c r="AG35" s="1209"/>
      <c r="AH35" s="1209"/>
      <c r="AI35" s="1209"/>
      <c r="AJ35" s="505"/>
      <c r="AK35" s="505"/>
      <c r="AL35" s="505"/>
      <c r="AM35" s="505"/>
      <c r="AN35" s="505"/>
      <c r="AO35" s="505"/>
      <c r="AP35" s="505"/>
      <c r="AQ35" s="505"/>
      <c r="AR35" s="505"/>
      <c r="AS35" s="505"/>
      <c r="AT35" s="505"/>
      <c r="AU35" s="505"/>
      <c r="AV35" s="505"/>
      <c r="AW35" s="505"/>
      <c r="AX35" s="505"/>
      <c r="AY35" s="505"/>
      <c r="AZ35" s="505"/>
      <c r="BA35" s="505"/>
      <c r="BB35" s="505"/>
      <c r="BC35" s="505"/>
      <c r="BD35" s="505"/>
      <c r="BE35" s="505"/>
      <c r="BF35" s="505"/>
      <c r="BG35" s="505"/>
      <c r="BH35" s="505"/>
      <c r="BI35" s="505"/>
      <c r="BJ35" s="505"/>
      <c r="BK35" s="505"/>
      <c r="BL35" s="505"/>
      <c r="BM35" s="505"/>
      <c r="BN35" s="505"/>
      <c r="BO35" s="505"/>
      <c r="BP35" s="505"/>
      <c r="BQ35" s="505"/>
      <c r="BR35" s="505"/>
      <c r="BS35" s="505"/>
      <c r="BT35" s="505"/>
      <c r="BU35" s="505"/>
      <c r="BV35" s="505"/>
      <c r="BW35" s="505"/>
      <c r="BX35" s="505"/>
      <c r="BY35" s="505"/>
      <c r="BZ35" s="505"/>
      <c r="CA35" s="505"/>
      <c r="CB35" s="505"/>
      <c r="CC35" s="505"/>
      <c r="CD35" s="505"/>
      <c r="CE35" s="505"/>
      <c r="CF35" s="505"/>
      <c r="CG35" s="505"/>
      <c r="CH35" s="505"/>
      <c r="CI35" s="505"/>
      <c r="CJ35" s="505"/>
      <c r="CK35" s="505"/>
      <c r="CL35" s="505"/>
      <c r="CM35" s="505"/>
      <c r="CN35" s="505"/>
      <c r="CO35" s="505"/>
      <c r="CP35" s="505"/>
      <c r="CQ35" s="505"/>
      <c r="CR35" s="505"/>
      <c r="CS35" s="505"/>
      <c r="CT35" s="505"/>
      <c r="CU35" s="505"/>
      <c r="CV35" s="505"/>
      <c r="CW35" s="505"/>
      <c r="CX35" s="505"/>
      <c r="CY35" s="505"/>
      <c r="CZ35" s="505"/>
      <c r="DA35" s="505"/>
      <c r="DB35" s="505"/>
      <c r="DC35" s="505"/>
      <c r="DD35" s="505"/>
      <c r="DE35" s="505"/>
      <c r="DF35" s="505"/>
      <c r="DG35" s="505"/>
      <c r="DH35" s="505"/>
      <c r="DI35" s="505"/>
      <c r="DJ35" s="505"/>
      <c r="DK35" s="505"/>
      <c r="DL35" s="505"/>
      <c r="DM35" s="505"/>
      <c r="DN35" s="505"/>
      <c r="DO35" s="505"/>
      <c r="DP35" s="505"/>
    </row>
    <row r="36" spans="1:120" x14ac:dyDescent="0.2">
      <c r="A36" s="170"/>
      <c r="B36" s="170"/>
      <c r="C36" s="170"/>
      <c r="D36" s="170"/>
      <c r="E36" s="170"/>
      <c r="F36" s="170"/>
      <c r="G36" s="170"/>
      <c r="H36" s="1209"/>
      <c r="I36" s="1209"/>
      <c r="J36" s="1209"/>
      <c r="K36" s="1209"/>
      <c r="L36" s="1209"/>
      <c r="M36" s="1209"/>
      <c r="N36" s="1209"/>
      <c r="O36" s="1209"/>
      <c r="P36" s="1209"/>
      <c r="Q36" s="1209"/>
      <c r="R36" s="1209"/>
      <c r="S36" s="1209"/>
      <c r="T36" s="1209"/>
      <c r="U36" s="1209"/>
      <c r="V36" s="1209"/>
      <c r="W36" s="1209"/>
      <c r="X36" s="1209"/>
      <c r="Y36" s="1209"/>
      <c r="Z36" s="1209"/>
      <c r="AA36" s="1209"/>
      <c r="AB36" s="1209"/>
      <c r="AC36" s="1209"/>
      <c r="AD36" s="1209"/>
      <c r="AE36" s="1209"/>
      <c r="AF36" s="1209"/>
      <c r="AG36" s="1209"/>
      <c r="AH36" s="1209"/>
      <c r="AI36" s="1209"/>
      <c r="AJ36" s="505"/>
      <c r="AK36" s="505"/>
      <c r="AL36" s="505"/>
      <c r="AM36" s="505"/>
      <c r="AN36" s="505"/>
      <c r="AO36" s="505"/>
      <c r="AP36" s="505"/>
      <c r="AQ36" s="505"/>
      <c r="AR36" s="505"/>
      <c r="AS36" s="505"/>
      <c r="AT36" s="505"/>
      <c r="AU36" s="505"/>
      <c r="AV36" s="505"/>
      <c r="AW36" s="505"/>
      <c r="AX36" s="505"/>
      <c r="AY36" s="505"/>
      <c r="AZ36" s="505"/>
      <c r="BA36" s="505"/>
      <c r="BB36" s="505"/>
      <c r="BC36" s="505"/>
      <c r="BD36" s="505"/>
      <c r="BE36" s="505"/>
      <c r="BF36" s="505"/>
      <c r="BG36" s="505"/>
      <c r="BH36" s="505"/>
      <c r="BI36" s="505"/>
      <c r="BJ36" s="505"/>
      <c r="BK36" s="505"/>
      <c r="BL36" s="505"/>
      <c r="BM36" s="505"/>
      <c r="BN36" s="505"/>
      <c r="BO36" s="505"/>
      <c r="BP36" s="505"/>
      <c r="BQ36" s="505"/>
      <c r="BR36" s="505"/>
      <c r="BS36" s="505"/>
      <c r="BT36" s="505"/>
      <c r="BU36" s="505"/>
      <c r="BV36" s="505"/>
      <c r="BW36" s="505"/>
      <c r="BX36" s="505"/>
      <c r="BY36" s="505"/>
      <c r="BZ36" s="505"/>
      <c r="CA36" s="505"/>
      <c r="CB36" s="505"/>
      <c r="CC36" s="505"/>
      <c r="CD36" s="505"/>
      <c r="CE36" s="505"/>
      <c r="CF36" s="505"/>
      <c r="CG36" s="505"/>
      <c r="CH36" s="505"/>
      <c r="CI36" s="505"/>
      <c r="CJ36" s="505"/>
      <c r="CK36" s="505"/>
      <c r="CL36" s="505"/>
      <c r="CM36" s="505"/>
      <c r="CN36" s="505"/>
      <c r="CO36" s="505"/>
      <c r="CP36" s="505"/>
      <c r="CQ36" s="505"/>
      <c r="CR36" s="505"/>
      <c r="CS36" s="505"/>
      <c r="CT36" s="505"/>
      <c r="CU36" s="505"/>
      <c r="CV36" s="505"/>
      <c r="CW36" s="505"/>
      <c r="CX36" s="505"/>
      <c r="CY36" s="505"/>
      <c r="CZ36" s="505"/>
      <c r="DA36" s="505"/>
      <c r="DB36" s="505"/>
      <c r="DC36" s="505"/>
      <c r="DD36" s="505"/>
      <c r="DE36" s="505"/>
      <c r="DF36" s="505"/>
      <c r="DG36" s="505"/>
      <c r="DH36" s="505"/>
      <c r="DI36" s="505"/>
      <c r="DJ36" s="505"/>
      <c r="DK36" s="505"/>
      <c r="DL36" s="505"/>
      <c r="DM36" s="505"/>
      <c r="DN36" s="505"/>
      <c r="DO36" s="505"/>
      <c r="DP36" s="505"/>
    </row>
    <row r="37" spans="1:120" x14ac:dyDescent="0.2">
      <c r="A37" s="170"/>
      <c r="B37" s="170"/>
      <c r="C37" s="170"/>
      <c r="D37" s="170"/>
      <c r="E37" s="170"/>
      <c r="F37" s="170"/>
      <c r="G37" s="170"/>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514" t="s">
        <v>788</v>
      </c>
      <c r="AK37" s="505"/>
      <c r="AL37" s="505"/>
      <c r="AM37" s="505"/>
      <c r="AN37" s="505"/>
      <c r="AO37" s="505"/>
      <c r="AP37" s="505"/>
      <c r="AQ37" s="505"/>
      <c r="AR37" s="505"/>
      <c r="AS37" s="505"/>
      <c r="AT37" s="505"/>
      <c r="AU37" s="505"/>
      <c r="AV37" s="505"/>
      <c r="AW37" s="505"/>
      <c r="AX37" s="505"/>
      <c r="AY37" s="505"/>
      <c r="AZ37" s="505"/>
      <c r="BA37" s="505"/>
      <c r="BB37" s="505"/>
      <c r="BC37" s="505"/>
      <c r="BD37" s="505"/>
      <c r="BE37" s="505"/>
      <c r="BF37" s="505"/>
      <c r="BG37" s="505"/>
      <c r="BH37" s="505"/>
      <c r="BI37" s="505"/>
      <c r="BJ37" s="505"/>
      <c r="BK37" s="505"/>
      <c r="BL37" s="505"/>
      <c r="BM37" s="505"/>
      <c r="BN37" s="505"/>
      <c r="BO37" s="505"/>
      <c r="BP37" s="505"/>
      <c r="BQ37" s="505"/>
      <c r="BR37" s="505"/>
      <c r="BS37" s="505"/>
      <c r="BT37" s="505"/>
      <c r="BU37" s="505"/>
      <c r="BV37" s="505"/>
      <c r="BW37" s="505"/>
      <c r="BX37" s="505"/>
      <c r="BY37" s="505"/>
      <c r="BZ37" s="505"/>
      <c r="CA37" s="505"/>
      <c r="CB37" s="505"/>
      <c r="CC37" s="505"/>
      <c r="CD37" s="505"/>
      <c r="CE37" s="505"/>
      <c r="CF37" s="505"/>
      <c r="CG37" s="505"/>
      <c r="CH37" s="505"/>
      <c r="CI37" s="505"/>
      <c r="CJ37" s="505"/>
      <c r="CK37" s="505"/>
      <c r="CL37" s="505"/>
      <c r="CM37" s="505"/>
      <c r="CN37" s="505"/>
      <c r="CO37" s="505"/>
      <c r="CP37" s="505"/>
      <c r="CQ37" s="505"/>
      <c r="CR37" s="505"/>
      <c r="CS37" s="505"/>
      <c r="CT37" s="505"/>
      <c r="CU37" s="505"/>
      <c r="CV37" s="505"/>
      <c r="CW37" s="505"/>
      <c r="CX37" s="505"/>
      <c r="CY37" s="505"/>
      <c r="CZ37" s="505"/>
      <c r="DA37" s="505"/>
      <c r="DB37" s="505"/>
      <c r="DC37" s="505"/>
      <c r="DD37" s="505"/>
      <c r="DE37" s="505"/>
      <c r="DF37" s="505"/>
      <c r="DG37" s="505"/>
      <c r="DH37" s="505"/>
      <c r="DI37" s="505"/>
      <c r="DJ37" s="505"/>
      <c r="DK37" s="505"/>
      <c r="DL37" s="505"/>
      <c r="DM37" s="505"/>
      <c r="DN37" s="505"/>
      <c r="DO37" s="505"/>
      <c r="DP37" s="505"/>
    </row>
    <row r="38" spans="1:120" x14ac:dyDescent="0.2">
      <c r="A38" s="170"/>
      <c r="B38" s="170"/>
      <c r="C38" s="170"/>
      <c r="D38" s="170"/>
      <c r="E38" s="170"/>
      <c r="F38" s="170"/>
      <c r="G38" s="170"/>
      <c r="H38" s="1209"/>
      <c r="I38" s="1209"/>
      <c r="J38" s="1209"/>
      <c r="K38" s="1209"/>
      <c r="L38" s="1209"/>
      <c r="M38" s="1209"/>
      <c r="N38" s="1209"/>
      <c r="O38" s="1209"/>
      <c r="P38" s="1209"/>
      <c r="Q38" s="1209"/>
      <c r="R38" s="1209"/>
      <c r="S38" s="1209"/>
      <c r="T38" s="1209"/>
      <c r="U38" s="1209"/>
      <c r="V38" s="1209"/>
      <c r="W38" s="1209"/>
      <c r="X38" s="1209"/>
      <c r="Y38" s="1209"/>
      <c r="Z38" s="1209"/>
      <c r="AA38" s="1209"/>
      <c r="AB38" s="1209"/>
      <c r="AC38" s="1209"/>
      <c r="AD38" s="1209"/>
      <c r="AE38" s="1209"/>
      <c r="AF38" s="1209"/>
      <c r="AG38" s="1209"/>
      <c r="AH38" s="1209"/>
      <c r="AI38" s="1209"/>
      <c r="AJ38" s="515"/>
      <c r="AK38" s="505"/>
      <c r="AL38" s="505"/>
      <c r="AM38" s="505"/>
      <c r="AN38" s="505"/>
      <c r="AO38" s="505"/>
      <c r="AP38" s="505"/>
      <c r="AQ38" s="505"/>
      <c r="AR38" s="505"/>
      <c r="AS38" s="505"/>
      <c r="AT38" s="505"/>
      <c r="AU38" s="505"/>
      <c r="AV38" s="505"/>
      <c r="AW38" s="505"/>
      <c r="AX38" s="505"/>
      <c r="AY38" s="505"/>
      <c r="AZ38" s="505"/>
      <c r="BA38" s="505"/>
      <c r="BB38" s="505"/>
      <c r="BC38" s="505"/>
      <c r="BD38" s="505"/>
      <c r="BE38" s="505"/>
      <c r="BF38" s="505"/>
      <c r="BG38" s="505"/>
      <c r="BH38" s="505"/>
      <c r="BI38" s="505"/>
      <c r="BJ38" s="505"/>
      <c r="BK38" s="505"/>
      <c r="BL38" s="505"/>
      <c r="BM38" s="505"/>
      <c r="BN38" s="505"/>
      <c r="BO38" s="505"/>
      <c r="BP38" s="505"/>
      <c r="BQ38" s="505"/>
      <c r="BR38" s="505"/>
      <c r="BS38" s="505"/>
      <c r="BT38" s="505"/>
      <c r="BU38" s="505"/>
      <c r="BV38" s="505"/>
      <c r="BW38" s="505"/>
      <c r="BX38" s="505"/>
      <c r="BY38" s="505"/>
      <c r="BZ38" s="505"/>
      <c r="CA38" s="505"/>
      <c r="CB38" s="505"/>
      <c r="CC38" s="505"/>
      <c r="CD38" s="505"/>
      <c r="CE38" s="505"/>
      <c r="CF38" s="505"/>
      <c r="CG38" s="505"/>
      <c r="CH38" s="505"/>
      <c r="CI38" s="505"/>
      <c r="CJ38" s="505"/>
      <c r="CK38" s="505"/>
      <c r="CL38" s="505"/>
      <c r="CM38" s="505"/>
      <c r="CN38" s="505"/>
      <c r="CO38" s="505"/>
      <c r="CP38" s="505"/>
      <c r="CQ38" s="505"/>
      <c r="CR38" s="505"/>
      <c r="CS38" s="505"/>
      <c r="CT38" s="505"/>
      <c r="CU38" s="505"/>
      <c r="CV38" s="505"/>
      <c r="CW38" s="505"/>
      <c r="CX38" s="505"/>
      <c r="CY38" s="505"/>
      <c r="CZ38" s="505"/>
      <c r="DA38" s="505"/>
      <c r="DB38" s="505"/>
      <c r="DC38" s="505"/>
      <c r="DD38" s="505"/>
      <c r="DE38" s="505"/>
      <c r="DF38" s="505"/>
      <c r="DG38" s="505"/>
      <c r="DH38" s="505"/>
      <c r="DI38" s="505"/>
      <c r="DJ38" s="505"/>
      <c r="DK38" s="505"/>
      <c r="DL38" s="505"/>
      <c r="DM38" s="505"/>
      <c r="DN38" s="505"/>
      <c r="DO38" s="505"/>
      <c r="DP38" s="505"/>
    </row>
    <row r="39" spans="1:120" ht="15.75" customHeight="1" x14ac:dyDescent="0.2">
      <c r="A39" s="170"/>
      <c r="B39" s="170"/>
      <c r="C39" s="170"/>
      <c r="D39" s="170"/>
      <c r="E39" s="170"/>
      <c r="F39" s="170"/>
      <c r="G39" s="170"/>
      <c r="H39" s="170"/>
      <c r="I39" s="170"/>
      <c r="J39" s="170"/>
      <c r="K39" s="170"/>
      <c r="L39" s="170"/>
      <c r="M39" s="170"/>
      <c r="N39" s="170"/>
      <c r="O39" s="170"/>
      <c r="P39" s="170"/>
      <c r="Q39" s="170"/>
      <c r="R39" s="170"/>
      <c r="S39" s="170"/>
      <c r="T39" s="170"/>
      <c r="U39" s="170"/>
      <c r="V39" s="170"/>
      <c r="W39" s="170"/>
      <c r="X39" s="170"/>
      <c r="Y39" s="170"/>
      <c r="Z39" s="170"/>
      <c r="AA39" s="170"/>
      <c r="AB39" s="170"/>
      <c r="AC39" s="170"/>
      <c r="AD39" s="170"/>
      <c r="AE39" s="170"/>
      <c r="AF39" s="170"/>
      <c r="AG39" s="170"/>
      <c r="AH39" s="170"/>
      <c r="AI39" s="170"/>
      <c r="AJ39" s="515"/>
      <c r="AK39" s="505"/>
      <c r="AL39" s="505"/>
      <c r="AM39" s="505"/>
      <c r="AN39" s="505"/>
      <c r="AO39" s="505"/>
      <c r="AP39" s="505"/>
      <c r="AQ39" s="505"/>
      <c r="AR39" s="505"/>
      <c r="AS39" s="505"/>
      <c r="AT39" s="505"/>
      <c r="AU39" s="505"/>
      <c r="AV39" s="505"/>
      <c r="AW39" s="505"/>
      <c r="AX39" s="505"/>
      <c r="AY39" s="505"/>
      <c r="AZ39" s="505"/>
      <c r="BA39" s="505"/>
      <c r="BB39" s="505"/>
      <c r="BC39" s="505"/>
      <c r="BD39" s="505"/>
      <c r="BE39" s="505"/>
      <c r="BF39" s="505"/>
      <c r="BG39" s="505"/>
      <c r="BH39" s="505"/>
      <c r="BI39" s="505"/>
      <c r="BJ39" s="505"/>
      <c r="BK39" s="505"/>
      <c r="BL39" s="505"/>
      <c r="BM39" s="505"/>
      <c r="BN39" s="505"/>
      <c r="BO39" s="505"/>
      <c r="BP39" s="505"/>
      <c r="BQ39" s="505"/>
      <c r="BR39" s="505"/>
      <c r="BS39" s="505"/>
      <c r="BT39" s="505"/>
      <c r="BU39" s="505"/>
      <c r="BV39" s="505"/>
      <c r="BW39" s="505"/>
      <c r="BX39" s="505"/>
      <c r="BY39" s="505"/>
      <c r="BZ39" s="505"/>
      <c r="CA39" s="505"/>
      <c r="CB39" s="505"/>
      <c r="CC39" s="505"/>
      <c r="CD39" s="505"/>
      <c r="CE39" s="505"/>
      <c r="CF39" s="505"/>
      <c r="CG39" s="505"/>
      <c r="CH39" s="505"/>
      <c r="CI39" s="505"/>
      <c r="CJ39" s="505"/>
      <c r="CK39" s="505"/>
      <c r="CL39" s="505"/>
      <c r="CM39" s="505"/>
      <c r="CN39" s="505"/>
      <c r="CO39" s="505"/>
      <c r="CP39" s="505"/>
      <c r="CQ39" s="505"/>
      <c r="CR39" s="505"/>
      <c r="CS39" s="505"/>
      <c r="CT39" s="505"/>
      <c r="CU39" s="505"/>
      <c r="CV39" s="505"/>
      <c r="CW39" s="505"/>
      <c r="CX39" s="505"/>
      <c r="CY39" s="505"/>
      <c r="CZ39" s="505"/>
      <c r="DA39" s="505"/>
      <c r="DB39" s="505"/>
      <c r="DC39" s="505"/>
      <c r="DD39" s="505"/>
      <c r="DE39" s="505"/>
      <c r="DF39" s="505"/>
      <c r="DG39" s="505"/>
      <c r="DH39" s="505"/>
      <c r="DI39" s="505"/>
      <c r="DJ39" s="505"/>
      <c r="DK39" s="505"/>
      <c r="DL39" s="505"/>
      <c r="DM39" s="505"/>
      <c r="DN39" s="505"/>
      <c r="DO39" s="505"/>
      <c r="DP39" s="505"/>
    </row>
    <row r="40" spans="1:120" x14ac:dyDescent="0.2">
      <c r="A40" s="170"/>
      <c r="B40" s="170"/>
      <c r="C40" s="170"/>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213" t="s">
        <v>940</v>
      </c>
      <c r="AB40" s="1213"/>
      <c r="AC40" s="1213"/>
      <c r="AD40" s="1213"/>
      <c r="AE40" s="1213"/>
      <c r="AF40" s="1213"/>
      <c r="AG40" s="1213"/>
      <c r="AH40" s="1213"/>
      <c r="AI40" s="1213"/>
      <c r="AJ40" s="514" t="s">
        <v>785</v>
      </c>
      <c r="AK40" s="505"/>
      <c r="AL40" s="505"/>
      <c r="AM40" s="505"/>
      <c r="AN40" s="505"/>
      <c r="AO40" s="505"/>
      <c r="AP40" s="505"/>
      <c r="AQ40" s="505"/>
      <c r="AR40" s="505"/>
      <c r="AS40" s="505"/>
      <c r="AT40" s="505"/>
      <c r="AU40" s="505"/>
      <c r="AV40" s="505"/>
      <c r="AW40" s="505"/>
      <c r="AX40" s="505"/>
      <c r="AY40" s="505"/>
      <c r="AZ40" s="505"/>
      <c r="BA40" s="505"/>
      <c r="BB40" s="505"/>
      <c r="BC40" s="505"/>
      <c r="BD40" s="505"/>
      <c r="BE40" s="505"/>
      <c r="BF40" s="505"/>
      <c r="BG40" s="505"/>
      <c r="BH40" s="505"/>
      <c r="BI40" s="505"/>
      <c r="BJ40" s="505"/>
      <c r="BK40" s="505"/>
      <c r="BL40" s="505"/>
      <c r="BM40" s="505"/>
      <c r="BN40" s="505"/>
      <c r="BO40" s="505"/>
      <c r="BP40" s="505"/>
      <c r="BQ40" s="505"/>
      <c r="BR40" s="505"/>
      <c r="BS40" s="505"/>
      <c r="BT40" s="505"/>
      <c r="BU40" s="505"/>
      <c r="BV40" s="505"/>
      <c r="BW40" s="505"/>
      <c r="BX40" s="505"/>
      <c r="BY40" s="505"/>
      <c r="BZ40" s="505"/>
      <c r="CA40" s="505"/>
      <c r="CB40" s="505"/>
      <c r="CC40" s="505"/>
      <c r="CD40" s="505"/>
      <c r="CE40" s="505"/>
      <c r="CF40" s="505"/>
      <c r="CG40" s="505"/>
      <c r="CH40" s="505"/>
      <c r="CI40" s="505"/>
      <c r="CJ40" s="505"/>
      <c r="CK40" s="505"/>
      <c r="CL40" s="505"/>
      <c r="CM40" s="505"/>
      <c r="CN40" s="505"/>
      <c r="CO40" s="505"/>
      <c r="CP40" s="505"/>
      <c r="CQ40" s="505"/>
      <c r="CR40" s="505"/>
      <c r="CS40" s="505"/>
      <c r="CT40" s="505"/>
      <c r="CU40" s="505"/>
      <c r="CV40" s="505"/>
      <c r="CW40" s="505"/>
      <c r="CX40" s="505"/>
      <c r="CY40" s="505"/>
      <c r="CZ40" s="505"/>
      <c r="DA40" s="505"/>
      <c r="DB40" s="505"/>
      <c r="DC40" s="505"/>
      <c r="DD40" s="505"/>
      <c r="DE40" s="505"/>
      <c r="DF40" s="505"/>
      <c r="DG40" s="505"/>
      <c r="DH40" s="505"/>
      <c r="DI40" s="505"/>
      <c r="DJ40" s="505"/>
      <c r="DK40" s="505"/>
      <c r="DL40" s="505"/>
      <c r="DM40" s="505"/>
      <c r="DN40" s="505"/>
      <c r="DO40" s="505"/>
      <c r="DP40" s="505"/>
    </row>
    <row r="41" spans="1:120" x14ac:dyDescent="0.2">
      <c r="A41" s="170"/>
      <c r="B41" s="170"/>
      <c r="C41" s="170"/>
      <c r="D41" s="170"/>
      <c r="E41" s="170"/>
      <c r="F41" s="170"/>
      <c r="G41" s="170"/>
      <c r="H41" s="170"/>
      <c r="I41" s="170"/>
      <c r="J41" s="170"/>
      <c r="K41" s="170"/>
      <c r="L41" s="170"/>
      <c r="M41" s="170"/>
      <c r="N41" s="170"/>
      <c r="O41" s="170"/>
      <c r="P41" s="170"/>
      <c r="Q41" s="170"/>
      <c r="R41" s="170"/>
      <c r="S41" s="170"/>
      <c r="T41" s="170"/>
      <c r="U41" s="170"/>
      <c r="V41" s="170"/>
      <c r="W41" s="170"/>
      <c r="X41" s="170"/>
      <c r="Y41" s="170"/>
      <c r="Z41" s="170"/>
      <c r="AA41" s="1213"/>
      <c r="AB41" s="1213"/>
      <c r="AC41" s="1213"/>
      <c r="AD41" s="1213"/>
      <c r="AE41" s="1213"/>
      <c r="AF41" s="1213"/>
      <c r="AG41" s="1213"/>
      <c r="AH41" s="1213"/>
      <c r="AI41" s="1213"/>
      <c r="AJ41" s="516" t="s">
        <v>294</v>
      </c>
      <c r="AK41" s="505"/>
      <c r="AL41" s="505"/>
      <c r="AM41" s="505"/>
      <c r="AN41" s="505"/>
      <c r="AO41" s="505"/>
      <c r="AP41" s="505"/>
      <c r="AQ41" s="505"/>
      <c r="AR41" s="505"/>
      <c r="AS41" s="505"/>
      <c r="AT41" s="505"/>
      <c r="AU41" s="505"/>
      <c r="AV41" s="505"/>
      <c r="AW41" s="505"/>
      <c r="AX41" s="505"/>
      <c r="AY41" s="505"/>
      <c r="AZ41" s="505"/>
      <c r="BA41" s="505"/>
      <c r="BB41" s="505"/>
      <c r="BC41" s="505"/>
      <c r="BD41" s="505"/>
      <c r="BE41" s="505"/>
      <c r="BF41" s="505"/>
      <c r="BG41" s="505"/>
      <c r="BH41" s="505"/>
      <c r="BI41" s="505"/>
      <c r="BJ41" s="505"/>
      <c r="BK41" s="505"/>
      <c r="BL41" s="505"/>
      <c r="BM41" s="505"/>
      <c r="BN41" s="505"/>
      <c r="BO41" s="505"/>
      <c r="BP41" s="505"/>
      <c r="BQ41" s="505"/>
      <c r="BR41" s="505"/>
      <c r="BS41" s="505"/>
      <c r="BT41" s="505"/>
      <c r="BU41" s="505"/>
      <c r="BV41" s="505"/>
      <c r="BW41" s="505"/>
      <c r="BX41" s="505"/>
      <c r="BY41" s="505"/>
      <c r="BZ41" s="505"/>
      <c r="CA41" s="505"/>
      <c r="CB41" s="505"/>
      <c r="CC41" s="505"/>
      <c r="CD41" s="505"/>
      <c r="CE41" s="505"/>
      <c r="CF41" s="505"/>
      <c r="CG41" s="505"/>
      <c r="CH41" s="505"/>
      <c r="CI41" s="505"/>
      <c r="CJ41" s="505"/>
      <c r="CK41" s="505"/>
      <c r="CL41" s="505"/>
      <c r="CM41" s="505"/>
      <c r="CN41" s="505"/>
      <c r="CO41" s="505"/>
      <c r="CP41" s="505"/>
      <c r="CQ41" s="505"/>
      <c r="CR41" s="505"/>
      <c r="CS41" s="505"/>
      <c r="CT41" s="505"/>
      <c r="CU41" s="505"/>
      <c r="CV41" s="505"/>
      <c r="CW41" s="505"/>
      <c r="CX41" s="505"/>
      <c r="CY41" s="505"/>
      <c r="CZ41" s="505"/>
      <c r="DA41" s="505"/>
      <c r="DB41" s="505"/>
      <c r="DC41" s="505"/>
      <c r="DD41" s="505"/>
      <c r="DE41" s="505"/>
      <c r="DF41" s="505"/>
      <c r="DG41" s="505"/>
      <c r="DH41" s="505"/>
      <c r="DI41" s="505"/>
      <c r="DJ41" s="505"/>
      <c r="DK41" s="505"/>
      <c r="DL41" s="505"/>
      <c r="DM41" s="505"/>
      <c r="DN41" s="505"/>
      <c r="DO41" s="505"/>
      <c r="DP41" s="505"/>
    </row>
    <row r="42" spans="1:120" x14ac:dyDescent="0.2">
      <c r="A42" s="170"/>
      <c r="B42" s="170"/>
      <c r="C42" s="170"/>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70"/>
      <c r="AB42" s="170"/>
      <c r="AC42" s="170"/>
      <c r="AD42" s="170"/>
      <c r="AE42" s="170"/>
      <c r="AF42" s="170"/>
      <c r="AG42" s="170"/>
      <c r="AH42" s="170"/>
      <c r="AI42" s="170"/>
      <c r="AJ42" s="516" t="s">
        <v>828</v>
      </c>
      <c r="AK42" s="505"/>
      <c r="AL42" s="505"/>
      <c r="AM42" s="505"/>
      <c r="AN42" s="505"/>
      <c r="AO42" s="505"/>
      <c r="AP42" s="505"/>
      <c r="AQ42" s="505"/>
      <c r="AR42" s="505"/>
      <c r="AS42" s="505"/>
      <c r="AT42" s="505"/>
      <c r="AU42" s="505"/>
      <c r="AV42" s="505"/>
      <c r="AW42" s="505"/>
      <c r="AX42" s="505"/>
      <c r="AY42" s="505"/>
      <c r="AZ42" s="505"/>
      <c r="BA42" s="505"/>
      <c r="BB42" s="505"/>
      <c r="BC42" s="505"/>
      <c r="BD42" s="505"/>
      <c r="BE42" s="505"/>
      <c r="BF42" s="505"/>
      <c r="BG42" s="505"/>
      <c r="BH42" s="505"/>
      <c r="BI42" s="505"/>
      <c r="BJ42" s="505"/>
      <c r="BK42" s="505"/>
      <c r="BL42" s="505"/>
      <c r="BM42" s="505"/>
      <c r="BN42" s="505"/>
      <c r="BO42" s="505"/>
      <c r="BP42" s="505"/>
      <c r="BQ42" s="505"/>
      <c r="BR42" s="505"/>
      <c r="BS42" s="505"/>
      <c r="BT42" s="505"/>
      <c r="BU42" s="505"/>
      <c r="BV42" s="505"/>
      <c r="BW42" s="505"/>
      <c r="BX42" s="505"/>
      <c r="BY42" s="505"/>
      <c r="BZ42" s="505"/>
      <c r="CA42" s="505"/>
      <c r="CB42" s="505"/>
      <c r="CC42" s="505"/>
      <c r="CD42" s="505"/>
      <c r="CE42" s="505"/>
      <c r="CF42" s="505"/>
      <c r="CG42" s="505"/>
      <c r="CH42" s="505"/>
      <c r="CI42" s="505"/>
      <c r="CJ42" s="505"/>
      <c r="CK42" s="505"/>
      <c r="CL42" s="505"/>
      <c r="CM42" s="505"/>
      <c r="CN42" s="505"/>
      <c r="CO42" s="505"/>
      <c r="CP42" s="505"/>
      <c r="CQ42" s="505"/>
      <c r="CR42" s="505"/>
      <c r="CS42" s="505"/>
      <c r="CT42" s="505"/>
      <c r="CU42" s="505"/>
      <c r="CV42" s="505"/>
      <c r="CW42" s="505"/>
      <c r="CX42" s="505"/>
      <c r="CY42" s="505"/>
      <c r="CZ42" s="505"/>
      <c r="DA42" s="505"/>
      <c r="DB42" s="505"/>
      <c r="DC42" s="505"/>
      <c r="DD42" s="505"/>
      <c r="DE42" s="505"/>
      <c r="DF42" s="505"/>
      <c r="DG42" s="505"/>
      <c r="DH42" s="505"/>
      <c r="DI42" s="505"/>
      <c r="DJ42" s="505"/>
      <c r="DK42" s="505"/>
      <c r="DL42" s="505"/>
      <c r="DM42" s="505"/>
      <c r="DN42" s="505"/>
      <c r="DO42" s="505"/>
      <c r="DP42" s="505"/>
    </row>
    <row r="43" spans="1:120" x14ac:dyDescent="0.2">
      <c r="A43" s="170"/>
      <c r="B43" s="170"/>
      <c r="C43" s="170"/>
      <c r="D43" s="170"/>
      <c r="E43" s="170"/>
      <c r="F43" s="170"/>
      <c r="G43" s="170"/>
      <c r="H43" s="170"/>
      <c r="I43" s="170"/>
      <c r="J43" s="170"/>
      <c r="K43" s="170"/>
      <c r="L43" s="170"/>
      <c r="M43" s="170"/>
      <c r="N43" s="170"/>
      <c r="O43" s="170"/>
      <c r="P43" s="170"/>
      <c r="Q43" s="170"/>
      <c r="R43" s="170"/>
      <c r="S43" s="170"/>
      <c r="T43" s="170"/>
      <c r="U43" s="170"/>
      <c r="V43" s="170"/>
      <c r="W43" s="170"/>
      <c r="X43" s="170"/>
      <c r="Y43" s="170"/>
      <c r="Z43" s="170"/>
      <c r="AA43" s="170"/>
      <c r="AB43" s="170"/>
      <c r="AC43" s="170"/>
      <c r="AD43" s="170"/>
      <c r="AE43" s="170"/>
      <c r="AF43" s="170"/>
      <c r="AG43" s="170"/>
      <c r="AH43" s="170"/>
      <c r="AI43" s="170"/>
      <c r="AJ43" s="517" t="s">
        <v>803</v>
      </c>
      <c r="AK43" s="505"/>
      <c r="AL43" s="505"/>
      <c r="AM43" s="505"/>
      <c r="AN43" s="505"/>
      <c r="AO43" s="505"/>
      <c r="AP43" s="505"/>
      <c r="AQ43" s="505"/>
      <c r="AR43" s="505"/>
      <c r="AS43" s="505"/>
      <c r="AT43" s="505"/>
      <c r="AU43" s="505"/>
      <c r="AV43" s="505"/>
      <c r="AW43" s="505"/>
      <c r="AX43" s="505"/>
      <c r="AY43" s="505"/>
      <c r="AZ43" s="505"/>
      <c r="BA43" s="505"/>
      <c r="BB43" s="505"/>
      <c r="BC43" s="505"/>
      <c r="BD43" s="505"/>
      <c r="BE43" s="505"/>
      <c r="BF43" s="505"/>
      <c r="BG43" s="505"/>
      <c r="BH43" s="505"/>
      <c r="BI43" s="505"/>
      <c r="BJ43" s="505"/>
      <c r="BK43" s="505"/>
      <c r="BL43" s="505"/>
      <c r="BM43" s="505"/>
      <c r="BN43" s="505"/>
      <c r="BO43" s="505"/>
      <c r="BP43" s="505"/>
      <c r="BQ43" s="505"/>
      <c r="BR43" s="505"/>
      <c r="BS43" s="505"/>
      <c r="BT43" s="505"/>
      <c r="BU43" s="505"/>
      <c r="BV43" s="505"/>
      <c r="BW43" s="505"/>
      <c r="BX43" s="505"/>
      <c r="BY43" s="505"/>
      <c r="BZ43" s="505"/>
      <c r="CA43" s="505"/>
      <c r="CB43" s="505"/>
      <c r="CC43" s="505"/>
      <c r="CD43" s="505"/>
      <c r="CE43" s="505"/>
      <c r="CF43" s="505"/>
      <c r="CG43" s="505"/>
      <c r="CH43" s="505"/>
      <c r="CI43" s="505"/>
      <c r="CJ43" s="505"/>
      <c r="CK43" s="505"/>
      <c r="CL43" s="505"/>
      <c r="CM43" s="505"/>
      <c r="CN43" s="505"/>
      <c r="CO43" s="505"/>
      <c r="CP43" s="505"/>
      <c r="CQ43" s="505"/>
      <c r="CR43" s="505"/>
      <c r="CS43" s="505"/>
      <c r="CT43" s="505"/>
      <c r="CU43" s="505"/>
      <c r="CV43" s="505"/>
      <c r="CW43" s="505"/>
      <c r="CX43" s="505"/>
      <c r="CY43" s="505"/>
      <c r="CZ43" s="505"/>
      <c r="DA43" s="505"/>
      <c r="DB43" s="505"/>
      <c r="DC43" s="505"/>
      <c r="DD43" s="505"/>
      <c r="DE43" s="505"/>
      <c r="DF43" s="505"/>
      <c r="DG43" s="505"/>
      <c r="DH43" s="505"/>
      <c r="DI43" s="505"/>
      <c r="DJ43" s="505"/>
      <c r="DK43" s="505"/>
      <c r="DL43" s="505"/>
      <c r="DM43" s="505"/>
      <c r="DN43" s="505"/>
      <c r="DO43" s="505"/>
      <c r="DP43" s="505"/>
    </row>
    <row r="44" spans="1:120" x14ac:dyDescent="0.2">
      <c r="A44" s="170"/>
      <c r="B44" s="170"/>
      <c r="C44" s="170"/>
      <c r="D44" s="170"/>
      <c r="E44" s="170"/>
      <c r="F44" s="170"/>
      <c r="G44" s="170"/>
      <c r="H44" s="170"/>
      <c r="I44" s="170"/>
      <c r="J44" s="170"/>
      <c r="K44" s="170"/>
      <c r="L44" s="170"/>
      <c r="M44" s="170"/>
      <c r="N44" s="170"/>
      <c r="O44" s="170"/>
      <c r="P44" s="170"/>
      <c r="Q44" s="170"/>
      <c r="R44" s="170"/>
      <c r="S44" s="170"/>
      <c r="T44" s="170"/>
      <c r="U44" s="170"/>
      <c r="V44" s="170"/>
      <c r="W44" s="170"/>
      <c r="X44" s="170"/>
      <c r="Y44" s="170"/>
      <c r="Z44" s="170"/>
      <c r="AA44" s="170"/>
      <c r="AB44" s="170"/>
      <c r="AC44" s="170"/>
      <c r="AD44" s="170"/>
      <c r="AE44" s="170"/>
      <c r="AF44" s="170"/>
      <c r="AG44" s="170"/>
      <c r="AH44" s="170"/>
      <c r="AI44" s="170"/>
      <c r="AJ44" s="516" t="s">
        <v>294</v>
      </c>
      <c r="AK44" s="505"/>
      <c r="AL44" s="505"/>
      <c r="AM44" s="505"/>
      <c r="AN44" s="505"/>
      <c r="AO44" s="505"/>
      <c r="AP44" s="505"/>
      <c r="AQ44" s="505"/>
      <c r="AR44" s="505"/>
      <c r="AS44" s="505"/>
      <c r="AT44" s="505"/>
      <c r="AU44" s="505"/>
      <c r="AV44" s="505"/>
      <c r="AW44" s="505"/>
      <c r="AX44" s="505"/>
      <c r="AY44" s="505"/>
      <c r="AZ44" s="505"/>
      <c r="BA44" s="505"/>
      <c r="BB44" s="505"/>
      <c r="BC44" s="505"/>
      <c r="BD44" s="505"/>
      <c r="BE44" s="505"/>
      <c r="BF44" s="505"/>
      <c r="BG44" s="505"/>
      <c r="BH44" s="505"/>
      <c r="BI44" s="505"/>
      <c r="BJ44" s="505"/>
      <c r="BK44" s="505"/>
      <c r="BL44" s="505"/>
      <c r="BM44" s="505"/>
      <c r="BN44" s="505"/>
      <c r="BO44" s="505"/>
      <c r="BP44" s="505"/>
      <c r="BQ44" s="505"/>
      <c r="BR44" s="505"/>
      <c r="BS44" s="505"/>
      <c r="BT44" s="505"/>
      <c r="BU44" s="505"/>
      <c r="BV44" s="505"/>
      <c r="BW44" s="505"/>
      <c r="BX44" s="505"/>
      <c r="BY44" s="505"/>
      <c r="BZ44" s="505"/>
      <c r="CA44" s="505"/>
      <c r="CB44" s="505"/>
      <c r="CC44" s="505"/>
      <c r="CD44" s="505"/>
      <c r="CE44" s="505"/>
      <c r="CF44" s="505"/>
      <c r="CG44" s="505"/>
      <c r="CH44" s="505"/>
      <c r="CI44" s="505"/>
      <c r="CJ44" s="505"/>
      <c r="CK44" s="505"/>
      <c r="CL44" s="505"/>
      <c r="CM44" s="505"/>
      <c r="CN44" s="505"/>
      <c r="CO44" s="505"/>
      <c r="CP44" s="505"/>
      <c r="CQ44" s="505"/>
      <c r="CR44" s="505"/>
      <c r="CS44" s="505"/>
      <c r="CT44" s="505"/>
      <c r="CU44" s="505"/>
      <c r="CV44" s="505"/>
      <c r="CW44" s="505"/>
      <c r="CX44" s="505"/>
      <c r="CY44" s="505"/>
      <c r="CZ44" s="505"/>
      <c r="DA44" s="505"/>
      <c r="DB44" s="505"/>
      <c r="DC44" s="505"/>
      <c r="DD44" s="505"/>
      <c r="DE44" s="505"/>
      <c r="DF44" s="505"/>
      <c r="DG44" s="505"/>
      <c r="DH44" s="505"/>
      <c r="DI44" s="505"/>
      <c r="DJ44" s="505"/>
      <c r="DK44" s="505"/>
      <c r="DL44" s="505"/>
      <c r="DM44" s="505"/>
      <c r="DN44" s="505"/>
      <c r="DO44" s="505"/>
      <c r="DP44" s="505"/>
    </row>
    <row r="45" spans="1:120" x14ac:dyDescent="0.2">
      <c r="A45" s="170"/>
      <c r="B45" s="170"/>
      <c r="C45" s="170"/>
      <c r="D45" s="170"/>
      <c r="E45" s="170"/>
      <c r="F45" s="170"/>
      <c r="G45" s="170"/>
      <c r="H45" s="170"/>
      <c r="I45" s="170"/>
      <c r="J45" s="170"/>
      <c r="K45" s="170"/>
      <c r="L45" s="170"/>
      <c r="M45" s="170"/>
      <c r="N45" s="170"/>
      <c r="O45" s="170"/>
      <c r="P45" s="170"/>
      <c r="Q45" s="170"/>
      <c r="R45" s="170"/>
      <c r="S45" s="170"/>
      <c r="T45" s="170"/>
      <c r="U45" s="170"/>
      <c r="V45" s="170"/>
      <c r="W45" s="170"/>
      <c r="X45" s="170"/>
      <c r="Y45" s="170"/>
      <c r="Z45" s="170"/>
      <c r="AA45" s="170"/>
      <c r="AB45" s="170"/>
      <c r="AC45" s="170"/>
      <c r="AD45" s="170"/>
      <c r="AE45" s="170"/>
      <c r="AF45" s="170"/>
      <c r="AG45" s="170"/>
      <c r="AH45" s="170"/>
      <c r="AI45" s="170"/>
      <c r="AJ45" s="518"/>
      <c r="AK45" s="505"/>
      <c r="AL45" s="505"/>
      <c r="AM45" s="505"/>
      <c r="AN45" s="505"/>
      <c r="AO45" s="505"/>
      <c r="AP45" s="505"/>
      <c r="AQ45" s="505"/>
      <c r="AR45" s="505"/>
      <c r="AS45" s="505"/>
      <c r="AT45" s="505"/>
      <c r="AU45" s="505"/>
      <c r="AV45" s="505"/>
      <c r="AW45" s="505"/>
      <c r="AX45" s="505"/>
      <c r="AY45" s="505"/>
      <c r="AZ45" s="505"/>
      <c r="BA45" s="505"/>
      <c r="BB45" s="505"/>
      <c r="BC45" s="505"/>
      <c r="BD45" s="505"/>
      <c r="BE45" s="505"/>
      <c r="BF45" s="505"/>
      <c r="BG45" s="505"/>
      <c r="BH45" s="505"/>
      <c r="BI45" s="505"/>
      <c r="BJ45" s="505"/>
      <c r="BK45" s="505"/>
      <c r="BL45" s="505"/>
      <c r="BM45" s="505"/>
      <c r="BN45" s="505"/>
      <c r="BO45" s="505"/>
      <c r="BP45" s="505"/>
      <c r="BQ45" s="505"/>
      <c r="BR45" s="505"/>
      <c r="BS45" s="505"/>
      <c r="BT45" s="505"/>
      <c r="BU45" s="505"/>
      <c r="BV45" s="505"/>
      <c r="BW45" s="505"/>
      <c r="BX45" s="505"/>
      <c r="BY45" s="505"/>
      <c r="BZ45" s="505"/>
      <c r="CA45" s="505"/>
      <c r="CB45" s="505"/>
      <c r="CC45" s="505"/>
      <c r="CD45" s="505"/>
      <c r="CE45" s="505"/>
      <c r="CF45" s="505"/>
      <c r="CG45" s="505"/>
      <c r="CH45" s="505"/>
      <c r="CI45" s="505"/>
      <c r="CJ45" s="505"/>
      <c r="CK45" s="505"/>
      <c r="CL45" s="505"/>
      <c r="CM45" s="505"/>
      <c r="CN45" s="505"/>
      <c r="CO45" s="505"/>
      <c r="CP45" s="505"/>
      <c r="CQ45" s="505"/>
      <c r="CR45" s="505"/>
      <c r="CS45" s="505"/>
      <c r="CT45" s="505"/>
      <c r="CU45" s="505"/>
      <c r="CV45" s="505"/>
      <c r="CW45" s="505"/>
      <c r="CX45" s="505"/>
      <c r="CY45" s="505"/>
      <c r="CZ45" s="505"/>
      <c r="DA45" s="505"/>
      <c r="DB45" s="505"/>
      <c r="DC45" s="505"/>
      <c r="DD45" s="505"/>
      <c r="DE45" s="505"/>
      <c r="DF45" s="505"/>
      <c r="DG45" s="505"/>
      <c r="DH45" s="505"/>
      <c r="DI45" s="505"/>
      <c r="DJ45" s="505"/>
      <c r="DK45" s="505"/>
      <c r="DL45" s="505"/>
      <c r="DM45" s="505"/>
      <c r="DN45" s="505"/>
      <c r="DO45" s="505"/>
      <c r="DP45" s="505"/>
    </row>
    <row r="46" spans="1:120" x14ac:dyDescent="0.2">
      <c r="A46" s="170"/>
      <c r="B46" s="170"/>
      <c r="C46" s="170"/>
      <c r="D46" s="170"/>
      <c r="E46" s="170"/>
      <c r="F46" s="170"/>
      <c r="G46" s="170"/>
      <c r="H46" s="170"/>
      <c r="I46" s="170"/>
      <c r="J46" s="170"/>
      <c r="K46" s="170"/>
      <c r="L46" s="170"/>
      <c r="M46" s="170"/>
      <c r="N46" s="170"/>
      <c r="O46" s="170"/>
      <c r="P46" s="170"/>
      <c r="Q46" s="170"/>
      <c r="R46" s="170"/>
      <c r="S46" s="170"/>
      <c r="T46" s="170"/>
      <c r="U46" s="170"/>
      <c r="V46" s="170"/>
      <c r="W46" s="170"/>
      <c r="X46" s="170"/>
      <c r="Y46" s="170"/>
      <c r="Z46" s="170"/>
      <c r="AA46" s="170"/>
      <c r="AB46" s="170"/>
      <c r="AC46" s="170"/>
      <c r="AD46" s="170"/>
      <c r="AE46" s="170"/>
      <c r="AF46" s="170"/>
      <c r="AG46" s="170"/>
      <c r="AH46" s="170"/>
      <c r="AI46" s="170"/>
      <c r="AJ46" s="520" t="s">
        <v>784</v>
      </c>
      <c r="AK46" s="505"/>
      <c r="AL46" s="505"/>
      <c r="AM46" s="505"/>
      <c r="AN46" s="505"/>
      <c r="AO46" s="505"/>
      <c r="AP46" s="505"/>
      <c r="AQ46" s="505"/>
      <c r="AR46" s="505"/>
      <c r="AS46" s="505"/>
      <c r="AT46" s="505"/>
      <c r="AU46" s="505"/>
      <c r="AV46" s="505"/>
      <c r="AW46" s="505"/>
      <c r="AX46" s="505"/>
      <c r="AY46" s="505"/>
      <c r="AZ46" s="505"/>
      <c r="BA46" s="505"/>
      <c r="BB46" s="505"/>
      <c r="BC46" s="505"/>
      <c r="BD46" s="505"/>
      <c r="BE46" s="505"/>
      <c r="BF46" s="505"/>
      <c r="BG46" s="505"/>
      <c r="BH46" s="505"/>
      <c r="BI46" s="505"/>
      <c r="BJ46" s="505"/>
      <c r="BK46" s="505"/>
      <c r="BL46" s="505"/>
      <c r="BM46" s="505"/>
      <c r="BN46" s="505"/>
      <c r="BO46" s="505"/>
      <c r="BP46" s="505"/>
      <c r="BQ46" s="505"/>
      <c r="BR46" s="505"/>
      <c r="BS46" s="505"/>
      <c r="BT46" s="505"/>
      <c r="BU46" s="505"/>
      <c r="BV46" s="505"/>
      <c r="BW46" s="505"/>
      <c r="BX46" s="505"/>
      <c r="BY46" s="505"/>
      <c r="BZ46" s="505"/>
      <c r="CA46" s="505"/>
      <c r="CB46" s="505"/>
      <c r="CC46" s="505"/>
      <c r="CD46" s="505"/>
      <c r="CE46" s="505"/>
      <c r="CF46" s="505"/>
      <c r="CG46" s="505"/>
      <c r="CH46" s="505"/>
      <c r="CI46" s="505"/>
      <c r="CJ46" s="505"/>
      <c r="CK46" s="505"/>
      <c r="CL46" s="505"/>
      <c r="CM46" s="505"/>
      <c r="CN46" s="505"/>
      <c r="CO46" s="505"/>
      <c r="CP46" s="505"/>
      <c r="CQ46" s="505"/>
      <c r="CR46" s="505"/>
      <c r="CS46" s="505"/>
      <c r="CT46" s="505"/>
      <c r="CU46" s="505"/>
      <c r="CV46" s="505"/>
      <c r="CW46" s="505"/>
      <c r="CX46" s="505"/>
      <c r="CY46" s="505"/>
      <c r="CZ46" s="505"/>
      <c r="DA46" s="505"/>
      <c r="DB46" s="505"/>
      <c r="DC46" s="505"/>
      <c r="DD46" s="505"/>
      <c r="DE46" s="505"/>
      <c r="DF46" s="505"/>
      <c r="DG46" s="505"/>
      <c r="DH46" s="505"/>
      <c r="DI46" s="505"/>
      <c r="DJ46" s="505"/>
      <c r="DK46" s="505"/>
      <c r="DL46" s="505"/>
      <c r="DM46" s="505"/>
      <c r="DN46" s="505"/>
      <c r="DO46" s="505"/>
      <c r="DP46" s="505"/>
    </row>
    <row r="47" spans="1:120" x14ac:dyDescent="0.2">
      <c r="A47" s="170"/>
      <c r="B47" s="170"/>
      <c r="C47" s="170"/>
      <c r="D47" s="170"/>
      <c r="E47" s="170"/>
      <c r="F47" s="170"/>
      <c r="G47" s="170"/>
      <c r="H47" s="170"/>
      <c r="I47" s="170"/>
      <c r="J47" s="170"/>
      <c r="K47" s="170"/>
      <c r="L47" s="170"/>
      <c r="M47" s="170"/>
      <c r="N47" s="170"/>
      <c r="O47" s="170"/>
      <c r="P47" s="170"/>
      <c r="Q47" s="170"/>
      <c r="R47" s="170"/>
      <c r="S47" s="170"/>
      <c r="T47" s="170"/>
      <c r="U47" s="170"/>
      <c r="V47" s="170"/>
      <c r="W47" s="170"/>
      <c r="X47" s="170"/>
      <c r="Y47" s="170"/>
      <c r="Z47" s="170"/>
      <c r="AA47" s="170"/>
      <c r="AB47" s="170"/>
      <c r="AC47" s="170"/>
      <c r="AD47" s="170"/>
      <c r="AE47" s="170"/>
      <c r="AF47" s="170"/>
      <c r="AG47" s="170"/>
      <c r="AH47" s="170"/>
      <c r="AI47" s="170"/>
      <c r="AJ47" s="505" t="s">
        <v>802</v>
      </c>
      <c r="AK47" s="505"/>
      <c r="AL47" s="505"/>
      <c r="AM47" s="505"/>
      <c r="AN47" s="505"/>
      <c r="AO47" s="505"/>
      <c r="AP47" s="505"/>
      <c r="AQ47" s="505"/>
      <c r="AR47" s="505"/>
      <c r="AS47" s="505"/>
      <c r="AT47" s="505"/>
      <c r="AU47" s="505"/>
      <c r="AV47" s="505"/>
      <c r="AW47" s="505"/>
      <c r="AX47" s="505"/>
      <c r="AY47" s="505"/>
      <c r="AZ47" s="505"/>
      <c r="BA47" s="505"/>
      <c r="BB47" s="505"/>
      <c r="BC47" s="505"/>
      <c r="BD47" s="505"/>
      <c r="BE47" s="505"/>
      <c r="BF47" s="505"/>
      <c r="BG47" s="505"/>
      <c r="BH47" s="505"/>
      <c r="BI47" s="505"/>
      <c r="BJ47" s="505"/>
      <c r="BK47" s="505"/>
      <c r="BL47" s="505"/>
      <c r="BM47" s="505"/>
      <c r="BN47" s="505"/>
      <c r="BO47" s="505"/>
      <c r="BP47" s="505"/>
      <c r="BQ47" s="505"/>
      <c r="BR47" s="505"/>
      <c r="BS47" s="505"/>
      <c r="BT47" s="505"/>
      <c r="BU47" s="505"/>
      <c r="BV47" s="505"/>
      <c r="BW47" s="505"/>
      <c r="BX47" s="505"/>
      <c r="BY47" s="505"/>
      <c r="BZ47" s="505"/>
      <c r="CA47" s="505"/>
      <c r="CB47" s="505"/>
      <c r="CC47" s="505"/>
      <c r="CD47" s="505"/>
      <c r="CE47" s="505"/>
      <c r="CF47" s="505"/>
      <c r="CG47" s="505"/>
      <c r="CH47" s="505"/>
      <c r="CI47" s="505"/>
      <c r="CJ47" s="505"/>
      <c r="CK47" s="505"/>
      <c r="CL47" s="505"/>
      <c r="CM47" s="505"/>
      <c r="CN47" s="505"/>
      <c r="CO47" s="505"/>
      <c r="CP47" s="505"/>
      <c r="CQ47" s="505"/>
      <c r="CR47" s="505"/>
      <c r="CS47" s="505"/>
      <c r="CT47" s="505"/>
      <c r="CU47" s="505"/>
      <c r="CV47" s="505"/>
      <c r="CW47" s="505"/>
      <c r="CX47" s="505"/>
      <c r="CY47" s="505"/>
      <c r="CZ47" s="505"/>
      <c r="DA47" s="505"/>
      <c r="DB47" s="505"/>
      <c r="DC47" s="505"/>
      <c r="DD47" s="505"/>
      <c r="DE47" s="505"/>
      <c r="DF47" s="505"/>
      <c r="DG47" s="505"/>
      <c r="DH47" s="505"/>
      <c r="DI47" s="505"/>
      <c r="DJ47" s="505"/>
      <c r="DK47" s="505"/>
      <c r="DL47" s="505"/>
      <c r="DM47" s="505"/>
      <c r="DN47" s="505"/>
      <c r="DO47" s="505"/>
      <c r="DP47" s="505"/>
    </row>
    <row r="48" spans="1:120" ht="12.75" customHeight="1" x14ac:dyDescent="0.2">
      <c r="A48" s="170"/>
      <c r="B48" s="170"/>
      <c r="C48" s="170"/>
      <c r="D48" s="170"/>
      <c r="E48" s="170"/>
      <c r="F48" s="170"/>
      <c r="G48" s="170"/>
      <c r="H48" s="170"/>
      <c r="I48" s="170"/>
      <c r="J48" s="170"/>
      <c r="K48" s="170"/>
      <c r="L48" s="170"/>
      <c r="M48" s="170"/>
      <c r="N48" s="170"/>
      <c r="O48" s="170"/>
      <c r="P48" s="170"/>
      <c r="Q48" s="170"/>
      <c r="R48" s="170"/>
      <c r="S48" s="170"/>
      <c r="T48" s="170"/>
      <c r="U48" s="170"/>
      <c r="V48" s="170"/>
      <c r="W48" s="170"/>
      <c r="X48" s="170"/>
      <c r="Y48" s="170"/>
      <c r="Z48" s="170"/>
      <c r="AA48" s="170"/>
      <c r="AB48" s="170"/>
      <c r="AC48" s="170"/>
      <c r="AD48" s="170"/>
      <c r="AE48" s="170"/>
      <c r="AF48" s="170"/>
      <c r="AG48" s="170"/>
      <c r="AH48" s="170"/>
      <c r="AI48" s="170"/>
      <c r="AJ48" s="505" t="s">
        <v>829</v>
      </c>
      <c r="AK48" s="505"/>
      <c r="AL48" s="505"/>
      <c r="AM48" s="505"/>
      <c r="AN48" s="505"/>
      <c r="AO48" s="505"/>
      <c r="AP48" s="505"/>
      <c r="AQ48" s="505"/>
      <c r="AR48" s="505"/>
      <c r="AS48" s="505"/>
      <c r="AT48" s="505"/>
      <c r="AU48" s="505"/>
      <c r="AV48" s="505"/>
      <c r="AW48" s="505"/>
      <c r="AX48" s="505"/>
      <c r="AY48" s="505"/>
      <c r="AZ48" s="505"/>
      <c r="BA48" s="505"/>
      <c r="BB48" s="505"/>
      <c r="BC48" s="505"/>
      <c r="BD48" s="505"/>
      <c r="BE48" s="505"/>
      <c r="BF48" s="505"/>
      <c r="BG48" s="505"/>
      <c r="BH48" s="505"/>
      <c r="BI48" s="505"/>
      <c r="BJ48" s="505"/>
      <c r="BK48" s="505"/>
      <c r="BL48" s="505"/>
      <c r="BM48" s="505"/>
      <c r="BN48" s="505"/>
      <c r="BO48" s="505"/>
      <c r="BP48" s="505"/>
      <c r="BQ48" s="505"/>
      <c r="BR48" s="505"/>
      <c r="BS48" s="505"/>
      <c r="BT48" s="505"/>
      <c r="BU48" s="505"/>
      <c r="BV48" s="505"/>
      <c r="BW48" s="505"/>
      <c r="BX48" s="505"/>
      <c r="BY48" s="505"/>
      <c r="BZ48" s="505"/>
      <c r="CA48" s="505"/>
      <c r="CB48" s="505"/>
      <c r="CC48" s="505"/>
      <c r="CD48" s="505"/>
      <c r="CE48" s="505"/>
      <c r="CF48" s="505"/>
      <c r="CG48" s="505"/>
      <c r="CH48" s="505"/>
      <c r="CI48" s="505"/>
      <c r="CJ48" s="505"/>
      <c r="CK48" s="505"/>
      <c r="CL48" s="505"/>
      <c r="CM48" s="505"/>
      <c r="CN48" s="505"/>
      <c r="CO48" s="505"/>
      <c r="CP48" s="505"/>
      <c r="CQ48" s="505"/>
      <c r="CR48" s="505"/>
      <c r="CS48" s="505"/>
      <c r="CT48" s="505"/>
      <c r="CU48" s="505"/>
      <c r="CV48" s="505"/>
      <c r="CW48" s="505"/>
      <c r="CX48" s="505"/>
      <c r="CY48" s="505"/>
      <c r="CZ48" s="505"/>
      <c r="DA48" s="505"/>
      <c r="DB48" s="505"/>
      <c r="DC48" s="505"/>
      <c r="DD48" s="505"/>
      <c r="DE48" s="505"/>
      <c r="DF48" s="505"/>
      <c r="DG48" s="505"/>
      <c r="DH48" s="505"/>
      <c r="DI48" s="505"/>
      <c r="DJ48" s="505"/>
      <c r="DK48" s="505"/>
      <c r="DL48" s="505"/>
      <c r="DM48" s="505"/>
      <c r="DN48" s="505"/>
      <c r="DO48" s="505"/>
      <c r="DP48" s="505"/>
    </row>
    <row r="49" spans="1:120" x14ac:dyDescent="0.2">
      <c r="A49" s="170"/>
      <c r="B49" s="170"/>
      <c r="C49" s="170"/>
      <c r="D49" s="170"/>
      <c r="E49" s="170"/>
      <c r="F49" s="170"/>
      <c r="G49" s="170"/>
      <c r="H49" s="170"/>
      <c r="I49" s="170"/>
      <c r="J49" s="170"/>
      <c r="K49" s="170"/>
      <c r="L49" s="170"/>
      <c r="M49" s="170"/>
      <c r="N49" s="170"/>
      <c r="O49" s="170"/>
      <c r="P49" s="170"/>
      <c r="Q49" s="170"/>
      <c r="R49" s="170"/>
      <c r="S49" s="170"/>
      <c r="T49" s="170"/>
      <c r="U49" s="170"/>
      <c r="V49" s="170"/>
      <c r="W49" s="170"/>
      <c r="X49" s="170"/>
      <c r="Y49" s="170"/>
      <c r="Z49" s="170"/>
      <c r="AA49" s="170"/>
      <c r="AB49" s="170"/>
      <c r="AC49" s="170"/>
      <c r="AD49" s="170"/>
      <c r="AE49" s="170"/>
      <c r="AF49" s="170"/>
      <c r="AG49" s="170"/>
      <c r="AH49" s="170"/>
      <c r="AI49" s="170"/>
      <c r="AJ49" s="505" t="s">
        <v>804</v>
      </c>
      <c r="AK49" s="505"/>
      <c r="AL49" s="505"/>
      <c r="AM49" s="505"/>
      <c r="AN49" s="505"/>
      <c r="AO49" s="505"/>
      <c r="AP49" s="505"/>
      <c r="AQ49" s="505"/>
      <c r="AR49" s="505"/>
      <c r="AS49" s="505"/>
      <c r="AT49" s="505"/>
      <c r="AU49" s="505"/>
      <c r="AV49" s="505"/>
      <c r="AW49" s="505"/>
      <c r="AX49" s="505"/>
      <c r="AY49" s="505"/>
      <c r="AZ49" s="505"/>
      <c r="BA49" s="505"/>
      <c r="BB49" s="505"/>
      <c r="BC49" s="505"/>
      <c r="BD49" s="505"/>
      <c r="BE49" s="505"/>
      <c r="BF49" s="505"/>
      <c r="BG49" s="505"/>
      <c r="BH49" s="505"/>
      <c r="BI49" s="505"/>
      <c r="BJ49" s="505"/>
      <c r="BK49" s="505"/>
      <c r="BL49" s="505"/>
      <c r="BM49" s="505"/>
      <c r="BN49" s="505"/>
      <c r="BO49" s="505"/>
      <c r="BP49" s="505"/>
      <c r="BQ49" s="505"/>
      <c r="BR49" s="505"/>
      <c r="BS49" s="505"/>
      <c r="BT49" s="505"/>
      <c r="BU49" s="505"/>
      <c r="BV49" s="505"/>
      <c r="BW49" s="505"/>
      <c r="BX49" s="505"/>
      <c r="BY49" s="505"/>
      <c r="BZ49" s="505"/>
      <c r="CA49" s="505"/>
      <c r="CB49" s="505"/>
      <c r="CC49" s="505"/>
      <c r="CD49" s="505"/>
      <c r="CE49" s="505"/>
      <c r="CF49" s="505"/>
      <c r="CG49" s="505"/>
      <c r="CH49" s="505"/>
      <c r="CI49" s="505"/>
      <c r="CJ49" s="505"/>
      <c r="CK49" s="505"/>
      <c r="CL49" s="505"/>
      <c r="CM49" s="505"/>
      <c r="CN49" s="505"/>
      <c r="CO49" s="505"/>
      <c r="CP49" s="505"/>
      <c r="CQ49" s="505"/>
      <c r="CR49" s="505"/>
      <c r="CS49" s="505"/>
      <c r="CT49" s="505"/>
      <c r="CU49" s="505"/>
      <c r="CV49" s="505"/>
      <c r="CW49" s="505"/>
      <c r="CX49" s="505"/>
      <c r="CY49" s="505"/>
      <c r="CZ49" s="505"/>
      <c r="DA49" s="505"/>
      <c r="DB49" s="505"/>
      <c r="DC49" s="505"/>
      <c r="DD49" s="505"/>
      <c r="DE49" s="505"/>
      <c r="DF49" s="505"/>
      <c r="DG49" s="505"/>
      <c r="DH49" s="505"/>
      <c r="DI49" s="505"/>
      <c r="DJ49" s="505"/>
      <c r="DK49" s="505"/>
      <c r="DL49" s="505"/>
      <c r="DM49" s="505"/>
      <c r="DN49" s="505"/>
      <c r="DO49" s="505"/>
      <c r="DP49" s="505"/>
    </row>
    <row r="50" spans="1:120" x14ac:dyDescent="0.2">
      <c r="A50" s="170"/>
      <c r="B50" s="170"/>
      <c r="C50" s="170"/>
      <c r="D50" s="170"/>
      <c r="E50" s="170"/>
      <c r="F50" s="170"/>
      <c r="G50" s="170"/>
      <c r="H50" s="170"/>
      <c r="I50" s="170"/>
      <c r="J50" s="170"/>
      <c r="K50" s="170"/>
      <c r="L50" s="170"/>
      <c r="M50" s="170"/>
      <c r="N50" s="170"/>
      <c r="O50" s="170"/>
      <c r="P50" s="170"/>
      <c r="Q50" s="170"/>
      <c r="R50" s="170"/>
      <c r="S50" s="170"/>
      <c r="T50" s="170"/>
      <c r="U50" s="170"/>
      <c r="V50" s="170"/>
      <c r="W50" s="170"/>
      <c r="X50" s="170"/>
      <c r="Y50" s="170"/>
      <c r="Z50" s="170"/>
      <c r="AA50" s="170"/>
      <c r="AB50" s="170"/>
      <c r="AC50" s="170"/>
      <c r="AD50" s="170"/>
      <c r="AE50" s="170"/>
      <c r="AF50" s="170"/>
      <c r="AG50" s="170"/>
      <c r="AH50" s="170"/>
      <c r="AI50" s="170"/>
      <c r="AJ50" s="505" t="s">
        <v>802</v>
      </c>
      <c r="AK50" s="505"/>
      <c r="AL50" s="505"/>
      <c r="AM50" s="505"/>
      <c r="AN50" s="505"/>
      <c r="AO50" s="505"/>
      <c r="AP50" s="505"/>
      <c r="AQ50" s="505"/>
      <c r="AR50" s="505"/>
      <c r="AS50" s="505"/>
      <c r="AT50" s="505"/>
      <c r="AU50" s="505"/>
      <c r="AV50" s="505"/>
      <c r="AW50" s="505"/>
      <c r="AX50" s="505"/>
      <c r="AY50" s="505"/>
      <c r="AZ50" s="505"/>
      <c r="BA50" s="505"/>
      <c r="BB50" s="505"/>
      <c r="BC50" s="505"/>
      <c r="BD50" s="505"/>
      <c r="BE50" s="505"/>
      <c r="BF50" s="505"/>
      <c r="BG50" s="505"/>
      <c r="BH50" s="505"/>
      <c r="BI50" s="505"/>
      <c r="BJ50" s="505"/>
      <c r="BK50" s="505"/>
      <c r="BL50" s="505"/>
      <c r="BM50" s="505"/>
      <c r="BN50" s="505"/>
      <c r="BO50" s="505"/>
      <c r="BP50" s="505"/>
      <c r="BQ50" s="505"/>
      <c r="BR50" s="505"/>
      <c r="BS50" s="505"/>
      <c r="BT50" s="505"/>
      <c r="BU50" s="505"/>
      <c r="BV50" s="505"/>
      <c r="BW50" s="505"/>
      <c r="BX50" s="505"/>
      <c r="BY50" s="505"/>
      <c r="BZ50" s="505"/>
      <c r="CA50" s="505"/>
      <c r="CB50" s="505"/>
      <c r="CC50" s="505"/>
      <c r="CD50" s="505"/>
      <c r="CE50" s="505"/>
      <c r="CF50" s="505"/>
      <c r="CG50" s="505"/>
      <c r="CH50" s="505"/>
      <c r="CI50" s="505"/>
      <c r="CJ50" s="505"/>
      <c r="CK50" s="505"/>
      <c r="CL50" s="505"/>
      <c r="CM50" s="505"/>
      <c r="CN50" s="505"/>
      <c r="CO50" s="505"/>
      <c r="CP50" s="505"/>
      <c r="CQ50" s="505"/>
      <c r="CR50" s="505"/>
      <c r="CS50" s="505"/>
      <c r="CT50" s="505"/>
      <c r="CU50" s="505"/>
      <c r="CV50" s="505"/>
      <c r="CW50" s="505"/>
      <c r="CX50" s="505"/>
      <c r="CY50" s="505"/>
      <c r="CZ50" s="505"/>
      <c r="DA50" s="505"/>
      <c r="DB50" s="505"/>
      <c r="DC50" s="505"/>
      <c r="DD50" s="505"/>
      <c r="DE50" s="505"/>
      <c r="DF50" s="505"/>
      <c r="DG50" s="505"/>
      <c r="DH50" s="505"/>
      <c r="DI50" s="505"/>
      <c r="DJ50" s="505"/>
      <c r="DK50" s="505"/>
      <c r="DL50" s="505"/>
      <c r="DM50" s="505"/>
      <c r="DN50" s="505"/>
      <c r="DO50" s="505"/>
      <c r="DP50" s="505"/>
    </row>
    <row r="51" spans="1:120" x14ac:dyDescent="0.2">
      <c r="A51" s="170"/>
      <c r="B51" s="170"/>
      <c r="C51" s="170"/>
      <c r="D51" s="170"/>
      <c r="E51" s="170"/>
      <c r="F51" s="170"/>
      <c r="G51" s="170"/>
      <c r="H51" s="170"/>
      <c r="I51" s="170"/>
      <c r="J51" s="170"/>
      <c r="K51" s="170"/>
      <c r="L51" s="170"/>
      <c r="M51" s="170"/>
      <c r="N51" s="170"/>
      <c r="O51" s="170"/>
      <c r="P51" s="170"/>
      <c r="Q51" s="170"/>
      <c r="R51" s="170"/>
      <c r="S51" s="170"/>
      <c r="T51" s="170"/>
      <c r="U51" s="170"/>
      <c r="V51" s="170"/>
      <c r="W51" s="170"/>
      <c r="X51" s="170"/>
      <c r="Y51" s="170"/>
      <c r="Z51" s="170"/>
      <c r="AA51" s="170"/>
      <c r="AB51" s="170"/>
      <c r="AC51" s="170"/>
      <c r="AD51" s="170"/>
      <c r="AE51" s="170"/>
      <c r="AF51" s="170"/>
      <c r="AG51" s="170"/>
      <c r="AH51" s="170"/>
      <c r="AI51" s="170"/>
      <c r="AJ51" s="505"/>
      <c r="AK51" s="505"/>
      <c r="AL51" s="505"/>
      <c r="AM51" s="505"/>
      <c r="AN51" s="505"/>
      <c r="AO51" s="505"/>
      <c r="AP51" s="505"/>
      <c r="AQ51" s="505"/>
      <c r="AR51" s="505"/>
      <c r="AS51" s="505"/>
      <c r="AT51" s="505"/>
      <c r="AU51" s="505"/>
      <c r="AV51" s="505"/>
      <c r="AW51" s="505"/>
      <c r="AX51" s="505"/>
      <c r="AY51" s="505"/>
      <c r="AZ51" s="505"/>
      <c r="BA51" s="505"/>
      <c r="BB51" s="505"/>
      <c r="BC51" s="505"/>
      <c r="BD51" s="505"/>
      <c r="BE51" s="505"/>
      <c r="BF51" s="505"/>
      <c r="BG51" s="505"/>
      <c r="BH51" s="505"/>
      <c r="BI51" s="505"/>
      <c r="BJ51" s="505"/>
      <c r="BK51" s="505"/>
      <c r="BL51" s="505"/>
      <c r="BM51" s="505"/>
      <c r="BN51" s="505"/>
      <c r="BO51" s="505"/>
      <c r="BP51" s="505"/>
      <c r="BQ51" s="505"/>
      <c r="BR51" s="505"/>
      <c r="BS51" s="505"/>
      <c r="BT51" s="505"/>
      <c r="BU51" s="505"/>
      <c r="BV51" s="505"/>
      <c r="BW51" s="505"/>
      <c r="BX51" s="505"/>
      <c r="BY51" s="505"/>
      <c r="BZ51" s="505"/>
      <c r="CA51" s="505"/>
      <c r="CB51" s="505"/>
      <c r="CC51" s="505"/>
      <c r="CD51" s="505"/>
      <c r="CE51" s="505"/>
      <c r="CF51" s="505"/>
      <c r="CG51" s="505"/>
      <c r="CH51" s="505"/>
      <c r="CI51" s="505"/>
      <c r="CJ51" s="505"/>
      <c r="CK51" s="505"/>
      <c r="CL51" s="505"/>
      <c r="CM51" s="505"/>
      <c r="CN51" s="505"/>
      <c r="CO51" s="505"/>
      <c r="CP51" s="505"/>
      <c r="CQ51" s="505"/>
      <c r="CR51" s="505"/>
      <c r="CS51" s="505"/>
      <c r="CT51" s="505"/>
      <c r="CU51" s="505"/>
      <c r="CV51" s="505"/>
      <c r="CW51" s="505"/>
      <c r="CX51" s="505"/>
      <c r="CY51" s="505"/>
      <c r="CZ51" s="505"/>
      <c r="DA51" s="505"/>
      <c r="DB51" s="505"/>
      <c r="DC51" s="505"/>
      <c r="DD51" s="505"/>
      <c r="DE51" s="505"/>
      <c r="DF51" s="505"/>
      <c r="DG51" s="505"/>
      <c r="DH51" s="505"/>
      <c r="DI51" s="505"/>
      <c r="DJ51" s="505"/>
      <c r="DK51" s="505"/>
      <c r="DL51" s="505"/>
      <c r="DM51" s="505"/>
      <c r="DN51" s="505"/>
      <c r="DO51" s="505"/>
      <c r="DP51" s="505"/>
    </row>
    <row r="52" spans="1:120" x14ac:dyDescent="0.2">
      <c r="A52" s="170"/>
      <c r="B52" s="170"/>
      <c r="C52" s="170"/>
      <c r="D52" s="170"/>
      <c r="E52" s="170"/>
      <c r="F52" s="170"/>
      <c r="G52" s="170"/>
      <c r="H52" s="170"/>
      <c r="I52" s="170"/>
      <c r="J52" s="170"/>
      <c r="K52" s="170"/>
      <c r="L52" s="170"/>
      <c r="M52" s="170"/>
      <c r="N52" s="170"/>
      <c r="O52" s="170"/>
      <c r="P52" s="170"/>
      <c r="Q52" s="170"/>
      <c r="R52" s="170"/>
      <c r="S52" s="170"/>
      <c r="T52" s="170"/>
      <c r="U52" s="170"/>
      <c r="V52" s="170"/>
      <c r="W52" s="170"/>
      <c r="X52" s="170"/>
      <c r="Y52" s="170"/>
      <c r="Z52" s="170"/>
      <c r="AA52" s="170"/>
      <c r="AB52" s="170"/>
      <c r="AC52" s="170"/>
      <c r="AD52" s="170"/>
      <c r="AE52" s="170"/>
      <c r="AF52" s="170"/>
      <c r="AG52" s="170"/>
      <c r="AH52" s="170"/>
      <c r="AI52" s="170"/>
      <c r="AJ52" s="520" t="s">
        <v>787</v>
      </c>
      <c r="AK52" s="505"/>
      <c r="AL52" s="505"/>
      <c r="AM52" s="505"/>
      <c r="AN52" s="505"/>
      <c r="AO52" s="505"/>
      <c r="AP52" s="505"/>
      <c r="AQ52" s="505"/>
      <c r="AR52" s="505"/>
      <c r="AS52" s="505"/>
      <c r="AT52" s="505"/>
      <c r="AU52" s="505"/>
      <c r="AV52" s="505"/>
      <c r="AW52" s="505"/>
      <c r="AX52" s="505"/>
      <c r="AY52" s="505"/>
      <c r="AZ52" s="505"/>
      <c r="BA52" s="505"/>
      <c r="BB52" s="505"/>
      <c r="BC52" s="505"/>
      <c r="BD52" s="505"/>
      <c r="BE52" s="505"/>
      <c r="BF52" s="505"/>
      <c r="BG52" s="505"/>
      <c r="BH52" s="505"/>
      <c r="BI52" s="505"/>
      <c r="BJ52" s="505"/>
      <c r="BK52" s="505"/>
      <c r="BL52" s="505"/>
      <c r="BM52" s="505"/>
      <c r="BN52" s="505"/>
      <c r="BO52" s="505"/>
      <c r="BP52" s="505"/>
      <c r="BQ52" s="505"/>
      <c r="BR52" s="505"/>
      <c r="BS52" s="505"/>
      <c r="BT52" s="505"/>
      <c r="BU52" s="505"/>
      <c r="BV52" s="505"/>
      <c r="BW52" s="505"/>
      <c r="BX52" s="505"/>
      <c r="BY52" s="505"/>
      <c r="BZ52" s="505"/>
      <c r="CA52" s="505"/>
      <c r="CB52" s="505"/>
      <c r="CC52" s="505"/>
      <c r="CD52" s="505"/>
      <c r="CE52" s="505"/>
      <c r="CF52" s="505"/>
      <c r="CG52" s="505"/>
      <c r="CH52" s="505"/>
      <c r="CI52" s="505"/>
      <c r="CJ52" s="505"/>
      <c r="CK52" s="505"/>
      <c r="CL52" s="505"/>
      <c r="CM52" s="505"/>
      <c r="CN52" s="505"/>
      <c r="CO52" s="505"/>
      <c r="CP52" s="505"/>
      <c r="CQ52" s="505"/>
      <c r="CR52" s="505"/>
      <c r="CS52" s="505"/>
      <c r="CT52" s="505"/>
      <c r="CU52" s="505"/>
      <c r="CV52" s="505"/>
      <c r="CW52" s="505"/>
      <c r="CX52" s="505"/>
      <c r="CY52" s="505"/>
      <c r="CZ52" s="505"/>
      <c r="DA52" s="505"/>
      <c r="DB52" s="505"/>
      <c r="DC52" s="505"/>
      <c r="DD52" s="505"/>
      <c r="DE52" s="505"/>
      <c r="DF52" s="505"/>
      <c r="DG52" s="505"/>
      <c r="DH52" s="505"/>
      <c r="DI52" s="505"/>
      <c r="DJ52" s="505"/>
      <c r="DK52" s="505"/>
      <c r="DL52" s="505"/>
      <c r="DM52" s="505"/>
      <c r="DN52" s="505"/>
      <c r="DO52" s="505"/>
      <c r="DP52" s="505"/>
    </row>
    <row r="53" spans="1:120" ht="13.35" customHeight="1" x14ac:dyDescent="0.2">
      <c r="A53" s="170"/>
      <c r="B53" s="170"/>
      <c r="C53" s="170"/>
      <c r="D53" s="170"/>
      <c r="E53" s="170"/>
      <c r="F53" s="170"/>
      <c r="G53" s="170"/>
      <c r="H53" s="170"/>
      <c r="I53" s="170"/>
      <c r="J53" s="170"/>
      <c r="K53" s="170"/>
      <c r="L53" s="170"/>
      <c r="M53" s="170"/>
      <c r="N53" s="170"/>
      <c r="O53" s="170"/>
      <c r="P53" s="170"/>
      <c r="Q53" s="170"/>
      <c r="R53" s="170"/>
      <c r="S53" s="170"/>
      <c r="T53" s="1217" t="s">
        <v>939</v>
      </c>
      <c r="U53" s="1217"/>
      <c r="V53" s="1217"/>
      <c r="W53" s="1217"/>
      <c r="X53" s="1217"/>
      <c r="Y53" s="1217"/>
      <c r="Z53" s="1217"/>
      <c r="AA53" s="1217"/>
      <c r="AB53" s="1217"/>
      <c r="AC53" s="1217"/>
      <c r="AD53" s="1217"/>
      <c r="AE53" s="1217"/>
      <c r="AF53" s="1217"/>
      <c r="AG53" s="1217"/>
      <c r="AH53" s="1217"/>
      <c r="AI53" s="1217"/>
      <c r="AJ53" s="505">
        <v>2951</v>
      </c>
      <c r="AK53" s="505"/>
      <c r="AL53" s="505"/>
      <c r="AM53" s="505" t="s">
        <v>780</v>
      </c>
      <c r="AN53" s="505"/>
      <c r="AO53" s="505"/>
      <c r="AP53" s="505"/>
      <c r="AQ53" s="505"/>
      <c r="AR53" s="505"/>
      <c r="AS53" s="505"/>
      <c r="AT53" s="505"/>
      <c r="AU53" s="505"/>
      <c r="AV53" s="505"/>
      <c r="AW53" s="505"/>
      <c r="AX53" s="505"/>
      <c r="AY53" s="505"/>
      <c r="AZ53" s="505"/>
      <c r="BA53" s="505"/>
      <c r="BB53" s="505"/>
      <c r="BC53" s="505"/>
      <c r="BD53" s="505"/>
      <c r="BE53" s="505"/>
      <c r="BF53" s="505"/>
      <c r="BG53" s="505"/>
      <c r="BH53" s="505"/>
      <c r="BI53" s="505"/>
      <c r="BJ53" s="505"/>
      <c r="BK53" s="505"/>
      <c r="BL53" s="505"/>
      <c r="BM53" s="505"/>
      <c r="BN53" s="505"/>
      <c r="BO53" s="505"/>
      <c r="BP53" s="505"/>
      <c r="BQ53" s="505"/>
      <c r="BR53" s="505"/>
      <c r="BS53" s="505"/>
      <c r="BT53" s="505"/>
      <c r="BU53" s="505"/>
      <c r="BV53" s="505"/>
      <c r="BW53" s="505"/>
      <c r="BX53" s="505"/>
      <c r="BY53" s="505"/>
      <c r="BZ53" s="505"/>
      <c r="CA53" s="505"/>
      <c r="CB53" s="505"/>
      <c r="CC53" s="505"/>
      <c r="CD53" s="505"/>
      <c r="CE53" s="505"/>
      <c r="CF53" s="505"/>
      <c r="CG53" s="505"/>
      <c r="CH53" s="505"/>
      <c r="CI53" s="505"/>
      <c r="CJ53" s="505"/>
      <c r="CK53" s="505"/>
      <c r="CL53" s="505"/>
      <c r="CM53" s="505"/>
      <c r="CN53" s="505"/>
      <c r="CO53" s="505"/>
      <c r="CP53" s="505"/>
      <c r="CQ53" s="505"/>
      <c r="CR53" s="505"/>
      <c r="CS53" s="505"/>
      <c r="CT53" s="505"/>
      <c r="CU53" s="505"/>
      <c r="CV53" s="505"/>
      <c r="CW53" s="505"/>
      <c r="CX53" s="505"/>
      <c r="CY53" s="505"/>
      <c r="CZ53" s="505"/>
      <c r="DA53" s="505"/>
      <c r="DB53" s="505"/>
      <c r="DC53" s="505"/>
      <c r="DD53" s="505"/>
      <c r="DE53" s="505"/>
      <c r="DF53" s="505"/>
      <c r="DG53" s="505"/>
      <c r="DH53" s="505"/>
      <c r="DI53" s="505"/>
      <c r="DJ53" s="505"/>
      <c r="DK53" s="505"/>
      <c r="DL53" s="505"/>
      <c r="DM53" s="505"/>
      <c r="DN53" s="505"/>
      <c r="DO53" s="505"/>
      <c r="DP53" s="505"/>
    </row>
    <row r="54" spans="1:120" ht="13.35" customHeight="1" x14ac:dyDescent="0.2">
      <c r="A54" s="170"/>
      <c r="B54" s="170"/>
      <c r="C54" s="170"/>
      <c r="D54" s="170"/>
      <c r="E54" s="170"/>
      <c r="F54" s="170"/>
      <c r="G54" s="170"/>
      <c r="H54" s="170"/>
      <c r="I54" s="170"/>
      <c r="J54" s="170"/>
      <c r="K54" s="170"/>
      <c r="L54" s="170"/>
      <c r="M54" s="170"/>
      <c r="N54" s="170"/>
      <c r="O54" s="170"/>
      <c r="P54" s="170"/>
      <c r="Q54" s="170"/>
      <c r="R54" s="170"/>
      <c r="S54" s="170"/>
      <c r="T54" s="1217" t="s">
        <v>295</v>
      </c>
      <c r="U54" s="1217"/>
      <c r="V54" s="1217"/>
      <c r="W54" s="1217"/>
      <c r="X54" s="1217"/>
      <c r="Y54" s="1217"/>
      <c r="Z54" s="1217"/>
      <c r="AA54" s="1217"/>
      <c r="AB54" s="1217"/>
      <c r="AC54" s="1217"/>
      <c r="AD54" s="1217"/>
      <c r="AE54" s="1217"/>
      <c r="AF54" s="1217"/>
      <c r="AG54" s="1217"/>
      <c r="AH54" s="1217"/>
      <c r="AI54" s="1217"/>
      <c r="AJ54" s="505">
        <v>3558</v>
      </c>
      <c r="AK54" s="505"/>
      <c r="AL54" s="505"/>
      <c r="AM54" s="505" t="s">
        <v>777</v>
      </c>
      <c r="AN54" s="505"/>
      <c r="AO54" s="505"/>
      <c r="AP54" s="505"/>
      <c r="AQ54" s="505"/>
      <c r="AR54" s="505"/>
      <c r="AS54" s="505"/>
      <c r="AT54" s="505"/>
      <c r="AU54" s="505"/>
      <c r="AV54" s="505"/>
      <c r="AW54" s="505"/>
      <c r="AX54" s="505"/>
      <c r="AY54" s="505"/>
      <c r="AZ54" s="505"/>
      <c r="BA54" s="505"/>
      <c r="BB54" s="505"/>
      <c r="BC54" s="505"/>
      <c r="BD54" s="505"/>
      <c r="BE54" s="505"/>
      <c r="BF54" s="505"/>
      <c r="BG54" s="505"/>
      <c r="BH54" s="505"/>
      <c r="BI54" s="505"/>
      <c r="BJ54" s="505"/>
      <c r="BK54" s="505"/>
      <c r="BL54" s="505"/>
      <c r="BM54" s="505"/>
      <c r="BN54" s="505"/>
      <c r="BO54" s="505"/>
      <c r="BP54" s="505"/>
      <c r="BQ54" s="505"/>
      <c r="BR54" s="505"/>
      <c r="BS54" s="505"/>
      <c r="BT54" s="505"/>
      <c r="BU54" s="505"/>
      <c r="BV54" s="505"/>
      <c r="BW54" s="505"/>
      <c r="BX54" s="505"/>
      <c r="BY54" s="505"/>
      <c r="BZ54" s="505"/>
      <c r="CA54" s="505"/>
      <c r="CB54" s="505"/>
      <c r="CC54" s="505"/>
      <c r="CD54" s="505"/>
      <c r="CE54" s="505"/>
      <c r="CF54" s="505"/>
      <c r="CG54" s="505"/>
      <c r="CH54" s="505"/>
      <c r="CI54" s="505"/>
      <c r="CJ54" s="505"/>
      <c r="CK54" s="505"/>
      <c r="CL54" s="505"/>
      <c r="CM54" s="505"/>
      <c r="CN54" s="505"/>
      <c r="CO54" s="505"/>
      <c r="CP54" s="505"/>
      <c r="CQ54" s="505"/>
      <c r="CR54" s="505"/>
      <c r="CS54" s="505"/>
      <c r="CT54" s="505"/>
      <c r="CU54" s="505"/>
      <c r="CV54" s="505"/>
      <c r="CW54" s="505"/>
      <c r="CX54" s="505"/>
      <c r="CY54" s="505"/>
      <c r="CZ54" s="505"/>
      <c r="DA54" s="505"/>
      <c r="DB54" s="505"/>
      <c r="DC54" s="505"/>
      <c r="DD54" s="505"/>
      <c r="DE54" s="505"/>
      <c r="DF54" s="505"/>
      <c r="DG54" s="505"/>
      <c r="DH54" s="505"/>
      <c r="DI54" s="505"/>
      <c r="DJ54" s="505"/>
      <c r="DK54" s="505"/>
      <c r="DL54" s="505"/>
      <c r="DM54" s="505"/>
      <c r="DN54" s="505"/>
      <c r="DO54" s="505"/>
      <c r="DP54" s="505"/>
    </row>
    <row r="55" spans="1:120" ht="13.35" customHeight="1" x14ac:dyDescent="0.2">
      <c r="A55" s="170"/>
      <c r="B55" s="170"/>
      <c r="C55" s="170"/>
      <c r="D55" s="170"/>
      <c r="E55" s="170"/>
      <c r="F55" s="170"/>
      <c r="G55" s="170"/>
      <c r="H55" s="170"/>
      <c r="I55" s="170"/>
      <c r="J55" s="170"/>
      <c r="K55" s="170"/>
      <c r="L55" s="170"/>
      <c r="M55" s="170"/>
      <c r="N55" s="170"/>
      <c r="O55" s="170"/>
      <c r="P55" s="170"/>
      <c r="Q55" s="170"/>
      <c r="R55" s="170"/>
      <c r="S55" s="170"/>
      <c r="T55" s="1217" t="str">
        <f>IF(AJ38="Dallas",AJ41,IF(AJ38="Ft. Worth",AJ42,IF(AJ38="Houston",AJ43,IF(AJ38="El Paso",AJ44,AJ41))))</f>
        <v>1331 River Bend Drive</v>
      </c>
      <c r="U55" s="1217"/>
      <c r="V55" s="1217"/>
      <c r="W55" s="1217"/>
      <c r="X55" s="1217"/>
      <c r="Y55" s="1217"/>
      <c r="Z55" s="1217"/>
      <c r="AA55" s="1217"/>
      <c r="AB55" s="1217"/>
      <c r="AC55" s="1217"/>
      <c r="AD55" s="1217"/>
      <c r="AE55" s="1217"/>
      <c r="AF55" s="1217"/>
      <c r="AG55" s="1217"/>
      <c r="AH55" s="1217"/>
      <c r="AI55" s="1217"/>
      <c r="AJ55" s="505">
        <v>3683</v>
      </c>
      <c r="AK55" s="505"/>
      <c r="AL55" s="505"/>
      <c r="AM55" s="505" t="s">
        <v>778</v>
      </c>
      <c r="AN55" s="505"/>
      <c r="AO55" s="505"/>
      <c r="AP55" s="505"/>
      <c r="AQ55" s="505"/>
      <c r="AR55" s="505"/>
      <c r="AS55" s="505"/>
      <c r="AT55" s="505"/>
      <c r="AU55" s="505"/>
      <c r="AV55" s="505"/>
      <c r="AW55" s="505"/>
      <c r="AX55" s="505"/>
      <c r="AY55" s="505"/>
      <c r="AZ55" s="505"/>
      <c r="BA55" s="505"/>
      <c r="BB55" s="505"/>
      <c r="BC55" s="505"/>
      <c r="BD55" s="505"/>
      <c r="BE55" s="505"/>
      <c r="BF55" s="505"/>
      <c r="BG55" s="505"/>
      <c r="BH55" s="505"/>
      <c r="BI55" s="505"/>
      <c r="BJ55" s="505"/>
      <c r="BK55" s="505"/>
      <c r="BL55" s="505"/>
      <c r="BM55" s="505"/>
      <c r="BN55" s="505"/>
      <c r="BO55" s="505"/>
      <c r="BP55" s="505"/>
      <c r="BQ55" s="505"/>
      <c r="BR55" s="505"/>
      <c r="BS55" s="505"/>
      <c r="BT55" s="505"/>
      <c r="BU55" s="505"/>
      <c r="BV55" s="505"/>
      <c r="BW55" s="505"/>
      <c r="BX55" s="505"/>
      <c r="BY55" s="505"/>
      <c r="BZ55" s="505"/>
      <c r="CA55" s="505"/>
      <c r="CB55" s="505"/>
      <c r="CC55" s="505"/>
      <c r="CD55" s="505"/>
      <c r="CE55" s="505"/>
      <c r="CF55" s="505"/>
      <c r="CG55" s="505"/>
      <c r="CH55" s="505"/>
      <c r="CI55" s="505"/>
      <c r="CJ55" s="505"/>
      <c r="CK55" s="505"/>
      <c r="CL55" s="505"/>
      <c r="CM55" s="505"/>
      <c r="CN55" s="505"/>
      <c r="CO55" s="505"/>
      <c r="CP55" s="505"/>
      <c r="CQ55" s="505"/>
      <c r="CR55" s="505"/>
      <c r="CS55" s="505"/>
      <c r="CT55" s="505"/>
      <c r="CU55" s="505"/>
      <c r="CV55" s="505"/>
      <c r="CW55" s="505"/>
      <c r="CX55" s="505"/>
      <c r="CY55" s="505"/>
      <c r="CZ55" s="505"/>
      <c r="DA55" s="505"/>
      <c r="DB55" s="505"/>
      <c r="DC55" s="505"/>
      <c r="DD55" s="505"/>
      <c r="DE55" s="505"/>
      <c r="DF55" s="505"/>
      <c r="DG55" s="505"/>
      <c r="DH55" s="505"/>
      <c r="DI55" s="505"/>
      <c r="DJ55" s="505"/>
      <c r="DK55" s="505"/>
      <c r="DL55" s="505"/>
      <c r="DM55" s="505"/>
      <c r="DN55" s="505"/>
      <c r="DO55" s="505"/>
      <c r="DP55" s="505"/>
    </row>
    <row r="56" spans="1:120" ht="13.35" customHeight="1" x14ac:dyDescent="0.2">
      <c r="A56" s="170"/>
      <c r="B56" s="170"/>
      <c r="C56" s="170"/>
      <c r="D56" s="170"/>
      <c r="E56" s="170"/>
      <c r="F56" s="170"/>
      <c r="G56" s="170"/>
      <c r="H56" s="170"/>
      <c r="I56" s="170"/>
      <c r="J56" s="170"/>
      <c r="K56" s="170"/>
      <c r="L56" s="170"/>
      <c r="M56" s="170"/>
      <c r="N56" s="170"/>
      <c r="O56" s="170"/>
      <c r="P56" s="170"/>
      <c r="Q56" s="170"/>
      <c r="R56" s="170"/>
      <c r="S56" s="170"/>
      <c r="T56" s="1217" t="str">
        <f>IF(AJ38="Dallas",AJ47,IF(AJ38="Ft. Worth",AJ48,IF(AJ38="Houston",AJ49,IF(AJ38="El Paso",AJ50,AJ47))))</f>
        <v>Dallas, TX 75247-4962</v>
      </c>
      <c r="U56" s="1217"/>
      <c r="V56" s="1217"/>
      <c r="W56" s="1217"/>
      <c r="X56" s="1217"/>
      <c r="Y56" s="1217"/>
      <c r="Z56" s="1217"/>
      <c r="AA56" s="1217"/>
      <c r="AB56" s="1217"/>
      <c r="AC56" s="1217"/>
      <c r="AD56" s="1217"/>
      <c r="AE56" s="1217"/>
      <c r="AF56" s="1217"/>
      <c r="AG56" s="1217"/>
      <c r="AH56" s="1217"/>
      <c r="AI56" s="1217"/>
      <c r="AJ56" s="505">
        <v>2951</v>
      </c>
      <c r="AK56" s="505"/>
      <c r="AL56" s="505"/>
      <c r="AM56" s="505" t="s">
        <v>779</v>
      </c>
      <c r="AN56" s="505"/>
      <c r="AO56" s="505"/>
      <c r="AP56" s="505"/>
      <c r="AQ56" s="505"/>
      <c r="AR56" s="505"/>
      <c r="AS56" s="505"/>
      <c r="AT56" s="505"/>
      <c r="AU56" s="505"/>
      <c r="AV56" s="505"/>
      <c r="AW56" s="505"/>
      <c r="AX56" s="505"/>
      <c r="AY56" s="505"/>
      <c r="AZ56" s="505"/>
      <c r="BA56" s="505"/>
      <c r="BB56" s="505"/>
      <c r="BC56" s="505"/>
      <c r="BD56" s="505"/>
      <c r="BE56" s="505"/>
      <c r="BF56" s="505"/>
      <c r="BG56" s="505"/>
      <c r="BH56" s="505"/>
      <c r="BI56" s="505"/>
      <c r="BJ56" s="505"/>
      <c r="BK56" s="505"/>
      <c r="BL56" s="505"/>
      <c r="BM56" s="505"/>
      <c r="BN56" s="505"/>
      <c r="BO56" s="505"/>
      <c r="BP56" s="505"/>
      <c r="BQ56" s="505"/>
      <c r="BR56" s="505"/>
      <c r="BS56" s="505"/>
      <c r="BT56" s="505"/>
      <c r="BU56" s="505"/>
      <c r="BV56" s="505"/>
      <c r="BW56" s="505"/>
      <c r="BX56" s="505"/>
      <c r="BY56" s="505"/>
      <c r="BZ56" s="505"/>
      <c r="CA56" s="505"/>
      <c r="CB56" s="505"/>
      <c r="CC56" s="505"/>
      <c r="CD56" s="505"/>
      <c r="CE56" s="505"/>
      <c r="CF56" s="505"/>
      <c r="CG56" s="505"/>
      <c r="CH56" s="505"/>
      <c r="CI56" s="505"/>
      <c r="CJ56" s="505"/>
      <c r="CK56" s="505"/>
      <c r="CL56" s="505"/>
      <c r="CM56" s="505"/>
      <c r="CN56" s="505"/>
      <c r="CO56" s="505"/>
      <c r="CP56" s="505"/>
      <c r="CQ56" s="505"/>
      <c r="CR56" s="505"/>
      <c r="CS56" s="505"/>
      <c r="CT56" s="505"/>
      <c r="CU56" s="505"/>
      <c r="CV56" s="505"/>
      <c r="CW56" s="505"/>
      <c r="CX56" s="505"/>
      <c r="CY56" s="505"/>
      <c r="CZ56" s="505"/>
      <c r="DA56" s="505"/>
      <c r="DB56" s="505"/>
      <c r="DC56" s="505"/>
      <c r="DD56" s="505"/>
      <c r="DE56" s="505"/>
      <c r="DF56" s="505"/>
      <c r="DG56" s="505"/>
      <c r="DH56" s="505"/>
      <c r="DI56" s="505"/>
      <c r="DJ56" s="505"/>
      <c r="DK56" s="505"/>
      <c r="DL56" s="505"/>
      <c r="DM56" s="505"/>
      <c r="DN56" s="505"/>
      <c r="DO56" s="505"/>
      <c r="DP56" s="505"/>
    </row>
    <row r="57" spans="1:120" ht="13.35" customHeight="1" x14ac:dyDescent="0.2">
      <c r="A57" s="170"/>
      <c r="B57" s="170"/>
      <c r="C57" s="170"/>
      <c r="D57" s="170"/>
      <c r="E57" s="170"/>
      <c r="F57" s="170"/>
      <c r="G57" s="170"/>
      <c r="H57" s="170"/>
      <c r="I57" s="170"/>
      <c r="J57" s="170"/>
      <c r="K57" s="170"/>
      <c r="L57" s="170"/>
      <c r="M57" s="170"/>
      <c r="N57" s="170"/>
      <c r="O57" s="170"/>
      <c r="P57" s="170"/>
      <c r="Q57" s="170"/>
      <c r="R57" s="170"/>
      <c r="S57" s="170"/>
      <c r="T57" s="1217" t="s">
        <v>293</v>
      </c>
      <c r="U57" s="1217"/>
      <c r="V57" s="1217"/>
      <c r="W57" s="1217"/>
      <c r="X57" s="1217"/>
      <c r="Y57" s="1217"/>
      <c r="Z57" s="1217"/>
      <c r="AA57" s="1217"/>
      <c r="AB57" s="1217"/>
      <c r="AC57" s="1217"/>
      <c r="AD57" s="1217"/>
      <c r="AE57" s="1217"/>
      <c r="AF57" s="1217"/>
      <c r="AG57" s="1217"/>
      <c r="AH57" s="1217"/>
      <c r="AI57" s="1217"/>
      <c r="AJ57" s="505"/>
      <c r="AK57" s="505"/>
      <c r="AL57" s="505"/>
      <c r="AM57" s="505"/>
      <c r="AN57" s="505"/>
      <c r="AO57" s="505"/>
      <c r="AP57" s="505"/>
      <c r="AQ57" s="505"/>
      <c r="AR57" s="505"/>
      <c r="AS57" s="505"/>
      <c r="AT57" s="505"/>
      <c r="AU57" s="505"/>
      <c r="AV57" s="505"/>
      <c r="AW57" s="505"/>
      <c r="AX57" s="505"/>
      <c r="AY57" s="505"/>
      <c r="AZ57" s="505"/>
      <c r="BA57" s="505"/>
      <c r="BB57" s="505"/>
      <c r="BC57" s="505"/>
      <c r="BD57" s="505"/>
      <c r="BE57" s="505"/>
      <c r="BF57" s="505"/>
      <c r="BG57" s="505"/>
      <c r="BH57" s="505"/>
      <c r="BI57" s="505"/>
      <c r="BJ57" s="505"/>
      <c r="BK57" s="505"/>
      <c r="BL57" s="505"/>
      <c r="BM57" s="505"/>
      <c r="BN57" s="505"/>
      <c r="BO57" s="505"/>
      <c r="BP57" s="505"/>
      <c r="BQ57" s="505"/>
      <c r="BR57" s="505"/>
      <c r="BS57" s="505"/>
      <c r="BT57" s="505"/>
      <c r="BU57" s="505"/>
      <c r="BV57" s="505"/>
      <c r="BW57" s="505"/>
      <c r="BX57" s="505"/>
      <c r="BY57" s="505"/>
      <c r="BZ57" s="505"/>
      <c r="CA57" s="505"/>
      <c r="CB57" s="505"/>
      <c r="CC57" s="505"/>
      <c r="CD57" s="505"/>
      <c r="CE57" s="505"/>
      <c r="CF57" s="505"/>
      <c r="CG57" s="505"/>
      <c r="CH57" s="505"/>
      <c r="CI57" s="505"/>
      <c r="CJ57" s="505"/>
      <c r="CK57" s="505"/>
      <c r="CL57" s="505"/>
      <c r="CM57" s="505"/>
      <c r="CN57" s="505"/>
      <c r="CO57" s="505"/>
      <c r="CP57" s="505"/>
      <c r="CQ57" s="505"/>
      <c r="CR57" s="505"/>
      <c r="CS57" s="505"/>
      <c r="CT57" s="505"/>
      <c r="CU57" s="505"/>
      <c r="CV57" s="505"/>
      <c r="CW57" s="505"/>
      <c r="CX57" s="505"/>
      <c r="CY57" s="505"/>
      <c r="CZ57" s="505"/>
      <c r="DA57" s="505"/>
      <c r="DB57" s="505"/>
      <c r="DC57" s="505"/>
      <c r="DD57" s="505"/>
      <c r="DE57" s="505"/>
      <c r="DF57" s="505"/>
      <c r="DG57" s="505"/>
      <c r="DH57" s="505"/>
      <c r="DI57" s="505"/>
      <c r="DJ57" s="505"/>
      <c r="DK57" s="505"/>
      <c r="DL57" s="505"/>
      <c r="DM57" s="505"/>
      <c r="DN57" s="505"/>
      <c r="DO57" s="505"/>
      <c r="DP57" s="505"/>
    </row>
    <row r="58" spans="1:120" ht="13.35" customHeight="1" x14ac:dyDescent="0.2">
      <c r="A58" s="170"/>
      <c r="B58" s="170"/>
      <c r="C58" s="170"/>
      <c r="D58" s="170"/>
      <c r="E58" s="170"/>
      <c r="F58" s="170"/>
      <c r="G58" s="170"/>
      <c r="H58" s="170"/>
      <c r="I58" s="170"/>
      <c r="J58" s="170"/>
      <c r="K58" s="170"/>
      <c r="L58" s="170"/>
      <c r="M58" s="170"/>
      <c r="N58" s="170"/>
      <c r="O58" s="170"/>
      <c r="P58" s="170"/>
      <c r="Q58" s="170"/>
      <c r="R58" s="170"/>
      <c r="S58" s="170"/>
      <c r="T58" s="1217" t="str">
        <f>"NEBB Registration Number: "&amp;IF(AJ38="Dallas",AJ53,IF(AJ38="Ft. Worth",AJ54,IF(AJ38="Houston",AJ55,IF(AJ38="El Paso",AJ56,AJ53))))</f>
        <v>NEBB Registration Number: 2951</v>
      </c>
      <c r="U58" s="1217"/>
      <c r="V58" s="1217"/>
      <c r="W58" s="1217"/>
      <c r="X58" s="1217"/>
      <c r="Y58" s="1217"/>
      <c r="Z58" s="1217"/>
      <c r="AA58" s="1217"/>
      <c r="AB58" s="1217"/>
      <c r="AC58" s="1217"/>
      <c r="AD58" s="1217"/>
      <c r="AE58" s="1217"/>
      <c r="AF58" s="1217"/>
      <c r="AG58" s="1217"/>
      <c r="AH58" s="1217"/>
      <c r="AI58" s="1217"/>
      <c r="AJ58" s="505"/>
      <c r="AK58" s="505"/>
      <c r="AL58" s="505"/>
      <c r="AM58" s="505"/>
      <c r="AN58" s="505"/>
      <c r="AO58" s="505"/>
      <c r="AP58" s="505"/>
      <c r="AQ58" s="505"/>
      <c r="AR58" s="505"/>
      <c r="AS58" s="505"/>
      <c r="AT58" s="505"/>
      <c r="AU58" s="505"/>
      <c r="AV58" s="505"/>
      <c r="AW58" s="505"/>
      <c r="AX58" s="505"/>
      <c r="AY58" s="505"/>
      <c r="AZ58" s="505"/>
      <c r="BA58" s="505"/>
      <c r="BB58" s="505"/>
      <c r="BC58" s="505"/>
      <c r="BD58" s="505"/>
      <c r="BE58" s="505"/>
      <c r="BF58" s="505"/>
      <c r="BG58" s="505"/>
      <c r="BH58" s="505"/>
      <c r="BI58" s="505"/>
      <c r="BJ58" s="505"/>
      <c r="BK58" s="505"/>
      <c r="BL58" s="505"/>
      <c r="BM58" s="505"/>
      <c r="BN58" s="505"/>
      <c r="BO58" s="505"/>
      <c r="BP58" s="505"/>
      <c r="BQ58" s="505"/>
      <c r="BR58" s="505"/>
      <c r="BS58" s="505"/>
      <c r="BT58" s="505"/>
      <c r="BU58" s="505"/>
      <c r="BV58" s="505"/>
      <c r="BW58" s="505"/>
      <c r="BX58" s="505"/>
      <c r="BY58" s="505"/>
      <c r="BZ58" s="505"/>
      <c r="CA58" s="505"/>
      <c r="CB58" s="505"/>
      <c r="CC58" s="505"/>
      <c r="CD58" s="505"/>
      <c r="CE58" s="505"/>
      <c r="CF58" s="505"/>
      <c r="CG58" s="505"/>
      <c r="CH58" s="505"/>
      <c r="CI58" s="505"/>
      <c r="CJ58" s="505"/>
      <c r="CK58" s="505"/>
      <c r="CL58" s="505"/>
      <c r="CM58" s="505"/>
      <c r="CN58" s="505"/>
      <c r="CO58" s="505"/>
      <c r="CP58" s="505"/>
      <c r="CQ58" s="505"/>
      <c r="CR58" s="505"/>
      <c r="CS58" s="505"/>
      <c r="CT58" s="505"/>
      <c r="CU58" s="505"/>
      <c r="CV58" s="505"/>
      <c r="CW58" s="505"/>
      <c r="CX58" s="505"/>
      <c r="CY58" s="505"/>
      <c r="CZ58" s="505"/>
      <c r="DA58" s="505"/>
      <c r="DB58" s="505"/>
      <c r="DC58" s="505"/>
      <c r="DD58" s="505"/>
      <c r="DE58" s="505"/>
      <c r="DF58" s="505"/>
      <c r="DG58" s="505"/>
      <c r="DH58" s="505"/>
      <c r="DI58" s="505"/>
      <c r="DJ58" s="505"/>
      <c r="DK58" s="505"/>
      <c r="DL58" s="505"/>
      <c r="DM58" s="505"/>
      <c r="DN58" s="505"/>
      <c r="DO58" s="505"/>
      <c r="DP58" s="505"/>
    </row>
    <row r="59" spans="1:120" x14ac:dyDescent="0.2">
      <c r="A59" s="170"/>
      <c r="B59" s="170"/>
      <c r="C59" s="170"/>
      <c r="D59" s="170"/>
      <c r="E59" s="170"/>
      <c r="F59" s="170"/>
      <c r="G59" s="170"/>
      <c r="H59" s="170"/>
      <c r="I59" s="170"/>
      <c r="J59" s="170"/>
      <c r="K59" s="170"/>
      <c r="L59" s="170"/>
      <c r="M59" s="170"/>
      <c r="N59" s="170"/>
      <c r="O59" s="170"/>
      <c r="P59" s="170"/>
      <c r="Q59" s="170"/>
      <c r="R59" s="170"/>
      <c r="S59" s="170"/>
      <c r="T59" s="170"/>
      <c r="U59" s="170"/>
      <c r="V59" s="170"/>
      <c r="W59" s="170"/>
      <c r="X59" s="170"/>
      <c r="Y59" s="170"/>
      <c r="Z59" s="170"/>
      <c r="AA59" s="170"/>
      <c r="AB59" s="170"/>
      <c r="AC59" s="170"/>
      <c r="AD59" s="170"/>
      <c r="AE59" s="170"/>
      <c r="AF59" s="170"/>
      <c r="AG59" s="170"/>
      <c r="AH59" s="170"/>
      <c r="AI59" s="170"/>
      <c r="AJ59" s="519"/>
      <c r="AK59" s="505"/>
      <c r="AL59" s="505"/>
      <c r="AM59" s="505"/>
      <c r="AN59" s="505"/>
      <c r="AO59" s="505"/>
      <c r="AP59" s="505"/>
      <c r="AQ59" s="505"/>
      <c r="AR59" s="505"/>
      <c r="AS59" s="505"/>
      <c r="AT59" s="505"/>
      <c r="AU59" s="505"/>
      <c r="AV59" s="505"/>
      <c r="AW59" s="505"/>
      <c r="AX59" s="505"/>
      <c r="AY59" s="505"/>
      <c r="AZ59" s="505"/>
      <c r="BA59" s="505"/>
      <c r="BB59" s="505"/>
      <c r="BC59" s="505"/>
      <c r="BD59" s="505"/>
      <c r="BE59" s="505"/>
      <c r="BF59" s="505"/>
      <c r="BG59" s="505"/>
      <c r="BH59" s="505"/>
      <c r="BI59" s="505"/>
      <c r="BJ59" s="505"/>
      <c r="BK59" s="505"/>
      <c r="BL59" s="505"/>
      <c r="BM59" s="505"/>
      <c r="BN59" s="505"/>
      <c r="BO59" s="505"/>
      <c r="BP59" s="505"/>
      <c r="BQ59" s="505"/>
      <c r="BR59" s="505"/>
      <c r="BS59" s="505"/>
      <c r="BT59" s="505"/>
      <c r="BU59" s="505"/>
      <c r="BV59" s="505"/>
      <c r="BW59" s="505"/>
      <c r="BX59" s="505"/>
      <c r="BY59" s="505"/>
      <c r="BZ59" s="505"/>
      <c r="CA59" s="505"/>
      <c r="CB59" s="505"/>
      <c r="CC59" s="505"/>
      <c r="CD59" s="505"/>
      <c r="CE59" s="505"/>
      <c r="CF59" s="505"/>
      <c r="CG59" s="505"/>
      <c r="CH59" s="505"/>
      <c r="CI59" s="505"/>
      <c r="CJ59" s="505"/>
      <c r="CK59" s="505"/>
      <c r="CL59" s="505"/>
      <c r="CM59" s="505"/>
      <c r="CN59" s="505"/>
      <c r="CO59" s="505"/>
      <c r="CP59" s="505"/>
      <c r="CQ59" s="505"/>
      <c r="CR59" s="505"/>
      <c r="CS59" s="505"/>
      <c r="CT59" s="505"/>
      <c r="CU59" s="505"/>
      <c r="CV59" s="505"/>
      <c r="CW59" s="505"/>
      <c r="CX59" s="505"/>
      <c r="CY59" s="505"/>
      <c r="CZ59" s="505"/>
      <c r="DA59" s="505"/>
      <c r="DB59" s="505"/>
      <c r="DC59" s="505"/>
      <c r="DD59" s="505"/>
      <c r="DE59" s="505"/>
      <c r="DF59" s="505"/>
      <c r="DG59" s="505"/>
      <c r="DH59" s="505"/>
      <c r="DI59" s="505"/>
      <c r="DJ59" s="505"/>
      <c r="DK59" s="505"/>
      <c r="DL59" s="505"/>
      <c r="DM59" s="505"/>
      <c r="DN59" s="505"/>
      <c r="DO59" s="505"/>
      <c r="DP59" s="505"/>
    </row>
    <row r="60" spans="1:120" x14ac:dyDescent="0.2">
      <c r="A60" s="170"/>
      <c r="B60" s="170"/>
      <c r="C60" s="170"/>
      <c r="D60" s="170"/>
      <c r="E60" s="170"/>
      <c r="F60" s="170"/>
      <c r="G60" s="170"/>
      <c r="H60" s="170"/>
      <c r="I60" s="170"/>
      <c r="J60" s="170"/>
      <c r="K60" s="170"/>
      <c r="L60" s="170"/>
      <c r="M60" s="170"/>
      <c r="N60" s="170"/>
      <c r="O60" s="170"/>
      <c r="P60" s="170"/>
      <c r="Q60" s="170"/>
      <c r="R60" s="170"/>
      <c r="S60" s="170"/>
      <c r="T60" s="170"/>
      <c r="U60" s="170"/>
      <c r="V60" s="170"/>
      <c r="W60" s="170"/>
      <c r="X60" s="170"/>
      <c r="Y60" s="170"/>
      <c r="Z60" s="170"/>
      <c r="AA60" s="170"/>
      <c r="AB60" s="170"/>
      <c r="AC60" s="170"/>
      <c r="AD60" s="170"/>
      <c r="AE60" s="170"/>
      <c r="AF60" s="170"/>
      <c r="AG60" s="170"/>
      <c r="AH60" s="170"/>
      <c r="AI60" s="170"/>
      <c r="AJ60" s="518"/>
      <c r="AK60" s="505"/>
      <c r="AL60" s="505"/>
      <c r="AM60" s="505"/>
      <c r="AN60" s="505"/>
      <c r="AO60" s="505"/>
      <c r="AP60" s="505"/>
      <c r="AQ60" s="505"/>
      <c r="AR60" s="505"/>
      <c r="AS60" s="505"/>
      <c r="AT60" s="505"/>
      <c r="AU60" s="505"/>
      <c r="AV60" s="505"/>
      <c r="AW60" s="505"/>
      <c r="AX60" s="505"/>
      <c r="AY60" s="505"/>
      <c r="AZ60" s="505"/>
      <c r="BA60" s="505"/>
      <c r="BB60" s="505"/>
      <c r="BC60" s="505"/>
      <c r="BD60" s="505"/>
      <c r="BE60" s="505"/>
      <c r="BF60" s="505"/>
      <c r="BG60" s="505"/>
      <c r="BH60" s="505"/>
      <c r="BI60" s="505"/>
      <c r="BJ60" s="505"/>
      <c r="BK60" s="505"/>
      <c r="BL60" s="505"/>
      <c r="BM60" s="505"/>
      <c r="BN60" s="505"/>
      <c r="BO60" s="505"/>
      <c r="BP60" s="505"/>
      <c r="BQ60" s="505"/>
      <c r="BR60" s="505"/>
      <c r="BS60" s="505"/>
      <c r="BT60" s="505"/>
      <c r="BU60" s="505"/>
      <c r="BV60" s="505"/>
      <c r="BW60" s="505"/>
      <c r="BX60" s="505"/>
      <c r="BY60" s="505"/>
      <c r="BZ60" s="505"/>
      <c r="CA60" s="505"/>
      <c r="CB60" s="505"/>
      <c r="CC60" s="505"/>
      <c r="CD60" s="505"/>
      <c r="CE60" s="505"/>
      <c r="CF60" s="505"/>
      <c r="CG60" s="505"/>
      <c r="CH60" s="505"/>
      <c r="CI60" s="505"/>
      <c r="CJ60" s="505"/>
      <c r="CK60" s="505"/>
      <c r="CL60" s="505"/>
      <c r="CM60" s="505"/>
      <c r="CN60" s="505"/>
      <c r="CO60" s="505"/>
      <c r="CP60" s="505"/>
      <c r="CQ60" s="505"/>
      <c r="CR60" s="505"/>
      <c r="CS60" s="505"/>
      <c r="CT60" s="505"/>
      <c r="CU60" s="505"/>
      <c r="CV60" s="505"/>
      <c r="CW60" s="505"/>
      <c r="CX60" s="505"/>
      <c r="CY60" s="505"/>
      <c r="CZ60" s="505"/>
      <c r="DA60" s="505"/>
      <c r="DB60" s="505"/>
      <c r="DC60" s="505"/>
      <c r="DD60" s="505"/>
      <c r="DE60" s="505"/>
      <c r="DF60" s="505"/>
      <c r="DG60" s="505"/>
      <c r="DH60" s="505"/>
      <c r="DI60" s="505"/>
      <c r="DJ60" s="505"/>
      <c r="DK60" s="505"/>
      <c r="DL60" s="505"/>
      <c r="DM60" s="505"/>
      <c r="DN60" s="505"/>
      <c r="DO60" s="505"/>
      <c r="DP60" s="505"/>
    </row>
    <row r="61" spans="1:120" ht="12.75" x14ac:dyDescent="0.2">
      <c r="AJ61" s="505"/>
      <c r="AK61" s="505"/>
      <c r="AL61" s="505"/>
      <c r="AM61" s="505"/>
      <c r="AN61" s="505"/>
      <c r="AO61" s="505"/>
      <c r="AP61" s="505"/>
      <c r="AQ61" s="505"/>
      <c r="AR61" s="505"/>
      <c r="AS61" s="505"/>
      <c r="AT61" s="505"/>
      <c r="AU61" s="505"/>
      <c r="AV61" s="505"/>
      <c r="AW61" s="505"/>
      <c r="AX61" s="505"/>
      <c r="AY61" s="505"/>
      <c r="AZ61" s="505"/>
      <c r="BA61" s="505"/>
      <c r="BB61" s="505"/>
      <c r="BC61" s="505"/>
      <c r="BD61" s="505"/>
      <c r="BE61" s="505"/>
      <c r="BF61" s="505"/>
      <c r="BG61" s="505"/>
      <c r="BH61" s="505"/>
      <c r="BI61" s="505"/>
      <c r="BJ61" s="505"/>
      <c r="BK61" s="505"/>
      <c r="BL61" s="505"/>
      <c r="BM61" s="505"/>
      <c r="BN61" s="505"/>
      <c r="BO61" s="505"/>
      <c r="BP61" s="505"/>
      <c r="BQ61" s="505"/>
      <c r="BR61" s="505"/>
      <c r="BS61" s="505"/>
      <c r="BT61" s="505"/>
      <c r="BU61" s="505"/>
      <c r="BV61" s="505"/>
      <c r="BW61" s="505"/>
      <c r="BX61" s="505"/>
      <c r="BY61" s="505"/>
      <c r="BZ61" s="505"/>
      <c r="CA61" s="505"/>
      <c r="CB61" s="505"/>
      <c r="CC61" s="505"/>
      <c r="CD61" s="505"/>
      <c r="CE61" s="505"/>
      <c r="CF61" s="505"/>
      <c r="CG61" s="505"/>
      <c r="CH61" s="505"/>
      <c r="CI61" s="505"/>
      <c r="CJ61" s="505"/>
      <c r="CK61" s="505"/>
      <c r="CL61" s="505"/>
      <c r="CM61" s="505"/>
      <c r="CN61" s="505"/>
      <c r="CO61" s="505"/>
      <c r="CP61" s="505"/>
      <c r="CQ61" s="505"/>
      <c r="CR61" s="505"/>
      <c r="CS61" s="505"/>
      <c r="CT61" s="505"/>
      <c r="CU61" s="505"/>
      <c r="CV61" s="505"/>
      <c r="CW61" s="505"/>
      <c r="CX61" s="505"/>
      <c r="CY61" s="505"/>
      <c r="CZ61" s="505"/>
      <c r="DA61" s="505"/>
      <c r="DB61" s="505"/>
      <c r="DC61" s="505"/>
      <c r="DD61" s="505"/>
      <c r="DE61" s="505"/>
      <c r="DF61" s="505"/>
      <c r="DG61" s="505"/>
      <c r="DH61" s="505"/>
      <c r="DI61" s="505"/>
      <c r="DJ61" s="505"/>
      <c r="DK61" s="505"/>
      <c r="DL61" s="505"/>
      <c r="DM61" s="505"/>
      <c r="DN61" s="505"/>
      <c r="DO61" s="505"/>
      <c r="DP61" s="505"/>
    </row>
    <row r="62" spans="1:120" ht="12.75" customHeight="1" x14ac:dyDescent="0.2">
      <c r="AJ62" s="505"/>
      <c r="AK62" s="505"/>
      <c r="AL62" s="505"/>
      <c r="AM62" s="505"/>
      <c r="AN62" s="505"/>
      <c r="AO62" s="505"/>
      <c r="AP62" s="505"/>
      <c r="AQ62" s="505"/>
      <c r="AR62" s="505"/>
      <c r="AS62" s="505"/>
      <c r="AT62" s="505"/>
      <c r="AU62" s="505"/>
      <c r="AV62" s="505"/>
      <c r="AW62" s="505"/>
      <c r="AX62" s="505"/>
      <c r="AY62" s="505"/>
      <c r="AZ62" s="505"/>
      <c r="BA62" s="505"/>
      <c r="BB62" s="505"/>
      <c r="BC62" s="505"/>
      <c r="BD62" s="505"/>
      <c r="BE62" s="505"/>
      <c r="BF62" s="505"/>
      <c r="BG62" s="505"/>
      <c r="BH62" s="505"/>
      <c r="BI62" s="505"/>
      <c r="BJ62" s="505"/>
      <c r="BK62" s="505"/>
      <c r="BL62" s="505"/>
      <c r="BM62" s="505"/>
      <c r="BN62" s="505"/>
      <c r="BO62" s="505"/>
      <c r="BP62" s="505"/>
      <c r="BQ62" s="505"/>
      <c r="BR62" s="505"/>
      <c r="BS62" s="505"/>
      <c r="BT62" s="505"/>
      <c r="BU62" s="505"/>
      <c r="BV62" s="505"/>
      <c r="BW62" s="505"/>
      <c r="BX62" s="505"/>
      <c r="BY62" s="505"/>
      <c r="BZ62" s="505"/>
      <c r="CA62" s="505"/>
      <c r="CB62" s="505"/>
      <c r="CC62" s="505"/>
      <c r="CD62" s="505"/>
      <c r="CE62" s="505"/>
      <c r="CF62" s="505"/>
      <c r="CG62" s="505"/>
      <c r="CH62" s="505"/>
      <c r="CI62" s="505"/>
      <c r="CJ62" s="505"/>
      <c r="CK62" s="505"/>
      <c r="CL62" s="505"/>
      <c r="CM62" s="505"/>
      <c r="CN62" s="505"/>
      <c r="CO62" s="505"/>
      <c r="CP62" s="505"/>
      <c r="CQ62" s="505"/>
      <c r="CR62" s="505"/>
      <c r="CS62" s="505"/>
      <c r="CT62" s="505"/>
      <c r="CU62" s="505"/>
      <c r="CV62" s="505"/>
      <c r="CW62" s="505"/>
      <c r="CX62" s="505"/>
      <c r="CY62" s="505"/>
      <c r="CZ62" s="505"/>
      <c r="DA62" s="505"/>
      <c r="DB62" s="505"/>
      <c r="DC62" s="505"/>
      <c r="DD62" s="505"/>
      <c r="DE62" s="505"/>
      <c r="DF62" s="505"/>
      <c r="DG62" s="505"/>
      <c r="DH62" s="505"/>
      <c r="DI62" s="505"/>
      <c r="DJ62" s="505"/>
      <c r="DK62" s="505"/>
      <c r="DL62" s="505"/>
      <c r="DM62" s="505"/>
      <c r="DN62" s="505"/>
      <c r="DO62" s="505"/>
      <c r="DP62" s="505"/>
    </row>
    <row r="63" spans="1:120" ht="12" hidden="1" customHeight="1" x14ac:dyDescent="0.2"/>
    <row r="64" spans="1:120" ht="12" hidden="1" customHeight="1" x14ac:dyDescent="0.2"/>
    <row r="65" ht="12" hidden="1" customHeight="1" x14ac:dyDescent="0.2"/>
    <row r="66" ht="12" hidden="1" customHeight="1" x14ac:dyDescent="0.2"/>
    <row r="67" ht="12" hidden="1" customHeight="1" x14ac:dyDescent="0.2"/>
    <row r="68" ht="12" hidden="1" customHeight="1" x14ac:dyDescent="0.2"/>
    <row r="69" ht="12" hidden="1" customHeight="1" x14ac:dyDescent="0.2"/>
    <row r="70" ht="12" hidden="1" customHeight="1" x14ac:dyDescent="0.2"/>
    <row r="71" ht="12" hidden="1" customHeight="1" x14ac:dyDescent="0.2"/>
    <row r="72" ht="12" hidden="1" customHeight="1" x14ac:dyDescent="0.2"/>
    <row r="73" ht="12" hidden="1" customHeight="1" x14ac:dyDescent="0.2"/>
    <row r="74" ht="12" hidden="1" customHeight="1" x14ac:dyDescent="0.2"/>
  </sheetData>
  <sheetProtection sheet="1" objects="1" scenarios="1"/>
  <mergeCells count="13">
    <mergeCell ref="AA40:AI41"/>
    <mergeCell ref="A61:AI61"/>
    <mergeCell ref="A62:AI1048576"/>
    <mergeCell ref="H34:AI38"/>
    <mergeCell ref="A5:F5"/>
    <mergeCell ref="H18:AI22"/>
    <mergeCell ref="T58:AI58"/>
    <mergeCell ref="T53:AI53"/>
    <mergeCell ref="T54:AI54"/>
    <mergeCell ref="T55:AI55"/>
    <mergeCell ref="T56:AI56"/>
    <mergeCell ref="T57:AI57"/>
    <mergeCell ref="J10:AI17"/>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pageSetUpPr fitToPage="1"/>
  </sheetPr>
  <dimension ref="A1:BU62"/>
  <sheetViews>
    <sheetView zoomScaleNormal="100" workbookViewId="0">
      <selection sqref="A1:C1"/>
    </sheetView>
  </sheetViews>
  <sheetFormatPr defaultColWidth="0" defaultRowHeight="15"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8"/>
      <c r="B5" s="1228"/>
      <c r="C5" s="1228"/>
      <c r="D5" s="1228"/>
      <c r="E5" s="1228"/>
      <c r="F5" s="1228"/>
      <c r="G5" s="170"/>
      <c r="H5" s="1228"/>
      <c r="I5" s="1228"/>
      <c r="J5" s="1228"/>
      <c r="K5" s="1228"/>
      <c r="L5" s="1228"/>
      <c r="M5" s="1228"/>
      <c r="N5" s="1228"/>
      <c r="O5" s="1228"/>
      <c r="P5" s="1228"/>
      <c r="Q5" s="1228"/>
      <c r="R5" s="1228"/>
      <c r="S5" s="1228"/>
      <c r="T5" s="1228"/>
      <c r="U5" s="1228"/>
      <c r="V5" s="1228"/>
      <c r="W5" s="1228"/>
      <c r="X5" s="1228"/>
      <c r="Y5" s="1228"/>
      <c r="Z5" s="1228"/>
      <c r="AA5" s="1228"/>
      <c r="AB5" s="1228"/>
      <c r="AC5" s="1228"/>
      <c r="AD5" s="1228"/>
      <c r="AE5" s="1228"/>
      <c r="AF5" s="1228"/>
      <c r="AG5" s="1228"/>
      <c r="AH5" s="1228"/>
      <c r="AI5" s="1228"/>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30" t="s">
        <v>800</v>
      </c>
      <c r="F8" s="1231"/>
      <c r="G8" s="1231"/>
      <c r="H8" s="1231"/>
      <c r="I8" s="1231"/>
      <c r="J8" s="1231"/>
      <c r="K8" s="1231"/>
      <c r="L8" s="1231"/>
      <c r="M8" s="1231"/>
      <c r="N8" s="1231"/>
      <c r="O8" s="1231"/>
      <c r="P8" s="1231"/>
      <c r="Q8" s="1231"/>
      <c r="R8" s="1231"/>
      <c r="S8" s="1231"/>
      <c r="T8" s="1231"/>
      <c r="U8" s="1231"/>
      <c r="V8" s="1231"/>
      <c r="W8" s="1231"/>
      <c r="X8" s="1231"/>
      <c r="Y8" s="1231"/>
      <c r="Z8" s="1231"/>
      <c r="AA8" s="1231"/>
      <c r="AB8" s="1231"/>
      <c r="AC8" s="1231"/>
      <c r="AD8" s="1231"/>
      <c r="AE8" s="1232"/>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33"/>
      <c r="F9" s="1234"/>
      <c r="G9" s="1234"/>
      <c r="H9" s="1234"/>
      <c r="I9" s="1234"/>
      <c r="J9" s="1234"/>
      <c r="K9" s="1234"/>
      <c r="L9" s="1234"/>
      <c r="M9" s="1234"/>
      <c r="N9" s="1234"/>
      <c r="O9" s="1234"/>
      <c r="P9" s="1234"/>
      <c r="Q9" s="1234"/>
      <c r="R9" s="1234"/>
      <c r="S9" s="1234"/>
      <c r="T9" s="1234"/>
      <c r="U9" s="1234"/>
      <c r="V9" s="1234"/>
      <c r="W9" s="1234"/>
      <c r="X9" s="1234"/>
      <c r="Y9" s="1234"/>
      <c r="Z9" s="1234"/>
      <c r="AA9" s="1234"/>
      <c r="AB9" s="1234"/>
      <c r="AC9" s="1234"/>
      <c r="AD9" s="1234"/>
      <c r="AE9" s="1235"/>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36" t="s">
        <v>48</v>
      </c>
      <c r="B13" s="1236"/>
      <c r="C13" s="1236"/>
      <c r="D13" s="1236"/>
      <c r="E13" s="1236"/>
      <c r="F13" s="1236"/>
      <c r="G13" s="1236"/>
      <c r="H13" s="1236"/>
      <c r="I13" s="193"/>
      <c r="J13" s="1229"/>
      <c r="K13" s="1229"/>
      <c r="L13" s="1229"/>
      <c r="M13" s="1229"/>
      <c r="N13" s="1229"/>
      <c r="O13" s="1229"/>
      <c r="P13" s="1229"/>
      <c r="Q13" s="1229"/>
      <c r="R13" s="1229"/>
      <c r="S13" s="1229"/>
      <c r="T13" s="1229"/>
      <c r="U13" s="1229"/>
      <c r="V13" s="1229"/>
      <c r="W13" s="1229"/>
      <c r="X13" s="1229"/>
      <c r="Y13" s="1229"/>
      <c r="Z13" s="1229"/>
      <c r="AA13" s="1229"/>
      <c r="AB13" s="1229"/>
      <c r="AC13" s="1229"/>
      <c r="AD13" s="1229"/>
      <c r="AE13" s="1229"/>
      <c r="AF13" s="1229"/>
      <c r="AG13" s="1229"/>
      <c r="AH13" s="1229"/>
      <c r="AI13" s="1229"/>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36" t="s">
        <v>309</v>
      </c>
      <c r="B16" s="1236"/>
      <c r="C16" s="1236"/>
      <c r="D16" s="1236"/>
      <c r="E16" s="1236"/>
      <c r="F16" s="1236"/>
      <c r="G16" s="1236"/>
      <c r="H16" s="1236"/>
      <c r="I16" s="193"/>
      <c r="J16" s="1229"/>
      <c r="K16" s="1229"/>
      <c r="L16" s="1229"/>
      <c r="M16" s="1229"/>
      <c r="N16" s="1229"/>
      <c r="O16" s="1229"/>
      <c r="P16" s="1229"/>
      <c r="Q16" s="1229"/>
      <c r="R16" s="1229"/>
      <c r="S16" s="1229"/>
      <c r="T16" s="1229"/>
      <c r="U16" s="1229"/>
      <c r="V16" s="1229"/>
      <c r="W16" s="1229"/>
      <c r="X16" s="1229"/>
      <c r="Y16" s="1229"/>
      <c r="Z16" s="1229"/>
      <c r="AA16" s="1229"/>
      <c r="AB16" s="1229"/>
      <c r="AC16" s="1229"/>
      <c r="AD16" s="1229"/>
      <c r="AE16" s="1229"/>
      <c r="AF16" s="1229"/>
      <c r="AG16" s="1229"/>
      <c r="AH16" s="1229"/>
      <c r="AI16" s="1229"/>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37" t="s">
        <v>308</v>
      </c>
      <c r="B19" s="1237"/>
      <c r="C19" s="1237"/>
      <c r="D19" s="1237"/>
      <c r="E19" s="1237"/>
      <c r="F19" s="1237"/>
      <c r="G19" s="1237"/>
      <c r="H19" s="1237"/>
      <c r="I19" s="194"/>
      <c r="J19" s="1229"/>
      <c r="K19" s="1229"/>
      <c r="L19" s="1229"/>
      <c r="M19" s="1229"/>
      <c r="N19" s="1229"/>
      <c r="O19" s="1229"/>
      <c r="P19" s="1229"/>
      <c r="Q19" s="1229"/>
      <c r="R19" s="1229"/>
      <c r="S19" s="1229"/>
      <c r="T19" s="1229"/>
      <c r="U19" s="1229"/>
      <c r="V19" s="1229"/>
      <c r="W19" s="1229"/>
      <c r="X19" s="1229"/>
      <c r="Y19" s="1229"/>
      <c r="Z19" s="1229"/>
      <c r="AA19" s="1229"/>
      <c r="AB19" s="1229"/>
      <c r="AC19" s="1229"/>
      <c r="AD19" s="1229"/>
      <c r="AE19" s="1229"/>
      <c r="AF19" s="1229"/>
      <c r="AG19" s="1229"/>
      <c r="AH19" s="1229"/>
      <c r="AI19" s="1229"/>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37" t="s">
        <v>307</v>
      </c>
      <c r="B22" s="1237"/>
      <c r="C22" s="1237"/>
      <c r="D22" s="1237"/>
      <c r="E22" s="1237"/>
      <c r="F22" s="1237"/>
      <c r="G22" s="1237"/>
      <c r="H22" s="1237"/>
      <c r="I22" s="194"/>
      <c r="J22" s="1229"/>
      <c r="K22" s="1229"/>
      <c r="L22" s="1229"/>
      <c r="M22" s="1229"/>
      <c r="N22" s="1229"/>
      <c r="O22" s="1229"/>
      <c r="P22" s="1229"/>
      <c r="Q22" s="1229"/>
      <c r="R22" s="1229"/>
      <c r="S22" s="1229"/>
      <c r="T22" s="1229"/>
      <c r="U22" s="1229"/>
      <c r="V22" s="1229"/>
      <c r="W22" s="1229"/>
      <c r="X22" s="1229"/>
      <c r="Y22" s="1229"/>
      <c r="Z22" s="1229"/>
      <c r="AA22" s="1229"/>
      <c r="AB22" s="1229"/>
      <c r="AC22" s="1229"/>
      <c r="AD22" s="1229"/>
      <c r="AE22" s="1229"/>
      <c r="AF22" s="1229"/>
      <c r="AG22" s="1229"/>
      <c r="AH22" s="1229"/>
      <c r="AI22" s="1229"/>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36" t="s">
        <v>306</v>
      </c>
      <c r="B25" s="1236"/>
      <c r="C25" s="1236"/>
      <c r="D25" s="1236"/>
      <c r="E25" s="1236"/>
      <c r="F25" s="1236"/>
      <c r="G25" s="1236"/>
      <c r="H25" s="1236"/>
      <c r="I25" s="193"/>
      <c r="J25" s="1229"/>
      <c r="K25" s="1229"/>
      <c r="L25" s="1229"/>
      <c r="M25" s="1229"/>
      <c r="N25" s="1229"/>
      <c r="O25" s="1229"/>
      <c r="P25" s="1229"/>
      <c r="Q25" s="1229"/>
      <c r="R25" s="1229"/>
      <c r="S25" s="1229"/>
      <c r="T25" s="1229"/>
      <c r="U25" s="1229"/>
      <c r="V25" s="1229"/>
      <c r="W25" s="1229"/>
      <c r="X25" s="1229"/>
      <c r="Y25" s="1229"/>
      <c r="Z25" s="1229"/>
      <c r="AA25" s="1229"/>
      <c r="AB25" s="1229"/>
      <c r="AC25" s="1229"/>
      <c r="AD25" s="1229"/>
      <c r="AE25" s="1229"/>
      <c r="AF25" s="1229"/>
      <c r="AG25" s="1229"/>
      <c r="AH25" s="1229"/>
      <c r="AI25" s="1229"/>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20" t="s">
        <v>305</v>
      </c>
      <c r="B29" s="1221"/>
      <c r="C29" s="1221"/>
      <c r="D29" s="1221"/>
      <c r="E29" s="1221"/>
      <c r="F29" s="1221"/>
      <c r="G29" s="1221"/>
      <c r="H29" s="1221"/>
      <c r="I29" s="1221"/>
      <c r="J29" s="1221"/>
      <c r="K29" s="1221"/>
      <c r="L29" s="1221"/>
      <c r="M29" s="1221"/>
      <c r="N29" s="1221"/>
      <c r="O29" s="1221"/>
      <c r="P29" s="1221"/>
      <c r="Q29" s="1221"/>
      <c r="R29" s="1221"/>
      <c r="S29" s="1221"/>
      <c r="T29" s="1221"/>
      <c r="U29" s="1221"/>
      <c r="V29" s="1221"/>
      <c r="W29" s="1221"/>
      <c r="X29" s="1221"/>
      <c r="Y29" s="1221"/>
      <c r="Z29" s="1221"/>
      <c r="AA29" s="1221"/>
      <c r="AB29" s="1221"/>
      <c r="AC29" s="1221"/>
      <c r="AD29" s="1221"/>
      <c r="AE29" s="1221"/>
      <c r="AF29" s="1221"/>
      <c r="AG29" s="1221"/>
      <c r="AH29" s="1221"/>
      <c r="AI29" s="1222"/>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23" t="s">
        <v>304</v>
      </c>
      <c r="B31" s="1224"/>
      <c r="C31" s="1224"/>
      <c r="D31" s="1224"/>
      <c r="E31" s="1224"/>
      <c r="F31" s="1224"/>
      <c r="G31" s="1224"/>
      <c r="H31" s="1224"/>
      <c r="I31" s="1224"/>
      <c r="J31" s="1224"/>
      <c r="K31" s="1224"/>
      <c r="L31" s="1224"/>
      <c r="M31" s="1224"/>
      <c r="N31" s="1224"/>
      <c r="O31" s="1224"/>
      <c r="P31" s="1224"/>
      <c r="Q31" s="1224"/>
      <c r="R31" s="1224"/>
      <c r="S31" s="1224"/>
      <c r="T31" s="1224"/>
      <c r="U31" s="1224"/>
      <c r="V31" s="1224"/>
      <c r="W31" s="1224"/>
      <c r="X31" s="1224"/>
      <c r="Y31" s="1224"/>
      <c r="Z31" s="1224"/>
      <c r="AA31" s="1224"/>
      <c r="AB31" s="1224"/>
      <c r="AC31" s="1224"/>
      <c r="AD31" s="1224"/>
      <c r="AE31" s="1224"/>
      <c r="AF31" s="1224"/>
      <c r="AG31" s="1224"/>
      <c r="AH31" s="1224"/>
      <c r="AI31" s="1225"/>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23"/>
      <c r="B32" s="1224"/>
      <c r="C32" s="1224"/>
      <c r="D32" s="1224"/>
      <c r="E32" s="1224"/>
      <c r="F32" s="1224"/>
      <c r="G32" s="1224"/>
      <c r="H32" s="1224"/>
      <c r="I32" s="1224"/>
      <c r="J32" s="1224"/>
      <c r="K32" s="1224"/>
      <c r="L32" s="1224"/>
      <c r="M32" s="1224"/>
      <c r="N32" s="1224"/>
      <c r="O32" s="1224"/>
      <c r="P32" s="1224"/>
      <c r="Q32" s="1224"/>
      <c r="R32" s="1224"/>
      <c r="S32" s="1224"/>
      <c r="T32" s="1224"/>
      <c r="U32" s="1224"/>
      <c r="V32" s="1224"/>
      <c r="W32" s="1224"/>
      <c r="X32" s="1224"/>
      <c r="Y32" s="1224"/>
      <c r="Z32" s="1224"/>
      <c r="AA32" s="1224"/>
      <c r="AB32" s="1224"/>
      <c r="AC32" s="1224"/>
      <c r="AD32" s="1224"/>
      <c r="AE32" s="1224"/>
      <c r="AF32" s="1224"/>
      <c r="AG32" s="1224"/>
      <c r="AH32" s="1224"/>
      <c r="AI32" s="1225"/>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23"/>
      <c r="B33" s="1224"/>
      <c r="C33" s="1224"/>
      <c r="D33" s="1224"/>
      <c r="E33" s="1224"/>
      <c r="F33" s="1224"/>
      <c r="G33" s="1224"/>
      <c r="H33" s="1224"/>
      <c r="I33" s="1224"/>
      <c r="J33" s="1224"/>
      <c r="K33" s="1224"/>
      <c r="L33" s="1224"/>
      <c r="M33" s="1224"/>
      <c r="N33" s="1224"/>
      <c r="O33" s="1224"/>
      <c r="P33" s="1224"/>
      <c r="Q33" s="1224"/>
      <c r="R33" s="1224"/>
      <c r="S33" s="1224"/>
      <c r="T33" s="1224"/>
      <c r="U33" s="1224"/>
      <c r="V33" s="1224"/>
      <c r="W33" s="1224"/>
      <c r="X33" s="1224"/>
      <c r="Y33" s="1224"/>
      <c r="Z33" s="1224"/>
      <c r="AA33" s="1224"/>
      <c r="AB33" s="1224"/>
      <c r="AC33" s="1224"/>
      <c r="AD33" s="1224"/>
      <c r="AE33" s="1224"/>
      <c r="AF33" s="1224"/>
      <c r="AG33" s="1224"/>
      <c r="AH33" s="1224"/>
      <c r="AI33" s="1225"/>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23"/>
      <c r="B34" s="1224"/>
      <c r="C34" s="1224"/>
      <c r="D34" s="1224"/>
      <c r="E34" s="1224"/>
      <c r="F34" s="1224"/>
      <c r="G34" s="1224"/>
      <c r="H34" s="1224"/>
      <c r="I34" s="1224"/>
      <c r="J34" s="1224"/>
      <c r="K34" s="1224"/>
      <c r="L34" s="1224"/>
      <c r="M34" s="1224"/>
      <c r="N34" s="1224"/>
      <c r="O34" s="1224"/>
      <c r="P34" s="1224"/>
      <c r="Q34" s="1224"/>
      <c r="R34" s="1224"/>
      <c r="S34" s="1224"/>
      <c r="T34" s="1224"/>
      <c r="U34" s="1224"/>
      <c r="V34" s="1224"/>
      <c r="W34" s="1224"/>
      <c r="X34" s="1224"/>
      <c r="Y34" s="1224"/>
      <c r="Z34" s="1224"/>
      <c r="AA34" s="1224"/>
      <c r="AB34" s="1224"/>
      <c r="AC34" s="1224"/>
      <c r="AD34" s="1224"/>
      <c r="AE34" s="1224"/>
      <c r="AF34" s="1224"/>
      <c r="AG34" s="1224"/>
      <c r="AH34" s="1224"/>
      <c r="AI34" s="1225"/>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23"/>
      <c r="B35" s="1224"/>
      <c r="C35" s="1224"/>
      <c r="D35" s="1224"/>
      <c r="E35" s="1224"/>
      <c r="F35" s="1224"/>
      <c r="G35" s="1224"/>
      <c r="H35" s="1224"/>
      <c r="I35" s="1224"/>
      <c r="J35" s="1224"/>
      <c r="K35" s="1224"/>
      <c r="L35" s="1224"/>
      <c r="M35" s="1224"/>
      <c r="N35" s="1224"/>
      <c r="O35" s="1224"/>
      <c r="P35" s="1224"/>
      <c r="Q35" s="1224"/>
      <c r="R35" s="1224"/>
      <c r="S35" s="1224"/>
      <c r="T35" s="1224"/>
      <c r="U35" s="1224"/>
      <c r="V35" s="1224"/>
      <c r="W35" s="1224"/>
      <c r="X35" s="1224"/>
      <c r="Y35" s="1224"/>
      <c r="Z35" s="1224"/>
      <c r="AA35" s="1224"/>
      <c r="AB35" s="1224"/>
      <c r="AC35" s="1224"/>
      <c r="AD35" s="1224"/>
      <c r="AE35" s="1224"/>
      <c r="AF35" s="1224"/>
      <c r="AG35" s="1224"/>
      <c r="AH35" s="1224"/>
      <c r="AI35" s="1225"/>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23"/>
      <c r="B36" s="1224"/>
      <c r="C36" s="1224"/>
      <c r="D36" s="1224"/>
      <c r="E36" s="1224"/>
      <c r="F36" s="1224"/>
      <c r="G36" s="1224"/>
      <c r="H36" s="1224"/>
      <c r="I36" s="1224"/>
      <c r="J36" s="1224"/>
      <c r="K36" s="1224"/>
      <c r="L36" s="1224"/>
      <c r="M36" s="1224"/>
      <c r="N36" s="1224"/>
      <c r="O36" s="1224"/>
      <c r="P36" s="1224"/>
      <c r="Q36" s="1224"/>
      <c r="R36" s="1224"/>
      <c r="S36" s="1224"/>
      <c r="T36" s="1224"/>
      <c r="U36" s="1224"/>
      <c r="V36" s="1224"/>
      <c r="W36" s="1224"/>
      <c r="X36" s="1224"/>
      <c r="Y36" s="1224"/>
      <c r="Z36" s="1224"/>
      <c r="AA36" s="1224"/>
      <c r="AB36" s="1224"/>
      <c r="AC36" s="1224"/>
      <c r="AD36" s="1224"/>
      <c r="AE36" s="1224"/>
      <c r="AF36" s="1224"/>
      <c r="AG36" s="1224"/>
      <c r="AH36" s="1224"/>
      <c r="AI36" s="1225"/>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23"/>
      <c r="B37" s="1224"/>
      <c r="C37" s="1224"/>
      <c r="D37" s="1224"/>
      <c r="E37" s="1224"/>
      <c r="F37" s="1224"/>
      <c r="G37" s="1224"/>
      <c r="H37" s="1224"/>
      <c r="I37" s="1224"/>
      <c r="J37" s="1224"/>
      <c r="K37" s="1224"/>
      <c r="L37" s="1224"/>
      <c r="M37" s="1224"/>
      <c r="N37" s="1224"/>
      <c r="O37" s="1224"/>
      <c r="P37" s="1224"/>
      <c r="Q37" s="1224"/>
      <c r="R37" s="1224"/>
      <c r="S37" s="1224"/>
      <c r="T37" s="1224"/>
      <c r="U37" s="1224"/>
      <c r="V37" s="1224"/>
      <c r="W37" s="1224"/>
      <c r="X37" s="1224"/>
      <c r="Y37" s="1224"/>
      <c r="Z37" s="1224"/>
      <c r="AA37" s="1224"/>
      <c r="AB37" s="1224"/>
      <c r="AC37" s="1224"/>
      <c r="AD37" s="1224"/>
      <c r="AE37" s="1224"/>
      <c r="AF37" s="1224"/>
      <c r="AG37" s="1224"/>
      <c r="AH37" s="1224"/>
      <c r="AI37" s="1225"/>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23"/>
      <c r="B38" s="1224"/>
      <c r="C38" s="1224"/>
      <c r="D38" s="1224"/>
      <c r="E38" s="1224"/>
      <c r="F38" s="1224"/>
      <c r="G38" s="1224"/>
      <c r="H38" s="1224"/>
      <c r="I38" s="1224"/>
      <c r="J38" s="1224"/>
      <c r="K38" s="1224"/>
      <c r="L38" s="1224"/>
      <c r="M38" s="1224"/>
      <c r="N38" s="1224"/>
      <c r="O38" s="1224"/>
      <c r="P38" s="1224"/>
      <c r="Q38" s="1224"/>
      <c r="R38" s="1224"/>
      <c r="S38" s="1224"/>
      <c r="T38" s="1224"/>
      <c r="U38" s="1224"/>
      <c r="V38" s="1224"/>
      <c r="W38" s="1224"/>
      <c r="X38" s="1224"/>
      <c r="Y38" s="1224"/>
      <c r="Z38" s="1224"/>
      <c r="AA38" s="1224"/>
      <c r="AB38" s="1224"/>
      <c r="AC38" s="1224"/>
      <c r="AD38" s="1224"/>
      <c r="AE38" s="1224"/>
      <c r="AF38" s="1224"/>
      <c r="AG38" s="1224"/>
      <c r="AH38" s="1224"/>
      <c r="AI38" s="1225"/>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6"/>
      <c r="M39" s="1226"/>
      <c r="N39" s="1226"/>
      <c r="O39" s="1226"/>
      <c r="P39" s="1226"/>
      <c r="Q39" s="1226"/>
      <c r="R39" s="1226"/>
      <c r="S39" s="1226"/>
      <c r="T39" s="1226"/>
      <c r="U39" s="1226"/>
      <c r="V39" s="185"/>
      <c r="W39" s="185" t="s">
        <v>302</v>
      </c>
      <c r="X39" s="185"/>
      <c r="Y39" s="185"/>
      <c r="Z39" s="185"/>
      <c r="AA39" s="185"/>
      <c r="AB39" s="1226"/>
      <c r="AC39" s="1226"/>
      <c r="AD39" s="1226"/>
      <c r="AE39" s="1226"/>
      <c r="AF39" s="1226"/>
      <c r="AG39" s="1226"/>
      <c r="AH39" s="1226"/>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t="s">
        <v>301</v>
      </c>
      <c r="D42" s="185"/>
      <c r="E42" s="185"/>
      <c r="F42" s="185"/>
      <c r="G42" s="185"/>
      <c r="H42" s="185"/>
      <c r="I42" s="185"/>
      <c r="J42" s="185"/>
      <c r="K42" s="185"/>
      <c r="L42" s="1226"/>
      <c r="M42" s="1226"/>
      <c r="N42" s="1226"/>
      <c r="O42" s="1226"/>
      <c r="P42" s="1226"/>
      <c r="Q42" s="1226"/>
      <c r="R42" s="1226"/>
      <c r="S42" s="1226"/>
      <c r="T42" s="1226"/>
      <c r="U42" s="1226"/>
      <c r="V42" s="185"/>
      <c r="W42" s="185" t="s">
        <v>300</v>
      </c>
      <c r="X42" s="185"/>
      <c r="Y42" s="185"/>
      <c r="Z42" s="185"/>
      <c r="AA42" s="185"/>
      <c r="AB42" s="1227"/>
      <c r="AC42" s="1227"/>
      <c r="AD42" s="1227"/>
      <c r="AE42" s="1227"/>
      <c r="AF42" s="1227"/>
      <c r="AG42" s="1227"/>
      <c r="AH42" s="1227"/>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9"/>
      <c r="B57" s="179"/>
      <c r="C57" s="179"/>
      <c r="D57" s="179"/>
      <c r="E57" s="179"/>
      <c r="F57" s="179"/>
      <c r="G57" s="179"/>
      <c r="H57" s="179"/>
      <c r="I57" s="179"/>
      <c r="J57" s="179"/>
      <c r="K57" s="179"/>
      <c r="L57" s="179"/>
      <c r="M57" s="179"/>
      <c r="N57" s="179"/>
      <c r="O57" s="179"/>
      <c r="P57" s="178"/>
      <c r="Q57" s="178"/>
      <c r="R57" s="178"/>
      <c r="S57" s="178"/>
      <c r="T57" s="178"/>
      <c r="U57" s="178"/>
      <c r="V57" s="179"/>
      <c r="W57" s="179"/>
      <c r="X57" s="179"/>
      <c r="Y57" s="179"/>
      <c r="Z57" s="179"/>
      <c r="AA57" s="179"/>
      <c r="AB57" s="179"/>
      <c r="AC57" s="179"/>
      <c r="AD57" s="179"/>
      <c r="AE57" s="179"/>
      <c r="AF57" s="179"/>
      <c r="AG57" s="179"/>
      <c r="AH57" s="179"/>
      <c r="AI57" s="179"/>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178"/>
      <c r="B58" s="178"/>
      <c r="C58" s="178"/>
      <c r="D58" s="178"/>
      <c r="E58" s="178"/>
      <c r="F58" s="178"/>
      <c r="G58" s="178"/>
      <c r="H58" s="178"/>
      <c r="I58" s="178"/>
      <c r="J58" s="178"/>
      <c r="K58" s="178"/>
      <c r="L58" s="178"/>
      <c r="M58" s="178"/>
      <c r="N58" s="178"/>
      <c r="O58" s="178"/>
      <c r="P58" s="178"/>
      <c r="Q58" s="178"/>
      <c r="R58" s="178"/>
      <c r="S58" s="178"/>
      <c r="T58" s="180"/>
      <c r="U58" s="180"/>
      <c r="V58" s="180"/>
      <c r="W58" s="180"/>
      <c r="X58" s="180"/>
      <c r="Y58" s="180"/>
      <c r="Z58" s="180"/>
      <c r="AA58" s="180"/>
      <c r="AB58" s="180"/>
      <c r="AC58" s="180"/>
      <c r="AD58" s="180"/>
      <c r="AE58" s="180"/>
      <c r="AF58" s="180"/>
      <c r="AG58" s="180"/>
      <c r="AH58" s="180"/>
      <c r="AI58" s="180"/>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x14ac:dyDescent="0.2">
      <c r="A59" s="178"/>
      <c r="B59" s="178"/>
      <c r="C59" s="178"/>
      <c r="D59" s="178"/>
      <c r="E59" s="178"/>
      <c r="F59" s="178"/>
      <c r="G59" s="178"/>
      <c r="H59" s="178"/>
      <c r="I59" s="178"/>
      <c r="J59" s="178"/>
      <c r="K59" s="178"/>
      <c r="L59" s="178"/>
      <c r="M59" s="178"/>
      <c r="N59" s="178"/>
      <c r="O59" s="178"/>
      <c r="P59" s="178"/>
      <c r="Q59" s="178"/>
      <c r="R59" s="178"/>
      <c r="S59" s="178"/>
      <c r="T59" s="178"/>
      <c r="U59" s="178"/>
      <c r="V59" s="178"/>
      <c r="W59" s="178"/>
      <c r="X59" s="178"/>
      <c r="Y59" s="178"/>
      <c r="Z59" s="178"/>
      <c r="AA59" s="178"/>
      <c r="AB59" s="178"/>
      <c r="AC59" s="178"/>
      <c r="AD59" s="178"/>
      <c r="AE59" s="178"/>
      <c r="AF59" s="178"/>
      <c r="AG59" s="178"/>
      <c r="AH59" s="178"/>
      <c r="AI59" s="178"/>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19" t="str">
        <f>AJ59</f>
        <v>1331 River Bend Drive Dallas, TX 75247-4962</v>
      </c>
      <c r="B61" s="1219"/>
      <c r="C61" s="1219"/>
      <c r="D61" s="1219"/>
      <c r="E61" s="1219"/>
      <c r="F61" s="1219"/>
      <c r="G61" s="1219"/>
      <c r="H61" s="1219"/>
      <c r="I61" s="1219"/>
      <c r="J61" s="1219"/>
      <c r="K61" s="1219"/>
      <c r="L61" s="1219"/>
      <c r="M61" s="1219"/>
      <c r="N61" s="1219"/>
      <c r="O61" s="1219"/>
      <c r="P61" s="1219"/>
      <c r="Q61" s="1219"/>
      <c r="R61" s="1219"/>
      <c r="S61" s="1219"/>
      <c r="T61" s="1219"/>
      <c r="U61" s="1219"/>
      <c r="V61" s="1219"/>
      <c r="W61" s="1219"/>
      <c r="X61" s="1219"/>
      <c r="Y61" s="1219"/>
      <c r="Z61" s="1219"/>
      <c r="AA61" s="1219"/>
      <c r="AB61" s="1219"/>
      <c r="AC61" s="1219"/>
      <c r="AD61" s="1219"/>
      <c r="AE61" s="1219"/>
      <c r="AF61" s="1219"/>
      <c r="AG61" s="1219"/>
      <c r="AH61" s="1219"/>
      <c r="AI61" s="1219"/>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19" t="str">
        <f>"www.camposengineering.com | 214-696-6291 | " &amp; AJ62</f>
        <v xml:space="preserve">www.camposengineering.com | 214-696-6291 | </v>
      </c>
      <c r="B62" s="1219"/>
      <c r="C62" s="1219"/>
      <c r="D62" s="1219"/>
      <c r="E62" s="1219"/>
      <c r="F62" s="1219"/>
      <c r="G62" s="1219"/>
      <c r="H62" s="1219"/>
      <c r="I62" s="1219"/>
      <c r="J62" s="1219"/>
      <c r="K62" s="1219"/>
      <c r="L62" s="1219"/>
      <c r="M62" s="1219"/>
      <c r="N62" s="1219"/>
      <c r="O62" s="1219"/>
      <c r="P62" s="1219"/>
      <c r="Q62" s="1219"/>
      <c r="R62" s="1219"/>
      <c r="S62" s="1219"/>
      <c r="T62" s="1219"/>
      <c r="U62" s="1219"/>
      <c r="V62" s="1219"/>
      <c r="W62" s="1219"/>
      <c r="X62" s="1219"/>
      <c r="Y62" s="1219"/>
      <c r="Z62" s="1219"/>
      <c r="AA62" s="1219"/>
      <c r="AB62" s="1219"/>
      <c r="AC62" s="1219"/>
      <c r="AD62" s="1219"/>
      <c r="AE62" s="1219"/>
      <c r="AF62" s="1219"/>
      <c r="AG62" s="1219"/>
      <c r="AH62" s="1219"/>
      <c r="AI62" s="1219"/>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1">
    <mergeCell ref="H5:AI5"/>
    <mergeCell ref="A5:F5"/>
    <mergeCell ref="J16:AI16"/>
    <mergeCell ref="J13:AI13"/>
    <mergeCell ref="J25:AI25"/>
    <mergeCell ref="E8:AE9"/>
    <mergeCell ref="A13:H13"/>
    <mergeCell ref="A16:H16"/>
    <mergeCell ref="A19:H19"/>
    <mergeCell ref="A22:H22"/>
    <mergeCell ref="A25:H25"/>
    <mergeCell ref="J22:AI22"/>
    <mergeCell ref="J19:AI19"/>
    <mergeCell ref="A62:AI62"/>
    <mergeCell ref="A61:AI61"/>
    <mergeCell ref="A29:AI29"/>
    <mergeCell ref="A31:AI38"/>
    <mergeCell ref="L39:U39"/>
    <mergeCell ref="L42:U42"/>
    <mergeCell ref="AB42:AH42"/>
    <mergeCell ref="AB39:AH39"/>
  </mergeCells>
  <printOptions horizontalCentered="1"/>
  <pageMargins left="0.75" right="0.5" top="0.25" bottom="0.5" header="0" footer="0.25"/>
  <pageSetup scale="92" orientation="portrait" r:id="rId1"/>
  <headerFooter scaleWithDoc="0">
    <oddHeader>&amp;L&amp;6&amp;K00+000&amp;A</oddHeader>
    <oddFooter>&amp;C&amp;8&amp;K002060© 2016 - 2021 Campos Engineering, Inc.</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9558E-2F74-42AB-8BFE-53C78312C438}">
  <sheetPr codeName="Sheet24">
    <pageSetUpPr fitToPage="1"/>
  </sheetPr>
  <dimension ref="A1:BU62"/>
  <sheetViews>
    <sheetView zoomScaleNormal="100" workbookViewId="0">
      <selection activeCell="C1" sqref="C1"/>
    </sheetView>
  </sheetViews>
  <sheetFormatPr defaultColWidth="0" defaultRowHeight="15" customHeight="1" zeroHeight="1" x14ac:dyDescent="0.2"/>
  <cols>
    <col min="1" max="6" width="2.7109375" style="175" customWidth="1"/>
    <col min="7" max="7" width="0.85546875" style="175" customWidth="1"/>
    <col min="8" max="34" width="2.7109375" style="175" customWidth="1"/>
    <col min="35" max="35" width="4.28515625" style="175" customWidth="1"/>
    <col min="36" max="49" width="2.7109375" style="174" customWidth="1"/>
    <col min="50" max="73" width="2.7109375" style="1" hidden="1" customWidth="1"/>
    <col min="74" max="16384" width="9.140625" style="1" hidden="1"/>
  </cols>
  <sheetData>
    <row r="1" spans="1:70" s="54" customFormat="1"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85"/>
      <c r="AK1" s="285"/>
      <c r="AL1" s="285"/>
      <c r="AM1" s="285"/>
      <c r="AN1" s="285"/>
      <c r="AO1" s="285"/>
      <c r="AP1" s="285"/>
      <c r="AQ1" s="285"/>
      <c r="AR1" s="285"/>
      <c r="AS1" s="285"/>
      <c r="AT1" s="285"/>
      <c r="AU1" s="285"/>
      <c r="AV1" s="285"/>
      <c r="AW1" s="285"/>
      <c r="AX1" s="491"/>
      <c r="AY1" s="491"/>
      <c r="AZ1" s="491"/>
      <c r="BA1" s="491"/>
      <c r="BB1" s="491"/>
      <c r="BC1" s="491"/>
      <c r="BD1" s="491"/>
      <c r="BE1" s="491"/>
      <c r="BF1" s="491"/>
      <c r="BG1" s="491"/>
      <c r="BH1" s="491"/>
      <c r="BI1" s="491"/>
      <c r="BJ1" s="491"/>
      <c r="BK1" s="491"/>
      <c r="BL1" s="491"/>
      <c r="BM1" s="491"/>
      <c r="BN1" s="491"/>
      <c r="BO1" s="491"/>
      <c r="BP1" s="491"/>
      <c r="BQ1" s="491"/>
      <c r="BR1" s="491"/>
    </row>
    <row r="2" spans="1:70" s="54" customFormat="1"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284"/>
      <c r="AK2" s="284"/>
      <c r="AL2" s="284"/>
      <c r="AM2" s="284"/>
      <c r="AN2" s="284"/>
      <c r="AO2" s="284"/>
      <c r="AP2" s="284"/>
      <c r="AQ2" s="284"/>
      <c r="AR2" s="284"/>
      <c r="AS2" s="284"/>
      <c r="AT2" s="284"/>
      <c r="AU2" s="284"/>
      <c r="AV2" s="284"/>
      <c r="AW2" s="284"/>
      <c r="AX2" s="492"/>
      <c r="AY2" s="492"/>
      <c r="AZ2" s="492"/>
      <c r="BA2" s="492"/>
      <c r="BB2" s="492"/>
      <c r="BC2" s="492"/>
      <c r="BD2" s="492"/>
      <c r="BE2" s="492"/>
      <c r="BF2" s="492"/>
      <c r="BG2" s="492"/>
      <c r="BH2" s="492"/>
      <c r="BI2" s="492"/>
      <c r="BJ2" s="492"/>
      <c r="BK2" s="492"/>
      <c r="BL2" s="492"/>
      <c r="BM2" s="492"/>
      <c r="BN2" s="492"/>
      <c r="BO2" s="492"/>
      <c r="BP2" s="492"/>
      <c r="BQ2" s="492"/>
      <c r="BR2" s="492"/>
    </row>
    <row r="3" spans="1:70" s="54" customFormat="1"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85"/>
      <c r="AK3" s="285"/>
      <c r="AL3" s="285"/>
      <c r="AM3" s="285"/>
      <c r="AN3" s="285"/>
      <c r="AO3" s="285"/>
      <c r="AP3" s="285"/>
      <c r="AQ3" s="285"/>
      <c r="AR3" s="285"/>
      <c r="AS3" s="285"/>
      <c r="AT3" s="285"/>
      <c r="AU3" s="285"/>
      <c r="AV3" s="285"/>
      <c r="AW3" s="285"/>
      <c r="AX3" s="491"/>
      <c r="AY3" s="492"/>
      <c r="AZ3" s="492"/>
      <c r="BA3" s="492"/>
      <c r="BB3" s="492"/>
      <c r="BC3" s="492"/>
      <c r="BD3" s="492"/>
      <c r="BE3" s="492"/>
      <c r="BF3" s="492"/>
      <c r="BG3" s="492"/>
      <c r="BH3" s="492"/>
      <c r="BI3" s="492"/>
      <c r="BJ3" s="492"/>
      <c r="BK3" s="492"/>
      <c r="BL3" s="492"/>
      <c r="BM3" s="492"/>
      <c r="BN3" s="492"/>
      <c r="BO3" s="492"/>
      <c r="BP3" s="492"/>
      <c r="BQ3" s="492"/>
      <c r="BR3" s="492"/>
    </row>
    <row r="4" spans="1:70" s="54" customFormat="1"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284"/>
      <c r="AK4" s="284"/>
      <c r="AL4" s="284"/>
      <c r="AM4" s="437"/>
      <c r="AN4" s="437"/>
      <c r="AO4" s="437"/>
      <c r="AP4" s="437"/>
      <c r="AQ4" s="437"/>
      <c r="AR4" s="437"/>
      <c r="AS4" s="437"/>
      <c r="AT4" s="437"/>
      <c r="AU4" s="437"/>
      <c r="AV4" s="437"/>
      <c r="AW4" s="437"/>
      <c r="AX4" s="493"/>
      <c r="AY4" s="492"/>
      <c r="AZ4" s="492"/>
      <c r="BA4" s="492"/>
      <c r="BB4" s="492"/>
      <c r="BC4" s="492"/>
      <c r="BD4" s="492"/>
      <c r="BE4" s="492"/>
      <c r="BF4" s="492"/>
      <c r="BG4" s="492"/>
      <c r="BH4" s="492"/>
      <c r="BI4" s="492"/>
      <c r="BJ4" s="492"/>
      <c r="BK4" s="492"/>
      <c r="BL4" s="492"/>
      <c r="BM4" s="492"/>
      <c r="BN4" s="492"/>
      <c r="BO4" s="492"/>
      <c r="BP4" s="492"/>
      <c r="BQ4" s="492"/>
      <c r="BR4" s="492"/>
    </row>
    <row r="5" spans="1:70" s="54" customFormat="1" ht="8.1" customHeight="1" x14ac:dyDescent="0.2">
      <c r="A5" s="1228"/>
      <c r="B5" s="1228"/>
      <c r="C5" s="1228"/>
      <c r="D5" s="1228"/>
      <c r="E5" s="1228"/>
      <c r="F5" s="1228"/>
      <c r="G5" s="170"/>
      <c r="H5" s="1228"/>
      <c r="I5" s="1228"/>
      <c r="J5" s="1228"/>
      <c r="K5" s="1228"/>
      <c r="L5" s="1228"/>
      <c r="M5" s="1228"/>
      <c r="N5" s="1228"/>
      <c r="O5" s="1228"/>
      <c r="P5" s="1228"/>
      <c r="Q5" s="1228"/>
      <c r="R5" s="1228"/>
      <c r="S5" s="1228"/>
      <c r="T5" s="1228"/>
      <c r="U5" s="1228"/>
      <c r="V5" s="1228"/>
      <c r="W5" s="1228"/>
      <c r="X5" s="1228"/>
      <c r="Y5" s="1228"/>
      <c r="Z5" s="1228"/>
      <c r="AA5" s="1228"/>
      <c r="AB5" s="1228"/>
      <c r="AC5" s="1228"/>
      <c r="AD5" s="1228"/>
      <c r="AE5" s="1228"/>
      <c r="AF5" s="1228"/>
      <c r="AG5" s="1228"/>
      <c r="AH5" s="1228"/>
      <c r="AI5" s="1228"/>
      <c r="AJ5" s="437"/>
      <c r="AK5" s="437"/>
      <c r="AL5" s="437"/>
      <c r="AM5" s="494"/>
      <c r="AN5" s="494"/>
      <c r="AO5" s="494"/>
      <c r="AP5" s="437"/>
      <c r="AQ5" s="437"/>
      <c r="AR5" s="437"/>
      <c r="AS5" s="437"/>
      <c r="AT5" s="437"/>
      <c r="AU5" s="437"/>
      <c r="AV5" s="437"/>
      <c r="AW5" s="437"/>
      <c r="AX5" s="493"/>
      <c r="AY5" s="492"/>
      <c r="AZ5" s="492"/>
      <c r="BA5" s="492"/>
      <c r="BB5" s="492"/>
      <c r="BC5" s="492"/>
      <c r="BD5" s="492"/>
      <c r="BE5" s="492"/>
      <c r="BF5" s="492"/>
      <c r="BG5" s="492"/>
      <c r="BH5" s="492"/>
      <c r="BI5" s="492"/>
      <c r="BJ5" s="492"/>
      <c r="BK5" s="492"/>
      <c r="BL5" s="492"/>
      <c r="BM5" s="492"/>
      <c r="BN5" s="492"/>
      <c r="BO5" s="492"/>
      <c r="BP5" s="492"/>
      <c r="BQ5" s="492"/>
      <c r="BR5" s="492"/>
    </row>
    <row r="6" spans="1:70" s="54" customFormat="1" ht="15" customHeight="1" x14ac:dyDescent="0.2">
      <c r="A6" s="206"/>
      <c r="B6" s="202"/>
      <c r="C6" s="202"/>
      <c r="D6" s="202"/>
      <c r="E6" s="202"/>
      <c r="F6" s="202"/>
      <c r="G6" s="202"/>
      <c r="H6" s="202"/>
      <c r="I6" s="202"/>
      <c r="J6" s="202"/>
      <c r="K6" s="202"/>
      <c r="L6" s="202"/>
      <c r="M6" s="202"/>
      <c r="N6" s="202"/>
      <c r="O6" s="202"/>
      <c r="P6" s="202"/>
      <c r="Q6" s="202"/>
      <c r="R6" s="202"/>
      <c r="S6" s="202"/>
      <c r="T6" s="202"/>
      <c r="U6" s="202"/>
      <c r="V6" s="202"/>
      <c r="W6" s="202"/>
      <c r="X6" s="202"/>
      <c r="Y6" s="202"/>
      <c r="Z6" s="202"/>
      <c r="AA6" s="202"/>
      <c r="AB6" s="202"/>
      <c r="AC6" s="202"/>
      <c r="AD6" s="202"/>
      <c r="AE6" s="202"/>
      <c r="AF6" s="202"/>
      <c r="AG6" s="202"/>
      <c r="AH6" s="202"/>
      <c r="AI6" s="202"/>
      <c r="AJ6" s="437"/>
      <c r="AK6" s="437"/>
      <c r="AL6" s="437"/>
      <c r="AM6" s="494"/>
      <c r="AN6" s="494"/>
      <c r="AO6" s="494"/>
      <c r="AP6" s="437"/>
      <c r="AQ6" s="437"/>
      <c r="AR6" s="437"/>
      <c r="AS6" s="437"/>
      <c r="AT6" s="437"/>
      <c r="AU6" s="437"/>
      <c r="AV6" s="437"/>
      <c r="AW6" s="437"/>
      <c r="AX6" s="493"/>
      <c r="AY6" s="492"/>
      <c r="AZ6" s="492"/>
      <c r="BA6" s="492"/>
      <c r="BB6" s="492"/>
      <c r="BC6" s="492"/>
      <c r="BD6" s="492"/>
      <c r="BE6" s="492"/>
      <c r="BF6" s="492"/>
      <c r="BG6" s="492"/>
      <c r="BH6" s="492"/>
      <c r="BI6" s="492"/>
      <c r="BJ6" s="492"/>
      <c r="BK6" s="492"/>
      <c r="BL6" s="492"/>
      <c r="BM6" s="492"/>
      <c r="BN6" s="492"/>
      <c r="BO6" s="492"/>
      <c r="BP6" s="492"/>
      <c r="BQ6" s="492"/>
      <c r="BR6" s="492"/>
    </row>
    <row r="7" spans="1:70" s="54" customFormat="1" ht="13.5" customHeight="1" thickBot="1" x14ac:dyDescent="0.25">
      <c r="A7" s="202"/>
      <c r="B7" s="202"/>
      <c r="C7" s="202"/>
      <c r="D7" s="202"/>
      <c r="E7" s="205"/>
      <c r="F7" s="202"/>
      <c r="G7" s="202"/>
      <c r="H7" s="202"/>
      <c r="I7" s="202"/>
      <c r="J7" s="202"/>
      <c r="K7" s="202"/>
      <c r="L7" s="202"/>
      <c r="M7" s="202"/>
      <c r="N7" s="202"/>
      <c r="O7" s="202"/>
      <c r="P7" s="202"/>
      <c r="Q7" s="202"/>
      <c r="R7" s="202"/>
      <c r="S7" s="202"/>
      <c r="T7" s="202"/>
      <c r="U7" s="202"/>
      <c r="V7" s="202"/>
      <c r="W7" s="202"/>
      <c r="X7" s="202"/>
      <c r="Y7" s="202"/>
      <c r="Z7" s="202"/>
      <c r="AA7" s="202"/>
      <c r="AB7" s="202"/>
      <c r="AC7" s="202"/>
      <c r="AD7" s="202"/>
      <c r="AE7" s="202"/>
      <c r="AF7" s="202"/>
      <c r="AG7" s="202"/>
      <c r="AH7" s="202"/>
      <c r="AI7" s="202"/>
      <c r="AJ7" s="437"/>
      <c r="AK7" s="437"/>
      <c r="AL7" s="437"/>
      <c r="AM7" s="494"/>
      <c r="AN7" s="494"/>
      <c r="AO7" s="494"/>
      <c r="AP7" s="437"/>
      <c r="AQ7" s="437"/>
      <c r="AR7" s="437"/>
      <c r="AS7" s="437"/>
      <c r="AT7" s="437"/>
      <c r="AU7" s="437"/>
      <c r="AV7" s="437"/>
      <c r="AW7" s="437"/>
      <c r="AX7" s="493"/>
      <c r="AY7" s="492"/>
      <c r="AZ7" s="492"/>
      <c r="BA7" s="492"/>
      <c r="BB7" s="492"/>
      <c r="BC7" s="492"/>
      <c r="BD7" s="492"/>
      <c r="BE7" s="492"/>
      <c r="BF7" s="492"/>
      <c r="BG7" s="492"/>
      <c r="BH7" s="492"/>
      <c r="BI7" s="492"/>
      <c r="BJ7" s="492"/>
      <c r="BK7" s="492"/>
      <c r="BL7" s="492"/>
      <c r="BM7" s="492"/>
      <c r="BN7" s="492"/>
      <c r="BO7" s="492"/>
      <c r="BP7" s="492"/>
      <c r="BQ7" s="492"/>
      <c r="BR7" s="492"/>
    </row>
    <row r="8" spans="1:70" s="54" customFormat="1" ht="12" customHeight="1" thickTop="1" x14ac:dyDescent="0.2">
      <c r="A8" s="202"/>
      <c r="B8" s="202"/>
      <c r="C8" s="202"/>
      <c r="D8" s="202"/>
      <c r="E8" s="1230" t="s">
        <v>807</v>
      </c>
      <c r="F8" s="1231"/>
      <c r="G8" s="1231"/>
      <c r="H8" s="1231"/>
      <c r="I8" s="1231"/>
      <c r="J8" s="1231"/>
      <c r="K8" s="1231"/>
      <c r="L8" s="1231"/>
      <c r="M8" s="1231"/>
      <c r="N8" s="1231"/>
      <c r="O8" s="1231"/>
      <c r="P8" s="1231"/>
      <c r="Q8" s="1231"/>
      <c r="R8" s="1231"/>
      <c r="S8" s="1231"/>
      <c r="T8" s="1231"/>
      <c r="U8" s="1231"/>
      <c r="V8" s="1231"/>
      <c r="W8" s="1231"/>
      <c r="X8" s="1231"/>
      <c r="Y8" s="1231"/>
      <c r="Z8" s="1231"/>
      <c r="AA8" s="1231"/>
      <c r="AB8" s="1231"/>
      <c r="AC8" s="1231"/>
      <c r="AD8" s="1231"/>
      <c r="AE8" s="1232"/>
      <c r="AF8" s="202"/>
      <c r="AG8" s="202"/>
      <c r="AH8" s="202"/>
      <c r="AI8" s="202"/>
      <c r="AJ8" s="437"/>
      <c r="AK8" s="437"/>
      <c r="AL8" s="437"/>
      <c r="AM8" s="494"/>
      <c r="AN8" s="494"/>
      <c r="AO8" s="494"/>
      <c r="AP8" s="495"/>
      <c r="AQ8" s="495"/>
      <c r="AR8" s="495"/>
      <c r="AS8" s="437"/>
      <c r="AT8" s="437"/>
      <c r="AU8" s="437"/>
      <c r="AV8" s="437"/>
      <c r="AW8" s="437"/>
      <c r="AX8" s="493"/>
      <c r="AY8" s="492"/>
      <c r="AZ8" s="492"/>
      <c r="BA8" s="492"/>
      <c r="BB8" s="492"/>
      <c r="BC8" s="492"/>
      <c r="BD8" s="492"/>
      <c r="BE8" s="492"/>
      <c r="BF8" s="492"/>
      <c r="BG8" s="492"/>
      <c r="BH8" s="492"/>
      <c r="BI8" s="492"/>
      <c r="BJ8" s="492"/>
      <c r="BK8" s="492"/>
      <c r="BL8" s="492"/>
      <c r="BM8" s="492"/>
      <c r="BN8" s="492"/>
      <c r="BO8" s="492"/>
      <c r="BP8" s="492"/>
      <c r="BQ8" s="492"/>
      <c r="BR8" s="492"/>
    </row>
    <row r="9" spans="1:70" s="54" customFormat="1" ht="12" customHeight="1" thickBot="1" x14ac:dyDescent="0.25">
      <c r="A9" s="203"/>
      <c r="B9" s="202"/>
      <c r="C9" s="202"/>
      <c r="D9" s="202"/>
      <c r="E9" s="1233"/>
      <c r="F9" s="1234"/>
      <c r="G9" s="1234"/>
      <c r="H9" s="1234"/>
      <c r="I9" s="1234"/>
      <c r="J9" s="1234"/>
      <c r="K9" s="1234"/>
      <c r="L9" s="1234"/>
      <c r="M9" s="1234"/>
      <c r="N9" s="1234"/>
      <c r="O9" s="1234"/>
      <c r="P9" s="1234"/>
      <c r="Q9" s="1234"/>
      <c r="R9" s="1234"/>
      <c r="S9" s="1234"/>
      <c r="T9" s="1234"/>
      <c r="U9" s="1234"/>
      <c r="V9" s="1234"/>
      <c r="W9" s="1234"/>
      <c r="X9" s="1234"/>
      <c r="Y9" s="1234"/>
      <c r="Z9" s="1234"/>
      <c r="AA9" s="1234"/>
      <c r="AB9" s="1234"/>
      <c r="AC9" s="1234"/>
      <c r="AD9" s="1234"/>
      <c r="AE9" s="1235"/>
      <c r="AF9" s="202"/>
      <c r="AG9" s="202"/>
      <c r="AH9" s="202"/>
      <c r="AI9" s="202"/>
      <c r="AJ9" s="496"/>
      <c r="AK9" s="496"/>
      <c r="AL9" s="496"/>
      <c r="AM9" s="496"/>
      <c r="AN9" s="496"/>
      <c r="AO9" s="496"/>
      <c r="AP9" s="496"/>
      <c r="AQ9" s="496"/>
      <c r="AR9" s="496"/>
      <c r="AS9" s="496"/>
      <c r="AT9" s="496"/>
      <c r="AU9" s="496"/>
      <c r="AV9" s="496"/>
      <c r="AW9" s="496"/>
      <c r="AX9" s="497"/>
      <c r="AY9" s="492"/>
      <c r="AZ9" s="492"/>
      <c r="BA9" s="492"/>
      <c r="BB9" s="492"/>
      <c r="BC9" s="492"/>
      <c r="BD9" s="492"/>
      <c r="BE9" s="492"/>
      <c r="BF9" s="492"/>
      <c r="BG9" s="492"/>
      <c r="BH9" s="492"/>
      <c r="BI9" s="492"/>
      <c r="BJ9" s="492"/>
      <c r="BK9" s="492"/>
      <c r="BL9" s="492"/>
      <c r="BM9" s="492"/>
      <c r="BN9" s="492"/>
      <c r="BO9" s="492"/>
      <c r="BP9" s="492"/>
      <c r="BQ9" s="492"/>
      <c r="BR9" s="492"/>
    </row>
    <row r="10" spans="1:70" s="54" customFormat="1" ht="12" customHeight="1" thickTop="1" x14ac:dyDescent="0.2">
      <c r="A10" s="193"/>
      <c r="B10" s="193"/>
      <c r="C10" s="193"/>
      <c r="D10" s="193"/>
      <c r="E10" s="193"/>
      <c r="F10" s="193"/>
      <c r="G10" s="193"/>
      <c r="H10" s="193"/>
      <c r="I10" s="193"/>
      <c r="J10" s="193"/>
      <c r="K10" s="193"/>
      <c r="L10" s="193"/>
      <c r="M10" s="193"/>
      <c r="N10" s="193"/>
      <c r="O10" s="193"/>
      <c r="P10" s="194"/>
      <c r="Q10" s="199"/>
      <c r="R10" s="199"/>
      <c r="S10" s="199"/>
      <c r="T10" s="199"/>
      <c r="U10" s="199"/>
      <c r="V10" s="199"/>
      <c r="W10" s="199"/>
      <c r="X10" s="199"/>
      <c r="Y10" s="199"/>
      <c r="Z10" s="199"/>
      <c r="AA10" s="199"/>
      <c r="AB10" s="199"/>
      <c r="AC10" s="199"/>
      <c r="AD10" s="199"/>
      <c r="AE10" s="199"/>
      <c r="AF10" s="199"/>
      <c r="AG10" s="199"/>
      <c r="AH10" s="199"/>
      <c r="AI10" s="199"/>
      <c r="AJ10" s="496"/>
      <c r="AK10" s="496"/>
      <c r="AL10" s="496"/>
      <c r="AM10" s="496"/>
      <c r="AN10" s="496"/>
      <c r="AO10" s="496"/>
      <c r="AP10" s="496"/>
      <c r="AQ10" s="496"/>
      <c r="AR10" s="496"/>
      <c r="AS10" s="496"/>
      <c r="AT10" s="496"/>
      <c r="AU10" s="496"/>
      <c r="AV10" s="496"/>
      <c r="AW10" s="496"/>
      <c r="AX10" s="497"/>
      <c r="AY10" s="492"/>
      <c r="AZ10" s="492"/>
      <c r="BA10" s="492"/>
      <c r="BB10" s="492"/>
      <c r="BC10" s="492"/>
      <c r="BD10" s="492"/>
      <c r="BE10" s="492"/>
      <c r="BF10" s="492"/>
      <c r="BG10" s="492"/>
      <c r="BH10" s="492"/>
      <c r="BI10" s="492"/>
      <c r="BJ10" s="492"/>
      <c r="BK10" s="492"/>
      <c r="BL10" s="492"/>
      <c r="BM10" s="492"/>
      <c r="BN10" s="492"/>
      <c r="BO10" s="492"/>
      <c r="BP10" s="492"/>
      <c r="BQ10" s="492"/>
      <c r="BR10" s="492"/>
    </row>
    <row r="11" spans="1:70" s="54" customFormat="1" ht="14.25" customHeight="1" x14ac:dyDescent="0.2">
      <c r="A11" s="193"/>
      <c r="B11" s="193"/>
      <c r="C11" s="193"/>
      <c r="D11" s="193"/>
      <c r="E11" s="193"/>
      <c r="F11" s="193"/>
      <c r="G11" s="193"/>
      <c r="H11" s="193"/>
      <c r="I11" s="193"/>
      <c r="J11" s="193"/>
      <c r="K11" s="193"/>
      <c r="L11" s="193"/>
      <c r="M11" s="193"/>
      <c r="N11" s="193"/>
      <c r="O11" s="193"/>
      <c r="P11" s="194"/>
      <c r="Q11" s="199"/>
      <c r="R11" s="199"/>
      <c r="S11" s="199"/>
      <c r="T11" s="199"/>
      <c r="U11" s="199"/>
      <c r="V11" s="199"/>
      <c r="W11" s="199"/>
      <c r="X11" s="199"/>
      <c r="Y11" s="199"/>
      <c r="Z11" s="199"/>
      <c r="AA11" s="199"/>
      <c r="AB11" s="199"/>
      <c r="AC11" s="199"/>
      <c r="AD11" s="199"/>
      <c r="AE11" s="199"/>
      <c r="AF11" s="199"/>
      <c r="AG11" s="199"/>
      <c r="AH11" s="199"/>
      <c r="AI11" s="199"/>
      <c r="AJ11" s="437"/>
      <c r="AK11" s="437"/>
      <c r="AL11" s="437"/>
      <c r="AM11" s="437"/>
      <c r="AN11" s="437"/>
      <c r="AO11" s="437"/>
      <c r="AP11" s="437"/>
      <c r="AQ11" s="437"/>
      <c r="AR11" s="437"/>
      <c r="AS11" s="437"/>
      <c r="AT11" s="437"/>
      <c r="AU11" s="437"/>
      <c r="AV11" s="437"/>
      <c r="AW11" s="437"/>
      <c r="AX11" s="493"/>
      <c r="AY11" s="492"/>
      <c r="AZ11" s="492"/>
      <c r="BA11" s="492"/>
      <c r="BB11" s="492"/>
      <c r="BC11" s="492"/>
      <c r="BD11" s="492"/>
      <c r="BE11" s="492"/>
      <c r="BF11" s="492"/>
      <c r="BG11" s="492"/>
      <c r="BH11" s="492"/>
      <c r="BI11" s="492"/>
      <c r="BJ11" s="492"/>
      <c r="BK11" s="492"/>
      <c r="BL11" s="492"/>
      <c r="BM11" s="492"/>
      <c r="BN11" s="492"/>
      <c r="BO11" s="492"/>
      <c r="BP11" s="492"/>
      <c r="BQ11" s="492"/>
      <c r="BR11" s="492"/>
    </row>
    <row r="12" spans="1:70" s="54" customFormat="1" ht="12.75" customHeight="1" x14ac:dyDescent="0.2">
      <c r="A12" s="193"/>
      <c r="B12" s="193"/>
      <c r="C12" s="193"/>
      <c r="D12" s="193"/>
      <c r="E12" s="193"/>
      <c r="F12" s="193"/>
      <c r="G12" s="193"/>
      <c r="H12" s="193"/>
      <c r="I12" s="193"/>
      <c r="J12" s="193"/>
      <c r="K12" s="193"/>
      <c r="L12" s="193"/>
      <c r="M12" s="193"/>
      <c r="N12" s="193"/>
      <c r="O12" s="193"/>
      <c r="P12" s="194"/>
      <c r="Q12" s="199"/>
      <c r="R12" s="199"/>
      <c r="S12" s="199"/>
      <c r="T12" s="199"/>
      <c r="U12" s="199"/>
      <c r="V12" s="199"/>
      <c r="W12" s="199"/>
      <c r="X12" s="199"/>
      <c r="Y12" s="199"/>
      <c r="Z12" s="199"/>
      <c r="AA12" s="199"/>
      <c r="AB12" s="199"/>
      <c r="AC12" s="199"/>
      <c r="AD12" s="199"/>
      <c r="AE12" s="199"/>
      <c r="AF12" s="199"/>
      <c r="AG12" s="199"/>
      <c r="AH12" s="199"/>
      <c r="AI12" s="199"/>
      <c r="AJ12" s="284"/>
      <c r="AK12" s="284"/>
      <c r="AL12" s="284"/>
      <c r="AM12" s="284"/>
      <c r="AN12" s="284"/>
      <c r="AO12" s="284"/>
      <c r="AP12" s="284"/>
      <c r="AQ12" s="284"/>
      <c r="AR12" s="284"/>
      <c r="AS12" s="284"/>
      <c r="AT12" s="284"/>
      <c r="AU12" s="284"/>
      <c r="AV12" s="284"/>
      <c r="AW12" s="284"/>
      <c r="AX12" s="492"/>
      <c r="AY12" s="492"/>
      <c r="AZ12" s="492"/>
      <c r="BA12" s="492"/>
      <c r="BB12" s="492"/>
      <c r="BC12" s="492"/>
      <c r="BD12" s="492"/>
      <c r="BE12" s="492"/>
      <c r="BF12" s="492"/>
      <c r="BG12" s="492"/>
      <c r="BH12" s="492"/>
      <c r="BI12" s="492"/>
      <c r="BJ12" s="492"/>
      <c r="BK12" s="492"/>
      <c r="BL12" s="492"/>
      <c r="BM12" s="492"/>
      <c r="BN12" s="492"/>
      <c r="BO12" s="492"/>
      <c r="BP12" s="492"/>
      <c r="BQ12" s="492"/>
      <c r="BR12" s="492"/>
    </row>
    <row r="13" spans="1:70" s="54" customFormat="1" ht="12.75" customHeight="1" x14ac:dyDescent="0.2">
      <c r="A13" s="1236" t="s">
        <v>48</v>
      </c>
      <c r="B13" s="1236"/>
      <c r="C13" s="1236"/>
      <c r="D13" s="1236"/>
      <c r="E13" s="1236"/>
      <c r="F13" s="1236"/>
      <c r="G13" s="1236"/>
      <c r="H13" s="1236"/>
      <c r="I13" s="193"/>
      <c r="J13" s="1229"/>
      <c r="K13" s="1229"/>
      <c r="L13" s="1229"/>
      <c r="M13" s="1229"/>
      <c r="N13" s="1229"/>
      <c r="O13" s="1229"/>
      <c r="P13" s="1229"/>
      <c r="Q13" s="1229"/>
      <c r="R13" s="1229"/>
      <c r="S13" s="1229"/>
      <c r="T13" s="1229"/>
      <c r="U13" s="1229"/>
      <c r="V13" s="1229"/>
      <c r="W13" s="1229"/>
      <c r="X13" s="1229"/>
      <c r="Y13" s="1229"/>
      <c r="Z13" s="1229"/>
      <c r="AA13" s="1229"/>
      <c r="AB13" s="1229"/>
      <c r="AC13" s="1229"/>
      <c r="AD13" s="1229"/>
      <c r="AE13" s="1229"/>
      <c r="AF13" s="1229"/>
      <c r="AG13" s="1229"/>
      <c r="AH13" s="1229"/>
      <c r="AI13" s="1229"/>
      <c r="AJ13" s="285"/>
      <c r="AK13" s="285"/>
      <c r="AL13" s="285"/>
      <c r="AM13" s="285"/>
      <c r="AN13" s="285"/>
      <c r="AO13" s="285"/>
      <c r="AP13" s="285"/>
      <c r="AQ13" s="285"/>
      <c r="AR13" s="285"/>
      <c r="AS13" s="285"/>
      <c r="AT13" s="285"/>
      <c r="AU13" s="285"/>
      <c r="AV13" s="285"/>
      <c r="AW13" s="284"/>
      <c r="AX13" s="492"/>
      <c r="AY13" s="492"/>
      <c r="AZ13" s="492"/>
      <c r="BA13" s="492"/>
      <c r="BB13" s="492"/>
      <c r="BC13" s="492"/>
      <c r="BD13" s="492"/>
      <c r="BE13" s="492"/>
      <c r="BF13" s="492"/>
      <c r="BG13" s="492"/>
      <c r="BH13" s="492"/>
      <c r="BI13" s="492"/>
      <c r="BJ13" s="492"/>
      <c r="BK13" s="492"/>
      <c r="BL13" s="492"/>
      <c r="BM13" s="492"/>
      <c r="BN13" s="492"/>
      <c r="BO13" s="492"/>
      <c r="BP13" s="492"/>
      <c r="BQ13" s="492"/>
      <c r="BR13" s="492"/>
    </row>
    <row r="14" spans="1:70" s="54" customFormat="1" ht="12.75" customHeight="1" x14ac:dyDescent="0.2">
      <c r="A14" s="193"/>
      <c r="B14" s="193"/>
      <c r="C14" s="193"/>
      <c r="D14" s="193"/>
      <c r="E14" s="193"/>
      <c r="F14" s="193"/>
      <c r="G14" s="193"/>
      <c r="H14" s="193"/>
      <c r="I14" s="193"/>
      <c r="J14" s="193"/>
      <c r="K14" s="193"/>
      <c r="L14" s="193"/>
      <c r="M14" s="193"/>
      <c r="N14" s="193"/>
      <c r="O14" s="193"/>
      <c r="P14" s="193"/>
      <c r="Q14" s="199"/>
      <c r="R14" s="199"/>
      <c r="S14" s="199"/>
      <c r="T14" s="199"/>
      <c r="U14" s="199"/>
      <c r="V14" s="199"/>
      <c r="W14" s="199"/>
      <c r="X14" s="199"/>
      <c r="Y14" s="199"/>
      <c r="Z14" s="199"/>
      <c r="AA14" s="199"/>
      <c r="AB14" s="199"/>
      <c r="AC14" s="199"/>
      <c r="AD14" s="199"/>
      <c r="AE14" s="199"/>
      <c r="AF14" s="199"/>
      <c r="AG14" s="199"/>
      <c r="AH14" s="199"/>
      <c r="AI14" s="199"/>
      <c r="AJ14" s="437"/>
      <c r="AK14" s="437"/>
      <c r="AL14" s="437"/>
      <c r="AM14" s="437"/>
      <c r="AN14" s="437"/>
      <c r="AO14" s="437"/>
      <c r="AP14" s="437"/>
      <c r="AQ14" s="437"/>
      <c r="AR14" s="437"/>
      <c r="AS14" s="498"/>
      <c r="AT14" s="498"/>
      <c r="AU14" s="498"/>
      <c r="AV14" s="498"/>
      <c r="AW14" s="284"/>
      <c r="AX14" s="492"/>
      <c r="AY14" s="492"/>
      <c r="AZ14" s="492"/>
      <c r="BA14" s="492"/>
      <c r="BB14" s="492"/>
      <c r="BC14" s="492"/>
      <c r="BD14" s="492"/>
      <c r="BE14" s="492"/>
      <c r="BF14" s="492"/>
      <c r="BG14" s="492"/>
      <c r="BH14" s="492"/>
      <c r="BI14" s="492"/>
      <c r="BJ14" s="492"/>
      <c r="BK14" s="492"/>
      <c r="BL14" s="492"/>
      <c r="BM14" s="492"/>
      <c r="BN14" s="492"/>
      <c r="BO14" s="492"/>
      <c r="BP14" s="492"/>
      <c r="BQ14" s="492"/>
      <c r="BR14" s="492"/>
    </row>
    <row r="15" spans="1:70" s="54" customFormat="1" ht="12" customHeight="1" x14ac:dyDescent="0.2">
      <c r="A15" s="193"/>
      <c r="B15" s="193"/>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3"/>
      <c r="AC15" s="193"/>
      <c r="AD15" s="193"/>
      <c r="AE15" s="193"/>
      <c r="AF15" s="193"/>
      <c r="AG15" s="193"/>
      <c r="AH15" s="193"/>
      <c r="AI15" s="193"/>
      <c r="AJ15" s="437"/>
      <c r="AK15" s="437"/>
      <c r="AL15" s="437"/>
      <c r="AM15" s="437"/>
      <c r="AN15" s="437"/>
      <c r="AO15" s="437"/>
      <c r="AP15" s="437"/>
      <c r="AQ15" s="437"/>
      <c r="AR15" s="437"/>
      <c r="AS15" s="499"/>
      <c r="AT15" s="499"/>
      <c r="AU15" s="499"/>
      <c r="AV15" s="499"/>
      <c r="AW15" s="284"/>
      <c r="AX15" s="492"/>
      <c r="AY15" s="492"/>
      <c r="AZ15" s="492"/>
      <c r="BA15" s="492"/>
      <c r="BB15" s="492"/>
      <c r="BC15" s="492"/>
      <c r="BD15" s="492"/>
      <c r="BE15" s="492"/>
      <c r="BF15" s="492"/>
      <c r="BG15" s="492"/>
      <c r="BH15" s="492"/>
      <c r="BI15" s="492"/>
      <c r="BJ15" s="492"/>
      <c r="BK15" s="492"/>
      <c r="BL15" s="492"/>
      <c r="BM15" s="492"/>
      <c r="BN15" s="492"/>
      <c r="BO15" s="492"/>
      <c r="BP15" s="492"/>
      <c r="BQ15" s="492"/>
      <c r="BR15" s="492"/>
    </row>
    <row r="16" spans="1:70" s="54" customFormat="1" ht="12.75" customHeight="1" x14ac:dyDescent="0.2">
      <c r="A16" s="1236" t="s">
        <v>309</v>
      </c>
      <c r="B16" s="1236"/>
      <c r="C16" s="1236"/>
      <c r="D16" s="1236"/>
      <c r="E16" s="1236"/>
      <c r="F16" s="1236"/>
      <c r="G16" s="1236"/>
      <c r="H16" s="1236"/>
      <c r="I16" s="193"/>
      <c r="J16" s="1229"/>
      <c r="K16" s="1229"/>
      <c r="L16" s="1229"/>
      <c r="M16" s="1229"/>
      <c r="N16" s="1229"/>
      <c r="O16" s="1229"/>
      <c r="P16" s="1229"/>
      <c r="Q16" s="1229"/>
      <c r="R16" s="1229"/>
      <c r="S16" s="1229"/>
      <c r="T16" s="1229"/>
      <c r="U16" s="1229"/>
      <c r="V16" s="1229"/>
      <c r="W16" s="1229"/>
      <c r="X16" s="1229"/>
      <c r="Y16" s="1229"/>
      <c r="Z16" s="1229"/>
      <c r="AA16" s="1229"/>
      <c r="AB16" s="1229"/>
      <c r="AC16" s="1229"/>
      <c r="AD16" s="1229"/>
      <c r="AE16" s="1229"/>
      <c r="AF16" s="1229"/>
      <c r="AG16" s="1229"/>
      <c r="AH16" s="1229"/>
      <c r="AI16" s="1229"/>
      <c r="AJ16" s="437"/>
      <c r="AK16" s="437"/>
      <c r="AL16" s="437"/>
      <c r="AM16" s="437"/>
      <c r="AN16" s="437"/>
      <c r="AO16" s="437"/>
      <c r="AP16" s="437"/>
      <c r="AQ16" s="437"/>
      <c r="AR16" s="437"/>
      <c r="AS16" s="495"/>
      <c r="AT16" s="495"/>
      <c r="AU16" s="495"/>
      <c r="AV16" s="495"/>
      <c r="AW16" s="284"/>
      <c r="AX16" s="492"/>
      <c r="AY16" s="492"/>
      <c r="AZ16" s="492"/>
      <c r="BA16" s="492"/>
      <c r="BB16" s="492"/>
      <c r="BC16" s="492"/>
      <c r="BD16" s="492"/>
      <c r="BE16" s="492"/>
      <c r="BF16" s="492"/>
      <c r="BG16" s="492"/>
      <c r="BH16" s="492"/>
      <c r="BI16" s="492"/>
      <c r="BJ16" s="492"/>
      <c r="BK16" s="492"/>
      <c r="BL16" s="492"/>
      <c r="BM16" s="492"/>
      <c r="BN16" s="492"/>
      <c r="BO16" s="492"/>
      <c r="BP16" s="492"/>
      <c r="BQ16" s="492"/>
      <c r="BR16" s="492"/>
    </row>
    <row r="17" spans="1:70" s="54" customFormat="1" ht="12" customHeight="1" x14ac:dyDescent="0.2">
      <c r="A17" s="193"/>
      <c r="B17" s="193"/>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3"/>
      <c r="AC17" s="193"/>
      <c r="AD17" s="193"/>
      <c r="AE17" s="193"/>
      <c r="AF17" s="193"/>
      <c r="AG17" s="193"/>
      <c r="AH17" s="193"/>
      <c r="AI17" s="193"/>
      <c r="AJ17" s="284"/>
      <c r="AK17" s="284"/>
      <c r="AL17" s="284"/>
      <c r="AM17" s="284"/>
      <c r="AN17" s="284"/>
      <c r="AO17" s="284"/>
      <c r="AP17" s="284"/>
      <c r="AQ17" s="284"/>
      <c r="AR17" s="284"/>
      <c r="AS17" s="284"/>
      <c r="AT17" s="284"/>
      <c r="AU17" s="284"/>
      <c r="AV17" s="284"/>
      <c r="AW17" s="284"/>
      <c r="AX17" s="492"/>
      <c r="AY17" s="492"/>
      <c r="AZ17" s="492"/>
      <c r="BA17" s="492"/>
      <c r="BB17" s="492"/>
      <c r="BC17" s="492"/>
      <c r="BD17" s="492"/>
      <c r="BE17" s="492"/>
      <c r="BF17" s="492"/>
      <c r="BG17" s="492"/>
      <c r="BH17" s="492"/>
      <c r="BI17" s="492"/>
      <c r="BJ17" s="492"/>
      <c r="BK17" s="492"/>
      <c r="BL17" s="492"/>
      <c r="BM17" s="492"/>
      <c r="BN17" s="492"/>
      <c r="BO17" s="492"/>
      <c r="BP17" s="492"/>
      <c r="BQ17" s="492"/>
      <c r="BR17" s="492"/>
    </row>
    <row r="18" spans="1:70" s="54" customFormat="1" ht="12" customHeight="1" x14ac:dyDescent="0.2">
      <c r="A18" s="194"/>
      <c r="B18" s="194"/>
      <c r="C18" s="194"/>
      <c r="D18" s="194"/>
      <c r="E18" s="194"/>
      <c r="F18" s="194"/>
      <c r="G18" s="194"/>
      <c r="H18" s="194"/>
      <c r="I18" s="194"/>
      <c r="J18" s="194"/>
      <c r="K18" s="194"/>
      <c r="L18" s="194"/>
      <c r="M18" s="194"/>
      <c r="N18" s="194"/>
      <c r="O18" s="194"/>
      <c r="P18" s="194"/>
      <c r="Q18" s="194"/>
      <c r="R18" s="194"/>
      <c r="S18" s="194"/>
      <c r="T18" s="194"/>
      <c r="U18" s="194"/>
      <c r="V18" s="194"/>
      <c r="W18" s="194"/>
      <c r="X18" s="194"/>
      <c r="Y18" s="194"/>
      <c r="Z18" s="194"/>
      <c r="AA18" s="194"/>
      <c r="AB18" s="194"/>
      <c r="AC18" s="194"/>
      <c r="AD18" s="194"/>
      <c r="AE18" s="194"/>
      <c r="AF18" s="194"/>
      <c r="AG18" s="194"/>
      <c r="AH18" s="194"/>
      <c r="AI18" s="194"/>
      <c r="AJ18" s="284"/>
      <c r="AK18" s="284"/>
      <c r="AL18" s="284"/>
      <c r="AM18" s="284"/>
      <c r="AN18" s="284"/>
      <c r="AO18" s="284"/>
      <c r="AP18" s="284"/>
      <c r="AQ18" s="284"/>
      <c r="AR18" s="284"/>
      <c r="AS18" s="284"/>
      <c r="AT18" s="284"/>
      <c r="AU18" s="284"/>
      <c r="AV18" s="284"/>
      <c r="AW18" s="284"/>
      <c r="AX18" s="492"/>
      <c r="AY18" s="492"/>
      <c r="AZ18" s="492"/>
      <c r="BA18" s="492"/>
      <c r="BB18" s="492"/>
      <c r="BC18" s="492"/>
      <c r="BD18" s="492"/>
      <c r="BE18" s="492"/>
      <c r="BF18" s="492"/>
      <c r="BG18" s="492"/>
      <c r="BH18" s="492"/>
      <c r="BI18" s="492"/>
      <c r="BJ18" s="492"/>
      <c r="BK18" s="492"/>
      <c r="BL18" s="492"/>
      <c r="BM18" s="492"/>
      <c r="BN18" s="492"/>
      <c r="BO18" s="492"/>
      <c r="BP18" s="492"/>
      <c r="BQ18" s="492"/>
      <c r="BR18" s="492"/>
    </row>
    <row r="19" spans="1:70" s="54" customFormat="1" ht="12" customHeight="1" x14ac:dyDescent="0.2">
      <c r="A19" s="1237" t="s">
        <v>308</v>
      </c>
      <c r="B19" s="1237"/>
      <c r="C19" s="1237"/>
      <c r="D19" s="1237"/>
      <c r="E19" s="1237"/>
      <c r="F19" s="1237"/>
      <c r="G19" s="1237"/>
      <c r="H19" s="1237"/>
      <c r="I19" s="194"/>
      <c r="J19" s="1229"/>
      <c r="K19" s="1229"/>
      <c r="L19" s="1229"/>
      <c r="M19" s="1229"/>
      <c r="N19" s="1229"/>
      <c r="O19" s="1229"/>
      <c r="P19" s="1229"/>
      <c r="Q19" s="1229"/>
      <c r="R19" s="1229"/>
      <c r="S19" s="1229"/>
      <c r="T19" s="1229"/>
      <c r="U19" s="1229"/>
      <c r="V19" s="1229"/>
      <c r="W19" s="1229"/>
      <c r="X19" s="1229"/>
      <c r="Y19" s="1229"/>
      <c r="Z19" s="1229"/>
      <c r="AA19" s="1229"/>
      <c r="AB19" s="1229"/>
      <c r="AC19" s="1229"/>
      <c r="AD19" s="1229"/>
      <c r="AE19" s="1229"/>
      <c r="AF19" s="1229"/>
      <c r="AG19" s="1229"/>
      <c r="AH19" s="1229"/>
      <c r="AI19" s="1229"/>
      <c r="AJ19" s="284"/>
      <c r="AK19" s="284"/>
      <c r="AL19" s="284"/>
      <c r="AM19" s="284"/>
      <c r="AN19" s="284"/>
      <c r="AO19" s="284"/>
      <c r="AP19" s="284"/>
      <c r="AQ19" s="284"/>
      <c r="AR19" s="284"/>
      <c r="AS19" s="284"/>
      <c r="AT19" s="284"/>
      <c r="AU19" s="284"/>
      <c r="AV19" s="284"/>
      <c r="AW19" s="284"/>
      <c r="AX19" s="492"/>
      <c r="AY19" s="492"/>
      <c r="AZ19" s="492"/>
      <c r="BA19" s="492"/>
      <c r="BB19" s="492"/>
      <c r="BC19" s="492"/>
      <c r="BD19" s="492"/>
      <c r="BE19" s="492"/>
      <c r="BF19" s="492"/>
      <c r="BG19" s="492"/>
      <c r="BH19" s="492"/>
      <c r="BI19" s="492"/>
      <c r="BJ19" s="492"/>
      <c r="BK19" s="492"/>
      <c r="BL19" s="492"/>
      <c r="BM19" s="492"/>
      <c r="BN19" s="492"/>
      <c r="BO19" s="492"/>
      <c r="BP19" s="492"/>
      <c r="BQ19" s="492"/>
      <c r="BR19" s="492"/>
    </row>
    <row r="20" spans="1:70" s="54" customFormat="1" ht="12" customHeight="1" x14ac:dyDescent="0.2">
      <c r="A20" s="194"/>
      <c r="B20" s="194"/>
      <c r="C20" s="194"/>
      <c r="D20" s="194"/>
      <c r="E20" s="194"/>
      <c r="F20" s="194"/>
      <c r="G20" s="194"/>
      <c r="H20" s="194"/>
      <c r="I20" s="194"/>
      <c r="J20" s="194"/>
      <c r="K20" s="194"/>
      <c r="L20" s="194"/>
      <c r="M20" s="194"/>
      <c r="N20" s="194"/>
      <c r="O20" s="194"/>
      <c r="P20" s="194"/>
      <c r="Q20" s="194"/>
      <c r="R20" s="194"/>
      <c r="S20" s="194"/>
      <c r="T20" s="194"/>
      <c r="U20" s="194"/>
      <c r="V20" s="194"/>
      <c r="W20" s="194"/>
      <c r="X20" s="194"/>
      <c r="Y20" s="194"/>
      <c r="Z20" s="194"/>
      <c r="AA20" s="194"/>
      <c r="AB20" s="194"/>
      <c r="AC20" s="194"/>
      <c r="AD20" s="194"/>
      <c r="AE20" s="194"/>
      <c r="AF20" s="194"/>
      <c r="AG20" s="194"/>
      <c r="AH20" s="194"/>
      <c r="AI20" s="194"/>
      <c r="AJ20" s="284"/>
      <c r="AK20" s="284"/>
      <c r="AL20" s="284"/>
      <c r="AM20" s="284"/>
      <c r="AN20" s="284"/>
      <c r="AO20" s="284"/>
      <c r="AP20" s="284"/>
      <c r="AQ20" s="284"/>
      <c r="AR20" s="284"/>
      <c r="AS20" s="284"/>
      <c r="AT20" s="284"/>
      <c r="AU20" s="284"/>
      <c r="AV20" s="284"/>
      <c r="AW20" s="284"/>
      <c r="AX20" s="492"/>
      <c r="AY20" s="492"/>
      <c r="AZ20" s="492"/>
      <c r="BA20" s="492"/>
      <c r="BB20" s="492"/>
      <c r="BC20" s="492"/>
      <c r="BD20" s="492"/>
      <c r="BE20" s="492"/>
      <c r="BF20" s="492"/>
      <c r="BG20" s="492"/>
      <c r="BH20" s="492"/>
      <c r="BI20" s="492"/>
      <c r="BJ20" s="492"/>
      <c r="BK20" s="492"/>
      <c r="BL20" s="492"/>
      <c r="BM20" s="492"/>
      <c r="BN20" s="492"/>
      <c r="BO20" s="492"/>
      <c r="BP20" s="492"/>
      <c r="BQ20" s="492"/>
      <c r="BR20" s="492"/>
    </row>
    <row r="21" spans="1:70" s="54" customFormat="1" ht="12" customHeight="1" x14ac:dyDescent="0.2">
      <c r="A21" s="194"/>
      <c r="B21" s="194"/>
      <c r="C21" s="194"/>
      <c r="D21" s="194"/>
      <c r="E21" s="194"/>
      <c r="F21" s="194"/>
      <c r="G21" s="194"/>
      <c r="H21" s="194"/>
      <c r="I21" s="194"/>
      <c r="J21" s="194"/>
      <c r="K21" s="194"/>
      <c r="L21" s="194"/>
      <c r="M21" s="194"/>
      <c r="N21" s="194"/>
      <c r="O21" s="194"/>
      <c r="P21" s="194"/>
      <c r="Q21" s="194"/>
      <c r="R21" s="194"/>
      <c r="S21" s="194"/>
      <c r="T21" s="194"/>
      <c r="U21" s="194"/>
      <c r="V21" s="194"/>
      <c r="W21" s="194"/>
      <c r="X21" s="194"/>
      <c r="Y21" s="194"/>
      <c r="Z21" s="194"/>
      <c r="AA21" s="194"/>
      <c r="AB21" s="194"/>
      <c r="AC21" s="194"/>
      <c r="AD21" s="194"/>
      <c r="AE21" s="194"/>
      <c r="AF21" s="194"/>
      <c r="AG21" s="194"/>
      <c r="AH21" s="194"/>
      <c r="AI21" s="194"/>
      <c r="AJ21" s="284"/>
      <c r="AK21" s="284"/>
      <c r="AL21" s="284"/>
      <c r="AM21" s="284"/>
      <c r="AN21" s="284"/>
      <c r="AO21" s="284"/>
      <c r="AP21" s="284"/>
      <c r="AQ21" s="284"/>
      <c r="AR21" s="284"/>
      <c r="AS21" s="284"/>
      <c r="AT21" s="284"/>
      <c r="AU21" s="284"/>
      <c r="AV21" s="284"/>
      <c r="AW21" s="284"/>
      <c r="AX21" s="492"/>
      <c r="AY21" s="492"/>
      <c r="AZ21" s="492"/>
      <c r="BA21" s="492"/>
      <c r="BB21" s="492"/>
      <c r="BC21" s="492"/>
      <c r="BD21" s="492"/>
      <c r="BE21" s="492"/>
      <c r="BF21" s="492"/>
      <c r="BG21" s="492"/>
      <c r="BH21" s="492"/>
      <c r="BI21" s="492"/>
      <c r="BJ21" s="492"/>
      <c r="BK21" s="492"/>
      <c r="BL21" s="492"/>
      <c r="BM21" s="492"/>
      <c r="BN21" s="492"/>
      <c r="BO21" s="492"/>
      <c r="BP21" s="492"/>
      <c r="BQ21" s="492"/>
      <c r="BR21" s="492"/>
    </row>
    <row r="22" spans="1:70" s="54" customFormat="1" ht="12.75" customHeight="1" x14ac:dyDescent="0.2">
      <c r="A22" s="1237" t="s">
        <v>307</v>
      </c>
      <c r="B22" s="1237"/>
      <c r="C22" s="1237"/>
      <c r="D22" s="1237"/>
      <c r="E22" s="1237"/>
      <c r="F22" s="1237"/>
      <c r="G22" s="1237"/>
      <c r="H22" s="1237"/>
      <c r="I22" s="194"/>
      <c r="J22" s="1229"/>
      <c r="K22" s="1229"/>
      <c r="L22" s="1229"/>
      <c r="M22" s="1229"/>
      <c r="N22" s="1229"/>
      <c r="O22" s="1229"/>
      <c r="P22" s="1229"/>
      <c r="Q22" s="1229"/>
      <c r="R22" s="1229"/>
      <c r="S22" s="1229"/>
      <c r="T22" s="1229"/>
      <c r="U22" s="1229"/>
      <c r="V22" s="1229"/>
      <c r="W22" s="1229"/>
      <c r="X22" s="1229"/>
      <c r="Y22" s="1229"/>
      <c r="Z22" s="1229"/>
      <c r="AA22" s="1229"/>
      <c r="AB22" s="1229"/>
      <c r="AC22" s="1229"/>
      <c r="AD22" s="1229"/>
      <c r="AE22" s="1229"/>
      <c r="AF22" s="1229"/>
      <c r="AG22" s="1229"/>
      <c r="AH22" s="1229"/>
      <c r="AI22" s="1229"/>
      <c r="AJ22" s="284"/>
      <c r="AK22" s="284"/>
      <c r="AL22" s="284"/>
      <c r="AM22" s="284"/>
      <c r="AN22" s="284"/>
      <c r="AO22" s="284"/>
      <c r="AP22" s="284"/>
      <c r="AQ22" s="284"/>
      <c r="AR22" s="284"/>
      <c r="AS22" s="284"/>
      <c r="AT22" s="284"/>
      <c r="AU22" s="284"/>
      <c r="AV22" s="284"/>
      <c r="AW22" s="284"/>
      <c r="AX22" s="492"/>
      <c r="AY22" s="492"/>
      <c r="AZ22" s="492"/>
      <c r="BA22" s="492"/>
      <c r="BB22" s="492"/>
      <c r="BC22" s="492"/>
      <c r="BD22" s="492"/>
      <c r="BE22" s="492"/>
      <c r="BF22" s="492"/>
      <c r="BG22" s="492"/>
      <c r="BH22" s="492"/>
      <c r="BI22" s="492"/>
      <c r="BJ22" s="492"/>
      <c r="BK22" s="492"/>
      <c r="BL22" s="492"/>
      <c r="BM22" s="492"/>
      <c r="BN22" s="492"/>
      <c r="BO22" s="492"/>
      <c r="BP22" s="492"/>
      <c r="BQ22" s="492"/>
      <c r="BR22" s="492"/>
    </row>
    <row r="23" spans="1:70" s="54" customFormat="1" ht="12" customHeight="1" x14ac:dyDescent="0.2">
      <c r="A23" s="193"/>
      <c r="B23" s="193"/>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3"/>
      <c r="AC23" s="193"/>
      <c r="AD23" s="193"/>
      <c r="AE23" s="193"/>
      <c r="AF23" s="193"/>
      <c r="AG23" s="193"/>
      <c r="AH23" s="193"/>
      <c r="AI23" s="193"/>
      <c r="AJ23" s="284"/>
      <c r="AK23" s="284"/>
      <c r="AL23" s="284"/>
      <c r="AM23" s="284"/>
      <c r="AN23" s="284"/>
      <c r="AO23" s="284"/>
      <c r="AP23" s="284"/>
      <c r="AQ23" s="284"/>
      <c r="AR23" s="284"/>
      <c r="AS23" s="284"/>
      <c r="AT23" s="284"/>
      <c r="AU23" s="284"/>
      <c r="AV23" s="284"/>
      <c r="AW23" s="284"/>
      <c r="AX23" s="492"/>
      <c r="AY23" s="492"/>
      <c r="AZ23" s="492"/>
      <c r="BA23" s="492"/>
      <c r="BB23" s="492"/>
      <c r="BC23" s="492"/>
      <c r="BD23" s="492"/>
      <c r="BE23" s="492"/>
      <c r="BF23" s="492"/>
      <c r="BG23" s="492"/>
      <c r="BH23" s="492"/>
      <c r="BI23" s="492"/>
      <c r="BJ23" s="492"/>
      <c r="BK23" s="492"/>
      <c r="BL23" s="492"/>
      <c r="BM23" s="492"/>
      <c r="BN23" s="492"/>
      <c r="BO23" s="492"/>
      <c r="BP23" s="492"/>
      <c r="BQ23" s="492"/>
      <c r="BR23" s="492"/>
    </row>
    <row r="24" spans="1:70" s="54" customFormat="1" ht="12" customHeight="1" x14ac:dyDescent="0.2">
      <c r="A24" s="193"/>
      <c r="B24" s="193"/>
      <c r="C24" s="193"/>
      <c r="D24" s="193"/>
      <c r="E24" s="193"/>
      <c r="F24" s="193"/>
      <c r="G24" s="193"/>
      <c r="H24" s="193"/>
      <c r="I24" s="193"/>
      <c r="J24" s="193"/>
      <c r="K24" s="193"/>
      <c r="L24" s="193"/>
      <c r="M24" s="193"/>
      <c r="N24" s="193"/>
      <c r="O24" s="193"/>
      <c r="P24" s="193"/>
      <c r="Q24" s="193"/>
      <c r="R24" s="193"/>
      <c r="S24" s="193"/>
      <c r="T24" s="193"/>
      <c r="U24" s="193"/>
      <c r="V24" s="193"/>
      <c r="W24" s="193"/>
      <c r="X24" s="193"/>
      <c r="Y24" s="193"/>
      <c r="Z24" s="193"/>
      <c r="AA24" s="193"/>
      <c r="AB24" s="193"/>
      <c r="AC24" s="193"/>
      <c r="AD24" s="193"/>
      <c r="AE24" s="193"/>
      <c r="AF24" s="193"/>
      <c r="AG24" s="193"/>
      <c r="AH24" s="193"/>
      <c r="AI24" s="193"/>
      <c r="AJ24" s="284"/>
      <c r="AK24" s="284"/>
      <c r="AL24" s="284"/>
      <c r="AM24" s="284"/>
      <c r="AN24" s="284"/>
      <c r="AO24" s="284"/>
      <c r="AP24" s="284"/>
      <c r="AQ24" s="284"/>
      <c r="AR24" s="284"/>
      <c r="AS24" s="284"/>
      <c r="AT24" s="284"/>
      <c r="AU24" s="284"/>
      <c r="AV24" s="284"/>
      <c r="AW24" s="284"/>
      <c r="AX24" s="492"/>
      <c r="AY24" s="492"/>
      <c r="AZ24" s="492"/>
      <c r="BA24" s="492"/>
      <c r="BB24" s="492"/>
      <c r="BC24" s="492"/>
      <c r="BD24" s="492"/>
      <c r="BE24" s="492"/>
      <c r="BF24" s="492"/>
      <c r="BG24" s="492"/>
      <c r="BH24" s="492"/>
      <c r="BI24" s="492"/>
      <c r="BJ24" s="492"/>
      <c r="BK24" s="492"/>
      <c r="BL24" s="492"/>
      <c r="BM24" s="492"/>
      <c r="BN24" s="492"/>
      <c r="BO24" s="492"/>
      <c r="BP24" s="492"/>
      <c r="BQ24" s="492"/>
      <c r="BR24" s="492"/>
    </row>
    <row r="25" spans="1:70" s="54" customFormat="1" ht="12" customHeight="1" x14ac:dyDescent="0.2">
      <c r="A25" s="1236" t="s">
        <v>306</v>
      </c>
      <c r="B25" s="1236"/>
      <c r="C25" s="1236"/>
      <c r="D25" s="1236"/>
      <c r="E25" s="1236"/>
      <c r="F25" s="1236"/>
      <c r="G25" s="1236"/>
      <c r="H25" s="1236"/>
      <c r="I25" s="193"/>
      <c r="J25" s="1229"/>
      <c r="K25" s="1229"/>
      <c r="L25" s="1229"/>
      <c r="M25" s="1229"/>
      <c r="N25" s="1229"/>
      <c r="O25" s="1229"/>
      <c r="P25" s="1229"/>
      <c r="Q25" s="1229"/>
      <c r="R25" s="1229"/>
      <c r="S25" s="1229"/>
      <c r="T25" s="1229"/>
      <c r="U25" s="1229"/>
      <c r="V25" s="1229"/>
      <c r="W25" s="1229"/>
      <c r="X25" s="1229"/>
      <c r="Y25" s="1229"/>
      <c r="Z25" s="1229"/>
      <c r="AA25" s="1229"/>
      <c r="AB25" s="1229"/>
      <c r="AC25" s="1229"/>
      <c r="AD25" s="1229"/>
      <c r="AE25" s="1229"/>
      <c r="AF25" s="1229"/>
      <c r="AG25" s="1229"/>
      <c r="AH25" s="1229"/>
      <c r="AI25" s="1229"/>
      <c r="AJ25" s="284"/>
      <c r="AK25" s="284"/>
      <c r="AL25" s="284"/>
      <c r="AM25" s="284"/>
      <c r="AN25" s="284"/>
      <c r="AO25" s="284"/>
      <c r="AP25" s="284"/>
      <c r="AQ25" s="284"/>
      <c r="AR25" s="284"/>
      <c r="AS25" s="284"/>
      <c r="AT25" s="284"/>
      <c r="AU25" s="284"/>
      <c r="AV25" s="284"/>
      <c r="AW25" s="284"/>
      <c r="AX25" s="492"/>
      <c r="AY25" s="492"/>
      <c r="AZ25" s="492"/>
      <c r="BA25" s="492"/>
      <c r="BB25" s="492"/>
      <c r="BC25" s="492"/>
      <c r="BD25" s="492"/>
      <c r="BE25" s="492"/>
      <c r="BF25" s="492"/>
      <c r="BG25" s="492"/>
      <c r="BH25" s="492"/>
      <c r="BI25" s="492"/>
      <c r="BJ25" s="492"/>
      <c r="BK25" s="492"/>
      <c r="BL25" s="492"/>
      <c r="BM25" s="492"/>
      <c r="BN25" s="492"/>
      <c r="BO25" s="492"/>
      <c r="BP25" s="492"/>
      <c r="BQ25" s="492"/>
      <c r="BR25" s="492"/>
    </row>
    <row r="26" spans="1:70" s="54" customFormat="1" ht="12" customHeight="1" x14ac:dyDescent="0.2">
      <c r="A26" s="193"/>
      <c r="B26" s="193"/>
      <c r="C26" s="193"/>
      <c r="D26" s="193"/>
      <c r="E26" s="193"/>
      <c r="F26" s="193"/>
      <c r="G26" s="193"/>
      <c r="H26" s="193"/>
      <c r="I26" s="193"/>
      <c r="J26" s="193"/>
      <c r="K26" s="193"/>
      <c r="L26" s="193"/>
      <c r="M26" s="193"/>
      <c r="N26" s="193"/>
      <c r="O26" s="193"/>
      <c r="P26" s="193"/>
      <c r="Q26" s="193"/>
      <c r="R26" s="193"/>
      <c r="S26" s="192"/>
      <c r="T26" s="192"/>
      <c r="U26" s="192"/>
      <c r="V26" s="192"/>
      <c r="W26" s="192"/>
      <c r="X26" s="192"/>
      <c r="Y26" s="192"/>
      <c r="Z26" s="192"/>
      <c r="AA26" s="192"/>
      <c r="AB26" s="192"/>
      <c r="AC26" s="192"/>
      <c r="AD26" s="192"/>
      <c r="AE26" s="192"/>
      <c r="AF26" s="192"/>
      <c r="AG26" s="192"/>
      <c r="AH26" s="192"/>
      <c r="AI26" s="192"/>
      <c r="AJ26" s="284"/>
      <c r="AK26" s="284"/>
      <c r="AL26" s="284"/>
      <c r="AM26" s="284"/>
      <c r="AN26" s="284"/>
      <c r="AO26" s="284"/>
      <c r="AP26" s="284"/>
      <c r="AQ26" s="284"/>
      <c r="AR26" s="284"/>
      <c r="AS26" s="284"/>
      <c r="AT26" s="284"/>
      <c r="AU26" s="284"/>
      <c r="AV26" s="284"/>
      <c r="AW26" s="284"/>
      <c r="AX26" s="492"/>
      <c r="AY26" s="492"/>
      <c r="AZ26" s="492"/>
      <c r="BA26" s="492"/>
      <c r="BB26" s="492"/>
      <c r="BC26" s="492"/>
      <c r="BD26" s="492"/>
      <c r="BE26" s="492"/>
      <c r="BF26" s="492"/>
      <c r="BG26" s="492"/>
      <c r="BH26" s="492"/>
      <c r="BI26" s="492"/>
      <c r="BJ26" s="492"/>
      <c r="BK26" s="492"/>
      <c r="BL26" s="492"/>
      <c r="BM26" s="492"/>
      <c r="BN26" s="492"/>
      <c r="BO26" s="492"/>
      <c r="BP26" s="492"/>
      <c r="BQ26" s="492"/>
      <c r="BR26" s="492"/>
    </row>
    <row r="27" spans="1:70" s="54" customFormat="1" ht="12" customHeight="1" x14ac:dyDescent="0.2">
      <c r="A27" s="193"/>
      <c r="B27" s="193"/>
      <c r="C27" s="193"/>
      <c r="D27" s="193"/>
      <c r="E27" s="193"/>
      <c r="F27" s="193"/>
      <c r="G27" s="193"/>
      <c r="H27" s="193"/>
      <c r="I27" s="193"/>
      <c r="J27" s="193"/>
      <c r="K27" s="193"/>
      <c r="L27" s="193"/>
      <c r="M27" s="193"/>
      <c r="N27" s="193"/>
      <c r="O27" s="193"/>
      <c r="P27" s="193"/>
      <c r="Q27" s="193"/>
      <c r="R27" s="193"/>
      <c r="S27" s="192"/>
      <c r="T27" s="192"/>
      <c r="U27" s="192"/>
      <c r="V27" s="192"/>
      <c r="W27" s="192"/>
      <c r="X27" s="192"/>
      <c r="Y27" s="192"/>
      <c r="Z27" s="192"/>
      <c r="AA27" s="192"/>
      <c r="AB27" s="192"/>
      <c r="AC27" s="192"/>
      <c r="AD27" s="192"/>
      <c r="AE27" s="192"/>
      <c r="AF27" s="192"/>
      <c r="AG27" s="192"/>
      <c r="AH27" s="192"/>
      <c r="AI27" s="192"/>
      <c r="AJ27" s="284"/>
      <c r="AK27" s="284"/>
      <c r="AL27" s="284"/>
      <c r="AM27" s="284"/>
      <c r="AN27" s="284"/>
      <c r="AO27" s="284"/>
      <c r="AP27" s="284"/>
      <c r="AQ27" s="284"/>
      <c r="AR27" s="284"/>
      <c r="AS27" s="284"/>
      <c r="AT27" s="284"/>
      <c r="AU27" s="284"/>
      <c r="AV27" s="284"/>
      <c r="AW27" s="284"/>
      <c r="AX27" s="492"/>
      <c r="AY27" s="492"/>
      <c r="AZ27" s="492"/>
      <c r="BA27" s="492"/>
      <c r="BB27" s="492"/>
      <c r="BC27" s="492"/>
      <c r="BD27" s="492"/>
      <c r="BE27" s="492"/>
      <c r="BF27" s="492"/>
      <c r="BG27" s="492"/>
      <c r="BH27" s="492"/>
      <c r="BI27" s="492"/>
      <c r="BJ27" s="492"/>
      <c r="BK27" s="492"/>
      <c r="BL27" s="492"/>
      <c r="BM27" s="492"/>
      <c r="BN27" s="492"/>
      <c r="BO27" s="492"/>
      <c r="BP27" s="492"/>
      <c r="BQ27" s="492"/>
      <c r="BR27" s="492"/>
    </row>
    <row r="28" spans="1:70" s="54" customFormat="1" ht="12" customHeight="1" x14ac:dyDescent="0.2">
      <c r="A28" s="193"/>
      <c r="B28" s="193"/>
      <c r="C28" s="193"/>
      <c r="D28" s="193"/>
      <c r="E28" s="193"/>
      <c r="F28" s="193"/>
      <c r="G28" s="193"/>
      <c r="H28" s="193"/>
      <c r="I28" s="193"/>
      <c r="J28" s="193"/>
      <c r="K28" s="193"/>
      <c r="L28" s="193"/>
      <c r="M28" s="193"/>
      <c r="N28" s="193"/>
      <c r="O28" s="193"/>
      <c r="P28" s="193"/>
      <c r="Q28" s="193"/>
      <c r="R28" s="193"/>
      <c r="S28" s="192"/>
      <c r="T28" s="192"/>
      <c r="U28" s="192"/>
      <c r="V28" s="192"/>
      <c r="W28" s="192"/>
      <c r="X28" s="192"/>
      <c r="Y28" s="192"/>
      <c r="Z28" s="192"/>
      <c r="AA28" s="192"/>
      <c r="AB28" s="192"/>
      <c r="AC28" s="192"/>
      <c r="AD28" s="192"/>
      <c r="AE28" s="192"/>
      <c r="AF28" s="192"/>
      <c r="AG28" s="192"/>
      <c r="AH28" s="192"/>
      <c r="AI28" s="192"/>
      <c r="AJ28" s="284"/>
      <c r="AK28" s="284"/>
      <c r="AL28" s="284"/>
      <c r="AM28" s="284"/>
      <c r="AN28" s="284"/>
      <c r="AO28" s="284"/>
      <c r="AP28" s="284"/>
      <c r="AQ28" s="284"/>
      <c r="AR28" s="284"/>
      <c r="AS28" s="284"/>
      <c r="AT28" s="284"/>
      <c r="AU28" s="284"/>
      <c r="AV28" s="284"/>
      <c r="AW28" s="284"/>
      <c r="AX28" s="492"/>
      <c r="AY28" s="492"/>
      <c r="AZ28" s="492"/>
      <c r="BA28" s="492"/>
      <c r="BB28" s="492"/>
      <c r="BC28" s="492"/>
      <c r="BD28" s="492"/>
      <c r="BE28" s="492"/>
      <c r="BF28" s="492"/>
      <c r="BG28" s="492"/>
      <c r="BH28" s="492"/>
      <c r="BI28" s="492"/>
      <c r="BJ28" s="492"/>
      <c r="BK28" s="492"/>
      <c r="BL28" s="492"/>
      <c r="BM28" s="492"/>
      <c r="BN28" s="492"/>
      <c r="BO28" s="492"/>
      <c r="BP28" s="492"/>
      <c r="BQ28" s="492"/>
      <c r="BR28" s="492"/>
    </row>
    <row r="29" spans="1:70" s="54" customFormat="1" ht="12.75" customHeight="1" x14ac:dyDescent="0.2">
      <c r="A29" s="1220" t="s">
        <v>305</v>
      </c>
      <c r="B29" s="1221"/>
      <c r="C29" s="1221"/>
      <c r="D29" s="1221"/>
      <c r="E29" s="1221"/>
      <c r="F29" s="1221"/>
      <c r="G29" s="1221"/>
      <c r="H29" s="1221"/>
      <c r="I29" s="1221"/>
      <c r="J29" s="1221"/>
      <c r="K29" s="1221"/>
      <c r="L29" s="1221"/>
      <c r="M29" s="1221"/>
      <c r="N29" s="1221"/>
      <c r="O29" s="1221"/>
      <c r="P29" s="1221"/>
      <c r="Q29" s="1221"/>
      <c r="R29" s="1221"/>
      <c r="S29" s="1221"/>
      <c r="T29" s="1221"/>
      <c r="U29" s="1221"/>
      <c r="V29" s="1221"/>
      <c r="W29" s="1221"/>
      <c r="X29" s="1221"/>
      <c r="Y29" s="1221"/>
      <c r="Z29" s="1221"/>
      <c r="AA29" s="1221"/>
      <c r="AB29" s="1221"/>
      <c r="AC29" s="1221"/>
      <c r="AD29" s="1221"/>
      <c r="AE29" s="1221"/>
      <c r="AF29" s="1221"/>
      <c r="AG29" s="1221"/>
      <c r="AH29" s="1221"/>
      <c r="AI29" s="1222"/>
      <c r="AJ29" s="284"/>
      <c r="AK29" s="284"/>
      <c r="AL29" s="284"/>
      <c r="AM29" s="284"/>
      <c r="AN29" s="284"/>
      <c r="AO29" s="284"/>
      <c r="AP29" s="284"/>
      <c r="AQ29" s="284"/>
      <c r="AR29" s="284"/>
      <c r="AS29" s="284"/>
      <c r="AT29" s="284"/>
      <c r="AU29" s="284"/>
      <c r="AV29" s="284"/>
      <c r="AW29" s="284"/>
      <c r="AX29" s="492"/>
      <c r="AY29" s="492"/>
      <c r="AZ29" s="492"/>
      <c r="BA29" s="492"/>
      <c r="BB29" s="492"/>
      <c r="BC29" s="492"/>
      <c r="BD29" s="492"/>
      <c r="BE29" s="492"/>
      <c r="BF29" s="492"/>
      <c r="BG29" s="492"/>
      <c r="BH29" s="492"/>
      <c r="BI29" s="492"/>
      <c r="BJ29" s="492"/>
      <c r="BK29" s="492"/>
      <c r="BL29" s="492"/>
      <c r="BM29" s="492"/>
      <c r="BN29" s="492"/>
      <c r="BO29" s="492"/>
      <c r="BP29" s="492"/>
      <c r="BQ29" s="492"/>
      <c r="BR29" s="492"/>
    </row>
    <row r="30" spans="1:70" s="54" customFormat="1" ht="12" customHeight="1" x14ac:dyDescent="0.2">
      <c r="A30" s="191"/>
      <c r="B30" s="190"/>
      <c r="C30" s="190"/>
      <c r="D30" s="190"/>
      <c r="E30" s="190"/>
      <c r="F30" s="190"/>
      <c r="G30" s="190"/>
      <c r="H30" s="190"/>
      <c r="I30" s="190"/>
      <c r="J30" s="190"/>
      <c r="K30" s="190"/>
      <c r="L30" s="190"/>
      <c r="M30" s="190"/>
      <c r="N30" s="190"/>
      <c r="O30" s="190"/>
      <c r="P30" s="190"/>
      <c r="Q30" s="190"/>
      <c r="R30" s="190"/>
      <c r="S30" s="189"/>
      <c r="T30" s="189"/>
      <c r="U30" s="189"/>
      <c r="V30" s="189"/>
      <c r="W30" s="189"/>
      <c r="X30" s="189"/>
      <c r="Y30" s="189"/>
      <c r="Z30" s="189"/>
      <c r="AA30" s="189"/>
      <c r="AB30" s="189"/>
      <c r="AC30" s="189"/>
      <c r="AD30" s="189"/>
      <c r="AE30" s="189"/>
      <c r="AF30" s="189"/>
      <c r="AG30" s="189"/>
      <c r="AH30" s="189"/>
      <c r="AI30" s="188"/>
      <c r="AJ30" s="284"/>
      <c r="AK30" s="284"/>
      <c r="AL30" s="284"/>
      <c r="AM30" s="284"/>
      <c r="AN30" s="284"/>
      <c r="AO30" s="284"/>
      <c r="AP30" s="284"/>
      <c r="AQ30" s="284"/>
      <c r="AR30" s="284"/>
      <c r="AS30" s="284"/>
      <c r="AT30" s="284"/>
      <c r="AU30" s="284"/>
      <c r="AV30" s="284"/>
      <c r="AW30" s="284"/>
      <c r="AX30" s="492"/>
      <c r="AY30" s="492"/>
      <c r="AZ30" s="492"/>
      <c r="BA30" s="492"/>
      <c r="BB30" s="492"/>
      <c r="BC30" s="492"/>
      <c r="BD30" s="492"/>
      <c r="BE30" s="492"/>
      <c r="BF30" s="492"/>
      <c r="BG30" s="492"/>
      <c r="BH30" s="492"/>
      <c r="BI30" s="492"/>
      <c r="BJ30" s="492"/>
      <c r="BK30" s="492"/>
      <c r="BL30" s="492"/>
      <c r="BM30" s="492"/>
      <c r="BN30" s="492"/>
      <c r="BO30" s="492"/>
      <c r="BP30" s="492"/>
      <c r="BQ30" s="492"/>
      <c r="BR30" s="492"/>
    </row>
    <row r="31" spans="1:70" s="54" customFormat="1" ht="12" customHeight="1" x14ac:dyDescent="0.2">
      <c r="A31" s="1238" t="s">
        <v>874</v>
      </c>
      <c r="B31" s="1239"/>
      <c r="C31" s="1239"/>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40"/>
      <c r="AJ31" s="284"/>
      <c r="AK31" s="284"/>
      <c r="AL31" s="284"/>
      <c r="AM31" s="284"/>
      <c r="AN31" s="284"/>
      <c r="AO31" s="284"/>
      <c r="AP31" s="284"/>
      <c r="AQ31" s="284"/>
      <c r="AR31" s="284"/>
      <c r="AS31" s="284"/>
      <c r="AT31" s="284"/>
      <c r="AU31" s="284"/>
      <c r="AV31" s="284"/>
      <c r="AW31" s="284"/>
      <c r="AX31" s="492"/>
      <c r="AY31" s="492"/>
      <c r="AZ31" s="492"/>
      <c r="BA31" s="492"/>
      <c r="BB31" s="492"/>
      <c r="BC31" s="492"/>
      <c r="BD31" s="492"/>
      <c r="BE31" s="492"/>
      <c r="BF31" s="492"/>
      <c r="BG31" s="492"/>
      <c r="BH31" s="492"/>
      <c r="BI31" s="492"/>
      <c r="BJ31" s="492"/>
      <c r="BK31" s="492"/>
      <c r="BL31" s="492"/>
      <c r="BM31" s="492"/>
      <c r="BN31" s="492"/>
      <c r="BO31" s="492"/>
      <c r="BP31" s="492"/>
      <c r="BQ31" s="492"/>
      <c r="BR31" s="492"/>
    </row>
    <row r="32" spans="1:70" s="54" customFormat="1" ht="12" customHeight="1" x14ac:dyDescent="0.2">
      <c r="A32" s="1238"/>
      <c r="B32" s="1239"/>
      <c r="C32" s="1239"/>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40"/>
      <c r="AJ32" s="284"/>
      <c r="AK32" s="284"/>
      <c r="AL32" s="284"/>
      <c r="AM32" s="284"/>
      <c r="AN32" s="284"/>
      <c r="AO32" s="284"/>
      <c r="AP32" s="284"/>
      <c r="AQ32" s="284"/>
      <c r="AR32" s="284"/>
      <c r="AS32" s="284"/>
      <c r="AT32" s="284"/>
      <c r="AU32" s="284"/>
      <c r="AV32" s="284"/>
      <c r="AW32" s="284"/>
      <c r="AX32" s="492"/>
      <c r="AY32" s="492"/>
      <c r="AZ32" s="492"/>
      <c r="BA32" s="492"/>
      <c r="BB32" s="492"/>
      <c r="BC32" s="492"/>
      <c r="BD32" s="492"/>
      <c r="BE32" s="492"/>
      <c r="BF32" s="492"/>
      <c r="BG32" s="492"/>
      <c r="BH32" s="492"/>
      <c r="BI32" s="492"/>
      <c r="BJ32" s="492"/>
      <c r="BK32" s="492"/>
      <c r="BL32" s="492"/>
      <c r="BM32" s="492"/>
      <c r="BN32" s="492"/>
      <c r="BO32" s="492"/>
      <c r="BP32" s="492"/>
      <c r="BQ32" s="492"/>
      <c r="BR32" s="492"/>
    </row>
    <row r="33" spans="1:70" s="54" customFormat="1" ht="12" customHeight="1" x14ac:dyDescent="0.2">
      <c r="A33" s="1238"/>
      <c r="B33" s="1239"/>
      <c r="C33" s="1239"/>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40"/>
      <c r="AJ33" s="284"/>
      <c r="AK33" s="284"/>
      <c r="AL33" s="284"/>
      <c r="AM33" s="284"/>
      <c r="AN33" s="284"/>
      <c r="AO33" s="284"/>
      <c r="AP33" s="284"/>
      <c r="AQ33" s="284"/>
      <c r="AR33" s="284"/>
      <c r="AS33" s="284"/>
      <c r="AT33" s="284"/>
      <c r="AU33" s="284"/>
      <c r="AV33" s="284"/>
      <c r="AW33" s="284"/>
      <c r="AX33" s="492"/>
      <c r="AY33" s="492"/>
      <c r="AZ33" s="492"/>
      <c r="BA33" s="492"/>
      <c r="BB33" s="492"/>
      <c r="BC33" s="492"/>
      <c r="BD33" s="492"/>
      <c r="BE33" s="492"/>
      <c r="BF33" s="492"/>
      <c r="BG33" s="492"/>
      <c r="BH33" s="492"/>
      <c r="BI33" s="492"/>
      <c r="BJ33" s="492"/>
      <c r="BK33" s="492"/>
      <c r="BL33" s="492"/>
      <c r="BM33" s="492"/>
      <c r="BN33" s="492"/>
      <c r="BO33" s="492"/>
      <c r="BP33" s="492"/>
      <c r="BQ33" s="492"/>
      <c r="BR33" s="492"/>
    </row>
    <row r="34" spans="1:70" s="54" customFormat="1" ht="15" customHeight="1" x14ac:dyDescent="0.2">
      <c r="A34" s="1238"/>
      <c r="B34" s="1239"/>
      <c r="C34" s="1239"/>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40"/>
      <c r="AJ34" s="284"/>
      <c r="AK34" s="96"/>
      <c r="AL34" s="96"/>
      <c r="AM34" s="96"/>
      <c r="AN34" s="96"/>
      <c r="AO34" s="96"/>
      <c r="AP34" s="96"/>
      <c r="AQ34" s="96"/>
      <c r="AR34" s="284"/>
      <c r="AS34" s="284"/>
      <c r="AT34" s="284"/>
      <c r="AU34" s="284"/>
      <c r="AV34" s="284"/>
      <c r="AW34" s="284"/>
      <c r="AX34" s="492"/>
      <c r="AY34" s="492"/>
      <c r="AZ34" s="492"/>
      <c r="BA34" s="492"/>
      <c r="BB34" s="492"/>
      <c r="BC34" s="492"/>
      <c r="BD34" s="492"/>
      <c r="BE34" s="492"/>
      <c r="BF34" s="492"/>
      <c r="BG34" s="492"/>
      <c r="BH34" s="492"/>
      <c r="BI34" s="492"/>
      <c r="BJ34" s="492"/>
      <c r="BK34" s="492"/>
      <c r="BL34" s="492"/>
      <c r="BM34" s="492"/>
      <c r="BN34" s="492"/>
      <c r="BO34" s="492"/>
      <c r="BP34" s="492"/>
      <c r="BQ34" s="492"/>
      <c r="BR34" s="492"/>
    </row>
    <row r="35" spans="1:70" s="54" customFormat="1" ht="15" customHeight="1" x14ac:dyDescent="0.2">
      <c r="A35" s="1238"/>
      <c r="B35" s="1239"/>
      <c r="C35" s="1239"/>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40"/>
      <c r="AJ35" s="284"/>
      <c r="AK35" s="96"/>
      <c r="AL35" s="96"/>
      <c r="AM35" s="96"/>
      <c r="AN35" s="96"/>
      <c r="AO35" s="96"/>
      <c r="AP35" s="96"/>
      <c r="AQ35" s="96"/>
      <c r="AR35" s="284"/>
      <c r="AS35" s="284"/>
      <c r="AT35" s="284"/>
      <c r="AU35" s="284"/>
      <c r="AV35" s="284"/>
      <c r="AW35" s="284"/>
      <c r="AX35" s="492"/>
      <c r="AY35" s="492"/>
      <c r="AZ35" s="492"/>
      <c r="BA35" s="492"/>
      <c r="BB35" s="492"/>
      <c r="BC35" s="492"/>
      <c r="BD35" s="492"/>
      <c r="BE35" s="492"/>
      <c r="BF35" s="492"/>
      <c r="BG35" s="492"/>
      <c r="BH35" s="492"/>
      <c r="BI35" s="492"/>
      <c r="BJ35" s="492"/>
      <c r="BK35" s="492"/>
      <c r="BL35" s="492"/>
      <c r="BM35" s="492"/>
      <c r="BN35" s="492"/>
      <c r="BO35" s="492"/>
      <c r="BP35" s="492"/>
      <c r="BQ35" s="492"/>
      <c r="BR35" s="492"/>
    </row>
    <row r="36" spans="1:70" s="54" customFormat="1" ht="15" customHeight="1" x14ac:dyDescent="0.2">
      <c r="A36" s="1238"/>
      <c r="B36" s="1239"/>
      <c r="C36" s="1239"/>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40"/>
      <c r="AJ36" s="284"/>
      <c r="AK36" s="96"/>
      <c r="AL36" s="96"/>
      <c r="AM36" s="96"/>
      <c r="AN36" s="96"/>
      <c r="AO36" s="96"/>
      <c r="AP36" s="96"/>
      <c r="AQ36" s="96"/>
      <c r="AR36" s="284"/>
      <c r="AS36" s="284"/>
      <c r="AT36" s="284"/>
      <c r="AU36" s="284"/>
      <c r="AV36" s="284"/>
      <c r="AW36" s="284"/>
      <c r="AX36" s="492"/>
      <c r="AY36" s="492"/>
      <c r="AZ36" s="492"/>
      <c r="BA36" s="492"/>
      <c r="BB36" s="492"/>
      <c r="BC36" s="492"/>
      <c r="BD36" s="492"/>
      <c r="BE36" s="492"/>
      <c r="BF36" s="492"/>
      <c r="BG36" s="492"/>
      <c r="BH36" s="492"/>
      <c r="BI36" s="492"/>
      <c r="BJ36" s="492"/>
      <c r="BK36" s="492"/>
      <c r="BL36" s="492"/>
      <c r="BM36" s="492"/>
      <c r="BN36" s="492"/>
      <c r="BO36" s="492"/>
      <c r="BP36" s="492"/>
      <c r="BQ36" s="492"/>
      <c r="BR36" s="492"/>
    </row>
    <row r="37" spans="1:70" s="54" customFormat="1" ht="15" customHeight="1" x14ac:dyDescent="0.2">
      <c r="A37" s="1238"/>
      <c r="B37" s="1239"/>
      <c r="C37" s="1239"/>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40"/>
      <c r="AJ37" s="500"/>
      <c r="AK37" s="96"/>
      <c r="AL37" s="96"/>
      <c r="AM37" s="96"/>
      <c r="AN37" s="96"/>
      <c r="AO37" s="96"/>
      <c r="AP37" s="96"/>
      <c r="AQ37" s="96"/>
      <c r="AR37" s="284"/>
      <c r="AS37" s="284"/>
      <c r="AT37" s="284"/>
      <c r="AU37" s="284"/>
      <c r="AV37" s="284"/>
      <c r="AW37" s="284"/>
      <c r="AX37" s="492"/>
      <c r="AY37" s="492"/>
      <c r="AZ37" s="492"/>
      <c r="BA37" s="492"/>
      <c r="BB37" s="492"/>
      <c r="BC37" s="492"/>
      <c r="BD37" s="492"/>
      <c r="BE37" s="492"/>
      <c r="BF37" s="492"/>
      <c r="BG37" s="492"/>
      <c r="BH37" s="492"/>
      <c r="BI37" s="492"/>
      <c r="BJ37" s="492"/>
      <c r="BK37" s="492"/>
      <c r="BL37" s="492"/>
      <c r="BM37" s="492"/>
      <c r="BN37" s="492"/>
      <c r="BO37" s="492"/>
      <c r="BP37" s="492"/>
      <c r="BQ37" s="492"/>
      <c r="BR37" s="492"/>
    </row>
    <row r="38" spans="1:70" s="54" customFormat="1" ht="15" customHeight="1" x14ac:dyDescent="0.2">
      <c r="A38" s="1238"/>
      <c r="B38" s="1239"/>
      <c r="C38" s="1239"/>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40"/>
      <c r="AJ38" s="284"/>
      <c r="AK38" s="284"/>
      <c r="AL38" s="284"/>
      <c r="AM38" s="284"/>
      <c r="AN38" s="284"/>
      <c r="AO38" s="284"/>
      <c r="AP38" s="284"/>
      <c r="AQ38" s="284"/>
      <c r="AR38" s="284"/>
      <c r="AS38" s="284"/>
      <c r="AT38" s="284"/>
      <c r="AU38" s="284"/>
      <c r="AV38" s="284"/>
      <c r="AW38" s="284"/>
      <c r="AX38" s="492"/>
      <c r="AY38" s="492"/>
      <c r="AZ38" s="492"/>
      <c r="BA38" s="492"/>
      <c r="BB38" s="492"/>
      <c r="BC38" s="492"/>
      <c r="BD38" s="492"/>
      <c r="BE38" s="492"/>
      <c r="BF38" s="492"/>
      <c r="BG38" s="492"/>
      <c r="BH38" s="492"/>
      <c r="BI38" s="492"/>
      <c r="BJ38" s="492"/>
      <c r="BK38" s="492"/>
      <c r="BL38" s="492"/>
      <c r="BM38" s="492"/>
      <c r="BN38" s="492"/>
      <c r="BO38" s="492"/>
      <c r="BP38" s="492"/>
      <c r="BQ38" s="492"/>
      <c r="BR38" s="492"/>
    </row>
    <row r="39" spans="1:70" s="54" customFormat="1" ht="15.75" customHeight="1" x14ac:dyDescent="0.2">
      <c r="A39" s="186"/>
      <c r="B39" s="185"/>
      <c r="C39" s="185" t="s">
        <v>303</v>
      </c>
      <c r="D39" s="185"/>
      <c r="E39" s="185"/>
      <c r="F39" s="185"/>
      <c r="G39" s="185"/>
      <c r="H39" s="185"/>
      <c r="I39" s="185"/>
      <c r="J39" s="185"/>
      <c r="K39" s="185"/>
      <c r="L39" s="1226"/>
      <c r="M39" s="1226"/>
      <c r="N39" s="1226"/>
      <c r="O39" s="1226"/>
      <c r="P39" s="1226"/>
      <c r="Q39" s="1226"/>
      <c r="R39" s="1226"/>
      <c r="S39" s="1226"/>
      <c r="T39" s="1226"/>
      <c r="U39" s="1226"/>
      <c r="V39" s="185"/>
      <c r="W39" s="185" t="s">
        <v>302</v>
      </c>
      <c r="X39" s="185"/>
      <c r="Y39" s="185"/>
      <c r="Z39" s="185"/>
      <c r="AA39" s="185"/>
      <c r="AB39" s="1226"/>
      <c r="AC39" s="1226"/>
      <c r="AD39" s="1226"/>
      <c r="AE39" s="1226"/>
      <c r="AF39" s="1226"/>
      <c r="AG39" s="1226"/>
      <c r="AH39" s="1226"/>
      <c r="AI39" s="187"/>
      <c r="AJ39" s="284"/>
      <c r="AK39" s="139"/>
      <c r="AL39" s="139"/>
      <c r="AM39" s="139"/>
      <c r="AN39" s="139"/>
      <c r="AO39" s="139"/>
      <c r="AP39" s="139"/>
      <c r="AQ39" s="139"/>
      <c r="AR39" s="139"/>
      <c r="AS39" s="139"/>
      <c r="AT39" s="139"/>
      <c r="AU39" s="139"/>
      <c r="AV39" s="139"/>
      <c r="AW39" s="139"/>
      <c r="AX39" s="492"/>
      <c r="AY39" s="492"/>
      <c r="AZ39" s="492"/>
      <c r="BA39" s="492"/>
      <c r="BB39" s="492"/>
      <c r="BC39" s="492"/>
      <c r="BD39" s="492"/>
      <c r="BE39" s="492"/>
      <c r="BF39" s="492"/>
      <c r="BG39" s="492"/>
      <c r="BH39" s="492"/>
      <c r="BI39" s="492"/>
      <c r="BJ39" s="492"/>
      <c r="BK39" s="492"/>
      <c r="BL39" s="492"/>
      <c r="BM39" s="492"/>
      <c r="BN39" s="492"/>
      <c r="BO39" s="492"/>
      <c r="BP39" s="492"/>
      <c r="BQ39" s="492"/>
      <c r="BR39" s="492"/>
    </row>
    <row r="40" spans="1:70" s="54" customFormat="1" x14ac:dyDescent="0.2">
      <c r="A40" s="186"/>
      <c r="B40" s="185"/>
      <c r="C40" s="185"/>
      <c r="D40" s="185"/>
      <c r="E40" s="185"/>
      <c r="F40" s="185"/>
      <c r="G40" s="185"/>
      <c r="H40" s="185"/>
      <c r="I40" s="185"/>
      <c r="J40" s="185"/>
      <c r="K40" s="185"/>
      <c r="L40" s="185"/>
      <c r="M40" s="185"/>
      <c r="N40" s="185"/>
      <c r="O40" s="185"/>
      <c r="P40" s="185"/>
      <c r="Q40" s="185"/>
      <c r="R40" s="185"/>
      <c r="S40" s="185"/>
      <c r="T40" s="185"/>
      <c r="U40" s="185"/>
      <c r="V40" s="185"/>
      <c r="W40" s="185"/>
      <c r="X40" s="185"/>
      <c r="Y40" s="185"/>
      <c r="Z40" s="185"/>
      <c r="AA40" s="185"/>
      <c r="AB40" s="185"/>
      <c r="AC40" s="185"/>
      <c r="AD40" s="185"/>
      <c r="AE40" s="185"/>
      <c r="AF40" s="185"/>
      <c r="AG40" s="185"/>
      <c r="AH40" s="185"/>
      <c r="AI40" s="187"/>
      <c r="AJ40" s="284"/>
      <c r="AK40" s="501"/>
      <c r="AL40" s="501"/>
      <c r="AM40" s="501"/>
      <c r="AN40" s="501"/>
      <c r="AO40" s="501"/>
      <c r="AP40" s="501"/>
      <c r="AQ40" s="501"/>
      <c r="AR40" s="139"/>
      <c r="AS40" s="139"/>
      <c r="AT40" s="139"/>
      <c r="AU40" s="139"/>
      <c r="AV40" s="139"/>
      <c r="AW40" s="139"/>
      <c r="AX40" s="492"/>
      <c r="AY40" s="492"/>
      <c r="AZ40" s="492"/>
      <c r="BA40" s="492"/>
      <c r="BB40" s="492"/>
      <c r="BC40" s="492"/>
      <c r="BD40" s="492"/>
      <c r="BE40" s="492"/>
      <c r="BF40" s="492"/>
      <c r="BG40" s="492"/>
      <c r="BH40" s="492"/>
      <c r="BI40" s="492"/>
      <c r="BJ40" s="492"/>
      <c r="BK40" s="492"/>
      <c r="BL40" s="492"/>
      <c r="BM40" s="492"/>
      <c r="BN40" s="492"/>
      <c r="BO40" s="492"/>
      <c r="BP40" s="492"/>
      <c r="BQ40" s="492"/>
      <c r="BR40" s="492"/>
    </row>
    <row r="41" spans="1:70" s="54" customFormat="1" x14ac:dyDescent="0.2">
      <c r="A41" s="186"/>
      <c r="B41" s="185"/>
      <c r="C41" s="185"/>
      <c r="D41" s="185"/>
      <c r="E41" s="185"/>
      <c r="F41" s="185"/>
      <c r="G41" s="185"/>
      <c r="H41" s="185"/>
      <c r="I41" s="185"/>
      <c r="J41" s="185"/>
      <c r="K41" s="185"/>
      <c r="L41" s="185"/>
      <c r="M41" s="185"/>
      <c r="N41" s="185"/>
      <c r="O41" s="185"/>
      <c r="P41" s="185"/>
      <c r="Q41" s="185"/>
      <c r="R41" s="185"/>
      <c r="S41" s="185"/>
      <c r="T41" s="185"/>
      <c r="U41" s="185"/>
      <c r="V41" s="185"/>
      <c r="W41" s="185"/>
      <c r="X41" s="185"/>
      <c r="Y41" s="185"/>
      <c r="Z41" s="185"/>
      <c r="AA41" s="185"/>
      <c r="AB41" s="185"/>
      <c r="AC41" s="185"/>
      <c r="AD41" s="185"/>
      <c r="AE41" s="185"/>
      <c r="AF41" s="185"/>
      <c r="AG41" s="185"/>
      <c r="AH41" s="185"/>
      <c r="AI41" s="187"/>
      <c r="AJ41" s="284"/>
      <c r="AK41" s="501"/>
      <c r="AL41" s="501"/>
      <c r="AM41" s="501"/>
      <c r="AN41" s="501"/>
      <c r="AO41" s="501"/>
      <c r="AP41" s="501"/>
      <c r="AQ41" s="501"/>
      <c r="AR41" s="139"/>
      <c r="AS41" s="139"/>
      <c r="AT41" s="139"/>
      <c r="AU41" s="139"/>
      <c r="AV41" s="139"/>
      <c r="AW41" s="139"/>
      <c r="AX41" s="492"/>
      <c r="AY41" s="492"/>
      <c r="AZ41" s="492"/>
      <c r="BA41" s="492"/>
      <c r="BB41" s="492"/>
      <c r="BC41" s="492"/>
      <c r="BD41" s="492"/>
      <c r="BE41" s="492"/>
      <c r="BF41" s="492"/>
      <c r="BG41" s="492"/>
      <c r="BH41" s="492"/>
      <c r="BI41" s="492"/>
      <c r="BJ41" s="492"/>
      <c r="BK41" s="492"/>
      <c r="BL41" s="492"/>
      <c r="BM41" s="492"/>
      <c r="BN41" s="492"/>
      <c r="BO41" s="492"/>
      <c r="BP41" s="492"/>
      <c r="BQ41" s="492"/>
      <c r="BR41" s="492"/>
    </row>
    <row r="42" spans="1:70" s="54" customFormat="1" ht="15.75" customHeight="1" x14ac:dyDescent="0.2">
      <c r="A42" s="186"/>
      <c r="B42" s="185"/>
      <c r="C42" s="185"/>
      <c r="D42" s="185"/>
      <c r="E42" s="185"/>
      <c r="F42" s="185"/>
      <c r="G42" s="185"/>
      <c r="H42" s="185"/>
      <c r="I42" s="185"/>
      <c r="J42" s="185"/>
      <c r="K42" s="185"/>
      <c r="L42" s="185"/>
      <c r="M42" s="185"/>
      <c r="N42" s="185"/>
      <c r="O42" s="185"/>
      <c r="P42" s="185"/>
      <c r="Q42" s="185"/>
      <c r="R42" s="185"/>
      <c r="S42" s="185"/>
      <c r="T42" s="185"/>
      <c r="U42" s="185"/>
      <c r="V42" s="185"/>
      <c r="W42" s="185" t="s">
        <v>300</v>
      </c>
      <c r="X42" s="185"/>
      <c r="Y42" s="185"/>
      <c r="Z42" s="185"/>
      <c r="AA42" s="185"/>
      <c r="AB42" s="1227"/>
      <c r="AC42" s="1227"/>
      <c r="AD42" s="1227"/>
      <c r="AE42" s="1227"/>
      <c r="AF42" s="1227"/>
      <c r="AG42" s="1227"/>
      <c r="AH42" s="1227"/>
      <c r="AI42" s="184"/>
      <c r="AJ42" s="284"/>
      <c r="AK42" s="501"/>
      <c r="AL42" s="501"/>
      <c r="AM42" s="501"/>
      <c r="AN42" s="501"/>
      <c r="AO42" s="501"/>
      <c r="AP42" s="501"/>
      <c r="AQ42" s="501"/>
      <c r="AR42" s="139"/>
      <c r="AS42" s="139"/>
      <c r="AT42" s="139"/>
      <c r="AU42" s="139"/>
      <c r="AV42" s="139"/>
      <c r="AW42" s="139"/>
      <c r="AX42" s="492"/>
      <c r="AY42" s="492"/>
      <c r="AZ42" s="492"/>
      <c r="BA42" s="492"/>
      <c r="BB42" s="492"/>
      <c r="BC42" s="492"/>
      <c r="BD42" s="492"/>
      <c r="BE42" s="492"/>
      <c r="BF42" s="492"/>
      <c r="BG42" s="492"/>
      <c r="BH42" s="492"/>
      <c r="BI42" s="492"/>
      <c r="BJ42" s="492"/>
      <c r="BK42" s="492"/>
      <c r="BL42" s="492"/>
      <c r="BM42" s="492"/>
      <c r="BN42" s="492"/>
      <c r="BO42" s="492"/>
      <c r="BP42" s="492"/>
      <c r="BQ42" s="492"/>
      <c r="BR42" s="492"/>
    </row>
    <row r="43" spans="1:70" s="54" customFormat="1" x14ac:dyDescent="0.2">
      <c r="A43" s="183"/>
      <c r="B43" s="182"/>
      <c r="C43" s="182"/>
      <c r="D43" s="182"/>
      <c r="E43" s="182"/>
      <c r="F43" s="182"/>
      <c r="G43" s="182"/>
      <c r="H43" s="182"/>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1"/>
      <c r="AJ43" s="284"/>
      <c r="AK43" s="501"/>
      <c r="AL43" s="501"/>
      <c r="AM43" s="501"/>
      <c r="AN43" s="501"/>
      <c r="AO43" s="501"/>
      <c r="AP43" s="501"/>
      <c r="AQ43" s="501"/>
      <c r="AR43" s="139"/>
      <c r="AS43" s="139"/>
      <c r="AT43" s="139"/>
      <c r="AU43" s="139"/>
      <c r="AV43" s="139"/>
      <c r="AW43" s="139"/>
      <c r="AX43" s="492"/>
      <c r="AY43" s="492"/>
      <c r="AZ43" s="492"/>
      <c r="BA43" s="492"/>
      <c r="BB43" s="492"/>
      <c r="BC43" s="492"/>
      <c r="BD43" s="492"/>
      <c r="BE43" s="492"/>
      <c r="BF43" s="492"/>
      <c r="BG43" s="492"/>
      <c r="BH43" s="492"/>
      <c r="BI43" s="492"/>
      <c r="BJ43" s="492"/>
      <c r="BK43" s="492"/>
      <c r="BL43" s="492"/>
      <c r="BM43" s="492"/>
      <c r="BN43" s="492"/>
      <c r="BO43" s="492"/>
      <c r="BP43" s="492"/>
      <c r="BQ43" s="492"/>
      <c r="BR43" s="492"/>
    </row>
    <row r="44" spans="1:70" s="54" customFormat="1" x14ac:dyDescent="0.2">
      <c r="A44" s="178"/>
      <c r="B44" s="178"/>
      <c r="C44" s="178"/>
      <c r="D44" s="178"/>
      <c r="E44" s="178"/>
      <c r="F44" s="178"/>
      <c r="G44" s="178"/>
      <c r="H44" s="178"/>
      <c r="I44" s="178"/>
      <c r="J44" s="178"/>
      <c r="K44" s="178"/>
      <c r="L44" s="178"/>
      <c r="M44" s="178"/>
      <c r="N44" s="178"/>
      <c r="O44" s="178"/>
      <c r="P44" s="178"/>
      <c r="Q44" s="178"/>
      <c r="R44" s="178"/>
      <c r="S44" s="178"/>
      <c r="T44" s="178"/>
      <c r="U44" s="178"/>
      <c r="V44" s="178"/>
      <c r="W44" s="178"/>
      <c r="X44" s="178"/>
      <c r="Y44" s="178"/>
      <c r="Z44" s="178"/>
      <c r="AA44" s="178"/>
      <c r="AB44" s="178"/>
      <c r="AC44" s="178"/>
      <c r="AD44" s="178"/>
      <c r="AE44" s="178"/>
      <c r="AF44" s="178"/>
      <c r="AG44" s="178"/>
      <c r="AH44" s="178"/>
      <c r="AI44" s="178"/>
      <c r="AJ44" s="502"/>
      <c r="AK44" s="139"/>
      <c r="AL44" s="139"/>
      <c r="AM44" s="139"/>
      <c r="AN44" s="139"/>
      <c r="AO44" s="139"/>
      <c r="AP44" s="139"/>
      <c r="AQ44" s="139"/>
      <c r="AR44" s="139"/>
      <c r="AS44" s="139"/>
      <c r="AT44" s="139"/>
      <c r="AU44" s="139"/>
      <c r="AV44" s="139"/>
      <c r="AW44" s="139"/>
      <c r="AX44" s="492"/>
      <c r="AY44" s="492"/>
      <c r="AZ44" s="492"/>
      <c r="BA44" s="492"/>
      <c r="BB44" s="492"/>
      <c r="BC44" s="492"/>
      <c r="BD44" s="492"/>
      <c r="BE44" s="492"/>
      <c r="BF44" s="492"/>
      <c r="BG44" s="492"/>
      <c r="BH44" s="492"/>
      <c r="BI44" s="492"/>
      <c r="BJ44" s="492"/>
      <c r="BK44" s="492"/>
      <c r="BL44" s="492"/>
      <c r="BM44" s="492"/>
      <c r="BN44" s="492"/>
      <c r="BO44" s="492"/>
      <c r="BP44" s="492"/>
      <c r="BQ44" s="492"/>
      <c r="BR44" s="492"/>
    </row>
    <row r="45" spans="1:70" s="54" customFormat="1" x14ac:dyDescent="0.2">
      <c r="A45" s="178"/>
      <c r="B45" s="178"/>
      <c r="C45" s="178"/>
      <c r="D45" s="178"/>
      <c r="E45" s="178"/>
      <c r="F45" s="178"/>
      <c r="G45" s="178"/>
      <c r="H45" s="178"/>
      <c r="I45" s="178"/>
      <c r="J45" s="178"/>
      <c r="K45" s="178"/>
      <c r="L45" s="178"/>
      <c r="M45" s="178"/>
      <c r="N45" s="178"/>
      <c r="O45" s="178"/>
      <c r="P45" s="178"/>
      <c r="Q45" s="178"/>
      <c r="R45" s="178"/>
      <c r="S45" s="178"/>
      <c r="T45" s="178"/>
      <c r="U45" s="178"/>
      <c r="V45" s="178"/>
      <c r="W45" s="178"/>
      <c r="X45" s="178"/>
      <c r="Y45" s="178"/>
      <c r="Z45" s="178"/>
      <c r="AA45" s="178"/>
      <c r="AB45" s="178"/>
      <c r="AC45" s="178"/>
      <c r="AD45" s="178"/>
      <c r="AE45" s="178"/>
      <c r="AF45" s="178"/>
      <c r="AG45" s="178"/>
      <c r="AH45" s="178"/>
      <c r="AI45" s="178"/>
      <c r="AJ45" s="502"/>
      <c r="AK45" s="139"/>
      <c r="AL45" s="139"/>
      <c r="AM45" s="139"/>
      <c r="AN45" s="139"/>
      <c r="AO45" s="139"/>
      <c r="AP45" s="139"/>
      <c r="AQ45" s="139"/>
      <c r="AR45" s="139"/>
      <c r="AS45" s="139"/>
      <c r="AT45" s="139"/>
      <c r="AU45" s="139"/>
      <c r="AV45" s="139"/>
      <c r="AW45" s="139"/>
      <c r="AX45" s="492"/>
      <c r="AY45" s="492"/>
      <c r="AZ45" s="492"/>
      <c r="BA45" s="492"/>
      <c r="BB45" s="492"/>
      <c r="BC45" s="492"/>
      <c r="BD45" s="492"/>
      <c r="BE45" s="492"/>
      <c r="BF45" s="492"/>
      <c r="BG45" s="492"/>
      <c r="BH45" s="492"/>
      <c r="BI45" s="492"/>
      <c r="BJ45" s="492"/>
      <c r="BK45" s="492"/>
      <c r="BL45" s="492"/>
      <c r="BM45" s="492"/>
      <c r="BN45" s="492"/>
      <c r="BO45" s="492"/>
      <c r="BP45" s="492"/>
      <c r="BQ45" s="492"/>
      <c r="BR45" s="492"/>
    </row>
    <row r="46" spans="1:70" s="54" customFormat="1" x14ac:dyDescent="0.2">
      <c r="A46" s="178"/>
      <c r="B46" s="178"/>
      <c r="C46" s="178"/>
      <c r="D46" s="178"/>
      <c r="E46" s="178"/>
      <c r="F46" s="178"/>
      <c r="G46" s="178"/>
      <c r="H46" s="178"/>
      <c r="I46" s="178"/>
      <c r="J46" s="178"/>
      <c r="K46" s="178"/>
      <c r="L46" s="178"/>
      <c r="M46" s="178"/>
      <c r="N46" s="178"/>
      <c r="O46" s="178"/>
      <c r="P46" s="178"/>
      <c r="Q46" s="178"/>
      <c r="R46" s="178"/>
      <c r="S46" s="178"/>
      <c r="T46" s="178"/>
      <c r="U46" s="178"/>
      <c r="V46" s="178"/>
      <c r="W46" s="178"/>
      <c r="X46" s="178"/>
      <c r="Y46" s="178"/>
      <c r="Z46" s="178"/>
      <c r="AA46" s="178"/>
      <c r="AB46" s="178"/>
      <c r="AC46" s="178"/>
      <c r="AD46" s="178"/>
      <c r="AE46" s="178"/>
      <c r="AF46" s="178"/>
      <c r="AG46" s="178"/>
      <c r="AH46" s="178"/>
      <c r="AI46" s="178"/>
      <c r="AJ46" s="502"/>
      <c r="AK46" s="502"/>
      <c r="AL46" s="502"/>
      <c r="AM46" s="502"/>
      <c r="AN46" s="502"/>
      <c r="AO46" s="502"/>
      <c r="AP46" s="502"/>
      <c r="AQ46" s="502"/>
      <c r="AR46" s="139"/>
      <c r="AS46" s="139"/>
      <c r="AT46" s="139"/>
      <c r="AU46" s="139"/>
      <c r="AV46" s="139"/>
      <c r="AW46" s="139"/>
      <c r="AX46" s="492"/>
      <c r="AY46" s="492"/>
      <c r="AZ46" s="492"/>
      <c r="BA46" s="492"/>
      <c r="BB46" s="492"/>
      <c r="BC46" s="492"/>
      <c r="BD46" s="492"/>
      <c r="BE46" s="492"/>
      <c r="BF46" s="492"/>
      <c r="BG46" s="492"/>
      <c r="BH46" s="492"/>
      <c r="BI46" s="492"/>
      <c r="BJ46" s="492"/>
      <c r="BK46" s="492"/>
      <c r="BL46" s="492"/>
      <c r="BM46" s="492"/>
      <c r="BN46" s="492"/>
      <c r="BO46" s="492"/>
      <c r="BP46" s="492"/>
      <c r="BQ46" s="492"/>
      <c r="BR46" s="492"/>
    </row>
    <row r="47" spans="1:70" s="54" customFormat="1" x14ac:dyDescent="0.2">
      <c r="A47" s="178"/>
      <c r="B47" s="178"/>
      <c r="C47" s="178"/>
      <c r="D47" s="178"/>
      <c r="E47" s="178"/>
      <c r="F47" s="178"/>
      <c r="G47" s="178"/>
      <c r="H47" s="178"/>
      <c r="I47" s="178"/>
      <c r="J47" s="178"/>
      <c r="K47" s="178"/>
      <c r="L47" s="178"/>
      <c r="M47" s="178"/>
      <c r="N47" s="178"/>
      <c r="O47" s="178"/>
      <c r="P47" s="178"/>
      <c r="Q47" s="178"/>
      <c r="R47" s="178"/>
      <c r="S47" s="178"/>
      <c r="T47" s="178"/>
      <c r="U47" s="178"/>
      <c r="V47" s="178"/>
      <c r="W47" s="178"/>
      <c r="X47" s="178"/>
      <c r="Y47" s="178"/>
      <c r="Z47" s="178"/>
      <c r="AA47" s="178"/>
      <c r="AB47" s="178"/>
      <c r="AC47" s="178"/>
      <c r="AD47" s="178"/>
      <c r="AE47" s="178"/>
      <c r="AF47" s="178"/>
      <c r="AG47" s="178"/>
      <c r="AH47" s="178"/>
      <c r="AI47" s="178"/>
      <c r="AJ47" s="502"/>
      <c r="AK47" s="502"/>
      <c r="AL47" s="502"/>
      <c r="AM47" s="502"/>
      <c r="AN47" s="502"/>
      <c r="AO47" s="502"/>
      <c r="AP47" s="502"/>
      <c r="AQ47" s="502"/>
      <c r="AR47" s="139"/>
      <c r="AS47" s="139"/>
      <c r="AT47" s="139"/>
      <c r="AU47" s="139"/>
      <c r="AV47" s="139"/>
      <c r="AW47" s="139"/>
      <c r="AX47" s="492"/>
      <c r="AY47" s="492"/>
      <c r="AZ47" s="492"/>
      <c r="BA47" s="492"/>
      <c r="BB47" s="492"/>
      <c r="BC47" s="492"/>
      <c r="BD47" s="492"/>
      <c r="BE47" s="492"/>
      <c r="BF47" s="492"/>
      <c r="BG47" s="492"/>
      <c r="BH47" s="492"/>
      <c r="BI47" s="492"/>
      <c r="BJ47" s="492"/>
      <c r="BK47" s="492"/>
      <c r="BL47" s="492"/>
      <c r="BM47" s="492"/>
      <c r="BN47" s="492"/>
      <c r="BO47" s="492"/>
      <c r="BP47" s="492"/>
      <c r="BQ47" s="492"/>
      <c r="BR47" s="492"/>
    </row>
    <row r="48" spans="1:70" s="54" customFormat="1" ht="12.75" customHeight="1" x14ac:dyDescent="0.2">
      <c r="A48" s="178"/>
      <c r="B48" s="178"/>
      <c r="C48" s="178"/>
      <c r="D48" s="178"/>
      <c r="E48" s="178"/>
      <c r="F48" s="178"/>
      <c r="G48" s="178"/>
      <c r="H48" s="178"/>
      <c r="I48" s="178"/>
      <c r="J48" s="178"/>
      <c r="K48" s="178"/>
      <c r="L48" s="178"/>
      <c r="M48" s="178"/>
      <c r="N48" s="178"/>
      <c r="O48" s="178"/>
      <c r="P48" s="178"/>
      <c r="Q48" s="178"/>
      <c r="R48" s="178"/>
      <c r="S48" s="178"/>
      <c r="T48" s="178"/>
      <c r="U48" s="178"/>
      <c r="V48" s="178"/>
      <c r="W48" s="178"/>
      <c r="X48" s="178"/>
      <c r="Y48" s="178"/>
      <c r="Z48" s="178"/>
      <c r="AA48" s="178"/>
      <c r="AB48" s="178"/>
      <c r="AC48" s="178"/>
      <c r="AD48" s="178"/>
      <c r="AE48" s="178"/>
      <c r="AF48" s="178"/>
      <c r="AG48" s="178"/>
      <c r="AH48" s="178"/>
      <c r="AI48" s="178"/>
      <c r="AJ48" s="502"/>
      <c r="AK48" s="502"/>
      <c r="AL48" s="502"/>
      <c r="AM48" s="502"/>
      <c r="AN48" s="502"/>
      <c r="AO48" s="502"/>
      <c r="AP48" s="502"/>
      <c r="AQ48" s="502"/>
      <c r="AR48" s="139"/>
      <c r="AS48" s="139"/>
      <c r="AT48" s="139"/>
      <c r="AU48" s="139"/>
      <c r="AV48" s="139"/>
      <c r="AW48" s="139"/>
      <c r="AX48" s="492"/>
      <c r="AY48" s="492"/>
      <c r="AZ48" s="492"/>
      <c r="BA48" s="492"/>
      <c r="BB48" s="492"/>
      <c r="BC48" s="492"/>
      <c r="BD48" s="492"/>
      <c r="BE48" s="492"/>
      <c r="BF48" s="492"/>
      <c r="BG48" s="492"/>
      <c r="BH48" s="492"/>
      <c r="BI48" s="492"/>
      <c r="BJ48" s="492"/>
      <c r="BK48" s="492"/>
      <c r="BL48" s="492"/>
      <c r="BM48" s="492"/>
      <c r="BN48" s="492"/>
      <c r="BO48" s="492"/>
      <c r="BP48" s="492"/>
      <c r="BQ48" s="492"/>
      <c r="BR48" s="492"/>
    </row>
    <row r="49" spans="1:70" s="54" customFormat="1" x14ac:dyDescent="0.2">
      <c r="A49" s="178"/>
      <c r="B49" s="178"/>
      <c r="C49" s="178"/>
      <c r="D49" s="178"/>
      <c r="E49" s="178"/>
      <c r="F49" s="178"/>
      <c r="G49" s="178"/>
      <c r="H49" s="178"/>
      <c r="I49" s="178"/>
      <c r="J49" s="178"/>
      <c r="K49" s="178"/>
      <c r="L49" s="178"/>
      <c r="M49" s="178"/>
      <c r="N49" s="178"/>
      <c r="O49" s="178"/>
      <c r="P49" s="178"/>
      <c r="Q49" s="178"/>
      <c r="R49" s="178"/>
      <c r="S49" s="178"/>
      <c r="T49" s="178"/>
      <c r="U49" s="178"/>
      <c r="V49" s="178"/>
      <c r="W49" s="178"/>
      <c r="X49" s="178"/>
      <c r="Y49" s="178"/>
      <c r="Z49" s="178"/>
      <c r="AA49" s="178"/>
      <c r="AB49" s="178"/>
      <c r="AC49" s="178"/>
      <c r="AD49" s="178"/>
      <c r="AE49" s="178"/>
      <c r="AF49" s="178"/>
      <c r="AG49" s="178"/>
      <c r="AH49" s="178"/>
      <c r="AI49" s="178"/>
      <c r="AJ49" s="513" t="s">
        <v>782</v>
      </c>
      <c r="AK49" s="502"/>
      <c r="AL49" s="502"/>
      <c r="AM49" s="502"/>
      <c r="AN49" s="502"/>
      <c r="AO49" s="502"/>
      <c r="AP49" s="502"/>
      <c r="AQ49" s="502"/>
      <c r="AR49" s="139"/>
      <c r="AS49" s="139"/>
      <c r="AT49" s="139"/>
      <c r="AU49" s="139"/>
      <c r="AV49" s="139"/>
      <c r="AW49" s="139"/>
      <c r="AX49" s="492"/>
      <c r="AY49" s="492"/>
      <c r="AZ49" s="492"/>
      <c r="BA49" s="492"/>
      <c r="BB49" s="492"/>
      <c r="BC49" s="492"/>
      <c r="BD49" s="492"/>
      <c r="BE49" s="492"/>
      <c r="BF49" s="492"/>
      <c r="BG49" s="492"/>
      <c r="BH49" s="492"/>
      <c r="BI49" s="492"/>
      <c r="BJ49" s="492"/>
      <c r="BK49" s="492"/>
      <c r="BL49" s="492"/>
      <c r="BM49" s="492"/>
      <c r="BN49" s="492"/>
      <c r="BO49" s="492"/>
      <c r="BP49" s="492"/>
      <c r="BQ49" s="492"/>
      <c r="BR49" s="492"/>
    </row>
    <row r="50" spans="1:70" s="54" customFormat="1" x14ac:dyDescent="0.2">
      <c r="A50" s="178"/>
      <c r="B50" s="178"/>
      <c r="C50" s="178"/>
      <c r="D50" s="178"/>
      <c r="E50" s="178"/>
      <c r="F50" s="178"/>
      <c r="G50" s="178"/>
      <c r="H50" s="178"/>
      <c r="I50" s="178"/>
      <c r="J50" s="178"/>
      <c r="K50" s="178"/>
      <c r="L50" s="178"/>
      <c r="M50" s="178"/>
      <c r="N50" s="178"/>
      <c r="O50" s="178"/>
      <c r="P50" s="178"/>
      <c r="Q50" s="178"/>
      <c r="R50" s="178"/>
      <c r="S50" s="178"/>
      <c r="T50" s="178"/>
      <c r="U50" s="178"/>
      <c r="V50" s="178"/>
      <c r="W50" s="178"/>
      <c r="X50" s="178"/>
      <c r="Y50" s="178"/>
      <c r="Z50" s="178"/>
      <c r="AA50" s="178"/>
      <c r="AB50" s="178"/>
      <c r="AC50" s="178"/>
      <c r="AD50" s="178"/>
      <c r="AE50" s="178"/>
      <c r="AF50" s="178"/>
      <c r="AG50" s="178"/>
      <c r="AH50" s="178"/>
      <c r="AI50" s="178"/>
      <c r="AJ50" s="528"/>
      <c r="AK50" s="139"/>
      <c r="AL50" s="139"/>
      <c r="AM50" s="139"/>
      <c r="AN50" s="139"/>
      <c r="AO50" s="139"/>
      <c r="AP50" s="139"/>
      <c r="AQ50" s="139"/>
      <c r="AR50" s="139"/>
      <c r="AS50" s="139"/>
      <c r="AT50" s="139"/>
      <c r="AU50" s="139"/>
      <c r="AV50" s="139"/>
      <c r="AW50" s="139"/>
      <c r="AX50" s="492"/>
      <c r="AY50" s="492"/>
      <c r="AZ50" s="492"/>
      <c r="BA50" s="492"/>
      <c r="BB50" s="492"/>
      <c r="BC50" s="492"/>
      <c r="BD50" s="492"/>
      <c r="BE50" s="492"/>
      <c r="BF50" s="492"/>
      <c r="BG50" s="492"/>
      <c r="BH50" s="492"/>
      <c r="BI50" s="492"/>
      <c r="BJ50" s="492"/>
      <c r="BK50" s="492"/>
      <c r="BL50" s="492"/>
      <c r="BM50" s="492"/>
      <c r="BN50" s="492"/>
      <c r="BO50" s="492"/>
      <c r="BP50" s="492"/>
      <c r="BQ50" s="492"/>
      <c r="BR50" s="492"/>
    </row>
    <row r="51" spans="1:70" s="54" customFormat="1" x14ac:dyDescent="0.2">
      <c r="A51" s="178"/>
      <c r="B51" s="178"/>
      <c r="C51" s="178"/>
      <c r="D51" s="178"/>
      <c r="E51" s="178"/>
      <c r="F51" s="178"/>
      <c r="G51" s="178"/>
      <c r="H51" s="178"/>
      <c r="I51" s="178"/>
      <c r="J51" s="178"/>
      <c r="K51" s="178"/>
      <c r="L51" s="178"/>
      <c r="M51" s="178"/>
      <c r="N51" s="178"/>
      <c r="O51" s="178"/>
      <c r="P51" s="178"/>
      <c r="Q51" s="178"/>
      <c r="R51" s="178"/>
      <c r="S51" s="178"/>
      <c r="T51" s="178"/>
      <c r="U51" s="178"/>
      <c r="V51" s="178"/>
      <c r="W51" s="178"/>
      <c r="X51" s="178"/>
      <c r="Y51" s="178"/>
      <c r="Z51" s="178"/>
      <c r="AA51" s="178"/>
      <c r="AB51" s="178"/>
      <c r="AC51" s="178"/>
      <c r="AD51" s="178"/>
      <c r="AE51" s="178"/>
      <c r="AF51" s="178"/>
      <c r="AG51" s="178"/>
      <c r="AH51" s="178"/>
      <c r="AI51" s="178"/>
      <c r="AJ51" s="501"/>
      <c r="AK51" s="139"/>
      <c r="AL51" s="139"/>
      <c r="AM51" s="139"/>
      <c r="AN51" s="139"/>
      <c r="AO51" s="139"/>
      <c r="AP51" s="139"/>
      <c r="AQ51" s="139"/>
      <c r="AR51" s="139"/>
      <c r="AS51" s="139"/>
      <c r="AT51" s="139"/>
      <c r="AU51" s="139"/>
      <c r="AV51" s="139"/>
      <c r="AW51" s="139"/>
      <c r="AX51" s="492"/>
      <c r="AY51" s="492"/>
      <c r="AZ51" s="492"/>
      <c r="BA51" s="492"/>
      <c r="BB51" s="492"/>
      <c r="BC51" s="492"/>
      <c r="BD51" s="492"/>
      <c r="BE51" s="492"/>
      <c r="BF51" s="492"/>
      <c r="BG51" s="492"/>
      <c r="BH51" s="492"/>
      <c r="BI51" s="492"/>
      <c r="BJ51" s="492"/>
      <c r="BK51" s="492"/>
      <c r="BL51" s="492"/>
      <c r="BM51" s="492"/>
      <c r="BN51" s="492"/>
      <c r="BO51" s="492"/>
      <c r="BP51" s="492"/>
      <c r="BQ51" s="492"/>
      <c r="BR51" s="492"/>
    </row>
    <row r="52" spans="1:70" s="54" customFormat="1" x14ac:dyDescent="0.2">
      <c r="A52" s="178"/>
      <c r="B52" s="178"/>
      <c r="C52" s="178"/>
      <c r="D52" s="178"/>
      <c r="E52" s="178"/>
      <c r="F52" s="178"/>
      <c r="G52" s="178"/>
      <c r="H52" s="178"/>
      <c r="I52" s="178"/>
      <c r="J52" s="178"/>
      <c r="K52" s="178"/>
      <c r="L52" s="178"/>
      <c r="M52" s="178"/>
      <c r="N52" s="178"/>
      <c r="O52" s="178"/>
      <c r="P52" s="178"/>
      <c r="Q52" s="178"/>
      <c r="R52" s="178"/>
      <c r="S52" s="178"/>
      <c r="T52" s="178"/>
      <c r="U52" s="178"/>
      <c r="V52" s="178"/>
      <c r="W52" s="178"/>
      <c r="X52" s="178"/>
      <c r="Y52" s="178"/>
      <c r="Z52" s="178"/>
      <c r="AA52" s="178"/>
      <c r="AB52" s="178"/>
      <c r="AC52" s="178"/>
      <c r="AD52" s="178"/>
      <c r="AE52" s="178"/>
      <c r="AF52" s="178"/>
      <c r="AG52" s="178"/>
      <c r="AH52" s="178"/>
      <c r="AI52" s="178"/>
      <c r="AJ52" s="513" t="s">
        <v>786</v>
      </c>
      <c r="AK52" s="139"/>
      <c r="AL52" s="139"/>
      <c r="AM52" s="139"/>
      <c r="AN52" s="139"/>
      <c r="AO52" s="139"/>
      <c r="AP52" s="139"/>
      <c r="AQ52" s="139"/>
      <c r="AR52" s="139"/>
      <c r="AS52" s="139"/>
      <c r="AT52" s="139"/>
      <c r="AU52" s="139"/>
      <c r="AV52" s="139"/>
      <c r="AW52" s="139"/>
      <c r="AX52" s="492"/>
      <c r="AY52" s="492"/>
      <c r="AZ52" s="492"/>
      <c r="BA52" s="492"/>
      <c r="BB52" s="492"/>
      <c r="BC52" s="492"/>
      <c r="BD52" s="492"/>
      <c r="BE52" s="492"/>
      <c r="BF52" s="492"/>
      <c r="BG52" s="492"/>
      <c r="BH52" s="492"/>
      <c r="BI52" s="492"/>
      <c r="BJ52" s="492"/>
      <c r="BK52" s="492"/>
      <c r="BL52" s="492"/>
      <c r="BM52" s="492"/>
      <c r="BN52" s="492"/>
      <c r="BO52" s="492"/>
      <c r="BP52" s="492"/>
      <c r="BQ52" s="492"/>
      <c r="BR52" s="492"/>
    </row>
    <row r="53" spans="1:70" s="54" customFormat="1" ht="13.35" customHeight="1" x14ac:dyDescent="0.2">
      <c r="A53" s="178"/>
      <c r="B53" s="178"/>
      <c r="C53" s="178"/>
      <c r="D53" s="178"/>
      <c r="E53" s="178"/>
      <c r="F53" s="178"/>
      <c r="G53" s="178"/>
      <c r="H53" s="178"/>
      <c r="I53" s="178"/>
      <c r="J53" s="178"/>
      <c r="K53" s="178"/>
      <c r="L53" s="178"/>
      <c r="M53" s="178"/>
      <c r="N53" s="178"/>
      <c r="O53" s="178"/>
      <c r="P53" s="178"/>
      <c r="Q53" s="178"/>
      <c r="R53" s="178"/>
      <c r="S53" s="178"/>
      <c r="T53" s="180"/>
      <c r="U53" s="180"/>
      <c r="V53" s="180"/>
      <c r="W53" s="180"/>
      <c r="X53" s="180"/>
      <c r="Y53" s="180"/>
      <c r="Z53" s="180"/>
      <c r="AA53" s="180"/>
      <c r="AB53" s="180"/>
      <c r="AC53" s="180"/>
      <c r="AD53" s="180"/>
      <c r="AE53" s="180"/>
      <c r="AF53" s="180"/>
      <c r="AG53" s="180"/>
      <c r="AH53" s="180"/>
      <c r="AI53" s="180"/>
      <c r="AJ53" s="516" t="s">
        <v>805</v>
      </c>
      <c r="AK53" s="139"/>
      <c r="AL53" s="139"/>
      <c r="AM53" s="139"/>
      <c r="AN53" s="139"/>
      <c r="AO53" s="139"/>
      <c r="AP53" s="139"/>
      <c r="AQ53" s="139"/>
      <c r="AR53" s="139"/>
      <c r="AS53" s="139"/>
      <c r="AT53" s="139"/>
      <c r="AU53" s="139"/>
      <c r="AV53" s="139"/>
      <c r="AW53" s="139"/>
      <c r="AX53" s="492"/>
      <c r="AY53" s="492"/>
      <c r="AZ53" s="492"/>
      <c r="BA53" s="492"/>
      <c r="BB53" s="492"/>
      <c r="BC53" s="492"/>
      <c r="BD53" s="492"/>
      <c r="BE53" s="492"/>
      <c r="BF53" s="492"/>
      <c r="BG53" s="492"/>
      <c r="BH53" s="492"/>
      <c r="BI53" s="492"/>
      <c r="BJ53" s="492"/>
      <c r="BK53" s="492"/>
      <c r="BL53" s="492"/>
      <c r="BM53" s="492"/>
      <c r="BN53" s="492"/>
      <c r="BO53" s="492"/>
      <c r="BP53" s="492"/>
      <c r="BQ53" s="492"/>
      <c r="BR53" s="492"/>
    </row>
    <row r="54" spans="1:70" s="54" customFormat="1" ht="13.35" customHeight="1" x14ac:dyDescent="0.2">
      <c r="A54" s="178"/>
      <c r="B54" s="178"/>
      <c r="C54" s="178"/>
      <c r="D54" s="178"/>
      <c r="E54" s="178"/>
      <c r="F54" s="178"/>
      <c r="G54" s="178"/>
      <c r="H54" s="178"/>
      <c r="I54" s="178"/>
      <c r="J54" s="178"/>
      <c r="K54" s="178"/>
      <c r="L54" s="178"/>
      <c r="M54" s="178"/>
      <c r="N54" s="178"/>
      <c r="O54" s="178"/>
      <c r="P54" s="178"/>
      <c r="Q54" s="178"/>
      <c r="R54" s="178"/>
      <c r="S54" s="178"/>
      <c r="T54" s="180"/>
      <c r="U54" s="180"/>
      <c r="V54" s="180"/>
      <c r="W54" s="180"/>
      <c r="X54" s="180"/>
      <c r="Y54" s="180"/>
      <c r="Z54" s="180"/>
      <c r="AA54" s="180"/>
      <c r="AB54" s="180"/>
      <c r="AC54" s="180"/>
      <c r="AD54" s="180"/>
      <c r="AE54" s="180"/>
      <c r="AF54" s="180"/>
      <c r="AG54" s="180"/>
      <c r="AH54" s="180"/>
      <c r="AI54" s="180"/>
      <c r="AJ54" s="516" t="s">
        <v>827</v>
      </c>
      <c r="AK54" s="139"/>
      <c r="AL54" s="139"/>
      <c r="AM54" s="139"/>
      <c r="AN54" s="139"/>
      <c r="AO54" s="139"/>
      <c r="AP54" s="139"/>
      <c r="AQ54" s="139"/>
      <c r="AR54" s="139"/>
      <c r="AS54" s="139"/>
      <c r="AT54" s="139"/>
      <c r="AU54" s="139"/>
      <c r="AV54" s="139"/>
      <c r="AW54" s="139"/>
      <c r="AX54" s="492"/>
      <c r="AY54" s="492"/>
      <c r="AZ54" s="492"/>
      <c r="BA54" s="492"/>
      <c r="BB54" s="492"/>
      <c r="BC54" s="492"/>
      <c r="BD54" s="492"/>
      <c r="BE54" s="492"/>
      <c r="BF54" s="492"/>
      <c r="BG54" s="492"/>
      <c r="BH54" s="492"/>
      <c r="BI54" s="492"/>
      <c r="BJ54" s="492"/>
      <c r="BK54" s="492"/>
      <c r="BL54" s="492"/>
      <c r="BM54" s="492"/>
      <c r="BN54" s="492"/>
      <c r="BO54" s="492"/>
      <c r="BP54" s="492"/>
      <c r="BQ54" s="492"/>
      <c r="BR54" s="492"/>
    </row>
    <row r="55" spans="1:70" s="54" customFormat="1" ht="13.35" customHeight="1" x14ac:dyDescent="0.2">
      <c r="A55" s="178"/>
      <c r="B55" s="178"/>
      <c r="C55" s="178"/>
      <c r="D55" s="178"/>
      <c r="E55" s="178"/>
      <c r="F55" s="178"/>
      <c r="G55" s="178"/>
      <c r="H55" s="178"/>
      <c r="I55" s="178"/>
      <c r="J55" s="178"/>
      <c r="K55" s="178"/>
      <c r="L55" s="178"/>
      <c r="M55" s="178"/>
      <c r="N55" s="178"/>
      <c r="O55" s="178"/>
      <c r="P55" s="178"/>
      <c r="Q55" s="178"/>
      <c r="R55" s="178"/>
      <c r="S55" s="178"/>
      <c r="T55" s="180"/>
      <c r="U55" s="180"/>
      <c r="V55" s="180"/>
      <c r="W55" s="180"/>
      <c r="X55" s="180"/>
      <c r="Y55" s="180"/>
      <c r="Z55" s="180"/>
      <c r="AA55" s="180"/>
      <c r="AB55" s="180"/>
      <c r="AC55" s="180"/>
      <c r="AD55" s="180"/>
      <c r="AE55" s="180"/>
      <c r="AF55" s="180"/>
      <c r="AG55" s="180"/>
      <c r="AH55" s="180"/>
      <c r="AI55" s="180"/>
      <c r="AJ55" s="517" t="s">
        <v>806</v>
      </c>
      <c r="AK55" s="139"/>
      <c r="AL55" s="139"/>
      <c r="AM55" s="139"/>
      <c r="AN55" s="139"/>
      <c r="AO55" s="139"/>
      <c r="AP55" s="139"/>
      <c r="AQ55" s="139"/>
      <c r="AR55" s="139"/>
      <c r="AS55" s="139"/>
      <c r="AT55" s="139"/>
      <c r="AU55" s="139"/>
      <c r="AV55" s="139"/>
      <c r="AW55" s="139"/>
      <c r="AX55" s="492"/>
      <c r="AY55" s="492"/>
      <c r="AZ55" s="492"/>
      <c r="BA55" s="492"/>
      <c r="BB55" s="492"/>
      <c r="BC55" s="492"/>
      <c r="BD55" s="492"/>
      <c r="BE55" s="492"/>
      <c r="BF55" s="492"/>
      <c r="BG55" s="492"/>
      <c r="BH55" s="492"/>
      <c r="BI55" s="492"/>
      <c r="BJ55" s="492"/>
      <c r="BK55" s="492"/>
      <c r="BL55" s="492"/>
      <c r="BM55" s="492"/>
      <c r="BN55" s="492"/>
      <c r="BO55" s="492"/>
      <c r="BP55" s="492"/>
      <c r="BQ55" s="492"/>
      <c r="BR55" s="492"/>
    </row>
    <row r="56" spans="1:70" s="54" customFormat="1" ht="13.35" customHeight="1" x14ac:dyDescent="0.2">
      <c r="A56" s="178"/>
      <c r="B56" s="178"/>
      <c r="C56" s="178"/>
      <c r="D56" s="178"/>
      <c r="E56" s="178"/>
      <c r="F56" s="178"/>
      <c r="G56" s="178"/>
      <c r="H56" s="178"/>
      <c r="I56" s="178"/>
      <c r="J56" s="178"/>
      <c r="K56" s="178"/>
      <c r="L56" s="178"/>
      <c r="M56" s="178"/>
      <c r="N56" s="178"/>
      <c r="O56" s="178"/>
      <c r="P56" s="178"/>
      <c r="Q56" s="178"/>
      <c r="R56" s="178"/>
      <c r="S56" s="178"/>
      <c r="T56" s="180"/>
      <c r="U56" s="180"/>
      <c r="V56" s="180"/>
      <c r="W56" s="180"/>
      <c r="X56" s="180"/>
      <c r="Y56" s="180"/>
      <c r="Z56" s="180"/>
      <c r="AA56" s="180"/>
      <c r="AB56" s="180"/>
      <c r="AC56" s="180"/>
      <c r="AD56" s="180"/>
      <c r="AE56" s="180"/>
      <c r="AF56" s="180"/>
      <c r="AG56" s="180"/>
      <c r="AH56" s="180"/>
      <c r="AI56" s="180"/>
      <c r="AJ56" s="516" t="s">
        <v>805</v>
      </c>
      <c r="AK56" s="139"/>
      <c r="AL56" s="139"/>
      <c r="AM56" s="139"/>
      <c r="AN56" s="139"/>
      <c r="AO56" s="139"/>
      <c r="AP56" s="139"/>
      <c r="AQ56" s="139"/>
      <c r="AR56" s="139"/>
      <c r="AS56" s="139"/>
      <c r="AT56" s="139"/>
      <c r="AU56" s="139"/>
      <c r="AV56" s="139"/>
      <c r="AW56" s="139"/>
      <c r="AX56" s="492"/>
      <c r="AY56" s="492"/>
      <c r="AZ56" s="492"/>
      <c r="BA56" s="492"/>
      <c r="BB56" s="492"/>
      <c r="BC56" s="492"/>
      <c r="BD56" s="492"/>
      <c r="BE56" s="492"/>
      <c r="BF56" s="492"/>
      <c r="BG56" s="492"/>
      <c r="BH56" s="492"/>
      <c r="BI56" s="492"/>
      <c r="BJ56" s="492"/>
      <c r="BK56" s="492"/>
      <c r="BL56" s="492"/>
      <c r="BM56" s="492"/>
      <c r="BN56" s="492"/>
      <c r="BO56" s="492"/>
      <c r="BP56" s="492"/>
      <c r="BQ56" s="492"/>
      <c r="BR56" s="492"/>
    </row>
    <row r="57" spans="1:70" s="54" customFormat="1" ht="13.35" customHeight="1" x14ac:dyDescent="0.2">
      <c r="A57" s="178"/>
      <c r="B57" s="178"/>
      <c r="C57" s="178"/>
      <c r="D57" s="178"/>
      <c r="E57" s="178"/>
      <c r="F57" s="178"/>
      <c r="G57" s="178"/>
      <c r="H57" s="178"/>
      <c r="I57" s="178"/>
      <c r="J57" s="178"/>
      <c r="K57" s="178"/>
      <c r="L57" s="178"/>
      <c r="M57" s="178"/>
      <c r="N57" s="178"/>
      <c r="O57" s="178"/>
      <c r="P57" s="178"/>
      <c r="Q57" s="178"/>
      <c r="R57" s="178"/>
      <c r="S57" s="178"/>
      <c r="T57" s="180"/>
      <c r="U57" s="180"/>
      <c r="V57" s="180"/>
      <c r="W57" s="180"/>
      <c r="X57" s="180"/>
      <c r="Y57" s="180"/>
      <c r="Z57" s="180"/>
      <c r="AA57" s="180"/>
      <c r="AB57" s="180"/>
      <c r="AC57" s="180"/>
      <c r="AD57" s="180"/>
      <c r="AE57" s="180"/>
      <c r="AF57" s="180"/>
      <c r="AG57" s="180"/>
      <c r="AH57" s="180"/>
      <c r="AI57" s="180"/>
      <c r="AJ57" s="502"/>
      <c r="AK57" s="139"/>
      <c r="AL57" s="139"/>
      <c r="AM57" s="139"/>
      <c r="AN57" s="139"/>
      <c r="AO57" s="139"/>
      <c r="AP57" s="139"/>
      <c r="AQ57" s="139"/>
      <c r="AR57" s="139"/>
      <c r="AS57" s="139"/>
      <c r="AT57" s="139"/>
      <c r="AU57" s="139"/>
      <c r="AV57" s="139"/>
      <c r="AW57" s="139"/>
      <c r="AX57" s="492"/>
      <c r="AY57" s="492"/>
      <c r="AZ57" s="492"/>
      <c r="BA57" s="492"/>
      <c r="BB57" s="492"/>
      <c r="BC57" s="492"/>
      <c r="BD57" s="492"/>
      <c r="BE57" s="492"/>
      <c r="BF57" s="492"/>
      <c r="BG57" s="492"/>
      <c r="BH57" s="492"/>
      <c r="BI57" s="492"/>
      <c r="BJ57" s="492"/>
      <c r="BK57" s="492"/>
      <c r="BL57" s="492"/>
      <c r="BM57" s="492"/>
      <c r="BN57" s="492"/>
      <c r="BO57" s="492"/>
      <c r="BP57" s="492"/>
      <c r="BQ57" s="492"/>
      <c r="BR57" s="492"/>
    </row>
    <row r="58" spans="1:70" s="54" customFormat="1" ht="13.35" customHeight="1" x14ac:dyDescent="0.2">
      <c r="A58" s="525"/>
      <c r="B58" s="525"/>
      <c r="C58" s="525"/>
      <c r="D58" s="525"/>
      <c r="E58" s="525"/>
      <c r="F58" s="525"/>
      <c r="G58" s="525"/>
      <c r="H58" s="525"/>
      <c r="I58" s="525"/>
      <c r="J58" s="525"/>
      <c r="K58" s="525"/>
      <c r="L58" s="525"/>
      <c r="M58" s="525"/>
      <c r="N58" s="525"/>
      <c r="O58" s="525"/>
      <c r="P58" s="525"/>
      <c r="Q58" s="525"/>
      <c r="R58" s="525"/>
      <c r="S58" s="525"/>
      <c r="T58" s="525"/>
      <c r="U58" s="525"/>
      <c r="V58" s="525"/>
      <c r="W58" s="525"/>
      <c r="X58" s="525"/>
      <c r="Y58" s="525"/>
      <c r="Z58" s="525"/>
      <c r="AA58" s="525"/>
      <c r="AB58" s="525"/>
      <c r="AC58" s="525"/>
      <c r="AD58" s="525"/>
      <c r="AE58" s="525"/>
      <c r="AF58" s="525"/>
      <c r="AG58" s="525"/>
      <c r="AH58" s="525"/>
      <c r="AI58" s="525"/>
      <c r="AJ58" s="512" t="s">
        <v>781</v>
      </c>
      <c r="AK58" s="139"/>
      <c r="AL58" s="139"/>
      <c r="AM58" s="139"/>
      <c r="AN58" s="139"/>
      <c r="AO58" s="139"/>
      <c r="AP58" s="139"/>
      <c r="AQ58" s="139"/>
      <c r="AR58" s="139"/>
      <c r="AS58" s="139"/>
      <c r="AT58" s="139"/>
      <c r="AU58" s="139"/>
      <c r="AV58" s="139"/>
      <c r="AW58" s="139"/>
      <c r="AX58" s="492"/>
      <c r="AY58" s="492"/>
      <c r="AZ58" s="492"/>
      <c r="BA58" s="492"/>
      <c r="BB58" s="492"/>
      <c r="BC58" s="492"/>
      <c r="BD58" s="492"/>
      <c r="BE58" s="492"/>
      <c r="BF58" s="492"/>
      <c r="BG58" s="492"/>
      <c r="BH58" s="492"/>
      <c r="BI58" s="492"/>
      <c r="BJ58" s="492"/>
      <c r="BK58" s="492"/>
      <c r="BL58" s="492"/>
      <c r="BM58" s="492"/>
      <c r="BN58" s="492"/>
      <c r="BO58" s="492"/>
      <c r="BP58" s="492"/>
      <c r="BQ58" s="492"/>
      <c r="BR58" s="492"/>
    </row>
    <row r="59" spans="1:70" s="54" customFormat="1" ht="12" x14ac:dyDescent="0.2">
      <c r="A59" s="527"/>
      <c r="B59" s="527"/>
      <c r="C59" s="527"/>
      <c r="D59" s="527"/>
      <c r="E59" s="527"/>
      <c r="F59" s="527"/>
      <c r="G59" s="527"/>
      <c r="H59" s="527"/>
      <c r="I59" s="527"/>
      <c r="J59" s="527"/>
      <c r="K59" s="526"/>
      <c r="L59" s="526"/>
      <c r="M59" s="526"/>
      <c r="N59" s="526"/>
      <c r="O59" s="526"/>
      <c r="P59" s="526"/>
      <c r="Q59" s="526"/>
      <c r="R59" s="526"/>
      <c r="S59" s="526"/>
      <c r="T59" s="526"/>
      <c r="U59" s="526"/>
      <c r="V59" s="526"/>
      <c r="W59" s="526"/>
      <c r="X59" s="526"/>
      <c r="Y59" s="526"/>
      <c r="Z59" s="527"/>
      <c r="AA59" s="527"/>
      <c r="AB59" s="527"/>
      <c r="AC59" s="527"/>
      <c r="AD59" s="527"/>
      <c r="AE59" s="527"/>
      <c r="AF59" s="527"/>
      <c r="AG59" s="527"/>
      <c r="AH59" s="527"/>
      <c r="AI59" s="527"/>
      <c r="AJ59" s="502" t="str">
        <f>IF(AJ50="Dallas",AJ53,IF(AJ50="Ft. Worth",AJ54,IF(AJ50="Houston",AJ55,IF(AJ50="El Paso",AJ56,AJ53))))</f>
        <v>1331 River Bend Drive Dallas, TX 75247-4962</v>
      </c>
      <c r="AK59" s="139"/>
      <c r="AL59" s="139"/>
      <c r="AM59" s="139"/>
      <c r="AN59" s="139"/>
      <c r="AO59" s="139"/>
      <c r="AP59" s="139"/>
      <c r="AQ59" s="139"/>
      <c r="AR59" s="139"/>
      <c r="AS59" s="139"/>
      <c r="AT59" s="139"/>
      <c r="AU59" s="139"/>
      <c r="AV59" s="139"/>
      <c r="AW59" s="139"/>
      <c r="AX59" s="492"/>
      <c r="AY59" s="492"/>
      <c r="AZ59" s="492"/>
      <c r="BA59" s="492"/>
      <c r="BB59" s="492"/>
      <c r="BC59" s="492"/>
      <c r="BD59" s="492"/>
      <c r="BE59" s="492"/>
      <c r="BF59" s="492"/>
      <c r="BG59" s="492"/>
      <c r="BH59" s="492"/>
      <c r="BI59" s="492"/>
      <c r="BJ59" s="492"/>
      <c r="BK59" s="492"/>
      <c r="BL59" s="492"/>
      <c r="BM59" s="492"/>
      <c r="BN59" s="492"/>
      <c r="BO59" s="492"/>
      <c r="BP59" s="492"/>
      <c r="BQ59" s="492"/>
      <c r="BR59" s="492"/>
    </row>
    <row r="60" spans="1:70" s="54" customFormat="1" x14ac:dyDescent="0.2">
      <c r="A60" s="175"/>
      <c r="B60" s="178"/>
      <c r="C60" s="178"/>
      <c r="D60" s="178"/>
      <c r="E60" s="178"/>
      <c r="F60" s="178"/>
      <c r="G60" s="178"/>
      <c r="H60" s="178"/>
      <c r="I60" s="178"/>
      <c r="J60" s="178"/>
      <c r="K60" s="178"/>
      <c r="L60" s="178"/>
      <c r="M60" s="178"/>
      <c r="N60" s="178"/>
      <c r="O60" s="178"/>
      <c r="P60" s="178"/>
      <c r="Q60" s="178"/>
      <c r="R60" s="178"/>
      <c r="S60" s="178"/>
      <c r="T60" s="178"/>
      <c r="U60" s="178"/>
      <c r="V60" s="178"/>
      <c r="W60" s="178"/>
      <c r="X60" s="178"/>
      <c r="Y60" s="178"/>
      <c r="Z60" s="178"/>
      <c r="AA60" s="178"/>
      <c r="AB60" s="178"/>
      <c r="AC60" s="178"/>
      <c r="AD60" s="178"/>
      <c r="AE60" s="178"/>
      <c r="AF60" s="178"/>
      <c r="AG60" s="178"/>
      <c r="AH60" s="178"/>
      <c r="AI60" s="178"/>
      <c r="AJ60" s="139"/>
      <c r="AK60" s="139"/>
      <c r="AL60" s="139"/>
      <c r="AM60" s="139"/>
      <c r="AN60" s="139"/>
      <c r="AO60" s="139"/>
      <c r="AP60" s="139"/>
      <c r="AQ60" s="139"/>
      <c r="AR60" s="139"/>
      <c r="AS60" s="139"/>
      <c r="AT60" s="139"/>
      <c r="AU60" s="139"/>
      <c r="AV60" s="139"/>
      <c r="AW60" s="139"/>
      <c r="AX60" s="492"/>
      <c r="AY60" s="492"/>
      <c r="AZ60" s="492"/>
      <c r="BA60" s="492"/>
      <c r="BB60" s="492"/>
      <c r="BC60" s="492"/>
      <c r="BD60" s="492"/>
      <c r="BE60" s="492"/>
      <c r="BF60" s="492"/>
      <c r="BG60" s="492"/>
      <c r="BH60" s="492"/>
      <c r="BI60" s="492"/>
      <c r="BJ60" s="492"/>
      <c r="BK60" s="492"/>
      <c r="BL60" s="492"/>
      <c r="BM60" s="492"/>
      <c r="BN60" s="492"/>
      <c r="BO60" s="492"/>
      <c r="BP60" s="492"/>
      <c r="BQ60" s="492"/>
      <c r="BR60" s="492"/>
    </row>
    <row r="61" spans="1:70" s="54" customFormat="1" ht="12" x14ac:dyDescent="0.2">
      <c r="A61" s="1219" t="str">
        <f>AJ59</f>
        <v>1331 River Bend Drive Dallas, TX 75247-4962</v>
      </c>
      <c r="B61" s="1219"/>
      <c r="C61" s="1219"/>
      <c r="D61" s="1219"/>
      <c r="E61" s="1219"/>
      <c r="F61" s="1219"/>
      <c r="G61" s="1219"/>
      <c r="H61" s="1219"/>
      <c r="I61" s="1219"/>
      <c r="J61" s="1219"/>
      <c r="K61" s="1219"/>
      <c r="L61" s="1219"/>
      <c r="M61" s="1219"/>
      <c r="N61" s="1219"/>
      <c r="O61" s="1219"/>
      <c r="P61" s="1219"/>
      <c r="Q61" s="1219"/>
      <c r="R61" s="1219"/>
      <c r="S61" s="1219"/>
      <c r="T61" s="1219"/>
      <c r="U61" s="1219"/>
      <c r="V61" s="1219"/>
      <c r="W61" s="1219"/>
      <c r="X61" s="1219"/>
      <c r="Y61" s="1219"/>
      <c r="Z61" s="1219"/>
      <c r="AA61" s="1219"/>
      <c r="AB61" s="1219"/>
      <c r="AC61" s="1219"/>
      <c r="AD61" s="1219"/>
      <c r="AE61" s="1219"/>
      <c r="AF61" s="1219"/>
      <c r="AG61" s="1219"/>
      <c r="AH61" s="1219"/>
      <c r="AI61" s="1219"/>
      <c r="AJ61" s="513" t="s">
        <v>299</v>
      </c>
      <c r="AK61" s="139"/>
      <c r="AL61" s="139"/>
      <c r="AM61" s="139"/>
      <c r="AN61" s="139"/>
      <c r="AO61" s="139"/>
      <c r="AP61" s="139"/>
      <c r="AQ61" s="139"/>
      <c r="AR61" s="139"/>
      <c r="AS61" s="139"/>
      <c r="AT61" s="139"/>
      <c r="AU61" s="139"/>
      <c r="AV61" s="139"/>
      <c r="AW61" s="139"/>
      <c r="AX61" s="492"/>
      <c r="AY61" s="492"/>
      <c r="AZ61" s="492"/>
      <c r="BA61" s="492"/>
      <c r="BB61" s="492"/>
      <c r="BC61" s="492"/>
      <c r="BD61" s="492"/>
      <c r="BE61" s="492"/>
      <c r="BF61" s="492"/>
      <c r="BG61" s="492"/>
      <c r="BH61" s="492"/>
      <c r="BI61" s="492"/>
      <c r="BJ61" s="492"/>
      <c r="BK61" s="492"/>
      <c r="BL61" s="492"/>
      <c r="BM61" s="492"/>
      <c r="BN61" s="492"/>
      <c r="BO61" s="492"/>
      <c r="BP61" s="492"/>
      <c r="BQ61" s="492"/>
      <c r="BR61" s="492"/>
    </row>
    <row r="62" spans="1:70" s="54" customFormat="1" ht="15" customHeight="1" x14ac:dyDescent="0.25">
      <c r="A62" s="1219" t="str">
        <f>"www.camposengineering.com | 214-696-6291 | " &amp; AJ62</f>
        <v xml:space="preserve">www.camposengineering.com | 214-696-6291 | </v>
      </c>
      <c r="B62" s="1219"/>
      <c r="C62" s="1219"/>
      <c r="D62" s="1219"/>
      <c r="E62" s="1219"/>
      <c r="F62" s="1219"/>
      <c r="G62" s="1219"/>
      <c r="H62" s="1219"/>
      <c r="I62" s="1219"/>
      <c r="J62" s="1219"/>
      <c r="K62" s="1219"/>
      <c r="L62" s="1219"/>
      <c r="M62" s="1219"/>
      <c r="N62" s="1219"/>
      <c r="O62" s="1219"/>
      <c r="P62" s="1219"/>
      <c r="Q62" s="1219"/>
      <c r="R62" s="1219"/>
      <c r="S62" s="1219"/>
      <c r="T62" s="1219"/>
      <c r="U62" s="1219"/>
      <c r="V62" s="1219"/>
      <c r="W62" s="1219"/>
      <c r="X62" s="1219"/>
      <c r="Y62" s="1219"/>
      <c r="Z62" s="1219"/>
      <c r="AA62" s="1219"/>
      <c r="AB62" s="1219"/>
      <c r="AC62" s="1219"/>
      <c r="AD62" s="1219"/>
      <c r="AE62" s="1219"/>
      <c r="AF62" s="1219"/>
      <c r="AG62" s="1219"/>
      <c r="AH62" s="1219"/>
      <c r="AI62" s="1219"/>
      <c r="AJ62" s="503"/>
      <c r="AK62" s="139"/>
      <c r="AL62" s="139"/>
      <c r="AM62" s="139"/>
      <c r="AN62" s="139"/>
      <c r="AO62" s="139"/>
      <c r="AP62" s="139"/>
      <c r="AQ62" s="139"/>
      <c r="AR62" s="139"/>
      <c r="AS62" s="139"/>
      <c r="AT62" s="139"/>
      <c r="AU62" s="139"/>
      <c r="AV62" s="139"/>
      <c r="AW62" s="139"/>
      <c r="AX62" s="492"/>
      <c r="AY62" s="492"/>
      <c r="AZ62" s="492"/>
      <c r="BA62" s="492"/>
      <c r="BB62" s="492"/>
      <c r="BC62" s="492"/>
      <c r="BD62" s="492"/>
      <c r="BE62" s="492"/>
      <c r="BF62" s="492"/>
      <c r="BG62" s="492"/>
      <c r="BH62" s="492"/>
      <c r="BI62" s="492"/>
      <c r="BJ62" s="492"/>
      <c r="BK62" s="492"/>
      <c r="BL62" s="492"/>
      <c r="BM62" s="492"/>
      <c r="BN62" s="492"/>
      <c r="BO62" s="492"/>
      <c r="BP62" s="492"/>
      <c r="BQ62" s="492"/>
      <c r="BR62" s="492"/>
    </row>
  </sheetData>
  <sheetProtection sheet="1" objects="1" scenarios="1"/>
  <mergeCells count="20">
    <mergeCell ref="A16:H16"/>
    <mergeCell ref="J16:AI16"/>
    <mergeCell ref="A5:F5"/>
    <mergeCell ref="H5:AI5"/>
    <mergeCell ref="E8:AE9"/>
    <mergeCell ref="A13:H13"/>
    <mergeCell ref="J13:AI13"/>
    <mergeCell ref="A19:H19"/>
    <mergeCell ref="J19:AI19"/>
    <mergeCell ref="A22:H22"/>
    <mergeCell ref="J22:AI22"/>
    <mergeCell ref="A25:H25"/>
    <mergeCell ref="J25:AI25"/>
    <mergeCell ref="A61:AI61"/>
    <mergeCell ref="A62:AI62"/>
    <mergeCell ref="A29:AI29"/>
    <mergeCell ref="A31:AI38"/>
    <mergeCell ref="L39:U39"/>
    <mergeCell ref="AB39:AH39"/>
    <mergeCell ref="AB42:AH42"/>
  </mergeCells>
  <printOptions horizontalCentered="1"/>
  <pageMargins left="0.75" right="0.5" top="0.25" bottom="0.5" header="0" footer="0.25"/>
  <pageSetup scale="93" orientation="portrait" r:id="rId1"/>
  <headerFooter scaleWithDoc="0">
    <oddHeader>&amp;L&amp;6&amp;K00+000&amp;A</oddHeader>
    <oddFooter>&amp;C&amp;8&amp;K002060© 2016 - 2021 Campos Engineering, Inc.</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BU62"/>
  <sheetViews>
    <sheetView topLeftCell="A18" zoomScaleNormal="100" workbookViewId="0">
      <selection activeCell="A61" sqref="A61"/>
    </sheetView>
  </sheetViews>
  <sheetFormatPr defaultColWidth="0" defaultRowHeight="15.75" zeroHeight="1" x14ac:dyDescent="0.2"/>
  <cols>
    <col min="1" max="1" width="2.7109375" style="208" customWidth="1"/>
    <col min="2" max="6" width="2.7109375" style="207" customWidth="1"/>
    <col min="7" max="7" width="0.85546875" style="207" customWidth="1"/>
    <col min="8" max="34" width="2.7109375" style="207" customWidth="1"/>
    <col min="35" max="35" width="4.28515625" style="207" customWidth="1"/>
    <col min="36" max="49" width="2.7109375" style="174" customWidth="1"/>
    <col min="50" max="73" width="2.7109375" style="1" hidden="1" customWidth="1"/>
    <col min="74" max="16384" width="9.140625" style="1" hidden="1"/>
  </cols>
  <sheetData>
    <row r="1" spans="1:70" ht="12"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200"/>
      <c r="AK1" s="200"/>
      <c r="AL1" s="200"/>
      <c r="AM1" s="200"/>
      <c r="AN1" s="200"/>
      <c r="AO1" s="200"/>
      <c r="AP1" s="200"/>
      <c r="AQ1" s="200"/>
      <c r="AR1" s="200"/>
      <c r="AS1" s="200"/>
      <c r="AT1" s="200"/>
      <c r="AU1" s="200"/>
      <c r="AV1" s="200"/>
      <c r="AW1" s="200"/>
      <c r="AX1" s="31"/>
      <c r="AY1" s="31"/>
      <c r="AZ1" s="31"/>
      <c r="BA1" s="31"/>
      <c r="BB1" s="31"/>
      <c r="BC1" s="31"/>
      <c r="BD1" s="31"/>
      <c r="BE1" s="31"/>
      <c r="BF1" s="31"/>
      <c r="BG1" s="31"/>
      <c r="BH1" s="31"/>
      <c r="BI1" s="31"/>
      <c r="BJ1" s="31"/>
      <c r="BK1" s="31"/>
      <c r="BL1" s="31"/>
      <c r="BM1" s="31"/>
      <c r="BN1" s="31"/>
      <c r="BO1" s="31"/>
      <c r="BP1" s="31"/>
      <c r="BQ1" s="31"/>
      <c r="BR1" s="31"/>
    </row>
    <row r="2" spans="1:70" ht="12"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176"/>
      <c r="AK2" s="176"/>
      <c r="AL2" s="176"/>
      <c r="AM2" s="176"/>
      <c r="AN2" s="176"/>
      <c r="AO2" s="176"/>
      <c r="AP2" s="176"/>
      <c r="AQ2" s="176"/>
      <c r="AR2" s="176"/>
      <c r="AS2" s="176"/>
      <c r="AT2" s="176"/>
      <c r="AU2" s="176"/>
      <c r="AV2" s="176"/>
      <c r="AW2" s="176"/>
      <c r="AX2" s="26"/>
      <c r="AY2" s="26"/>
      <c r="AZ2" s="26"/>
      <c r="BA2" s="26"/>
      <c r="BB2" s="26"/>
      <c r="BC2" s="26"/>
      <c r="BD2" s="26"/>
      <c r="BE2" s="26"/>
      <c r="BF2" s="26"/>
      <c r="BG2" s="26"/>
      <c r="BH2" s="26"/>
      <c r="BI2" s="26"/>
      <c r="BJ2" s="26"/>
      <c r="BK2" s="26"/>
      <c r="BL2" s="26"/>
      <c r="BM2" s="26"/>
      <c r="BN2" s="26"/>
      <c r="BO2" s="26"/>
      <c r="BP2" s="26"/>
      <c r="BQ2" s="26"/>
      <c r="BR2" s="26"/>
    </row>
    <row r="3" spans="1:70" ht="12"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200"/>
      <c r="AK3" s="200"/>
      <c r="AL3" s="200"/>
      <c r="AM3" s="200"/>
      <c r="AN3" s="200"/>
      <c r="AO3" s="200"/>
      <c r="AP3" s="200"/>
      <c r="AQ3" s="200"/>
      <c r="AR3" s="200"/>
      <c r="AS3" s="200"/>
      <c r="AT3" s="200"/>
      <c r="AU3" s="200"/>
      <c r="AV3" s="200"/>
      <c r="AW3" s="200"/>
      <c r="AX3" s="31"/>
      <c r="AY3" s="26"/>
      <c r="AZ3" s="26"/>
      <c r="BA3" s="26"/>
      <c r="BB3" s="26"/>
      <c r="BC3" s="26"/>
      <c r="BD3" s="26"/>
      <c r="BE3" s="26"/>
      <c r="BF3" s="26"/>
      <c r="BG3" s="26"/>
      <c r="BH3" s="26"/>
      <c r="BI3" s="26"/>
      <c r="BJ3" s="26"/>
      <c r="BK3" s="26"/>
      <c r="BL3" s="26"/>
      <c r="BM3" s="26"/>
      <c r="BN3" s="26"/>
      <c r="BO3" s="26"/>
      <c r="BP3" s="26"/>
      <c r="BQ3" s="26"/>
      <c r="BR3" s="26"/>
    </row>
    <row r="4" spans="1:70" ht="9.75"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176"/>
      <c r="AK4" s="176"/>
      <c r="AL4" s="176"/>
      <c r="AM4" s="196"/>
      <c r="AN4" s="196"/>
      <c r="AO4" s="196"/>
      <c r="AP4" s="196"/>
      <c r="AQ4" s="196"/>
      <c r="AR4" s="196"/>
      <c r="AS4" s="196"/>
      <c r="AT4" s="196"/>
      <c r="AU4" s="196"/>
      <c r="AV4" s="196"/>
      <c r="AW4" s="196"/>
      <c r="AX4" s="28"/>
      <c r="AY4" s="26"/>
      <c r="AZ4" s="26"/>
      <c r="BA4" s="26"/>
      <c r="BB4" s="26"/>
      <c r="BC4" s="26"/>
      <c r="BD4" s="26"/>
      <c r="BE4" s="26"/>
      <c r="BF4" s="26"/>
      <c r="BG4" s="26"/>
      <c r="BH4" s="26"/>
      <c r="BI4" s="26"/>
      <c r="BJ4" s="26"/>
      <c r="BK4" s="26"/>
      <c r="BL4" s="26"/>
      <c r="BM4" s="26"/>
      <c r="BN4" s="26"/>
      <c r="BO4" s="26"/>
      <c r="BP4" s="26"/>
      <c r="BQ4" s="26"/>
      <c r="BR4" s="26"/>
    </row>
    <row r="5" spans="1:70" ht="8.1" customHeight="1" x14ac:dyDescent="0.2">
      <c r="A5" s="1228"/>
      <c r="B5" s="1228"/>
      <c r="C5" s="1228"/>
      <c r="D5" s="1228"/>
      <c r="E5" s="1228"/>
      <c r="F5" s="1228"/>
      <c r="G5" s="170"/>
      <c r="H5" s="1228"/>
      <c r="I5" s="1228"/>
      <c r="J5" s="1228"/>
      <c r="K5" s="1228"/>
      <c r="L5" s="1228"/>
      <c r="M5" s="1228"/>
      <c r="N5" s="1228"/>
      <c r="O5" s="1228"/>
      <c r="P5" s="1228"/>
      <c r="Q5" s="1228"/>
      <c r="R5" s="1228"/>
      <c r="S5" s="1228"/>
      <c r="T5" s="1228"/>
      <c r="U5" s="1228"/>
      <c r="V5" s="1228"/>
      <c r="W5" s="1228"/>
      <c r="X5" s="1228"/>
      <c r="Y5" s="1228"/>
      <c r="Z5" s="1228"/>
      <c r="AA5" s="1228"/>
      <c r="AB5" s="1228"/>
      <c r="AC5" s="1228"/>
      <c r="AD5" s="1228"/>
      <c r="AE5" s="1228"/>
      <c r="AF5" s="1228"/>
      <c r="AG5" s="1228"/>
      <c r="AH5" s="1228"/>
      <c r="AI5" s="1228"/>
      <c r="AJ5" s="196"/>
      <c r="AK5" s="196"/>
      <c r="AL5" s="196"/>
      <c r="AM5" s="204"/>
      <c r="AN5" s="204"/>
      <c r="AO5" s="204"/>
      <c r="AP5" s="196"/>
      <c r="AQ5" s="196"/>
      <c r="AR5" s="196"/>
      <c r="AS5" s="196"/>
      <c r="AT5" s="196"/>
      <c r="AU5" s="196"/>
      <c r="AV5" s="196"/>
      <c r="AW5" s="196"/>
      <c r="AX5" s="28"/>
      <c r="AY5" s="26"/>
      <c r="AZ5" s="26"/>
      <c r="BA5" s="26"/>
      <c r="BB5" s="26"/>
      <c r="BC5" s="26"/>
      <c r="BD5" s="26"/>
      <c r="BE5" s="26"/>
      <c r="BF5" s="26"/>
      <c r="BG5" s="26"/>
      <c r="BH5" s="26"/>
      <c r="BI5" s="26"/>
      <c r="BJ5" s="26"/>
      <c r="BK5" s="26"/>
      <c r="BL5" s="26"/>
      <c r="BM5" s="26"/>
      <c r="BN5" s="26"/>
      <c r="BO5" s="26"/>
      <c r="BP5" s="26"/>
      <c r="BQ5" s="26"/>
      <c r="BR5" s="26"/>
    </row>
    <row r="6" spans="1:70" ht="12" customHeight="1" x14ac:dyDescent="0.2">
      <c r="A6" s="193"/>
      <c r="B6" s="193"/>
      <c r="C6" s="193"/>
      <c r="D6" s="193"/>
      <c r="E6" s="193"/>
      <c r="F6" s="193"/>
      <c r="G6" s="193"/>
      <c r="H6" s="193"/>
      <c r="I6" s="193"/>
      <c r="J6" s="193"/>
      <c r="K6" s="193"/>
      <c r="L6" s="193"/>
      <c r="M6" s="193"/>
      <c r="N6" s="193"/>
      <c r="O6" s="193"/>
      <c r="P6" s="193"/>
      <c r="Q6" s="193"/>
      <c r="R6" s="193"/>
      <c r="S6" s="193"/>
      <c r="T6" s="193"/>
      <c r="U6" s="193"/>
      <c r="V6" s="193"/>
      <c r="W6" s="193"/>
      <c r="X6" s="193"/>
      <c r="Y6" s="193"/>
      <c r="Z6" s="193"/>
      <c r="AA6" s="193"/>
      <c r="AB6" s="193"/>
      <c r="AC6" s="193"/>
      <c r="AD6" s="193"/>
      <c r="AE6" s="193"/>
      <c r="AF6" s="193"/>
      <c r="AG6" s="193"/>
      <c r="AH6" s="193"/>
      <c r="AI6" s="193"/>
      <c r="AJ6" s="196"/>
      <c r="AK6" s="196"/>
      <c r="AL6" s="196"/>
      <c r="AM6" s="204"/>
      <c r="AN6" s="204"/>
      <c r="AO6" s="204"/>
      <c r="AP6" s="196"/>
      <c r="AQ6" s="196"/>
      <c r="AR6" s="196"/>
      <c r="AS6" s="196"/>
      <c r="AT6" s="196"/>
      <c r="AU6" s="196"/>
      <c r="AV6" s="196"/>
      <c r="AW6" s="196"/>
      <c r="AX6" s="28"/>
      <c r="AY6" s="26"/>
      <c r="AZ6" s="26"/>
      <c r="BA6" s="26"/>
      <c r="BB6" s="26"/>
      <c r="BC6" s="26"/>
      <c r="BD6" s="26"/>
      <c r="BE6" s="26"/>
      <c r="BF6" s="26"/>
      <c r="BG6" s="26"/>
      <c r="BH6" s="26"/>
      <c r="BI6" s="26"/>
      <c r="BJ6" s="26"/>
      <c r="BK6" s="26"/>
      <c r="BL6" s="26"/>
      <c r="BM6" s="26"/>
      <c r="BN6" s="26"/>
      <c r="BO6" s="26"/>
      <c r="BP6" s="26"/>
      <c r="BQ6" s="26"/>
      <c r="BR6" s="26"/>
    </row>
    <row r="7" spans="1:70" ht="14.25" customHeight="1" x14ac:dyDescent="0.2">
      <c r="A7" s="1243" t="s">
        <v>311</v>
      </c>
      <c r="B7" s="1243"/>
      <c r="C7" s="1243"/>
      <c r="D7" s="1243"/>
      <c r="E7" s="1243"/>
      <c r="F7" s="1243"/>
      <c r="G7" s="1243"/>
      <c r="H7" s="1243"/>
      <c r="I7" s="1243"/>
      <c r="J7" s="1243"/>
      <c r="K7" s="1243"/>
      <c r="L7" s="1243"/>
      <c r="M7" s="1243"/>
      <c r="N7" s="1243"/>
      <c r="O7" s="1243"/>
      <c r="P7" s="1243"/>
      <c r="Q7" s="1243"/>
      <c r="R7" s="1243"/>
      <c r="S7" s="1243"/>
      <c r="T7" s="1243"/>
      <c r="U7" s="1243"/>
      <c r="V7" s="1243"/>
      <c r="W7" s="1243"/>
      <c r="X7" s="1243"/>
      <c r="Y7" s="1243"/>
      <c r="Z7" s="1243"/>
      <c r="AA7" s="1243"/>
      <c r="AB7" s="1243"/>
      <c r="AC7" s="1243"/>
      <c r="AD7" s="1243"/>
      <c r="AE7" s="1243"/>
      <c r="AF7" s="1243"/>
      <c r="AG7" s="1243"/>
      <c r="AH7" s="1243"/>
      <c r="AI7" s="1243"/>
      <c r="AJ7" s="196"/>
      <c r="AK7" s="196"/>
      <c r="AL7" s="196"/>
      <c r="AM7" s="204"/>
      <c r="AN7" s="204"/>
      <c r="AO7" s="204"/>
      <c r="AP7" s="196"/>
      <c r="AQ7" s="196"/>
      <c r="AR7" s="196"/>
      <c r="AS7" s="196"/>
      <c r="AT7" s="196"/>
      <c r="AU7" s="196"/>
      <c r="AV7" s="196"/>
      <c r="AW7" s="196"/>
      <c r="AX7" s="28"/>
      <c r="AY7" s="26"/>
      <c r="AZ7" s="26"/>
      <c r="BA7" s="26"/>
      <c r="BB7" s="26"/>
      <c r="BC7" s="26"/>
      <c r="BD7" s="26"/>
      <c r="BE7" s="26"/>
      <c r="BF7" s="26"/>
      <c r="BG7" s="26"/>
      <c r="BH7" s="26"/>
      <c r="BI7" s="26"/>
      <c r="BJ7" s="26"/>
      <c r="BK7" s="26"/>
      <c r="BL7" s="26"/>
      <c r="BM7" s="26"/>
      <c r="BN7" s="26"/>
      <c r="BO7" s="26"/>
      <c r="BP7" s="26"/>
      <c r="BQ7" s="26"/>
      <c r="BR7" s="26"/>
    </row>
    <row r="8" spans="1:70" ht="12" customHeight="1" x14ac:dyDescent="0.2">
      <c r="A8" s="209"/>
      <c r="B8" s="209"/>
      <c r="C8" s="209"/>
      <c r="D8" s="209"/>
      <c r="E8" s="209"/>
      <c r="F8" s="209"/>
      <c r="G8" s="209"/>
      <c r="H8" s="209"/>
      <c r="I8" s="209"/>
      <c r="J8" s="209"/>
      <c r="K8" s="209"/>
      <c r="L8" s="209"/>
      <c r="M8" s="209"/>
      <c r="N8" s="209"/>
      <c r="O8" s="209"/>
      <c r="P8" s="209"/>
      <c r="Q8" s="209"/>
      <c r="R8" s="209"/>
      <c r="S8" s="209"/>
      <c r="T8" s="209"/>
      <c r="U8" s="209"/>
      <c r="V8" s="209"/>
      <c r="W8" s="209"/>
      <c r="X8" s="209"/>
      <c r="Y8" s="209"/>
      <c r="Z8" s="209"/>
      <c r="AA8" s="209"/>
      <c r="AB8" s="209"/>
      <c r="AC8" s="209"/>
      <c r="AD8" s="209"/>
      <c r="AE8" s="209"/>
      <c r="AF8" s="209"/>
      <c r="AG8" s="209"/>
      <c r="AH8" s="209"/>
      <c r="AI8" s="209"/>
      <c r="AJ8" s="196"/>
      <c r="AK8" s="196"/>
      <c r="AL8" s="196"/>
      <c r="AM8" s="204"/>
      <c r="AN8" s="204"/>
      <c r="AO8" s="204"/>
      <c r="AP8" s="195"/>
      <c r="AQ8" s="195"/>
      <c r="AR8" s="195"/>
      <c r="AS8" s="196"/>
      <c r="AT8" s="196"/>
      <c r="AU8" s="196"/>
      <c r="AV8" s="196"/>
      <c r="AW8" s="196"/>
      <c r="AX8" s="28"/>
      <c r="AY8" s="26"/>
      <c r="AZ8" s="26"/>
      <c r="BA8" s="26"/>
      <c r="BB8" s="26"/>
      <c r="BC8" s="26"/>
      <c r="BD8" s="26"/>
      <c r="BE8" s="26"/>
      <c r="BF8" s="26"/>
      <c r="BG8" s="26"/>
      <c r="BH8" s="26"/>
      <c r="BI8" s="26"/>
      <c r="BJ8" s="26"/>
      <c r="BK8" s="26"/>
      <c r="BL8" s="26"/>
      <c r="BM8" s="26"/>
      <c r="BN8" s="26"/>
      <c r="BO8" s="26"/>
      <c r="BP8" s="26"/>
      <c r="BQ8" s="26"/>
      <c r="BR8" s="26"/>
    </row>
    <row r="9" spans="1:70" ht="12" customHeight="1" x14ac:dyDescent="0.2">
      <c r="A9" s="438" t="s">
        <v>310</v>
      </c>
      <c r="B9" s="439"/>
      <c r="C9" s="439"/>
      <c r="D9" s="440"/>
      <c r="E9" s="439"/>
      <c r="F9" s="439"/>
      <c r="G9" s="440"/>
      <c r="H9" s="440"/>
      <c r="I9" s="440"/>
      <c r="J9" s="440"/>
      <c r="K9" s="440"/>
      <c r="L9" s="440"/>
      <c r="M9" s="440"/>
      <c r="N9" s="440"/>
      <c r="O9" s="440"/>
      <c r="P9" s="440"/>
      <c r="Q9" s="440"/>
      <c r="R9" s="440"/>
      <c r="S9" s="440"/>
      <c r="T9" s="440"/>
      <c r="U9" s="440"/>
      <c r="V9" s="440"/>
      <c r="W9" s="440"/>
      <c r="X9" s="440"/>
      <c r="Y9" s="440"/>
      <c r="Z9" s="440"/>
      <c r="AA9" s="440"/>
      <c r="AB9" s="440"/>
      <c r="AC9" s="440"/>
      <c r="AD9" s="440"/>
      <c r="AE9" s="440"/>
      <c r="AF9" s="1241" t="s">
        <v>690</v>
      </c>
      <c r="AG9" s="1241"/>
      <c r="AH9" s="1242"/>
      <c r="AI9" s="1242"/>
      <c r="AJ9" s="201"/>
      <c r="AK9" s="201"/>
      <c r="AL9" s="201"/>
      <c r="AM9" s="201"/>
      <c r="AN9" s="201"/>
      <c r="AO9" s="201"/>
      <c r="AP9" s="201"/>
      <c r="AQ9" s="201"/>
      <c r="AR9" s="201"/>
      <c r="AS9" s="201"/>
      <c r="AT9" s="201"/>
      <c r="AU9" s="201"/>
      <c r="AV9" s="201"/>
      <c r="AW9" s="201"/>
      <c r="AX9" s="32"/>
      <c r="AY9" s="26"/>
      <c r="AZ9" s="26"/>
      <c r="BA9" s="26"/>
      <c r="BB9" s="26"/>
      <c r="BC9" s="26"/>
      <c r="BD9" s="26"/>
      <c r="BE9" s="26"/>
      <c r="BF9" s="26"/>
      <c r="BG9" s="26"/>
      <c r="BH9" s="26"/>
      <c r="BI9" s="26"/>
      <c r="BJ9" s="26"/>
      <c r="BK9" s="26"/>
      <c r="BL9" s="26"/>
      <c r="BM9" s="26"/>
      <c r="BN9" s="26"/>
      <c r="BO9" s="26"/>
      <c r="BP9" s="26"/>
      <c r="BQ9" s="26"/>
      <c r="BR9" s="26"/>
    </row>
    <row r="10" spans="1:70" ht="12" customHeight="1" x14ac:dyDescent="0.2">
      <c r="A10" s="441"/>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c r="AA10" s="442"/>
      <c r="AB10" s="442"/>
      <c r="AC10" s="442"/>
      <c r="AD10" s="442"/>
      <c r="AE10" s="442"/>
      <c r="AF10" s="442"/>
      <c r="AG10" s="443"/>
      <c r="AH10" s="443"/>
      <c r="AI10" s="443"/>
      <c r="AJ10" s="201"/>
      <c r="AK10" s="201"/>
      <c r="AL10" s="201"/>
      <c r="AM10" s="201"/>
      <c r="AN10" s="201"/>
      <c r="AO10" s="201"/>
      <c r="AP10" s="201"/>
      <c r="AQ10" s="201"/>
      <c r="AR10" s="201"/>
      <c r="AS10" s="201"/>
      <c r="AT10" s="201"/>
      <c r="AU10" s="201"/>
      <c r="AV10" s="201"/>
      <c r="AW10" s="201"/>
      <c r="AX10" s="32"/>
      <c r="AY10" s="26"/>
      <c r="AZ10" s="26"/>
      <c r="BA10" s="26"/>
      <c r="BB10" s="26"/>
      <c r="BC10" s="26"/>
      <c r="BD10" s="26"/>
      <c r="BE10" s="26"/>
      <c r="BF10" s="26"/>
      <c r="BG10" s="26"/>
      <c r="BH10" s="26"/>
      <c r="BI10" s="26"/>
      <c r="BJ10" s="26"/>
      <c r="BK10" s="26"/>
      <c r="BL10" s="26"/>
      <c r="BM10" s="26"/>
      <c r="BN10" s="26"/>
      <c r="BO10" s="26"/>
      <c r="BP10" s="26"/>
      <c r="BQ10" s="26"/>
      <c r="BR10" s="26"/>
    </row>
    <row r="11" spans="1:70" ht="12" customHeight="1" x14ac:dyDescent="0.2">
      <c r="A11" s="444"/>
      <c r="B11" s="445"/>
      <c r="C11" s="445"/>
      <c r="D11" s="445"/>
      <c r="E11" s="445"/>
      <c r="F11" s="445"/>
      <c r="G11" s="445"/>
      <c r="H11" s="445"/>
      <c r="I11" s="445"/>
      <c r="J11" s="445"/>
      <c r="K11" s="445"/>
      <c r="L11" s="445"/>
      <c r="M11" s="445"/>
      <c r="N11" s="445"/>
      <c r="O11" s="445"/>
      <c r="P11" s="445"/>
      <c r="Q11" s="445"/>
      <c r="R11" s="445"/>
      <c r="S11" s="445"/>
      <c r="T11" s="445"/>
      <c r="U11" s="445"/>
      <c r="V11" s="445"/>
      <c r="W11" s="445"/>
      <c r="X11" s="445"/>
      <c r="Y11" s="445"/>
      <c r="Z11" s="445"/>
      <c r="AA11" s="445"/>
      <c r="AB11" s="445"/>
      <c r="AC11" s="445"/>
      <c r="AD11" s="445"/>
      <c r="AE11" s="445"/>
      <c r="AF11" s="445"/>
      <c r="AG11" s="445"/>
      <c r="AH11" s="445"/>
      <c r="AI11" s="445"/>
      <c r="AJ11" s="196"/>
      <c r="AK11" s="196"/>
      <c r="AL11" s="196"/>
      <c r="AM11" s="196"/>
      <c r="AN11" s="196"/>
      <c r="AO11" s="196"/>
      <c r="AP11" s="196"/>
      <c r="AQ11" s="196"/>
      <c r="AR11" s="196"/>
      <c r="AS11" s="196"/>
      <c r="AT11" s="196"/>
      <c r="AU11" s="196"/>
      <c r="AV11" s="196"/>
      <c r="AW11" s="196"/>
      <c r="AX11" s="28"/>
      <c r="AY11" s="26"/>
      <c r="AZ11" s="26"/>
      <c r="BA11" s="26"/>
      <c r="BB11" s="26"/>
      <c r="BC11" s="26"/>
      <c r="BD11" s="26"/>
      <c r="BE11" s="26"/>
      <c r="BF11" s="26"/>
      <c r="BG11" s="26"/>
      <c r="BH11" s="26"/>
      <c r="BI11" s="26"/>
      <c r="BJ11" s="26"/>
      <c r="BK11" s="26"/>
      <c r="BL11" s="26"/>
      <c r="BM11" s="26"/>
      <c r="BN11" s="26"/>
      <c r="BO11" s="26"/>
      <c r="BP11" s="26"/>
      <c r="BQ11" s="26"/>
      <c r="BR11" s="26"/>
    </row>
    <row r="12" spans="1:70" ht="12" customHeight="1" x14ac:dyDescent="0.2">
      <c r="A12" s="444"/>
      <c r="B12" s="445"/>
      <c r="C12" s="445"/>
      <c r="D12" s="445"/>
      <c r="E12" s="445"/>
      <c r="F12" s="445"/>
      <c r="G12" s="445"/>
      <c r="H12" s="445"/>
      <c r="I12" s="445"/>
      <c r="J12" s="445"/>
      <c r="K12" s="445"/>
      <c r="L12" s="445"/>
      <c r="M12" s="445"/>
      <c r="N12" s="445"/>
      <c r="O12" s="445"/>
      <c r="P12" s="445"/>
      <c r="Q12" s="445"/>
      <c r="R12" s="445"/>
      <c r="S12" s="445"/>
      <c r="T12" s="445"/>
      <c r="U12" s="445"/>
      <c r="V12" s="445"/>
      <c r="W12" s="445"/>
      <c r="X12" s="445"/>
      <c r="Y12" s="445"/>
      <c r="Z12" s="445"/>
      <c r="AA12" s="445"/>
      <c r="AB12" s="445"/>
      <c r="AC12" s="445"/>
      <c r="AD12" s="445"/>
      <c r="AE12" s="445"/>
      <c r="AF12" s="445"/>
      <c r="AG12" s="445"/>
      <c r="AH12" s="445"/>
      <c r="AI12" s="445"/>
      <c r="AJ12" s="176"/>
      <c r="AK12" s="176"/>
      <c r="AL12" s="176"/>
      <c r="AM12" s="176"/>
      <c r="AN12" s="176"/>
      <c r="AO12" s="176"/>
      <c r="AP12" s="176"/>
      <c r="AQ12" s="176"/>
      <c r="AR12" s="176"/>
      <c r="AS12" s="176"/>
      <c r="AT12" s="176"/>
      <c r="AU12" s="176"/>
      <c r="AV12" s="176"/>
      <c r="AW12" s="176"/>
      <c r="AX12" s="26"/>
      <c r="AY12" s="26"/>
      <c r="AZ12" s="26"/>
      <c r="BA12" s="26"/>
      <c r="BB12" s="26"/>
      <c r="BC12" s="26"/>
      <c r="BD12" s="26"/>
      <c r="BE12" s="26"/>
      <c r="BF12" s="26"/>
      <c r="BG12" s="26"/>
      <c r="BH12" s="26"/>
      <c r="BI12" s="26"/>
      <c r="BJ12" s="26"/>
      <c r="BK12" s="26"/>
      <c r="BL12" s="26"/>
      <c r="BM12" s="26"/>
      <c r="BN12" s="26"/>
      <c r="BO12" s="26"/>
      <c r="BP12" s="26"/>
      <c r="BQ12" s="26"/>
      <c r="BR12" s="26"/>
    </row>
    <row r="13" spans="1:70" ht="12" customHeight="1" x14ac:dyDescent="0.2">
      <c r="A13" s="438"/>
      <c r="B13" s="440"/>
      <c r="C13" s="440"/>
      <c r="D13" s="440"/>
      <c r="E13" s="440"/>
      <c r="F13" s="440"/>
      <c r="G13" s="440"/>
      <c r="H13" s="440"/>
      <c r="I13" s="440"/>
      <c r="J13" s="440"/>
      <c r="K13" s="440"/>
      <c r="L13" s="440"/>
      <c r="M13" s="440"/>
      <c r="N13" s="440"/>
      <c r="O13" s="440"/>
      <c r="P13" s="440"/>
      <c r="Q13" s="440"/>
      <c r="R13" s="440"/>
      <c r="S13" s="440"/>
      <c r="T13" s="440"/>
      <c r="U13" s="440"/>
      <c r="V13" s="440"/>
      <c r="W13" s="440"/>
      <c r="X13" s="440"/>
      <c r="Y13" s="440"/>
      <c r="Z13" s="440"/>
      <c r="AA13" s="440"/>
      <c r="AB13" s="440"/>
      <c r="AC13" s="440"/>
      <c r="AD13" s="440"/>
      <c r="AE13" s="440"/>
      <c r="AF13" s="1241"/>
      <c r="AG13" s="1241"/>
      <c r="AH13" s="1242"/>
      <c r="AI13" s="1242"/>
      <c r="AJ13" s="200"/>
      <c r="AK13" s="200"/>
      <c r="AL13" s="200"/>
      <c r="AM13" s="200"/>
      <c r="AN13" s="200"/>
      <c r="AO13" s="200"/>
      <c r="AP13" s="200"/>
      <c r="AQ13" s="200"/>
      <c r="AR13" s="200"/>
      <c r="AS13" s="200"/>
      <c r="AT13" s="200"/>
      <c r="AU13" s="200"/>
      <c r="AV13" s="200"/>
      <c r="AW13" s="176"/>
      <c r="AX13" s="26"/>
      <c r="AY13" s="26"/>
      <c r="AZ13" s="26"/>
      <c r="BA13" s="26"/>
      <c r="BB13" s="26"/>
      <c r="BC13" s="26"/>
      <c r="BD13" s="26"/>
      <c r="BE13" s="26"/>
      <c r="BF13" s="26"/>
      <c r="BG13" s="26"/>
      <c r="BH13" s="26"/>
      <c r="BI13" s="26"/>
      <c r="BJ13" s="26"/>
      <c r="BK13" s="26"/>
      <c r="BL13" s="26"/>
      <c r="BM13" s="26"/>
      <c r="BN13" s="26"/>
      <c r="BO13" s="26"/>
      <c r="BP13" s="26"/>
      <c r="BQ13" s="26"/>
      <c r="BR13" s="26"/>
    </row>
    <row r="14" spans="1:70" ht="12" customHeight="1" x14ac:dyDescent="0.2">
      <c r="A14" s="444"/>
      <c r="B14" s="445"/>
      <c r="C14" s="445"/>
      <c r="D14" s="445"/>
      <c r="E14" s="445"/>
      <c r="F14" s="445"/>
      <c r="G14" s="445"/>
      <c r="H14" s="445"/>
      <c r="I14" s="445"/>
      <c r="J14" s="445"/>
      <c r="K14" s="445"/>
      <c r="L14" s="445"/>
      <c r="M14" s="445"/>
      <c r="N14" s="445"/>
      <c r="O14" s="445"/>
      <c r="P14" s="445"/>
      <c r="Q14" s="445"/>
      <c r="R14" s="445"/>
      <c r="S14" s="445"/>
      <c r="T14" s="445"/>
      <c r="U14" s="445"/>
      <c r="V14" s="445"/>
      <c r="W14" s="445"/>
      <c r="X14" s="445"/>
      <c r="Y14" s="445"/>
      <c r="Z14" s="445"/>
      <c r="AA14" s="445"/>
      <c r="AB14" s="445"/>
      <c r="AC14" s="445"/>
      <c r="AD14" s="445"/>
      <c r="AE14" s="445"/>
      <c r="AF14" s="445"/>
      <c r="AG14" s="445"/>
      <c r="AH14" s="445"/>
      <c r="AI14" s="445"/>
      <c r="AJ14" s="196"/>
      <c r="AK14" s="196"/>
      <c r="AL14" s="196"/>
      <c r="AM14" s="196"/>
      <c r="AN14" s="196"/>
      <c r="AO14" s="196"/>
      <c r="AP14" s="196"/>
      <c r="AQ14" s="196"/>
      <c r="AR14" s="196"/>
      <c r="AS14" s="198"/>
      <c r="AT14" s="198"/>
      <c r="AU14" s="198"/>
      <c r="AV14" s="198"/>
      <c r="AW14" s="176"/>
      <c r="AX14" s="26"/>
      <c r="AY14" s="26"/>
      <c r="AZ14" s="26"/>
      <c r="BA14" s="26"/>
      <c r="BB14" s="26"/>
      <c r="BC14" s="26"/>
      <c r="BD14" s="26"/>
      <c r="BE14" s="26"/>
      <c r="BF14" s="26"/>
      <c r="BG14" s="26"/>
      <c r="BH14" s="26"/>
      <c r="BI14" s="26"/>
      <c r="BJ14" s="26"/>
      <c r="BK14" s="26"/>
      <c r="BL14" s="26"/>
      <c r="BM14" s="26"/>
      <c r="BN14" s="26"/>
      <c r="BO14" s="26"/>
      <c r="BP14" s="26"/>
      <c r="BQ14" s="26"/>
      <c r="BR14" s="26"/>
    </row>
    <row r="15" spans="1:70" ht="12" customHeight="1" x14ac:dyDescent="0.2">
      <c r="A15" s="444"/>
      <c r="B15" s="445"/>
      <c r="C15" s="445"/>
      <c r="D15" s="445"/>
      <c r="E15" s="445"/>
      <c r="F15" s="445"/>
      <c r="G15" s="445"/>
      <c r="H15" s="445"/>
      <c r="I15" s="445"/>
      <c r="J15" s="445"/>
      <c r="K15" s="445"/>
      <c r="L15" s="445"/>
      <c r="M15" s="445"/>
      <c r="N15" s="445"/>
      <c r="O15" s="445"/>
      <c r="P15" s="445"/>
      <c r="Q15" s="445"/>
      <c r="R15" s="445"/>
      <c r="S15" s="445"/>
      <c r="T15" s="445"/>
      <c r="U15" s="445"/>
      <c r="V15" s="445"/>
      <c r="W15" s="445"/>
      <c r="X15" s="445"/>
      <c r="Y15" s="445"/>
      <c r="Z15" s="445"/>
      <c r="AA15" s="445"/>
      <c r="AB15" s="445"/>
      <c r="AC15" s="445"/>
      <c r="AD15" s="445"/>
      <c r="AE15" s="445"/>
      <c r="AF15" s="445"/>
      <c r="AG15" s="445"/>
      <c r="AH15" s="445"/>
      <c r="AI15" s="445"/>
      <c r="AJ15" s="196"/>
      <c r="AK15" s="196"/>
      <c r="AL15" s="196"/>
      <c r="AM15" s="196"/>
      <c r="AN15" s="196"/>
      <c r="AO15" s="196"/>
      <c r="AP15" s="196"/>
      <c r="AQ15" s="196"/>
      <c r="AR15" s="196"/>
      <c r="AS15" s="197"/>
      <c r="AT15" s="197"/>
      <c r="AU15" s="197"/>
      <c r="AV15" s="197"/>
      <c r="AW15" s="176"/>
      <c r="AX15" s="26"/>
      <c r="AY15" s="26"/>
      <c r="AZ15" s="26"/>
      <c r="BA15" s="26"/>
      <c r="BB15" s="26"/>
      <c r="BC15" s="26"/>
      <c r="BD15" s="26"/>
      <c r="BE15" s="26"/>
      <c r="BF15" s="26"/>
      <c r="BG15" s="26"/>
      <c r="BH15" s="26"/>
      <c r="BI15" s="26"/>
      <c r="BJ15" s="26"/>
      <c r="BK15" s="26"/>
      <c r="BL15" s="26"/>
      <c r="BM15" s="26"/>
      <c r="BN15" s="26"/>
      <c r="BO15" s="26"/>
      <c r="BP15" s="26"/>
      <c r="BQ15" s="26"/>
      <c r="BR15" s="26"/>
    </row>
    <row r="16" spans="1:70" ht="12" customHeight="1" x14ac:dyDescent="0.2">
      <c r="A16" s="444"/>
      <c r="B16" s="445"/>
      <c r="C16" s="445"/>
      <c r="D16" s="445"/>
      <c r="E16" s="445"/>
      <c r="F16" s="445"/>
      <c r="G16" s="445"/>
      <c r="H16" s="445"/>
      <c r="I16" s="445"/>
      <c r="J16" s="445"/>
      <c r="K16" s="445"/>
      <c r="L16" s="445"/>
      <c r="M16" s="445"/>
      <c r="N16" s="445"/>
      <c r="O16" s="445"/>
      <c r="P16" s="445"/>
      <c r="Q16" s="445"/>
      <c r="R16" s="445"/>
      <c r="S16" s="445"/>
      <c r="T16" s="445"/>
      <c r="U16" s="445"/>
      <c r="V16" s="445"/>
      <c r="W16" s="445"/>
      <c r="X16" s="445"/>
      <c r="Y16" s="445"/>
      <c r="Z16" s="445"/>
      <c r="AA16" s="445"/>
      <c r="AB16" s="445"/>
      <c r="AC16" s="445"/>
      <c r="AD16" s="445"/>
      <c r="AE16" s="445"/>
      <c r="AF16" s="445"/>
      <c r="AG16" s="445"/>
      <c r="AH16" s="445"/>
      <c r="AI16" s="445"/>
      <c r="AJ16" s="196"/>
      <c r="AK16" s="196"/>
      <c r="AL16" s="196"/>
      <c r="AM16" s="196"/>
      <c r="AN16" s="196"/>
      <c r="AO16" s="196"/>
      <c r="AP16" s="196"/>
      <c r="AQ16" s="196"/>
      <c r="AR16" s="196"/>
      <c r="AS16" s="195"/>
      <c r="AT16" s="195"/>
      <c r="AU16" s="195"/>
      <c r="AV16" s="195"/>
      <c r="AW16" s="176"/>
      <c r="AX16" s="26"/>
      <c r="AY16" s="26"/>
      <c r="AZ16" s="26"/>
      <c r="BA16" s="26"/>
      <c r="BB16" s="26"/>
      <c r="BC16" s="26"/>
      <c r="BD16" s="26"/>
      <c r="BE16" s="26"/>
      <c r="BF16" s="26"/>
      <c r="BG16" s="26"/>
      <c r="BH16" s="26"/>
      <c r="BI16" s="26"/>
      <c r="BJ16" s="26"/>
      <c r="BK16" s="26"/>
      <c r="BL16" s="26"/>
      <c r="BM16" s="26"/>
      <c r="BN16" s="26"/>
      <c r="BO16" s="26"/>
      <c r="BP16" s="26"/>
      <c r="BQ16" s="26"/>
      <c r="BR16" s="26"/>
    </row>
    <row r="17" spans="1:70" ht="12" customHeight="1" x14ac:dyDescent="0.2">
      <c r="A17" s="438"/>
      <c r="B17" s="440"/>
      <c r="C17" s="440"/>
      <c r="D17" s="440"/>
      <c r="E17" s="440"/>
      <c r="F17" s="440"/>
      <c r="G17" s="440"/>
      <c r="H17" s="440"/>
      <c r="I17" s="440"/>
      <c r="J17" s="440"/>
      <c r="K17" s="440"/>
      <c r="L17" s="440"/>
      <c r="M17" s="440"/>
      <c r="N17" s="440"/>
      <c r="O17" s="440"/>
      <c r="P17" s="440"/>
      <c r="Q17" s="440"/>
      <c r="R17" s="440"/>
      <c r="S17" s="440"/>
      <c r="T17" s="440"/>
      <c r="U17" s="440"/>
      <c r="V17" s="440"/>
      <c r="W17" s="440"/>
      <c r="X17" s="440"/>
      <c r="Y17" s="440"/>
      <c r="Z17" s="440"/>
      <c r="AA17" s="440"/>
      <c r="AB17" s="440"/>
      <c r="AC17" s="440"/>
      <c r="AD17" s="440"/>
      <c r="AE17" s="440"/>
      <c r="AF17" s="1241"/>
      <c r="AG17" s="1241"/>
      <c r="AH17" s="1242"/>
      <c r="AI17" s="1242"/>
      <c r="AJ17" s="176"/>
      <c r="AK17" s="176"/>
      <c r="AL17" s="176"/>
      <c r="AM17" s="176"/>
      <c r="AN17" s="176"/>
      <c r="AO17" s="176"/>
      <c r="AP17" s="176"/>
      <c r="AQ17" s="176"/>
      <c r="AR17" s="176"/>
      <c r="AS17" s="176"/>
      <c r="AT17" s="176"/>
      <c r="AU17" s="176"/>
      <c r="AV17" s="176"/>
      <c r="AW17" s="176"/>
      <c r="AX17" s="26"/>
      <c r="AY17" s="26"/>
      <c r="AZ17" s="26"/>
      <c r="BA17" s="26"/>
      <c r="BB17" s="26"/>
      <c r="BC17" s="26"/>
      <c r="BD17" s="26"/>
      <c r="BE17" s="26"/>
      <c r="BF17" s="26"/>
      <c r="BG17" s="26"/>
      <c r="BH17" s="26"/>
      <c r="BI17" s="26"/>
      <c r="BJ17" s="26"/>
      <c r="BK17" s="26"/>
      <c r="BL17" s="26"/>
      <c r="BM17" s="26"/>
      <c r="BN17" s="26"/>
      <c r="BO17" s="26"/>
      <c r="BP17" s="26"/>
      <c r="BQ17" s="26"/>
      <c r="BR17" s="26"/>
    </row>
    <row r="18" spans="1:70" ht="12" customHeight="1" x14ac:dyDescent="0.2">
      <c r="A18" s="444"/>
      <c r="B18" s="445"/>
      <c r="C18" s="445"/>
      <c r="D18" s="445"/>
      <c r="E18" s="445"/>
      <c r="F18" s="445"/>
      <c r="G18" s="445"/>
      <c r="H18" s="445"/>
      <c r="I18" s="445"/>
      <c r="J18" s="445"/>
      <c r="K18" s="445"/>
      <c r="L18" s="445"/>
      <c r="M18" s="445"/>
      <c r="N18" s="445"/>
      <c r="O18" s="445"/>
      <c r="P18" s="445"/>
      <c r="Q18" s="445"/>
      <c r="R18" s="445"/>
      <c r="S18" s="445"/>
      <c r="T18" s="445"/>
      <c r="U18" s="445"/>
      <c r="V18" s="445"/>
      <c r="W18" s="445"/>
      <c r="X18" s="445"/>
      <c r="Y18" s="445"/>
      <c r="Z18" s="445"/>
      <c r="AA18" s="445"/>
      <c r="AB18" s="445"/>
      <c r="AC18" s="445"/>
      <c r="AD18" s="445"/>
      <c r="AE18" s="445"/>
      <c r="AF18" s="445"/>
      <c r="AG18" s="445"/>
      <c r="AH18" s="445"/>
      <c r="AI18" s="445"/>
      <c r="AJ18" s="176"/>
      <c r="AK18" s="176"/>
      <c r="AL18" s="176"/>
      <c r="AM18" s="176"/>
      <c r="AN18" s="176"/>
      <c r="AO18" s="176"/>
      <c r="AP18" s="176"/>
      <c r="AQ18" s="176"/>
      <c r="AR18" s="176"/>
      <c r="AS18" s="176"/>
      <c r="AT18" s="176"/>
      <c r="AU18" s="176"/>
      <c r="AV18" s="176"/>
      <c r="AW18" s="176"/>
      <c r="AX18" s="26"/>
      <c r="AY18" s="26"/>
      <c r="AZ18" s="26"/>
      <c r="BA18" s="26"/>
      <c r="BB18" s="26"/>
      <c r="BC18" s="26"/>
      <c r="BD18" s="26"/>
      <c r="BE18" s="26"/>
      <c r="BF18" s="26"/>
      <c r="BG18" s="26"/>
      <c r="BH18" s="26"/>
      <c r="BI18" s="26"/>
      <c r="BJ18" s="26"/>
      <c r="BK18" s="26"/>
      <c r="BL18" s="26"/>
      <c r="BM18" s="26"/>
      <c r="BN18" s="26"/>
      <c r="BO18" s="26"/>
      <c r="BP18" s="26"/>
      <c r="BQ18" s="26"/>
      <c r="BR18" s="26"/>
    </row>
    <row r="19" spans="1:70" ht="12" customHeight="1" x14ac:dyDescent="0.2">
      <c r="A19" s="444"/>
      <c r="B19" s="445"/>
      <c r="C19" s="445"/>
      <c r="D19" s="445"/>
      <c r="E19" s="445"/>
      <c r="F19" s="445"/>
      <c r="G19" s="445"/>
      <c r="H19" s="445"/>
      <c r="I19" s="445"/>
      <c r="J19" s="445"/>
      <c r="K19" s="445"/>
      <c r="L19" s="445"/>
      <c r="M19" s="445"/>
      <c r="N19" s="445"/>
      <c r="O19" s="445"/>
      <c r="P19" s="445"/>
      <c r="Q19" s="445"/>
      <c r="R19" s="445"/>
      <c r="S19" s="445"/>
      <c r="T19" s="445"/>
      <c r="U19" s="445"/>
      <c r="V19" s="445"/>
      <c r="W19" s="445"/>
      <c r="X19" s="445"/>
      <c r="Y19" s="445"/>
      <c r="Z19" s="445"/>
      <c r="AA19" s="445"/>
      <c r="AB19" s="445"/>
      <c r="AC19" s="445"/>
      <c r="AD19" s="445"/>
      <c r="AE19" s="445"/>
      <c r="AF19" s="445"/>
      <c r="AG19" s="445"/>
      <c r="AH19" s="445"/>
      <c r="AI19" s="445"/>
      <c r="AJ19" s="176"/>
      <c r="AK19" s="176"/>
      <c r="AL19" s="176"/>
      <c r="AM19" s="176"/>
      <c r="AN19" s="176"/>
      <c r="AO19" s="176"/>
      <c r="AP19" s="176"/>
      <c r="AQ19" s="176"/>
      <c r="AR19" s="176"/>
      <c r="AS19" s="176"/>
      <c r="AT19" s="176"/>
      <c r="AU19" s="176"/>
      <c r="AV19" s="176"/>
      <c r="AW19" s="176"/>
      <c r="AX19" s="26"/>
      <c r="AY19" s="26"/>
      <c r="AZ19" s="26"/>
      <c r="BA19" s="26"/>
      <c r="BB19" s="26"/>
      <c r="BC19" s="26"/>
      <c r="BD19" s="26"/>
      <c r="BE19" s="26"/>
      <c r="BF19" s="26"/>
      <c r="BG19" s="26"/>
      <c r="BH19" s="26"/>
      <c r="BI19" s="26"/>
      <c r="BJ19" s="26"/>
      <c r="BK19" s="26"/>
      <c r="BL19" s="26"/>
      <c r="BM19" s="26"/>
      <c r="BN19" s="26"/>
      <c r="BO19" s="26"/>
      <c r="BP19" s="26"/>
      <c r="BQ19" s="26"/>
      <c r="BR19" s="26"/>
    </row>
    <row r="20" spans="1:70" ht="12" customHeight="1" x14ac:dyDescent="0.2">
      <c r="A20" s="444"/>
      <c r="B20" s="445"/>
      <c r="C20" s="445"/>
      <c r="D20" s="445"/>
      <c r="E20" s="445"/>
      <c r="F20" s="445"/>
      <c r="G20" s="445"/>
      <c r="H20" s="445"/>
      <c r="I20" s="445"/>
      <c r="J20" s="445"/>
      <c r="K20" s="445"/>
      <c r="L20" s="445"/>
      <c r="M20" s="445"/>
      <c r="N20" s="445"/>
      <c r="O20" s="445"/>
      <c r="P20" s="445"/>
      <c r="Q20" s="445"/>
      <c r="R20" s="445"/>
      <c r="S20" s="445"/>
      <c r="T20" s="445"/>
      <c r="U20" s="445"/>
      <c r="V20" s="445"/>
      <c r="W20" s="445"/>
      <c r="X20" s="445"/>
      <c r="Y20" s="445"/>
      <c r="Z20" s="445"/>
      <c r="AA20" s="445"/>
      <c r="AB20" s="445"/>
      <c r="AC20" s="445"/>
      <c r="AD20" s="445"/>
      <c r="AE20" s="445"/>
      <c r="AF20" s="445"/>
      <c r="AG20" s="445"/>
      <c r="AH20" s="445"/>
      <c r="AI20" s="445"/>
      <c r="AJ20" s="176"/>
      <c r="AK20" s="176"/>
      <c r="AL20" s="176"/>
      <c r="AM20" s="176"/>
      <c r="AN20" s="176"/>
      <c r="AO20" s="176"/>
      <c r="AP20" s="176"/>
      <c r="AQ20" s="176"/>
      <c r="AR20" s="176"/>
      <c r="AS20" s="176"/>
      <c r="AT20" s="176"/>
      <c r="AU20" s="176"/>
      <c r="AV20" s="176"/>
      <c r="AW20" s="176"/>
      <c r="AX20" s="26"/>
      <c r="AY20" s="26"/>
      <c r="AZ20" s="26"/>
      <c r="BA20" s="26"/>
      <c r="BB20" s="26"/>
      <c r="BC20" s="26"/>
      <c r="BD20" s="26"/>
      <c r="BE20" s="26"/>
      <c r="BF20" s="26"/>
      <c r="BG20" s="26"/>
      <c r="BH20" s="26"/>
      <c r="BI20" s="26"/>
      <c r="BJ20" s="26"/>
      <c r="BK20" s="26"/>
      <c r="BL20" s="26"/>
      <c r="BM20" s="26"/>
      <c r="BN20" s="26"/>
      <c r="BO20" s="26"/>
      <c r="BP20" s="26"/>
      <c r="BQ20" s="26"/>
      <c r="BR20" s="26"/>
    </row>
    <row r="21" spans="1:70" ht="12" customHeight="1" x14ac:dyDescent="0.2">
      <c r="A21" s="438"/>
      <c r="B21" s="440"/>
      <c r="C21" s="440"/>
      <c r="D21" s="440"/>
      <c r="E21" s="440"/>
      <c r="F21" s="440"/>
      <c r="G21" s="440"/>
      <c r="H21" s="440"/>
      <c r="I21" s="440"/>
      <c r="J21" s="440"/>
      <c r="K21" s="440"/>
      <c r="L21" s="440"/>
      <c r="M21" s="440"/>
      <c r="N21" s="440"/>
      <c r="O21" s="440"/>
      <c r="P21" s="440"/>
      <c r="Q21" s="440"/>
      <c r="R21" s="440"/>
      <c r="S21" s="440"/>
      <c r="T21" s="440"/>
      <c r="U21" s="440"/>
      <c r="V21" s="440"/>
      <c r="W21" s="440"/>
      <c r="X21" s="440"/>
      <c r="Y21" s="440"/>
      <c r="Z21" s="440"/>
      <c r="AA21" s="440"/>
      <c r="AB21" s="440"/>
      <c r="AC21" s="440"/>
      <c r="AD21" s="440"/>
      <c r="AE21" s="440"/>
      <c r="AF21" s="1241"/>
      <c r="AG21" s="1241"/>
      <c r="AH21" s="1242"/>
      <c r="AI21" s="1242"/>
      <c r="AJ21" s="176"/>
      <c r="AK21" s="176"/>
      <c r="AL21" s="176"/>
      <c r="AM21" s="176"/>
      <c r="AN21" s="176"/>
      <c r="AO21" s="176"/>
      <c r="AP21" s="176"/>
      <c r="AQ21" s="176"/>
      <c r="AR21" s="176"/>
      <c r="AS21" s="176"/>
      <c r="AT21" s="176"/>
      <c r="AU21" s="176"/>
      <c r="AV21" s="176"/>
      <c r="AW21" s="176"/>
      <c r="AX21" s="26"/>
      <c r="AY21" s="26"/>
      <c r="AZ21" s="26"/>
      <c r="BA21" s="26"/>
      <c r="BB21" s="26"/>
      <c r="BC21" s="26"/>
      <c r="BD21" s="26"/>
      <c r="BE21" s="26"/>
      <c r="BF21" s="26"/>
      <c r="BG21" s="26"/>
      <c r="BH21" s="26"/>
      <c r="BI21" s="26"/>
      <c r="BJ21" s="26"/>
      <c r="BK21" s="26"/>
      <c r="BL21" s="26"/>
      <c r="BM21" s="26"/>
      <c r="BN21" s="26"/>
      <c r="BO21" s="26"/>
      <c r="BP21" s="26"/>
      <c r="BQ21" s="26"/>
      <c r="BR21" s="26"/>
    </row>
    <row r="22" spans="1:70" ht="12" customHeight="1" x14ac:dyDescent="0.2">
      <c r="A22" s="444"/>
      <c r="B22" s="445"/>
      <c r="C22" s="445"/>
      <c r="D22" s="445"/>
      <c r="E22" s="445"/>
      <c r="F22" s="445"/>
      <c r="G22" s="445"/>
      <c r="H22" s="445"/>
      <c r="I22" s="445"/>
      <c r="J22" s="445"/>
      <c r="K22" s="445"/>
      <c r="L22" s="445"/>
      <c r="M22" s="445"/>
      <c r="N22" s="445"/>
      <c r="O22" s="445"/>
      <c r="P22" s="445"/>
      <c r="Q22" s="445"/>
      <c r="R22" s="445"/>
      <c r="S22" s="445"/>
      <c r="T22" s="445"/>
      <c r="U22" s="445"/>
      <c r="V22" s="445"/>
      <c r="W22" s="445"/>
      <c r="X22" s="445"/>
      <c r="Y22" s="445"/>
      <c r="Z22" s="445"/>
      <c r="AA22" s="445"/>
      <c r="AB22" s="445"/>
      <c r="AC22" s="445"/>
      <c r="AD22" s="445"/>
      <c r="AE22" s="445"/>
      <c r="AF22" s="445"/>
      <c r="AG22" s="445"/>
      <c r="AH22" s="445"/>
      <c r="AI22" s="445"/>
      <c r="AJ22" s="176"/>
      <c r="AK22" s="176"/>
      <c r="AL22" s="176"/>
      <c r="AM22" s="176"/>
      <c r="AN22" s="176"/>
      <c r="AO22" s="176"/>
      <c r="AP22" s="176"/>
      <c r="AQ22" s="176"/>
      <c r="AR22" s="176"/>
      <c r="AS22" s="176"/>
      <c r="AT22" s="176"/>
      <c r="AU22" s="176"/>
      <c r="AV22" s="176"/>
      <c r="AW22" s="176"/>
      <c r="AX22" s="26"/>
      <c r="AY22" s="26"/>
      <c r="AZ22" s="26"/>
      <c r="BA22" s="26"/>
      <c r="BB22" s="26"/>
      <c r="BC22" s="26"/>
      <c r="BD22" s="26"/>
      <c r="BE22" s="26"/>
      <c r="BF22" s="26"/>
      <c r="BG22" s="26"/>
      <c r="BH22" s="26"/>
      <c r="BI22" s="26"/>
      <c r="BJ22" s="26"/>
      <c r="BK22" s="26"/>
      <c r="BL22" s="26"/>
      <c r="BM22" s="26"/>
      <c r="BN22" s="26"/>
      <c r="BO22" s="26"/>
      <c r="BP22" s="26"/>
      <c r="BQ22" s="26"/>
      <c r="BR22" s="26"/>
    </row>
    <row r="23" spans="1:70" ht="12" customHeight="1" x14ac:dyDescent="0.2">
      <c r="A23" s="444"/>
      <c r="B23" s="445"/>
      <c r="C23" s="445"/>
      <c r="D23" s="445"/>
      <c r="E23" s="445"/>
      <c r="F23" s="445"/>
      <c r="G23" s="445"/>
      <c r="H23" s="445"/>
      <c r="I23" s="445"/>
      <c r="J23" s="445"/>
      <c r="K23" s="445"/>
      <c r="L23" s="445"/>
      <c r="M23" s="445"/>
      <c r="N23" s="445"/>
      <c r="O23" s="445"/>
      <c r="P23" s="445"/>
      <c r="Q23" s="445"/>
      <c r="R23" s="445"/>
      <c r="S23" s="445"/>
      <c r="T23" s="445"/>
      <c r="U23" s="445"/>
      <c r="V23" s="445"/>
      <c r="W23" s="445"/>
      <c r="X23" s="445"/>
      <c r="Y23" s="445"/>
      <c r="Z23" s="445"/>
      <c r="AA23" s="445"/>
      <c r="AB23" s="445"/>
      <c r="AC23" s="445"/>
      <c r="AD23" s="445"/>
      <c r="AE23" s="445"/>
      <c r="AF23" s="445"/>
      <c r="AG23" s="445"/>
      <c r="AH23" s="445"/>
      <c r="AI23" s="445"/>
      <c r="AJ23" s="176"/>
      <c r="AK23" s="176"/>
      <c r="AL23" s="176"/>
      <c r="AM23" s="176"/>
      <c r="AN23" s="176"/>
      <c r="AO23" s="176"/>
      <c r="AP23" s="176"/>
      <c r="AQ23" s="176"/>
      <c r="AR23" s="176"/>
      <c r="AS23" s="176"/>
      <c r="AT23" s="176"/>
      <c r="AU23" s="176"/>
      <c r="AV23" s="176"/>
      <c r="AW23" s="176"/>
      <c r="AX23" s="26"/>
      <c r="AY23" s="26"/>
      <c r="AZ23" s="26"/>
      <c r="BA23" s="26"/>
      <c r="BB23" s="26"/>
      <c r="BC23" s="26"/>
      <c r="BD23" s="26"/>
      <c r="BE23" s="26"/>
      <c r="BF23" s="26"/>
      <c r="BG23" s="26"/>
      <c r="BH23" s="26"/>
      <c r="BI23" s="26"/>
      <c r="BJ23" s="26"/>
      <c r="BK23" s="26"/>
      <c r="BL23" s="26"/>
      <c r="BM23" s="26"/>
      <c r="BN23" s="26"/>
      <c r="BO23" s="26"/>
      <c r="BP23" s="26"/>
      <c r="BQ23" s="26"/>
      <c r="BR23" s="26"/>
    </row>
    <row r="24" spans="1:70" ht="12" customHeight="1" x14ac:dyDescent="0.2">
      <c r="A24" s="441"/>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c r="AA24" s="442"/>
      <c r="AB24" s="442"/>
      <c r="AC24" s="442"/>
      <c r="AD24" s="442"/>
      <c r="AE24" s="442"/>
      <c r="AF24" s="442"/>
      <c r="AG24" s="442"/>
      <c r="AH24" s="442"/>
      <c r="AI24" s="442"/>
      <c r="AJ24" s="176"/>
      <c r="AK24" s="176"/>
      <c r="AL24" s="176"/>
      <c r="AM24" s="176"/>
      <c r="AN24" s="176"/>
      <c r="AO24" s="176"/>
      <c r="AP24" s="176"/>
      <c r="AQ24" s="176"/>
      <c r="AR24" s="176"/>
      <c r="AS24" s="176"/>
      <c r="AT24" s="176"/>
      <c r="AU24" s="176"/>
      <c r="AV24" s="176"/>
      <c r="AW24" s="176"/>
      <c r="AX24" s="26"/>
      <c r="AY24" s="26"/>
      <c r="AZ24" s="26"/>
      <c r="BA24" s="26"/>
      <c r="BB24" s="26"/>
      <c r="BC24" s="26"/>
      <c r="BD24" s="26"/>
      <c r="BE24" s="26"/>
      <c r="BF24" s="26"/>
      <c r="BG24" s="26"/>
      <c r="BH24" s="26"/>
      <c r="BI24" s="26"/>
      <c r="BJ24" s="26"/>
      <c r="BK24" s="26"/>
      <c r="BL24" s="26"/>
      <c r="BM24" s="26"/>
      <c r="BN24" s="26"/>
      <c r="BO24" s="26"/>
      <c r="BP24" s="26"/>
      <c r="BQ24" s="26"/>
      <c r="BR24" s="26"/>
    </row>
    <row r="25" spans="1:70" ht="12" customHeight="1" x14ac:dyDescent="0.2">
      <c r="A25" s="438"/>
      <c r="B25" s="440"/>
      <c r="C25" s="440"/>
      <c r="D25" s="440"/>
      <c r="E25" s="440"/>
      <c r="F25" s="440"/>
      <c r="G25" s="440"/>
      <c r="H25" s="440"/>
      <c r="I25" s="440"/>
      <c r="J25" s="440"/>
      <c r="K25" s="440"/>
      <c r="L25" s="440"/>
      <c r="M25" s="440"/>
      <c r="N25" s="440"/>
      <c r="O25" s="440"/>
      <c r="P25" s="440"/>
      <c r="Q25" s="440"/>
      <c r="R25" s="440"/>
      <c r="S25" s="440"/>
      <c r="T25" s="440"/>
      <c r="U25" s="440"/>
      <c r="V25" s="440"/>
      <c r="W25" s="440"/>
      <c r="X25" s="440"/>
      <c r="Y25" s="440"/>
      <c r="Z25" s="440"/>
      <c r="AA25" s="440"/>
      <c r="AB25" s="440"/>
      <c r="AC25" s="440"/>
      <c r="AD25" s="440"/>
      <c r="AE25" s="440"/>
      <c r="AF25" s="1241"/>
      <c r="AG25" s="1241"/>
      <c r="AH25" s="1242"/>
      <c r="AI25" s="1242"/>
      <c r="AJ25" s="176"/>
      <c r="AK25" s="176"/>
      <c r="AL25" s="176"/>
      <c r="AM25" s="176"/>
      <c r="AN25" s="176"/>
      <c r="AO25" s="176"/>
      <c r="AP25" s="176"/>
      <c r="AQ25" s="176"/>
      <c r="AR25" s="176"/>
      <c r="AS25" s="176"/>
      <c r="AT25" s="176"/>
      <c r="AU25" s="176"/>
      <c r="AV25" s="176"/>
      <c r="AW25" s="176"/>
      <c r="AX25" s="26"/>
      <c r="AY25" s="26"/>
      <c r="AZ25" s="26"/>
      <c r="BA25" s="26"/>
      <c r="BB25" s="26"/>
      <c r="BC25" s="26"/>
      <c r="BD25" s="26"/>
      <c r="BE25" s="26"/>
      <c r="BF25" s="26"/>
      <c r="BG25" s="26"/>
      <c r="BH25" s="26"/>
      <c r="BI25" s="26"/>
      <c r="BJ25" s="26"/>
      <c r="BK25" s="26"/>
      <c r="BL25" s="26"/>
      <c r="BM25" s="26"/>
      <c r="BN25" s="26"/>
      <c r="BO25" s="26"/>
      <c r="BP25" s="26"/>
      <c r="BQ25" s="26"/>
      <c r="BR25" s="26"/>
    </row>
    <row r="26" spans="1:70" ht="12" customHeight="1" x14ac:dyDescent="0.2">
      <c r="A26" s="441"/>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c r="AA26" s="442"/>
      <c r="AB26" s="442"/>
      <c r="AC26" s="442"/>
      <c r="AD26" s="442"/>
      <c r="AE26" s="442"/>
      <c r="AF26" s="442"/>
      <c r="AG26" s="442"/>
      <c r="AH26" s="442"/>
      <c r="AI26" s="442"/>
      <c r="AJ26" s="176"/>
      <c r="AK26" s="176"/>
      <c r="AL26" s="176"/>
      <c r="AM26" s="176"/>
      <c r="AN26" s="176"/>
      <c r="AO26" s="176"/>
      <c r="AP26" s="176"/>
      <c r="AQ26" s="176"/>
      <c r="AR26" s="176"/>
      <c r="AS26" s="176"/>
      <c r="AT26" s="176"/>
      <c r="AU26" s="176"/>
      <c r="AV26" s="176"/>
      <c r="AW26" s="176"/>
      <c r="AX26" s="26"/>
      <c r="AY26" s="26"/>
      <c r="AZ26" s="26"/>
      <c r="BA26" s="26"/>
      <c r="BB26" s="26"/>
      <c r="BC26" s="26"/>
      <c r="BD26" s="26"/>
      <c r="BE26" s="26"/>
      <c r="BF26" s="26"/>
      <c r="BG26" s="26"/>
      <c r="BH26" s="26"/>
      <c r="BI26" s="26"/>
      <c r="BJ26" s="26"/>
      <c r="BK26" s="26"/>
      <c r="BL26" s="26"/>
      <c r="BM26" s="26"/>
      <c r="BN26" s="26"/>
      <c r="BO26" s="26"/>
      <c r="BP26" s="26"/>
      <c r="BQ26" s="26"/>
      <c r="BR26" s="26"/>
    </row>
    <row r="27" spans="1:70" ht="12" customHeight="1" x14ac:dyDescent="0.2">
      <c r="A27" s="441"/>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c r="AA27" s="442"/>
      <c r="AB27" s="442"/>
      <c r="AC27" s="442"/>
      <c r="AD27" s="442"/>
      <c r="AE27" s="442"/>
      <c r="AF27" s="442"/>
      <c r="AG27" s="442"/>
      <c r="AH27" s="442"/>
      <c r="AI27" s="442"/>
      <c r="AJ27" s="176"/>
      <c r="AK27" s="176"/>
      <c r="AL27" s="176"/>
      <c r="AM27" s="176"/>
      <c r="AN27" s="176"/>
      <c r="AO27" s="176"/>
      <c r="AP27" s="176"/>
      <c r="AQ27" s="176"/>
      <c r="AR27" s="176"/>
      <c r="AS27" s="176"/>
      <c r="AT27" s="176"/>
      <c r="AU27" s="176"/>
      <c r="AV27" s="176"/>
      <c r="AW27" s="176"/>
      <c r="AX27" s="26"/>
      <c r="AY27" s="26"/>
      <c r="AZ27" s="26"/>
      <c r="BA27" s="26"/>
      <c r="BB27" s="26"/>
      <c r="BC27" s="26"/>
      <c r="BD27" s="26"/>
      <c r="BE27" s="26"/>
      <c r="BF27" s="26"/>
      <c r="BG27" s="26"/>
      <c r="BH27" s="26"/>
      <c r="BI27" s="26"/>
      <c r="BJ27" s="26"/>
      <c r="BK27" s="26"/>
      <c r="BL27" s="26"/>
      <c r="BM27" s="26"/>
      <c r="BN27" s="26"/>
      <c r="BO27" s="26"/>
      <c r="BP27" s="26"/>
      <c r="BQ27" s="26"/>
      <c r="BR27" s="26"/>
    </row>
    <row r="28" spans="1:70" ht="12" customHeight="1" x14ac:dyDescent="0.2">
      <c r="A28" s="441"/>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c r="AA28" s="442"/>
      <c r="AB28" s="442"/>
      <c r="AC28" s="442"/>
      <c r="AD28" s="442"/>
      <c r="AE28" s="442"/>
      <c r="AF28" s="442"/>
      <c r="AG28" s="442"/>
      <c r="AH28" s="442"/>
      <c r="AI28" s="442"/>
      <c r="AJ28" s="176"/>
      <c r="AK28" s="176"/>
      <c r="AL28" s="176"/>
      <c r="AM28" s="176"/>
      <c r="AN28" s="176"/>
      <c r="AO28" s="176"/>
      <c r="AP28" s="176"/>
      <c r="AQ28" s="176"/>
      <c r="AR28" s="176"/>
      <c r="AS28" s="176"/>
      <c r="AT28" s="176"/>
      <c r="AU28" s="176"/>
      <c r="AV28" s="176"/>
      <c r="AW28" s="176"/>
      <c r="AX28" s="26"/>
      <c r="AY28" s="26"/>
      <c r="AZ28" s="26"/>
      <c r="BA28" s="26"/>
      <c r="BB28" s="26"/>
      <c r="BC28" s="26"/>
      <c r="BD28" s="26"/>
      <c r="BE28" s="26"/>
      <c r="BF28" s="26"/>
      <c r="BG28" s="26"/>
      <c r="BH28" s="26"/>
      <c r="BI28" s="26"/>
      <c r="BJ28" s="26"/>
      <c r="BK28" s="26"/>
      <c r="BL28" s="26"/>
      <c r="BM28" s="26"/>
      <c r="BN28" s="26"/>
      <c r="BO28" s="26"/>
      <c r="BP28" s="26"/>
      <c r="BQ28" s="26"/>
      <c r="BR28" s="26"/>
    </row>
    <row r="29" spans="1:70" ht="12" customHeight="1" x14ac:dyDescent="0.2">
      <c r="A29" s="438"/>
      <c r="B29" s="440"/>
      <c r="C29" s="440"/>
      <c r="D29" s="440"/>
      <c r="E29" s="440"/>
      <c r="F29" s="440"/>
      <c r="G29" s="440"/>
      <c r="H29" s="440"/>
      <c r="I29" s="440"/>
      <c r="J29" s="440"/>
      <c r="K29" s="440"/>
      <c r="L29" s="440"/>
      <c r="M29" s="440"/>
      <c r="N29" s="440"/>
      <c r="O29" s="440"/>
      <c r="P29" s="440"/>
      <c r="Q29" s="440"/>
      <c r="R29" s="440"/>
      <c r="S29" s="440"/>
      <c r="T29" s="440"/>
      <c r="U29" s="440"/>
      <c r="V29" s="440"/>
      <c r="W29" s="440"/>
      <c r="X29" s="440"/>
      <c r="Y29" s="440"/>
      <c r="Z29" s="440"/>
      <c r="AA29" s="440"/>
      <c r="AB29" s="440"/>
      <c r="AC29" s="440"/>
      <c r="AD29" s="440"/>
      <c r="AE29" s="440"/>
      <c r="AF29" s="1241"/>
      <c r="AG29" s="1241"/>
      <c r="AH29" s="1242"/>
      <c r="AI29" s="1242"/>
      <c r="AJ29" s="176"/>
      <c r="AK29" s="176"/>
      <c r="AL29" s="176"/>
      <c r="AM29" s="176"/>
      <c r="AN29" s="176"/>
      <c r="AO29" s="176"/>
      <c r="AP29" s="176"/>
      <c r="AQ29" s="176"/>
      <c r="AR29" s="176"/>
      <c r="AS29" s="176"/>
      <c r="AT29" s="176"/>
      <c r="AU29" s="176"/>
      <c r="AV29" s="176"/>
      <c r="AW29" s="176"/>
      <c r="AX29" s="26"/>
      <c r="AY29" s="26"/>
      <c r="AZ29" s="26"/>
      <c r="BA29" s="26"/>
      <c r="BB29" s="26"/>
      <c r="BC29" s="26"/>
      <c r="BD29" s="26"/>
      <c r="BE29" s="26"/>
      <c r="BF29" s="26"/>
      <c r="BG29" s="26"/>
      <c r="BH29" s="26"/>
      <c r="BI29" s="26"/>
      <c r="BJ29" s="26"/>
      <c r="BK29" s="26"/>
      <c r="BL29" s="26"/>
      <c r="BM29" s="26"/>
      <c r="BN29" s="26"/>
      <c r="BO29" s="26"/>
      <c r="BP29" s="26"/>
      <c r="BQ29" s="26"/>
      <c r="BR29" s="26"/>
    </row>
    <row r="30" spans="1:70" ht="12" customHeight="1" x14ac:dyDescent="0.2">
      <c r="A30" s="441"/>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c r="AA30" s="442"/>
      <c r="AB30" s="442"/>
      <c r="AC30" s="442"/>
      <c r="AD30" s="442"/>
      <c r="AE30" s="442"/>
      <c r="AF30" s="442"/>
      <c r="AG30" s="442"/>
      <c r="AH30" s="442"/>
      <c r="AI30" s="442"/>
      <c r="AJ30" s="176"/>
      <c r="AK30" s="176"/>
      <c r="AL30" s="176"/>
      <c r="AM30" s="176"/>
      <c r="AN30" s="176"/>
      <c r="AO30" s="176"/>
      <c r="AP30" s="176"/>
      <c r="AQ30" s="176"/>
      <c r="AR30" s="176"/>
      <c r="AS30" s="176"/>
      <c r="AT30" s="176"/>
      <c r="AU30" s="176"/>
      <c r="AV30" s="176"/>
      <c r="AW30" s="176"/>
      <c r="AX30" s="26"/>
      <c r="AY30" s="26"/>
      <c r="AZ30" s="26"/>
      <c r="BA30" s="26"/>
      <c r="BB30" s="26"/>
      <c r="BC30" s="26"/>
      <c r="BD30" s="26"/>
      <c r="BE30" s="26"/>
      <c r="BF30" s="26"/>
      <c r="BG30" s="26"/>
      <c r="BH30" s="26"/>
      <c r="BI30" s="26"/>
      <c r="BJ30" s="26"/>
      <c r="BK30" s="26"/>
      <c r="BL30" s="26"/>
      <c r="BM30" s="26"/>
      <c r="BN30" s="26"/>
      <c r="BO30" s="26"/>
      <c r="BP30" s="26"/>
      <c r="BQ30" s="26"/>
      <c r="BR30" s="26"/>
    </row>
    <row r="31" spans="1:70" ht="12" customHeight="1" x14ac:dyDescent="0.2">
      <c r="A31" s="441"/>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c r="AA31" s="442"/>
      <c r="AB31" s="442"/>
      <c r="AC31" s="442"/>
      <c r="AD31" s="442"/>
      <c r="AE31" s="442"/>
      <c r="AF31" s="442"/>
      <c r="AG31" s="442"/>
      <c r="AH31" s="442"/>
      <c r="AI31" s="442"/>
      <c r="AJ31" s="176"/>
      <c r="AK31" s="176"/>
      <c r="AL31" s="176"/>
      <c r="AM31" s="176"/>
      <c r="AN31" s="176"/>
      <c r="AO31" s="176"/>
      <c r="AP31" s="176"/>
      <c r="AQ31" s="176"/>
      <c r="AR31" s="176"/>
      <c r="AS31" s="176"/>
      <c r="AT31" s="176"/>
      <c r="AU31" s="176"/>
      <c r="AV31" s="176"/>
      <c r="AW31" s="176"/>
      <c r="AX31" s="26"/>
      <c r="AY31" s="26"/>
      <c r="AZ31" s="26"/>
      <c r="BA31" s="26"/>
      <c r="BB31" s="26"/>
      <c r="BC31" s="26"/>
      <c r="BD31" s="26"/>
      <c r="BE31" s="26"/>
      <c r="BF31" s="26"/>
      <c r="BG31" s="26"/>
      <c r="BH31" s="26"/>
      <c r="BI31" s="26"/>
      <c r="BJ31" s="26"/>
      <c r="BK31" s="26"/>
      <c r="BL31" s="26"/>
      <c r="BM31" s="26"/>
      <c r="BN31" s="26"/>
      <c r="BO31" s="26"/>
      <c r="BP31" s="26"/>
      <c r="BQ31" s="26"/>
      <c r="BR31" s="26"/>
    </row>
    <row r="32" spans="1:70" ht="12" customHeight="1" x14ac:dyDescent="0.2">
      <c r="A32" s="441"/>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c r="AA32" s="442"/>
      <c r="AB32" s="442"/>
      <c r="AC32" s="442"/>
      <c r="AD32" s="442"/>
      <c r="AE32" s="442"/>
      <c r="AF32" s="442"/>
      <c r="AG32" s="442"/>
      <c r="AH32" s="442"/>
      <c r="AI32" s="442"/>
      <c r="AJ32" s="176"/>
      <c r="AK32" s="176"/>
      <c r="AL32" s="176"/>
      <c r="AM32" s="176"/>
      <c r="AN32" s="176"/>
      <c r="AO32" s="176"/>
      <c r="AP32" s="176"/>
      <c r="AQ32" s="176"/>
      <c r="AR32" s="176"/>
      <c r="AS32" s="176"/>
      <c r="AT32" s="176"/>
      <c r="AU32" s="176"/>
      <c r="AV32" s="176"/>
      <c r="AW32" s="176"/>
      <c r="AX32" s="26"/>
      <c r="AY32" s="26"/>
      <c r="AZ32" s="26"/>
      <c r="BA32" s="26"/>
      <c r="BB32" s="26"/>
      <c r="BC32" s="26"/>
      <c r="BD32" s="26"/>
      <c r="BE32" s="26"/>
      <c r="BF32" s="26"/>
      <c r="BG32" s="26"/>
      <c r="BH32" s="26"/>
      <c r="BI32" s="26"/>
      <c r="BJ32" s="26"/>
      <c r="BK32" s="26"/>
      <c r="BL32" s="26"/>
      <c r="BM32" s="26"/>
      <c r="BN32" s="26"/>
      <c r="BO32" s="26"/>
      <c r="BP32" s="26"/>
      <c r="BQ32" s="26"/>
      <c r="BR32" s="26"/>
    </row>
    <row r="33" spans="1:70" ht="12" customHeight="1" x14ac:dyDescent="0.2">
      <c r="A33" s="438"/>
      <c r="B33" s="440"/>
      <c r="C33" s="440"/>
      <c r="D33" s="440"/>
      <c r="E33" s="440"/>
      <c r="F33" s="440"/>
      <c r="G33" s="440"/>
      <c r="H33" s="440"/>
      <c r="I33" s="440"/>
      <c r="J33" s="440"/>
      <c r="K33" s="440"/>
      <c r="L33" s="440"/>
      <c r="M33" s="440"/>
      <c r="N33" s="440"/>
      <c r="O33" s="440"/>
      <c r="P33" s="440"/>
      <c r="Q33" s="440"/>
      <c r="R33" s="440"/>
      <c r="S33" s="440"/>
      <c r="T33" s="440"/>
      <c r="U33" s="440"/>
      <c r="V33" s="440"/>
      <c r="W33" s="440"/>
      <c r="X33" s="440"/>
      <c r="Y33" s="440"/>
      <c r="Z33" s="440"/>
      <c r="AA33" s="440"/>
      <c r="AB33" s="440"/>
      <c r="AC33" s="440"/>
      <c r="AD33" s="440"/>
      <c r="AE33" s="440"/>
      <c r="AF33" s="1241"/>
      <c r="AG33" s="1241"/>
      <c r="AH33" s="1242"/>
      <c r="AI33" s="1242"/>
      <c r="AJ33" s="176"/>
      <c r="AK33" s="176"/>
      <c r="AL33" s="176"/>
      <c r="AM33" s="176"/>
      <c r="AN33" s="176"/>
      <c r="AO33" s="176"/>
      <c r="AP33" s="176"/>
      <c r="AQ33" s="176"/>
      <c r="AR33" s="176"/>
      <c r="AS33" s="176"/>
      <c r="AT33" s="176"/>
      <c r="AU33" s="176"/>
      <c r="AV33" s="176"/>
      <c r="AW33" s="176"/>
      <c r="AX33" s="26"/>
      <c r="AY33" s="26"/>
      <c r="AZ33" s="26"/>
      <c r="BA33" s="26"/>
      <c r="BB33" s="26"/>
      <c r="BC33" s="26"/>
      <c r="BD33" s="26"/>
      <c r="BE33" s="26"/>
      <c r="BF33" s="26"/>
      <c r="BG33" s="26"/>
      <c r="BH33" s="26"/>
      <c r="BI33" s="26"/>
      <c r="BJ33" s="26"/>
      <c r="BK33" s="26"/>
      <c r="BL33" s="26"/>
      <c r="BM33" s="26"/>
      <c r="BN33" s="26"/>
      <c r="BO33" s="26"/>
      <c r="BP33" s="26"/>
      <c r="BQ33" s="26"/>
      <c r="BR33" s="26"/>
    </row>
    <row r="34" spans="1:70" ht="12" customHeight="1" x14ac:dyDescent="0.2">
      <c r="A34" s="441"/>
      <c r="B34" s="442"/>
      <c r="C34" s="442"/>
      <c r="D34" s="442"/>
      <c r="E34" s="442"/>
      <c r="F34" s="442"/>
      <c r="G34" s="442"/>
      <c r="H34" s="442"/>
      <c r="I34" s="442"/>
      <c r="J34" s="442"/>
      <c r="K34" s="442"/>
      <c r="L34" s="442"/>
      <c r="M34" s="442"/>
      <c r="N34" s="442"/>
      <c r="O34" s="442"/>
      <c r="P34" s="442"/>
      <c r="Q34" s="442"/>
      <c r="R34" s="442"/>
      <c r="S34" s="442"/>
      <c r="T34" s="442"/>
      <c r="U34" s="442"/>
      <c r="V34" s="442"/>
      <c r="W34" s="442"/>
      <c r="X34" s="442"/>
      <c r="Y34" s="442"/>
      <c r="Z34" s="442"/>
      <c r="AA34" s="442"/>
      <c r="AB34" s="442"/>
      <c r="AC34" s="442"/>
      <c r="AD34" s="442"/>
      <c r="AE34" s="442"/>
      <c r="AF34" s="442"/>
      <c r="AG34" s="442"/>
      <c r="AH34" s="442"/>
      <c r="AI34" s="442"/>
      <c r="AJ34" s="176"/>
      <c r="AK34" s="176"/>
      <c r="AL34" s="176"/>
      <c r="AM34" s="176"/>
      <c r="AN34" s="176"/>
      <c r="AO34" s="176"/>
      <c r="AP34" s="176"/>
      <c r="AQ34" s="176"/>
      <c r="AR34" s="176"/>
      <c r="AS34" s="176"/>
      <c r="AT34" s="176"/>
      <c r="AU34" s="176"/>
      <c r="AV34" s="176"/>
      <c r="AW34" s="176"/>
      <c r="AX34" s="26"/>
      <c r="AY34" s="26"/>
      <c r="AZ34" s="26"/>
      <c r="BA34" s="26"/>
      <c r="BB34" s="26"/>
      <c r="BC34" s="26"/>
      <c r="BD34" s="26"/>
      <c r="BE34" s="26"/>
      <c r="BF34" s="26"/>
      <c r="BG34" s="26"/>
      <c r="BH34" s="26"/>
      <c r="BI34" s="26"/>
      <c r="BJ34" s="26"/>
      <c r="BK34" s="26"/>
      <c r="BL34" s="26"/>
      <c r="BM34" s="26"/>
      <c r="BN34" s="26"/>
      <c r="BO34" s="26"/>
      <c r="BP34" s="26"/>
      <c r="BQ34" s="26"/>
      <c r="BR34" s="26"/>
    </row>
    <row r="35" spans="1:70" ht="12" customHeight="1" x14ac:dyDescent="0.2">
      <c r="A35" s="441"/>
      <c r="B35" s="442"/>
      <c r="C35" s="442"/>
      <c r="D35" s="442"/>
      <c r="E35" s="442"/>
      <c r="F35" s="442"/>
      <c r="G35" s="442"/>
      <c r="H35" s="442"/>
      <c r="I35" s="442"/>
      <c r="J35" s="442"/>
      <c r="K35" s="442"/>
      <c r="L35" s="442"/>
      <c r="M35" s="442"/>
      <c r="N35" s="442"/>
      <c r="O35" s="442"/>
      <c r="P35" s="442"/>
      <c r="Q35" s="442"/>
      <c r="R35" s="442"/>
      <c r="S35" s="442"/>
      <c r="T35" s="442"/>
      <c r="U35" s="442"/>
      <c r="V35" s="442"/>
      <c r="W35" s="442"/>
      <c r="X35" s="442"/>
      <c r="Y35" s="442"/>
      <c r="Z35" s="442"/>
      <c r="AA35" s="442"/>
      <c r="AB35" s="442"/>
      <c r="AC35" s="442"/>
      <c r="AD35" s="442"/>
      <c r="AE35" s="442"/>
      <c r="AF35" s="442"/>
      <c r="AG35" s="442"/>
      <c r="AH35" s="442"/>
      <c r="AI35" s="442"/>
      <c r="AJ35" s="176"/>
      <c r="AK35" s="176"/>
      <c r="AL35" s="176"/>
      <c r="AM35" s="176"/>
      <c r="AN35" s="176"/>
      <c r="AO35" s="176"/>
      <c r="AP35" s="176"/>
      <c r="AQ35" s="176"/>
      <c r="AR35" s="176"/>
      <c r="AS35" s="176"/>
      <c r="AT35" s="176"/>
      <c r="AU35" s="176"/>
      <c r="AV35" s="176"/>
      <c r="AW35" s="176"/>
      <c r="AX35" s="26"/>
      <c r="AY35" s="26"/>
      <c r="AZ35" s="26"/>
      <c r="BA35" s="26"/>
      <c r="BB35" s="26"/>
      <c r="BC35" s="26"/>
      <c r="BD35" s="26"/>
      <c r="BE35" s="26"/>
      <c r="BF35" s="26"/>
      <c r="BG35" s="26"/>
      <c r="BH35" s="26"/>
      <c r="BI35" s="26"/>
      <c r="BJ35" s="26"/>
      <c r="BK35" s="26"/>
      <c r="BL35" s="26"/>
      <c r="BM35" s="26"/>
      <c r="BN35" s="26"/>
      <c r="BO35" s="26"/>
      <c r="BP35" s="26"/>
      <c r="BQ35" s="26"/>
      <c r="BR35" s="26"/>
    </row>
    <row r="36" spans="1:70" ht="12" customHeight="1" x14ac:dyDescent="0.2">
      <c r="A36" s="441"/>
      <c r="B36" s="442"/>
      <c r="C36" s="442"/>
      <c r="D36" s="442"/>
      <c r="E36" s="442"/>
      <c r="F36" s="442"/>
      <c r="G36" s="442"/>
      <c r="H36" s="442"/>
      <c r="I36" s="442"/>
      <c r="J36" s="442"/>
      <c r="K36" s="442"/>
      <c r="L36" s="442"/>
      <c r="M36" s="442"/>
      <c r="N36" s="442"/>
      <c r="O36" s="442"/>
      <c r="P36" s="442"/>
      <c r="Q36" s="442"/>
      <c r="R36" s="442"/>
      <c r="S36" s="442"/>
      <c r="T36" s="442"/>
      <c r="U36" s="442"/>
      <c r="V36" s="442"/>
      <c r="W36" s="442"/>
      <c r="X36" s="442"/>
      <c r="Y36" s="442"/>
      <c r="Z36" s="442"/>
      <c r="AA36" s="442"/>
      <c r="AB36" s="442"/>
      <c r="AC36" s="442"/>
      <c r="AD36" s="442"/>
      <c r="AE36" s="442"/>
      <c r="AF36" s="442"/>
      <c r="AG36" s="442"/>
      <c r="AH36" s="442"/>
      <c r="AI36" s="442"/>
      <c r="AJ36" s="176"/>
      <c r="AK36" s="176"/>
      <c r="AL36" s="176"/>
      <c r="AM36" s="176"/>
      <c r="AN36" s="176"/>
      <c r="AO36" s="176"/>
      <c r="AP36" s="176"/>
      <c r="AQ36" s="176"/>
      <c r="AR36" s="176"/>
      <c r="AS36" s="176"/>
      <c r="AT36" s="176"/>
      <c r="AU36" s="176"/>
      <c r="AV36" s="176"/>
      <c r="AW36" s="176"/>
      <c r="AX36" s="26"/>
      <c r="AY36" s="26"/>
      <c r="AZ36" s="26"/>
      <c r="BA36" s="26"/>
      <c r="BB36" s="26"/>
      <c r="BC36" s="26"/>
      <c r="BD36" s="26"/>
      <c r="BE36" s="26"/>
      <c r="BF36" s="26"/>
      <c r="BG36" s="26"/>
      <c r="BH36" s="26"/>
      <c r="BI36" s="26"/>
      <c r="BJ36" s="26"/>
      <c r="BK36" s="26"/>
      <c r="BL36" s="26"/>
      <c r="BM36" s="26"/>
      <c r="BN36" s="26"/>
      <c r="BO36" s="26"/>
      <c r="BP36" s="26"/>
      <c r="BQ36" s="26"/>
      <c r="BR36" s="26"/>
    </row>
    <row r="37" spans="1:70" ht="12" customHeight="1" x14ac:dyDescent="0.2">
      <c r="A37" s="438"/>
      <c r="B37" s="440"/>
      <c r="C37" s="440"/>
      <c r="D37" s="440"/>
      <c r="E37" s="440"/>
      <c r="F37" s="440"/>
      <c r="G37" s="440"/>
      <c r="H37" s="440"/>
      <c r="I37" s="440"/>
      <c r="J37" s="440"/>
      <c r="K37" s="440"/>
      <c r="L37" s="440"/>
      <c r="M37" s="440"/>
      <c r="N37" s="440"/>
      <c r="O37" s="440"/>
      <c r="P37" s="440"/>
      <c r="Q37" s="440"/>
      <c r="R37" s="440"/>
      <c r="S37" s="440"/>
      <c r="T37" s="440"/>
      <c r="U37" s="440"/>
      <c r="V37" s="440"/>
      <c r="W37" s="440"/>
      <c r="X37" s="440"/>
      <c r="Y37" s="440"/>
      <c r="Z37" s="440"/>
      <c r="AA37" s="440"/>
      <c r="AB37" s="440"/>
      <c r="AC37" s="440"/>
      <c r="AD37" s="440"/>
      <c r="AE37" s="440"/>
      <c r="AF37" s="1241"/>
      <c r="AG37" s="1241"/>
      <c r="AH37" s="1242"/>
      <c r="AI37" s="1242"/>
      <c r="AJ37" s="176"/>
      <c r="AK37" s="176"/>
      <c r="AL37" s="176"/>
      <c r="AM37" s="176"/>
      <c r="AN37" s="176"/>
      <c r="AO37" s="176"/>
      <c r="AP37" s="176"/>
      <c r="AQ37" s="176"/>
      <c r="AR37" s="176"/>
      <c r="AS37" s="176"/>
      <c r="AT37" s="176"/>
      <c r="AU37" s="176"/>
      <c r="AV37" s="176"/>
      <c r="AW37" s="176"/>
      <c r="AX37" s="26"/>
      <c r="AY37" s="26"/>
      <c r="AZ37" s="26"/>
      <c r="BA37" s="26"/>
      <c r="BB37" s="26"/>
      <c r="BC37" s="26"/>
      <c r="BD37" s="26"/>
      <c r="BE37" s="26"/>
      <c r="BF37" s="26"/>
      <c r="BG37" s="26"/>
      <c r="BH37" s="26"/>
      <c r="BI37" s="26"/>
      <c r="BJ37" s="26"/>
      <c r="BK37" s="26"/>
      <c r="BL37" s="26"/>
      <c r="BM37" s="26"/>
      <c r="BN37" s="26"/>
      <c r="BO37" s="26"/>
      <c r="BP37" s="26"/>
      <c r="BQ37" s="26"/>
      <c r="BR37" s="26"/>
    </row>
    <row r="38" spans="1:70" ht="12" customHeight="1" x14ac:dyDescent="0.2">
      <c r="A38" s="441"/>
      <c r="B38" s="442"/>
      <c r="C38" s="442"/>
      <c r="D38" s="442"/>
      <c r="E38" s="442"/>
      <c r="F38" s="442"/>
      <c r="G38" s="442"/>
      <c r="H38" s="442"/>
      <c r="I38" s="442"/>
      <c r="J38" s="442"/>
      <c r="K38" s="442"/>
      <c r="L38" s="442"/>
      <c r="M38" s="442"/>
      <c r="N38" s="442"/>
      <c r="O38" s="442"/>
      <c r="P38" s="442"/>
      <c r="Q38" s="442"/>
      <c r="R38" s="442"/>
      <c r="S38" s="442"/>
      <c r="T38" s="442"/>
      <c r="U38" s="442"/>
      <c r="V38" s="442"/>
      <c r="W38" s="442"/>
      <c r="X38" s="442"/>
      <c r="Y38" s="442"/>
      <c r="Z38" s="442"/>
      <c r="AA38" s="442"/>
      <c r="AB38" s="442"/>
      <c r="AC38" s="442"/>
      <c r="AD38" s="442"/>
      <c r="AE38" s="442"/>
      <c r="AF38" s="442"/>
      <c r="AG38" s="442"/>
      <c r="AH38" s="442"/>
      <c r="AI38" s="442"/>
      <c r="AJ38" s="176"/>
      <c r="AK38" s="176"/>
      <c r="AL38" s="176"/>
      <c r="AM38" s="176"/>
      <c r="AN38" s="176"/>
      <c r="AO38" s="176"/>
      <c r="AP38" s="176"/>
      <c r="AQ38" s="176"/>
      <c r="AR38" s="176"/>
      <c r="AS38" s="176"/>
      <c r="AT38" s="176"/>
      <c r="AU38" s="176"/>
      <c r="AV38" s="176"/>
      <c r="AW38" s="176"/>
      <c r="AX38" s="26"/>
      <c r="AY38" s="26"/>
      <c r="AZ38" s="26"/>
      <c r="BA38" s="26"/>
      <c r="BB38" s="26"/>
      <c r="BC38" s="26"/>
      <c r="BD38" s="26"/>
      <c r="BE38" s="26"/>
      <c r="BF38" s="26"/>
      <c r="BG38" s="26"/>
      <c r="BH38" s="26"/>
      <c r="BI38" s="26"/>
      <c r="BJ38" s="26"/>
      <c r="BK38" s="26"/>
      <c r="BL38" s="26"/>
      <c r="BM38" s="26"/>
      <c r="BN38" s="26"/>
      <c r="BO38" s="26"/>
      <c r="BP38" s="26"/>
      <c r="BQ38" s="26"/>
      <c r="BR38" s="26"/>
    </row>
    <row r="39" spans="1:70" ht="12" customHeight="1" x14ac:dyDescent="0.2">
      <c r="A39" s="441"/>
      <c r="B39" s="442"/>
      <c r="C39" s="442"/>
      <c r="D39" s="442"/>
      <c r="E39" s="442"/>
      <c r="F39" s="442"/>
      <c r="G39" s="442"/>
      <c r="H39" s="442"/>
      <c r="I39" s="442"/>
      <c r="J39" s="442"/>
      <c r="K39" s="442"/>
      <c r="L39" s="442"/>
      <c r="M39" s="442"/>
      <c r="N39" s="442"/>
      <c r="O39" s="442"/>
      <c r="P39" s="442"/>
      <c r="Q39" s="442"/>
      <c r="R39" s="442"/>
      <c r="S39" s="442"/>
      <c r="T39" s="442"/>
      <c r="U39" s="442"/>
      <c r="V39" s="442"/>
      <c r="W39" s="442"/>
      <c r="X39" s="442"/>
      <c r="Y39" s="442"/>
      <c r="Z39" s="442"/>
      <c r="AA39" s="442"/>
      <c r="AB39" s="442"/>
      <c r="AC39" s="442"/>
      <c r="AD39" s="442"/>
      <c r="AE39" s="442"/>
      <c r="AF39" s="442"/>
      <c r="AG39" s="442"/>
      <c r="AH39" s="442"/>
      <c r="AI39" s="442"/>
      <c r="AJ39" s="176"/>
      <c r="AK39" s="176"/>
      <c r="AL39" s="176"/>
      <c r="AM39" s="176"/>
      <c r="AN39" s="176"/>
      <c r="AO39" s="176"/>
      <c r="AP39" s="176"/>
      <c r="AQ39" s="176"/>
      <c r="AR39" s="176"/>
      <c r="AS39" s="176"/>
      <c r="AT39" s="176"/>
      <c r="AU39" s="176"/>
      <c r="AV39" s="176"/>
      <c r="AW39" s="176"/>
      <c r="AX39" s="26"/>
      <c r="AY39" s="26"/>
      <c r="AZ39" s="26"/>
      <c r="BA39" s="26"/>
      <c r="BB39" s="26"/>
      <c r="BC39" s="26"/>
      <c r="BD39" s="26"/>
      <c r="BE39" s="26"/>
      <c r="BF39" s="26"/>
      <c r="BG39" s="26"/>
      <c r="BH39" s="26"/>
      <c r="BI39" s="26"/>
      <c r="BJ39" s="26"/>
      <c r="BK39" s="26"/>
      <c r="BL39" s="26"/>
      <c r="BM39" s="26"/>
      <c r="BN39" s="26"/>
      <c r="BO39" s="26"/>
      <c r="BP39" s="26"/>
      <c r="BQ39" s="26"/>
      <c r="BR39" s="26"/>
    </row>
    <row r="40" spans="1:70" ht="12" customHeight="1" x14ac:dyDescent="0.2">
      <c r="A40" s="441"/>
      <c r="B40" s="442"/>
      <c r="C40" s="442"/>
      <c r="D40" s="442"/>
      <c r="E40" s="442"/>
      <c r="F40" s="442"/>
      <c r="G40" s="442"/>
      <c r="H40" s="442"/>
      <c r="I40" s="442"/>
      <c r="J40" s="442"/>
      <c r="K40" s="442"/>
      <c r="L40" s="442"/>
      <c r="M40" s="442"/>
      <c r="N40" s="442"/>
      <c r="O40" s="442"/>
      <c r="P40" s="442"/>
      <c r="Q40" s="442"/>
      <c r="R40" s="442"/>
      <c r="S40" s="442"/>
      <c r="T40" s="442"/>
      <c r="U40" s="442"/>
      <c r="V40" s="442"/>
      <c r="W40" s="442"/>
      <c r="X40" s="442"/>
      <c r="Y40" s="442"/>
      <c r="Z40" s="442"/>
      <c r="AA40" s="442"/>
      <c r="AB40" s="442"/>
      <c r="AC40" s="442"/>
      <c r="AD40" s="442"/>
      <c r="AE40" s="442"/>
      <c r="AF40" s="442"/>
      <c r="AG40" s="442"/>
      <c r="AH40" s="442"/>
      <c r="AI40" s="442"/>
      <c r="AJ40" s="176"/>
      <c r="AK40" s="176"/>
      <c r="AL40" s="176"/>
      <c r="AM40" s="176"/>
      <c r="AN40" s="176"/>
      <c r="AO40" s="176"/>
      <c r="AP40" s="176"/>
      <c r="AQ40" s="176"/>
      <c r="AR40" s="176"/>
      <c r="AS40" s="176"/>
      <c r="AT40" s="176"/>
      <c r="AU40" s="176"/>
      <c r="AV40" s="176"/>
      <c r="AW40" s="176"/>
      <c r="AX40" s="26"/>
      <c r="AY40" s="26"/>
      <c r="AZ40" s="26"/>
      <c r="BA40" s="26"/>
      <c r="BB40" s="26"/>
      <c r="BC40" s="26"/>
      <c r="BD40" s="26"/>
      <c r="BE40" s="26"/>
      <c r="BF40" s="26"/>
      <c r="BG40" s="26"/>
      <c r="BH40" s="26"/>
      <c r="BI40" s="26"/>
      <c r="BJ40" s="26"/>
      <c r="BK40" s="26"/>
      <c r="BL40" s="26"/>
      <c r="BM40" s="26"/>
      <c r="BN40" s="26"/>
      <c r="BO40" s="26"/>
      <c r="BP40" s="26"/>
      <c r="BQ40" s="26"/>
      <c r="BR40" s="26"/>
    </row>
    <row r="41" spans="1:70" ht="12" customHeight="1" x14ac:dyDescent="0.2">
      <c r="A41" s="438"/>
      <c r="B41" s="440"/>
      <c r="C41" s="440"/>
      <c r="D41" s="440"/>
      <c r="E41" s="440"/>
      <c r="F41" s="440"/>
      <c r="G41" s="440"/>
      <c r="H41" s="440"/>
      <c r="I41" s="440"/>
      <c r="J41" s="440"/>
      <c r="K41" s="440"/>
      <c r="L41" s="440"/>
      <c r="M41" s="440"/>
      <c r="N41" s="440"/>
      <c r="O41" s="440"/>
      <c r="P41" s="440"/>
      <c r="Q41" s="440"/>
      <c r="R41" s="440"/>
      <c r="S41" s="440"/>
      <c r="T41" s="440"/>
      <c r="U41" s="440"/>
      <c r="V41" s="440"/>
      <c r="W41" s="440"/>
      <c r="X41" s="440"/>
      <c r="Y41" s="440"/>
      <c r="Z41" s="440"/>
      <c r="AA41" s="440"/>
      <c r="AB41" s="440"/>
      <c r="AC41" s="440"/>
      <c r="AD41" s="440"/>
      <c r="AE41" s="440"/>
      <c r="AF41" s="1241"/>
      <c r="AG41" s="1241"/>
      <c r="AH41" s="1242"/>
      <c r="AI41" s="1242"/>
      <c r="AJ41" s="176"/>
      <c r="AK41" s="176"/>
      <c r="AL41" s="176"/>
      <c r="AM41" s="176"/>
      <c r="AN41" s="176"/>
      <c r="AO41" s="176"/>
      <c r="AP41" s="176"/>
      <c r="AQ41" s="176"/>
      <c r="AR41" s="176"/>
      <c r="AS41" s="176"/>
      <c r="AT41" s="176"/>
      <c r="AU41" s="176"/>
      <c r="AV41" s="176"/>
      <c r="AW41" s="176"/>
      <c r="AX41" s="26"/>
      <c r="AY41" s="26"/>
      <c r="AZ41" s="26"/>
      <c r="BA41" s="26"/>
      <c r="BB41" s="26"/>
      <c r="BC41" s="26"/>
      <c r="BD41" s="26"/>
      <c r="BE41" s="26"/>
      <c r="BF41" s="26"/>
      <c r="BG41" s="26"/>
      <c r="BH41" s="26"/>
      <c r="BI41" s="26"/>
      <c r="BJ41" s="26"/>
      <c r="BK41" s="26"/>
      <c r="BL41" s="26"/>
      <c r="BM41" s="26"/>
      <c r="BN41" s="26"/>
      <c r="BO41" s="26"/>
      <c r="BP41" s="26"/>
      <c r="BQ41" s="26"/>
      <c r="BR41" s="26"/>
    </row>
    <row r="42" spans="1:70" ht="12" customHeight="1" x14ac:dyDescent="0.2">
      <c r="A42" s="441"/>
      <c r="B42" s="442"/>
      <c r="C42" s="442"/>
      <c r="D42" s="442"/>
      <c r="E42" s="442"/>
      <c r="F42" s="442"/>
      <c r="G42" s="442"/>
      <c r="H42" s="442"/>
      <c r="I42" s="442"/>
      <c r="J42" s="442"/>
      <c r="K42" s="442"/>
      <c r="L42" s="442"/>
      <c r="M42" s="442"/>
      <c r="N42" s="442"/>
      <c r="O42" s="442"/>
      <c r="P42" s="442"/>
      <c r="Q42" s="442"/>
      <c r="R42" s="442"/>
      <c r="S42" s="442"/>
      <c r="T42" s="442"/>
      <c r="U42" s="442"/>
      <c r="V42" s="442"/>
      <c r="W42" s="442"/>
      <c r="X42" s="442"/>
      <c r="Y42" s="442"/>
      <c r="Z42" s="442"/>
      <c r="AA42" s="442"/>
      <c r="AB42" s="446"/>
      <c r="AC42" s="446"/>
      <c r="AD42" s="446"/>
      <c r="AE42" s="446"/>
      <c r="AF42" s="446"/>
      <c r="AG42" s="446"/>
      <c r="AH42" s="446"/>
      <c r="AI42" s="446"/>
      <c r="AJ42" s="176"/>
      <c r="AK42" s="176"/>
      <c r="AL42" s="176"/>
      <c r="AM42" s="176"/>
      <c r="AN42" s="176"/>
      <c r="AO42" s="176"/>
      <c r="AP42" s="176"/>
      <c r="AQ42" s="176"/>
      <c r="AR42" s="176"/>
      <c r="AS42" s="176"/>
      <c r="AT42" s="176"/>
      <c r="AU42" s="176"/>
      <c r="AV42" s="176"/>
      <c r="AW42" s="176"/>
      <c r="AX42" s="26"/>
      <c r="AY42" s="26"/>
      <c r="AZ42" s="26"/>
      <c r="BA42" s="26"/>
      <c r="BB42" s="26"/>
      <c r="BC42" s="26"/>
      <c r="BD42" s="26"/>
      <c r="BE42" s="26"/>
      <c r="BF42" s="26"/>
      <c r="BG42" s="26"/>
      <c r="BH42" s="26"/>
      <c r="BI42" s="26"/>
      <c r="BJ42" s="26"/>
      <c r="BK42" s="26"/>
      <c r="BL42" s="26"/>
      <c r="BM42" s="26"/>
      <c r="BN42" s="26"/>
      <c r="BO42" s="26"/>
      <c r="BP42" s="26"/>
      <c r="BQ42" s="26"/>
      <c r="BR42" s="26"/>
    </row>
    <row r="43" spans="1:70" ht="12" customHeight="1" x14ac:dyDescent="0.2">
      <c r="A43" s="444"/>
      <c r="B43" s="445"/>
      <c r="C43" s="445"/>
      <c r="D43" s="445"/>
      <c r="E43" s="445"/>
      <c r="F43" s="445"/>
      <c r="G43" s="445"/>
      <c r="H43" s="445"/>
      <c r="I43" s="445"/>
      <c r="J43" s="445"/>
      <c r="K43" s="445"/>
      <c r="L43" s="445"/>
      <c r="M43" s="445"/>
      <c r="N43" s="445"/>
      <c r="O43" s="445"/>
      <c r="P43" s="445"/>
      <c r="Q43" s="445"/>
      <c r="R43" s="445"/>
      <c r="S43" s="445"/>
      <c r="T43" s="445"/>
      <c r="U43" s="445"/>
      <c r="V43" s="445"/>
      <c r="W43" s="445"/>
      <c r="X43" s="445"/>
      <c r="Y43" s="445"/>
      <c r="Z43" s="445"/>
      <c r="AA43" s="445"/>
      <c r="AB43" s="445"/>
      <c r="AC43" s="445"/>
      <c r="AD43" s="445"/>
      <c r="AE43" s="445"/>
      <c r="AF43" s="445"/>
      <c r="AG43" s="445"/>
      <c r="AH43" s="445"/>
      <c r="AI43" s="445"/>
      <c r="AJ43" s="176"/>
      <c r="AK43" s="176"/>
      <c r="AL43" s="176"/>
      <c r="AM43" s="176"/>
      <c r="AN43" s="176"/>
      <c r="AO43" s="176"/>
      <c r="AP43" s="176"/>
      <c r="AQ43" s="176"/>
      <c r="AR43" s="176"/>
      <c r="AS43" s="176"/>
      <c r="AT43" s="176"/>
      <c r="AU43" s="176"/>
      <c r="AV43" s="176"/>
      <c r="AW43" s="176"/>
      <c r="AX43" s="26"/>
      <c r="AY43" s="26"/>
      <c r="AZ43" s="26"/>
      <c r="BA43" s="26"/>
      <c r="BB43" s="26"/>
      <c r="BC43" s="26"/>
      <c r="BD43" s="26"/>
      <c r="BE43" s="26"/>
      <c r="BF43" s="26"/>
      <c r="BG43" s="26"/>
      <c r="BH43" s="26"/>
      <c r="BI43" s="26"/>
      <c r="BJ43" s="26"/>
      <c r="BK43" s="26"/>
      <c r="BL43" s="26"/>
      <c r="BM43" s="26"/>
      <c r="BN43" s="26"/>
      <c r="BO43" s="26"/>
      <c r="BP43" s="26"/>
      <c r="BQ43" s="26"/>
      <c r="BR43" s="26"/>
    </row>
    <row r="44" spans="1:70" ht="12" customHeight="1" x14ac:dyDescent="0.2">
      <c r="A44" s="441"/>
      <c r="B44" s="442"/>
      <c r="C44" s="442"/>
      <c r="D44" s="442"/>
      <c r="E44" s="442"/>
      <c r="F44" s="442"/>
      <c r="G44" s="442"/>
      <c r="H44" s="442"/>
      <c r="I44" s="442"/>
      <c r="J44" s="442"/>
      <c r="K44" s="442"/>
      <c r="L44" s="442"/>
      <c r="M44" s="442"/>
      <c r="N44" s="442"/>
      <c r="O44" s="442"/>
      <c r="P44" s="442"/>
      <c r="Q44" s="442"/>
      <c r="R44" s="442"/>
      <c r="S44" s="442"/>
      <c r="T44" s="442"/>
      <c r="U44" s="442"/>
      <c r="V44" s="442"/>
      <c r="W44" s="442"/>
      <c r="X44" s="442"/>
      <c r="Y44" s="442"/>
      <c r="Z44" s="442"/>
      <c r="AA44" s="442"/>
      <c r="AB44" s="442"/>
      <c r="AC44" s="442"/>
      <c r="AD44" s="442"/>
      <c r="AE44" s="442"/>
      <c r="AF44" s="442"/>
      <c r="AG44" s="443"/>
      <c r="AH44" s="443"/>
      <c r="AI44" s="443"/>
      <c r="AJ44" s="176"/>
      <c r="AK44" s="176"/>
      <c r="AL44" s="176"/>
      <c r="AM44" s="176"/>
      <c r="AN44" s="176"/>
      <c r="AO44" s="176"/>
      <c r="AP44" s="176"/>
      <c r="AQ44" s="176"/>
      <c r="AR44" s="176"/>
      <c r="AS44" s="176"/>
      <c r="AT44" s="176"/>
      <c r="AU44" s="176"/>
      <c r="AV44" s="176"/>
      <c r="AW44" s="176"/>
      <c r="AX44" s="26"/>
      <c r="AY44" s="26"/>
      <c r="AZ44" s="26"/>
      <c r="BA44" s="26"/>
      <c r="BB44" s="26"/>
      <c r="BC44" s="26"/>
      <c r="BD44" s="26"/>
      <c r="BE44" s="26"/>
      <c r="BF44" s="26"/>
      <c r="BG44" s="26"/>
      <c r="BH44" s="26"/>
      <c r="BI44" s="26"/>
      <c r="BJ44" s="26"/>
      <c r="BK44" s="26"/>
      <c r="BL44" s="26"/>
      <c r="BM44" s="26"/>
      <c r="BN44" s="26"/>
      <c r="BO44" s="26"/>
      <c r="BP44" s="26"/>
      <c r="BQ44" s="26"/>
      <c r="BR44" s="26"/>
    </row>
    <row r="45" spans="1:70" ht="12" customHeight="1" x14ac:dyDescent="0.2">
      <c r="A45" s="438"/>
      <c r="B45" s="440"/>
      <c r="C45" s="440"/>
      <c r="D45" s="440"/>
      <c r="E45" s="440"/>
      <c r="F45" s="440"/>
      <c r="G45" s="440"/>
      <c r="H45" s="440"/>
      <c r="I45" s="440"/>
      <c r="J45" s="440"/>
      <c r="K45" s="440"/>
      <c r="L45" s="440"/>
      <c r="M45" s="440"/>
      <c r="N45" s="440"/>
      <c r="O45" s="440"/>
      <c r="P45" s="440"/>
      <c r="Q45" s="440"/>
      <c r="R45" s="440"/>
      <c r="S45" s="440"/>
      <c r="T45" s="440"/>
      <c r="U45" s="440"/>
      <c r="V45" s="440"/>
      <c r="W45" s="440"/>
      <c r="X45" s="440"/>
      <c r="Y45" s="440"/>
      <c r="Z45" s="440"/>
      <c r="AA45" s="440"/>
      <c r="AB45" s="440"/>
      <c r="AC45" s="440"/>
      <c r="AD45" s="440"/>
      <c r="AE45" s="440"/>
      <c r="AF45" s="1241"/>
      <c r="AG45" s="1241"/>
      <c r="AH45" s="1242"/>
      <c r="AI45" s="1242"/>
      <c r="AJ45" s="176"/>
      <c r="AK45" s="176"/>
      <c r="AL45" s="176"/>
      <c r="AM45" s="176"/>
      <c r="AN45" s="176"/>
      <c r="AO45" s="176"/>
      <c r="AP45" s="176"/>
      <c r="AQ45" s="176"/>
      <c r="AR45" s="176"/>
      <c r="AS45" s="176"/>
      <c r="AT45" s="176"/>
      <c r="AU45" s="176"/>
      <c r="AV45" s="176"/>
      <c r="AW45" s="176"/>
      <c r="AX45" s="26"/>
      <c r="AY45" s="26"/>
      <c r="AZ45" s="26"/>
      <c r="BA45" s="26"/>
      <c r="BB45" s="26"/>
      <c r="BC45" s="26"/>
      <c r="BD45" s="26"/>
      <c r="BE45" s="26"/>
      <c r="BF45" s="26"/>
      <c r="BG45" s="26"/>
      <c r="BH45" s="26"/>
      <c r="BI45" s="26"/>
      <c r="BJ45" s="26"/>
      <c r="BK45" s="26"/>
      <c r="BL45" s="26"/>
      <c r="BM45" s="26"/>
      <c r="BN45" s="26"/>
      <c r="BO45" s="26"/>
      <c r="BP45" s="26"/>
      <c r="BQ45" s="26"/>
      <c r="BR45" s="26"/>
    </row>
    <row r="46" spans="1:70" ht="12" customHeight="1" x14ac:dyDescent="0.2">
      <c r="A46" s="441"/>
      <c r="B46" s="442"/>
      <c r="C46" s="442"/>
      <c r="D46" s="442"/>
      <c r="E46" s="442"/>
      <c r="F46" s="442"/>
      <c r="G46" s="442"/>
      <c r="H46" s="442"/>
      <c r="I46" s="442"/>
      <c r="J46" s="442"/>
      <c r="K46" s="442"/>
      <c r="L46" s="442"/>
      <c r="M46" s="442"/>
      <c r="N46" s="442"/>
      <c r="O46" s="442"/>
      <c r="P46" s="442"/>
      <c r="Q46" s="442"/>
      <c r="R46" s="442"/>
      <c r="S46" s="442"/>
      <c r="T46" s="442"/>
      <c r="U46" s="442"/>
      <c r="V46" s="442"/>
      <c r="W46" s="442"/>
      <c r="X46" s="442"/>
      <c r="Y46" s="442"/>
      <c r="Z46" s="442"/>
      <c r="AA46" s="442"/>
      <c r="AB46" s="442"/>
      <c r="AC46" s="442"/>
      <c r="AD46" s="442"/>
      <c r="AE46" s="442"/>
      <c r="AF46" s="442"/>
      <c r="AG46" s="443"/>
      <c r="AH46" s="443"/>
      <c r="AI46" s="443"/>
      <c r="AJ46" s="176"/>
      <c r="AK46" s="176"/>
      <c r="AL46" s="176"/>
      <c r="AM46" s="176"/>
      <c r="AN46" s="176"/>
      <c r="AO46" s="176"/>
      <c r="AP46" s="176"/>
      <c r="AQ46" s="176"/>
      <c r="AR46" s="176"/>
      <c r="AS46" s="176"/>
      <c r="AT46" s="176"/>
      <c r="AU46" s="176"/>
      <c r="AV46" s="176"/>
      <c r="AW46" s="176"/>
      <c r="AX46" s="26"/>
      <c r="AY46" s="26"/>
      <c r="AZ46" s="26"/>
      <c r="BA46" s="26"/>
      <c r="BB46" s="26"/>
      <c r="BC46" s="26"/>
      <c r="BD46" s="26"/>
      <c r="BE46" s="26"/>
      <c r="BF46" s="26"/>
      <c r="BG46" s="26"/>
      <c r="BH46" s="26"/>
      <c r="BI46" s="26"/>
      <c r="BJ46" s="26"/>
      <c r="BK46" s="26"/>
      <c r="BL46" s="26"/>
      <c r="BM46" s="26"/>
      <c r="BN46" s="26"/>
      <c r="BO46" s="26"/>
      <c r="BP46" s="26"/>
      <c r="BQ46" s="26"/>
      <c r="BR46" s="26"/>
    </row>
    <row r="47" spans="1:70" ht="12" customHeight="1" x14ac:dyDescent="0.2">
      <c r="A47" s="444"/>
      <c r="B47" s="445"/>
      <c r="C47" s="445"/>
      <c r="D47" s="445"/>
      <c r="E47" s="445"/>
      <c r="F47" s="445"/>
      <c r="G47" s="445"/>
      <c r="H47" s="445"/>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176"/>
      <c r="AK47" s="176"/>
      <c r="AL47" s="176"/>
      <c r="AM47" s="176"/>
      <c r="AN47" s="176"/>
      <c r="AO47" s="176"/>
      <c r="AP47" s="176"/>
      <c r="AQ47" s="176"/>
      <c r="AR47" s="176"/>
      <c r="AS47" s="176"/>
      <c r="AT47" s="176"/>
      <c r="AU47" s="176"/>
      <c r="AV47" s="176"/>
      <c r="AW47" s="176"/>
      <c r="AX47" s="26"/>
      <c r="AY47" s="26"/>
      <c r="AZ47" s="26"/>
      <c r="BA47" s="26"/>
      <c r="BB47" s="26"/>
      <c r="BC47" s="26"/>
      <c r="BD47" s="26"/>
      <c r="BE47" s="26"/>
      <c r="BF47" s="26"/>
      <c r="BG47" s="26"/>
      <c r="BH47" s="26"/>
      <c r="BI47" s="26"/>
      <c r="BJ47" s="26"/>
      <c r="BK47" s="26"/>
      <c r="BL47" s="26"/>
      <c r="BM47" s="26"/>
      <c r="BN47" s="26"/>
      <c r="BO47" s="26"/>
      <c r="BP47" s="26"/>
      <c r="BQ47" s="26"/>
      <c r="BR47" s="26"/>
    </row>
    <row r="48" spans="1:70" ht="12" customHeight="1" x14ac:dyDescent="0.2">
      <c r="A48" s="441"/>
      <c r="B48" s="442"/>
      <c r="C48" s="442"/>
      <c r="D48" s="442"/>
      <c r="E48" s="442"/>
      <c r="F48" s="442"/>
      <c r="G48" s="442"/>
      <c r="H48" s="442"/>
      <c r="I48" s="442"/>
      <c r="J48" s="442"/>
      <c r="K48" s="442"/>
      <c r="L48" s="442"/>
      <c r="M48" s="442"/>
      <c r="N48" s="442"/>
      <c r="O48" s="442"/>
      <c r="P48" s="442"/>
      <c r="Q48" s="442"/>
      <c r="R48" s="442"/>
      <c r="S48" s="442"/>
      <c r="T48" s="442"/>
      <c r="U48" s="442"/>
      <c r="V48" s="442"/>
      <c r="W48" s="442"/>
      <c r="X48" s="442"/>
      <c r="Y48" s="442"/>
      <c r="Z48" s="442"/>
      <c r="AA48" s="442"/>
      <c r="AB48" s="442"/>
      <c r="AC48" s="442"/>
      <c r="AD48" s="442"/>
      <c r="AE48" s="442"/>
      <c r="AF48" s="442"/>
      <c r="AG48" s="443"/>
      <c r="AH48" s="443"/>
      <c r="AI48" s="443"/>
      <c r="AJ48" s="176"/>
      <c r="AK48" s="176"/>
      <c r="AL48" s="176"/>
      <c r="AM48" s="176"/>
      <c r="AN48" s="176"/>
      <c r="AO48" s="176"/>
      <c r="AP48" s="176"/>
      <c r="AQ48" s="176"/>
      <c r="AR48" s="176"/>
      <c r="AS48" s="176"/>
      <c r="AT48" s="176"/>
      <c r="AU48" s="176"/>
      <c r="AV48" s="176"/>
      <c r="AW48" s="176"/>
      <c r="AX48" s="26"/>
      <c r="AY48" s="26"/>
      <c r="AZ48" s="26"/>
      <c r="BA48" s="26"/>
      <c r="BB48" s="26"/>
      <c r="BC48" s="26"/>
      <c r="BD48" s="26"/>
      <c r="BE48" s="26"/>
      <c r="BF48" s="26"/>
      <c r="BG48" s="26"/>
      <c r="BH48" s="26"/>
      <c r="BI48" s="26"/>
      <c r="BJ48" s="26"/>
      <c r="BK48" s="26"/>
      <c r="BL48" s="26"/>
      <c r="BM48" s="26"/>
      <c r="BN48" s="26"/>
      <c r="BO48" s="26"/>
      <c r="BP48" s="26"/>
      <c r="BQ48" s="26"/>
      <c r="BR48" s="26"/>
    </row>
    <row r="49" spans="1:70" ht="12" customHeight="1" x14ac:dyDescent="0.2">
      <c r="A49" s="438"/>
      <c r="B49" s="440"/>
      <c r="C49" s="440"/>
      <c r="D49" s="440"/>
      <c r="E49" s="440"/>
      <c r="F49" s="440"/>
      <c r="G49" s="440"/>
      <c r="H49" s="440"/>
      <c r="I49" s="440"/>
      <c r="J49" s="440"/>
      <c r="K49" s="440"/>
      <c r="L49" s="440"/>
      <c r="M49" s="440"/>
      <c r="N49" s="440"/>
      <c r="O49" s="440"/>
      <c r="P49" s="440"/>
      <c r="Q49" s="440"/>
      <c r="R49" s="440"/>
      <c r="S49" s="440"/>
      <c r="T49" s="440"/>
      <c r="U49" s="440"/>
      <c r="V49" s="440"/>
      <c r="W49" s="440"/>
      <c r="X49" s="440"/>
      <c r="Y49" s="440"/>
      <c r="Z49" s="440"/>
      <c r="AA49" s="440"/>
      <c r="AB49" s="440"/>
      <c r="AC49" s="440"/>
      <c r="AD49" s="440"/>
      <c r="AE49" s="440"/>
      <c r="AF49" s="1241"/>
      <c r="AG49" s="1241"/>
      <c r="AH49" s="1242"/>
      <c r="AI49" s="1242"/>
      <c r="AJ49" s="176"/>
      <c r="AK49" s="176"/>
      <c r="AL49" s="176"/>
      <c r="AM49" s="176"/>
      <c r="AN49" s="176"/>
      <c r="AO49" s="176"/>
      <c r="AP49" s="176"/>
      <c r="AQ49" s="176"/>
      <c r="AR49" s="176"/>
      <c r="AS49" s="176"/>
      <c r="AT49" s="176"/>
      <c r="AU49" s="176"/>
      <c r="AV49" s="176"/>
      <c r="AW49" s="176"/>
      <c r="AX49" s="26"/>
      <c r="AY49" s="26"/>
      <c r="AZ49" s="26"/>
      <c r="BA49" s="26"/>
      <c r="BB49" s="26"/>
      <c r="BC49" s="26"/>
      <c r="BD49" s="26"/>
      <c r="BE49" s="26"/>
      <c r="BF49" s="26"/>
      <c r="BG49" s="26"/>
      <c r="BH49" s="26"/>
      <c r="BI49" s="26"/>
      <c r="BJ49" s="26"/>
      <c r="BK49" s="26"/>
      <c r="BL49" s="26"/>
      <c r="BM49" s="26"/>
      <c r="BN49" s="26"/>
      <c r="BO49" s="26"/>
      <c r="BP49" s="26"/>
      <c r="BQ49" s="26"/>
      <c r="BR49" s="26"/>
    </row>
    <row r="50" spans="1:70" ht="12" customHeight="1" x14ac:dyDescent="0.2">
      <c r="A50" s="441"/>
      <c r="B50" s="442"/>
      <c r="C50" s="442"/>
      <c r="D50" s="442"/>
      <c r="E50" s="442"/>
      <c r="F50" s="442"/>
      <c r="G50" s="442"/>
      <c r="H50" s="442"/>
      <c r="I50" s="442"/>
      <c r="J50" s="442"/>
      <c r="K50" s="442"/>
      <c r="L50" s="442"/>
      <c r="M50" s="442"/>
      <c r="N50" s="442"/>
      <c r="O50" s="442"/>
      <c r="P50" s="442"/>
      <c r="Q50" s="442"/>
      <c r="R50" s="442"/>
      <c r="S50" s="442"/>
      <c r="T50" s="442"/>
      <c r="U50" s="442"/>
      <c r="V50" s="442"/>
      <c r="W50" s="442"/>
      <c r="X50" s="442"/>
      <c r="Y50" s="442"/>
      <c r="Z50" s="442"/>
      <c r="AA50" s="442"/>
      <c r="AB50" s="442"/>
      <c r="AC50" s="442"/>
      <c r="AD50" s="442"/>
      <c r="AE50" s="442"/>
      <c r="AF50" s="442"/>
      <c r="AG50" s="443"/>
      <c r="AH50" s="443"/>
      <c r="AI50" s="443"/>
      <c r="AJ50" s="176"/>
      <c r="AK50" s="176"/>
      <c r="AL50" s="176"/>
      <c r="AM50" s="176"/>
      <c r="AN50" s="176"/>
      <c r="AO50" s="176"/>
      <c r="AP50" s="176"/>
      <c r="AQ50" s="176"/>
      <c r="AR50" s="176"/>
      <c r="AS50" s="176"/>
      <c r="AT50" s="176"/>
      <c r="AU50" s="176"/>
      <c r="AV50" s="176"/>
      <c r="AW50" s="176"/>
      <c r="AX50" s="26"/>
      <c r="AY50" s="26"/>
      <c r="AZ50" s="26"/>
      <c r="BA50" s="26"/>
      <c r="BB50" s="26"/>
      <c r="BC50" s="26"/>
      <c r="BD50" s="26"/>
      <c r="BE50" s="26"/>
      <c r="BF50" s="26"/>
      <c r="BG50" s="26"/>
      <c r="BH50" s="26"/>
      <c r="BI50" s="26"/>
      <c r="BJ50" s="26"/>
      <c r="BK50" s="26"/>
      <c r="BL50" s="26"/>
      <c r="BM50" s="26"/>
      <c r="BN50" s="26"/>
      <c r="BO50" s="26"/>
      <c r="BP50" s="26"/>
      <c r="BQ50" s="26"/>
      <c r="BR50" s="26"/>
    </row>
    <row r="51" spans="1:70" ht="12" customHeight="1" x14ac:dyDescent="0.2">
      <c r="A51" s="444"/>
      <c r="B51" s="445"/>
      <c r="C51" s="445"/>
      <c r="D51" s="445"/>
      <c r="E51" s="445"/>
      <c r="F51" s="445"/>
      <c r="G51" s="445"/>
      <c r="H51" s="445"/>
      <c r="I51" s="445"/>
      <c r="J51" s="445"/>
      <c r="K51" s="445"/>
      <c r="L51" s="445"/>
      <c r="M51" s="445"/>
      <c r="N51" s="445"/>
      <c r="O51" s="445"/>
      <c r="P51" s="445"/>
      <c r="Q51" s="445"/>
      <c r="R51" s="445"/>
      <c r="S51" s="445"/>
      <c r="T51" s="445"/>
      <c r="U51" s="445"/>
      <c r="V51" s="445"/>
      <c r="W51" s="445"/>
      <c r="X51" s="445"/>
      <c r="Y51" s="445"/>
      <c r="Z51" s="445"/>
      <c r="AA51" s="445"/>
      <c r="AB51" s="445"/>
      <c r="AC51" s="445"/>
      <c r="AD51" s="445"/>
      <c r="AE51" s="445"/>
      <c r="AF51" s="445"/>
      <c r="AG51" s="445"/>
      <c r="AH51" s="445"/>
      <c r="AI51" s="445"/>
      <c r="AJ51" s="176"/>
      <c r="AK51" s="176"/>
      <c r="AL51" s="176"/>
      <c r="AM51" s="176"/>
      <c r="AN51" s="176"/>
      <c r="AO51" s="176"/>
      <c r="AP51" s="176"/>
      <c r="AQ51" s="176"/>
      <c r="AR51" s="176"/>
      <c r="AS51" s="176"/>
      <c r="AT51" s="176"/>
      <c r="AU51" s="176"/>
      <c r="AV51" s="176"/>
      <c r="AW51" s="176"/>
      <c r="AX51" s="26"/>
      <c r="AY51" s="26"/>
      <c r="AZ51" s="26"/>
      <c r="BA51" s="26"/>
      <c r="BB51" s="26"/>
      <c r="BC51" s="26"/>
      <c r="BD51" s="26"/>
      <c r="BE51" s="26"/>
      <c r="BF51" s="26"/>
      <c r="BG51" s="26"/>
      <c r="BH51" s="26"/>
      <c r="BI51" s="26"/>
      <c r="BJ51" s="26"/>
      <c r="BK51" s="26"/>
      <c r="BL51" s="26"/>
      <c r="BM51" s="26"/>
      <c r="BN51" s="26"/>
      <c r="BO51" s="26"/>
      <c r="BP51" s="26"/>
      <c r="BQ51" s="26"/>
      <c r="BR51" s="26"/>
    </row>
    <row r="52" spans="1:70" ht="12" customHeight="1" x14ac:dyDescent="0.2">
      <c r="A52" s="441"/>
      <c r="B52" s="442"/>
      <c r="C52" s="442"/>
      <c r="D52" s="442"/>
      <c r="E52" s="442"/>
      <c r="F52" s="442"/>
      <c r="G52" s="442"/>
      <c r="H52" s="442"/>
      <c r="I52" s="442"/>
      <c r="J52" s="442"/>
      <c r="K52" s="442"/>
      <c r="L52" s="442"/>
      <c r="M52" s="442"/>
      <c r="N52" s="442"/>
      <c r="O52" s="442"/>
      <c r="P52" s="442"/>
      <c r="Q52" s="442"/>
      <c r="R52" s="442"/>
      <c r="S52" s="442"/>
      <c r="T52" s="442"/>
      <c r="U52" s="442"/>
      <c r="V52" s="442"/>
      <c r="W52" s="442"/>
      <c r="X52" s="442"/>
      <c r="Y52" s="442"/>
      <c r="Z52" s="442"/>
      <c r="AA52" s="442"/>
      <c r="AB52" s="442"/>
      <c r="AC52" s="442"/>
      <c r="AD52" s="442"/>
      <c r="AE52" s="442"/>
      <c r="AF52" s="442"/>
      <c r="AG52" s="443"/>
      <c r="AH52" s="443"/>
      <c r="AI52" s="443"/>
      <c r="AJ52" s="176"/>
      <c r="AK52" s="176"/>
      <c r="AL52" s="176"/>
      <c r="AM52" s="176"/>
      <c r="AN52" s="176"/>
      <c r="AO52" s="176"/>
      <c r="AP52" s="176"/>
      <c r="AQ52" s="176"/>
      <c r="AR52" s="176"/>
      <c r="AS52" s="176"/>
      <c r="AT52" s="176"/>
      <c r="AU52" s="176"/>
      <c r="AV52" s="176"/>
      <c r="AW52" s="176"/>
      <c r="AX52" s="26"/>
      <c r="AY52" s="26"/>
      <c r="AZ52" s="26"/>
      <c r="BA52" s="26"/>
      <c r="BB52" s="26"/>
      <c r="BC52" s="26"/>
      <c r="BD52" s="26"/>
      <c r="BE52" s="26"/>
      <c r="BF52" s="26"/>
      <c r="BG52" s="26"/>
      <c r="BH52" s="26"/>
      <c r="BI52" s="26"/>
      <c r="BJ52" s="26"/>
      <c r="BK52" s="26"/>
      <c r="BL52" s="26"/>
      <c r="BM52" s="26"/>
      <c r="BN52" s="26"/>
      <c r="BO52" s="26"/>
      <c r="BP52" s="26"/>
      <c r="BQ52" s="26"/>
      <c r="BR52" s="26"/>
    </row>
    <row r="53" spans="1:70" ht="12" customHeight="1" x14ac:dyDescent="0.2">
      <c r="A53" s="438"/>
      <c r="B53" s="440"/>
      <c r="C53" s="440"/>
      <c r="D53" s="440"/>
      <c r="E53" s="440"/>
      <c r="F53" s="440"/>
      <c r="G53" s="440"/>
      <c r="H53" s="440"/>
      <c r="I53" s="440"/>
      <c r="J53" s="440"/>
      <c r="K53" s="440"/>
      <c r="L53" s="440"/>
      <c r="M53" s="440"/>
      <c r="N53" s="440"/>
      <c r="O53" s="440"/>
      <c r="P53" s="440"/>
      <c r="Q53" s="440"/>
      <c r="R53" s="440"/>
      <c r="S53" s="440"/>
      <c r="T53" s="440"/>
      <c r="U53" s="440"/>
      <c r="V53" s="440"/>
      <c r="W53" s="440"/>
      <c r="X53" s="440"/>
      <c r="Y53" s="440"/>
      <c r="Z53" s="440"/>
      <c r="AA53" s="440"/>
      <c r="AB53" s="440"/>
      <c r="AC53" s="440"/>
      <c r="AD53" s="440"/>
      <c r="AE53" s="440"/>
      <c r="AF53" s="1241"/>
      <c r="AG53" s="1241"/>
      <c r="AH53" s="1242"/>
      <c r="AI53" s="1242"/>
      <c r="AJ53" s="176"/>
      <c r="AK53" s="176"/>
      <c r="AL53" s="176"/>
      <c r="AM53" s="176"/>
      <c r="AN53" s="176"/>
      <c r="AO53" s="176"/>
      <c r="AP53" s="176"/>
      <c r="AQ53" s="176"/>
      <c r="AR53" s="176"/>
      <c r="AS53" s="176"/>
      <c r="AT53" s="176"/>
      <c r="AU53" s="176"/>
      <c r="AV53" s="176"/>
      <c r="AW53" s="176"/>
      <c r="AX53" s="26"/>
      <c r="AY53" s="26"/>
      <c r="AZ53" s="26"/>
      <c r="BA53" s="26"/>
      <c r="BB53" s="26"/>
      <c r="BC53" s="26"/>
      <c r="BD53" s="26"/>
      <c r="BE53" s="26"/>
      <c r="BF53" s="26"/>
      <c r="BG53" s="26"/>
      <c r="BH53" s="26"/>
      <c r="BI53" s="26"/>
      <c r="BJ53" s="26"/>
      <c r="BK53" s="26"/>
      <c r="BL53" s="26"/>
      <c r="BM53" s="26"/>
      <c r="BN53" s="26"/>
      <c r="BO53" s="26"/>
      <c r="BP53" s="26"/>
      <c r="BQ53" s="26"/>
      <c r="BR53" s="26"/>
    </row>
    <row r="54" spans="1:70" ht="12" customHeight="1" x14ac:dyDescent="0.2">
      <c r="A54" s="441"/>
      <c r="B54" s="442"/>
      <c r="C54" s="442"/>
      <c r="D54" s="442"/>
      <c r="E54" s="442"/>
      <c r="F54" s="442"/>
      <c r="G54" s="442"/>
      <c r="H54" s="442"/>
      <c r="I54" s="442"/>
      <c r="J54" s="442"/>
      <c r="K54" s="442"/>
      <c r="L54" s="442"/>
      <c r="M54" s="442"/>
      <c r="N54" s="442"/>
      <c r="O54" s="442"/>
      <c r="P54" s="442"/>
      <c r="Q54" s="442"/>
      <c r="R54" s="442"/>
      <c r="S54" s="442"/>
      <c r="T54" s="442"/>
      <c r="U54" s="442"/>
      <c r="V54" s="442"/>
      <c r="W54" s="442"/>
      <c r="X54" s="442"/>
      <c r="Y54" s="442"/>
      <c r="Z54" s="442"/>
      <c r="AA54" s="442"/>
      <c r="AB54" s="442"/>
      <c r="AC54" s="442"/>
      <c r="AD54" s="442"/>
      <c r="AE54" s="442"/>
      <c r="AF54" s="442"/>
      <c r="AG54" s="443"/>
      <c r="AH54" s="443"/>
      <c r="AI54" s="443"/>
      <c r="AJ54" s="176"/>
      <c r="AK54" s="176"/>
      <c r="AL54" s="176"/>
      <c r="AM54" s="176"/>
      <c r="AN54" s="176"/>
      <c r="AO54" s="176"/>
      <c r="AP54" s="176"/>
      <c r="AQ54" s="176"/>
      <c r="AR54" s="176"/>
      <c r="AS54" s="176"/>
      <c r="AT54" s="176"/>
      <c r="AU54" s="176"/>
      <c r="AV54" s="176"/>
      <c r="AW54" s="176"/>
      <c r="AX54" s="26"/>
      <c r="AY54" s="26"/>
      <c r="AZ54" s="26"/>
      <c r="BA54" s="26"/>
      <c r="BB54" s="26"/>
      <c r="BC54" s="26"/>
      <c r="BD54" s="26"/>
      <c r="BE54" s="26"/>
      <c r="BF54" s="26"/>
      <c r="BG54" s="26"/>
      <c r="BH54" s="26"/>
      <c r="BI54" s="26"/>
      <c r="BJ54" s="26"/>
      <c r="BK54" s="26"/>
      <c r="BL54" s="26"/>
      <c r="BM54" s="26"/>
      <c r="BN54" s="26"/>
      <c r="BO54" s="26"/>
      <c r="BP54" s="26"/>
      <c r="BQ54" s="26"/>
      <c r="BR54" s="26"/>
    </row>
    <row r="55" spans="1:70" ht="12" customHeight="1" x14ac:dyDescent="0.2">
      <c r="A55" s="444"/>
      <c r="B55" s="445"/>
      <c r="C55" s="445"/>
      <c r="D55" s="445"/>
      <c r="E55" s="445"/>
      <c r="F55" s="445"/>
      <c r="G55" s="445"/>
      <c r="H55" s="445"/>
      <c r="I55" s="445"/>
      <c r="J55" s="445"/>
      <c r="K55" s="445"/>
      <c r="L55" s="445"/>
      <c r="M55" s="445"/>
      <c r="N55" s="445"/>
      <c r="O55" s="445"/>
      <c r="P55" s="445"/>
      <c r="Q55" s="445"/>
      <c r="R55" s="445"/>
      <c r="S55" s="445"/>
      <c r="T55" s="445"/>
      <c r="U55" s="445"/>
      <c r="V55" s="445"/>
      <c r="W55" s="445"/>
      <c r="X55" s="445"/>
      <c r="Y55" s="445"/>
      <c r="Z55" s="445"/>
      <c r="AA55" s="445"/>
      <c r="AB55" s="445"/>
      <c r="AC55" s="445"/>
      <c r="AD55" s="445"/>
      <c r="AE55" s="445"/>
      <c r="AF55" s="445"/>
      <c r="AG55" s="445"/>
      <c r="AH55" s="445"/>
      <c r="AI55" s="445"/>
      <c r="AJ55" s="176"/>
      <c r="AK55" s="176"/>
      <c r="AL55" s="176"/>
      <c r="AM55" s="176"/>
      <c r="AN55" s="176"/>
      <c r="AO55" s="176"/>
      <c r="AP55" s="176"/>
      <c r="AQ55" s="176"/>
      <c r="AR55" s="176"/>
      <c r="AS55" s="176"/>
      <c r="AT55" s="176"/>
      <c r="AU55" s="176"/>
      <c r="AV55" s="176"/>
      <c r="AW55" s="176"/>
      <c r="AX55" s="26"/>
      <c r="AY55" s="26"/>
      <c r="AZ55" s="26"/>
      <c r="BA55" s="26"/>
      <c r="BB55" s="26"/>
      <c r="BC55" s="26"/>
      <c r="BD55" s="26"/>
      <c r="BE55" s="26"/>
      <c r="BF55" s="26"/>
      <c r="BG55" s="26"/>
      <c r="BH55" s="26"/>
      <c r="BI55" s="26"/>
      <c r="BJ55" s="26"/>
      <c r="BK55" s="26"/>
      <c r="BL55" s="26"/>
      <c r="BM55" s="26"/>
      <c r="BN55" s="26"/>
      <c r="BO55" s="26"/>
      <c r="BP55" s="26"/>
      <c r="BQ55" s="26"/>
      <c r="BR55" s="26"/>
    </row>
    <row r="56" spans="1:70" ht="12" customHeight="1" x14ac:dyDescent="0.2">
      <c r="A56" s="441"/>
      <c r="B56" s="442"/>
      <c r="C56" s="442"/>
      <c r="D56" s="442"/>
      <c r="E56" s="442"/>
      <c r="F56" s="442"/>
      <c r="G56" s="442"/>
      <c r="H56" s="442"/>
      <c r="I56" s="442"/>
      <c r="J56" s="442"/>
      <c r="K56" s="442"/>
      <c r="L56" s="442"/>
      <c r="M56" s="442"/>
      <c r="N56" s="442"/>
      <c r="O56" s="442"/>
      <c r="P56" s="442"/>
      <c r="Q56" s="442"/>
      <c r="R56" s="442"/>
      <c r="S56" s="442"/>
      <c r="T56" s="442"/>
      <c r="U56" s="442"/>
      <c r="V56" s="442"/>
      <c r="W56" s="442"/>
      <c r="X56" s="442"/>
      <c r="Y56" s="442"/>
      <c r="Z56" s="442"/>
      <c r="AA56" s="442"/>
      <c r="AB56" s="442"/>
      <c r="AC56" s="442"/>
      <c r="AD56" s="442"/>
      <c r="AE56" s="442"/>
      <c r="AF56" s="442"/>
      <c r="AG56" s="442"/>
      <c r="AH56" s="442"/>
      <c r="AI56" s="442"/>
      <c r="AJ56" s="176"/>
      <c r="AK56" s="176"/>
      <c r="AL56" s="176"/>
      <c r="AM56" s="176"/>
      <c r="AN56" s="176"/>
      <c r="AO56" s="176"/>
      <c r="AP56" s="176"/>
      <c r="AQ56" s="176"/>
      <c r="AR56" s="176"/>
      <c r="AS56" s="176"/>
      <c r="AT56" s="176"/>
      <c r="AU56" s="176"/>
      <c r="AV56" s="176"/>
      <c r="AW56" s="176"/>
      <c r="AX56" s="26"/>
      <c r="AY56" s="26"/>
      <c r="AZ56" s="26"/>
      <c r="BA56" s="26"/>
      <c r="BB56" s="26"/>
      <c r="BC56" s="26"/>
      <c r="BD56" s="26"/>
      <c r="BE56" s="26"/>
      <c r="BF56" s="26"/>
      <c r="BG56" s="26"/>
      <c r="BH56" s="26"/>
      <c r="BI56" s="26"/>
      <c r="BJ56" s="26"/>
      <c r="BK56" s="26"/>
      <c r="BL56" s="26"/>
      <c r="BM56" s="26"/>
      <c r="BN56" s="26"/>
      <c r="BO56" s="26"/>
      <c r="BP56" s="26"/>
      <c r="BQ56" s="26"/>
      <c r="BR56" s="26"/>
    </row>
    <row r="57" spans="1:70" ht="12" customHeight="1" x14ac:dyDescent="0.2">
      <c r="A57" s="438"/>
      <c r="B57" s="440"/>
      <c r="C57" s="440"/>
      <c r="D57" s="440"/>
      <c r="E57" s="440"/>
      <c r="F57" s="440"/>
      <c r="G57" s="440"/>
      <c r="H57" s="440"/>
      <c r="I57" s="440"/>
      <c r="J57" s="440"/>
      <c r="K57" s="440"/>
      <c r="L57" s="440"/>
      <c r="M57" s="440"/>
      <c r="N57" s="440"/>
      <c r="O57" s="440"/>
      <c r="P57" s="440"/>
      <c r="Q57" s="440"/>
      <c r="R57" s="440"/>
      <c r="S57" s="440"/>
      <c r="T57" s="440"/>
      <c r="U57" s="440"/>
      <c r="V57" s="440"/>
      <c r="W57" s="440"/>
      <c r="X57" s="440"/>
      <c r="Y57" s="440"/>
      <c r="Z57" s="440"/>
      <c r="AA57" s="440"/>
      <c r="AB57" s="440"/>
      <c r="AC57" s="440"/>
      <c r="AD57" s="440"/>
      <c r="AE57" s="440"/>
      <c r="AF57" s="1241"/>
      <c r="AG57" s="1241"/>
      <c r="AH57" s="1242"/>
      <c r="AI57" s="1242"/>
      <c r="AJ57" s="176"/>
      <c r="AK57" s="176"/>
      <c r="AL57" s="176"/>
      <c r="AM57" s="176"/>
      <c r="AN57" s="176"/>
      <c r="AO57" s="176"/>
      <c r="AP57" s="176"/>
      <c r="AQ57" s="176"/>
      <c r="AR57" s="176"/>
      <c r="AS57" s="176"/>
      <c r="AT57" s="176"/>
      <c r="AU57" s="176"/>
      <c r="AV57" s="176"/>
      <c r="AW57" s="176"/>
      <c r="AX57" s="26"/>
      <c r="AY57" s="26"/>
      <c r="AZ57" s="26"/>
      <c r="BA57" s="26"/>
      <c r="BB57" s="26"/>
      <c r="BC57" s="26"/>
      <c r="BD57" s="26"/>
      <c r="BE57" s="26"/>
      <c r="BF57" s="26"/>
      <c r="BG57" s="26"/>
      <c r="BH57" s="26"/>
      <c r="BI57" s="26"/>
      <c r="BJ57" s="26"/>
      <c r="BK57" s="26"/>
      <c r="BL57" s="26"/>
      <c r="BM57" s="26"/>
      <c r="BN57" s="26"/>
      <c r="BO57" s="26"/>
      <c r="BP57" s="26"/>
      <c r="BQ57" s="26"/>
      <c r="BR57" s="26"/>
    </row>
    <row r="58" spans="1:70" ht="12" customHeight="1" x14ac:dyDescent="0.2">
      <c r="A58" s="441"/>
      <c r="B58" s="442"/>
      <c r="C58" s="442"/>
      <c r="D58" s="442"/>
      <c r="E58" s="442"/>
      <c r="F58" s="442"/>
      <c r="G58" s="442"/>
      <c r="H58" s="442"/>
      <c r="I58" s="442"/>
      <c r="J58" s="442"/>
      <c r="K58" s="442"/>
      <c r="L58" s="442"/>
      <c r="M58" s="442"/>
      <c r="N58" s="442"/>
      <c r="O58" s="442"/>
      <c r="P58" s="442"/>
      <c r="Q58" s="442"/>
      <c r="R58" s="442"/>
      <c r="S58" s="442"/>
      <c r="T58" s="442"/>
      <c r="U58" s="442"/>
      <c r="V58" s="442"/>
      <c r="W58" s="442"/>
      <c r="X58" s="442"/>
      <c r="Y58" s="442"/>
      <c r="Z58" s="442"/>
      <c r="AA58" s="442"/>
      <c r="AB58" s="442"/>
      <c r="AC58" s="442"/>
      <c r="AD58" s="442"/>
      <c r="AE58" s="442"/>
      <c r="AF58" s="442"/>
      <c r="AG58" s="442"/>
      <c r="AH58" s="442"/>
      <c r="AI58" s="442"/>
      <c r="AJ58" s="176"/>
      <c r="AK58" s="176"/>
      <c r="AL58" s="176"/>
      <c r="AM58" s="176"/>
      <c r="AN58" s="176"/>
      <c r="AO58" s="176"/>
      <c r="AP58" s="176"/>
      <c r="AQ58" s="176"/>
      <c r="AR58" s="176"/>
      <c r="AS58" s="176"/>
      <c r="AT58" s="176"/>
      <c r="AU58" s="176"/>
      <c r="AV58" s="176"/>
      <c r="AW58" s="176"/>
      <c r="AX58" s="26"/>
      <c r="AY58" s="26"/>
      <c r="AZ58" s="26"/>
      <c r="BA58" s="26"/>
      <c r="BB58" s="26"/>
      <c r="BC58" s="26"/>
      <c r="BD58" s="26"/>
      <c r="BE58" s="26"/>
      <c r="BF58" s="26"/>
      <c r="BG58" s="26"/>
      <c r="BH58" s="26"/>
      <c r="BI58" s="26"/>
      <c r="BJ58" s="26"/>
      <c r="BK58" s="26"/>
      <c r="BL58" s="26"/>
      <c r="BM58" s="26"/>
      <c r="BN58" s="26"/>
      <c r="BO58" s="26"/>
      <c r="BP58" s="26"/>
      <c r="BQ58" s="26"/>
      <c r="BR58" s="26"/>
    </row>
    <row r="59" spans="1:70" ht="12" customHeight="1" x14ac:dyDescent="0.2">
      <c r="A59" s="441"/>
      <c r="B59" s="442"/>
      <c r="C59" s="442"/>
      <c r="D59" s="442"/>
      <c r="E59" s="442"/>
      <c r="F59" s="442"/>
      <c r="G59" s="442"/>
      <c r="H59" s="442"/>
      <c r="I59" s="442"/>
      <c r="J59" s="442"/>
      <c r="K59" s="442"/>
      <c r="L59" s="442"/>
      <c r="M59" s="442"/>
      <c r="N59" s="442"/>
      <c r="O59" s="442"/>
      <c r="P59" s="442"/>
      <c r="Q59" s="442"/>
      <c r="R59" s="442"/>
      <c r="S59" s="442"/>
      <c r="T59" s="442"/>
      <c r="U59" s="442"/>
      <c r="V59" s="442"/>
      <c r="W59" s="442"/>
      <c r="X59" s="442"/>
      <c r="Y59" s="442"/>
      <c r="Z59" s="442"/>
      <c r="AA59" s="442"/>
      <c r="AB59" s="442"/>
      <c r="AC59" s="442"/>
      <c r="AD59" s="442"/>
      <c r="AE59" s="442"/>
      <c r="AF59" s="442"/>
      <c r="AG59" s="442"/>
      <c r="AH59" s="442"/>
      <c r="AI59" s="442"/>
      <c r="AJ59" s="176"/>
      <c r="AK59" s="176"/>
      <c r="AL59" s="176"/>
      <c r="AM59" s="176"/>
      <c r="AN59" s="176"/>
      <c r="AO59" s="176"/>
      <c r="AP59" s="176"/>
      <c r="AQ59" s="176"/>
      <c r="AR59" s="176"/>
      <c r="AS59" s="176"/>
      <c r="AT59" s="176"/>
      <c r="AU59" s="176"/>
      <c r="AV59" s="176"/>
      <c r="AW59" s="176"/>
      <c r="AX59" s="26"/>
      <c r="AY59" s="26"/>
      <c r="AZ59" s="26"/>
      <c r="BA59" s="26"/>
      <c r="BB59" s="26"/>
      <c r="BC59" s="26"/>
      <c r="BD59" s="26"/>
      <c r="BE59" s="26"/>
      <c r="BF59" s="26"/>
      <c r="BG59" s="26"/>
      <c r="BH59" s="26"/>
      <c r="BI59" s="26"/>
      <c r="BJ59" s="26"/>
      <c r="BK59" s="26"/>
      <c r="BL59" s="26"/>
      <c r="BM59" s="26"/>
      <c r="BN59" s="26"/>
      <c r="BO59" s="26"/>
      <c r="BP59" s="26"/>
      <c r="BQ59" s="26"/>
      <c r="BR59" s="26"/>
    </row>
    <row r="60" spans="1:70" ht="12" customHeight="1" x14ac:dyDescent="0.2">
      <c r="A60" s="441"/>
      <c r="B60" s="442"/>
      <c r="C60" s="442"/>
      <c r="D60" s="442"/>
      <c r="E60" s="442"/>
      <c r="F60" s="442"/>
      <c r="G60" s="442"/>
      <c r="H60" s="442"/>
      <c r="I60" s="442"/>
      <c r="J60" s="442"/>
      <c r="K60" s="442"/>
      <c r="L60" s="442"/>
      <c r="M60" s="442"/>
      <c r="N60" s="442"/>
      <c r="O60" s="442"/>
      <c r="P60" s="442"/>
      <c r="Q60" s="442"/>
      <c r="R60" s="442"/>
      <c r="S60" s="442"/>
      <c r="T60" s="442"/>
      <c r="U60" s="442"/>
      <c r="V60" s="442"/>
      <c r="W60" s="442"/>
      <c r="X60" s="442"/>
      <c r="Y60" s="442"/>
      <c r="Z60" s="442"/>
      <c r="AA60" s="442"/>
      <c r="AB60" s="442"/>
      <c r="AC60" s="442"/>
      <c r="AD60" s="442"/>
      <c r="AE60" s="442"/>
      <c r="AF60" s="442"/>
      <c r="AG60" s="442"/>
      <c r="AH60" s="442"/>
      <c r="AI60" s="442"/>
      <c r="AJ60" s="176"/>
      <c r="AK60" s="176"/>
      <c r="AL60" s="176"/>
      <c r="AM60" s="176"/>
      <c r="AN60" s="176"/>
      <c r="AO60" s="176"/>
      <c r="AP60" s="176"/>
      <c r="AQ60" s="176"/>
      <c r="AR60" s="176"/>
      <c r="AS60" s="176"/>
      <c r="AT60" s="176"/>
      <c r="AU60" s="176"/>
      <c r="AV60" s="176"/>
      <c r="AW60" s="176"/>
      <c r="AX60" s="26"/>
      <c r="AY60" s="26"/>
      <c r="AZ60" s="26"/>
      <c r="BA60" s="26"/>
      <c r="BB60" s="26"/>
      <c r="BC60" s="26"/>
      <c r="BD60" s="26"/>
      <c r="BE60" s="26"/>
      <c r="BF60" s="26"/>
      <c r="BG60" s="26"/>
      <c r="BH60" s="26"/>
      <c r="BI60" s="26"/>
      <c r="BJ60" s="26"/>
      <c r="BK60" s="26"/>
      <c r="BL60" s="26"/>
      <c r="BM60" s="26"/>
      <c r="BN60" s="26"/>
      <c r="BO60" s="26"/>
      <c r="BP60" s="26"/>
      <c r="BQ60" s="26"/>
      <c r="BR60" s="26"/>
    </row>
    <row r="61" spans="1:70" ht="12" customHeight="1" x14ac:dyDescent="0.2">
      <c r="A61" s="438"/>
      <c r="B61" s="440"/>
      <c r="C61" s="440"/>
      <c r="D61" s="440"/>
      <c r="E61" s="440"/>
      <c r="F61" s="440"/>
      <c r="G61" s="440"/>
      <c r="H61" s="440"/>
      <c r="I61" s="440"/>
      <c r="J61" s="440"/>
      <c r="K61" s="440"/>
      <c r="L61" s="440"/>
      <c r="M61" s="440"/>
      <c r="N61" s="440"/>
      <c r="O61" s="440"/>
      <c r="P61" s="440"/>
      <c r="Q61" s="440"/>
      <c r="R61" s="440"/>
      <c r="S61" s="440"/>
      <c r="T61" s="440"/>
      <c r="U61" s="440"/>
      <c r="V61" s="440"/>
      <c r="W61" s="440"/>
      <c r="X61" s="440"/>
      <c r="Y61" s="440"/>
      <c r="Z61" s="440"/>
      <c r="AA61" s="440"/>
      <c r="AB61" s="440"/>
      <c r="AC61" s="440"/>
      <c r="AD61" s="440"/>
      <c r="AE61" s="440"/>
      <c r="AF61" s="1241"/>
      <c r="AG61" s="1241"/>
      <c r="AH61" s="1242"/>
      <c r="AI61" s="1242"/>
      <c r="AJ61" s="176"/>
      <c r="AK61" s="176"/>
      <c r="AL61" s="176"/>
      <c r="AM61" s="176"/>
      <c r="AN61" s="176"/>
      <c r="AO61" s="176"/>
      <c r="AP61" s="176"/>
      <c r="AQ61" s="176"/>
      <c r="AR61" s="176"/>
      <c r="AS61" s="176"/>
      <c r="AT61" s="176"/>
      <c r="AU61" s="176"/>
      <c r="AV61" s="176"/>
      <c r="AW61" s="176"/>
      <c r="AX61" s="26"/>
      <c r="AY61" s="26"/>
      <c r="AZ61" s="26"/>
      <c r="BA61" s="26"/>
      <c r="BB61" s="26"/>
      <c r="BC61" s="26"/>
      <c r="BD61" s="26"/>
      <c r="BE61" s="26"/>
      <c r="BF61" s="26"/>
      <c r="BG61" s="26"/>
      <c r="BH61" s="26"/>
      <c r="BI61" s="26"/>
      <c r="BJ61" s="26"/>
      <c r="BK61" s="26"/>
      <c r="BL61" s="26"/>
      <c r="BM61" s="26"/>
      <c r="BN61" s="26"/>
      <c r="BO61" s="26"/>
      <c r="BP61" s="26"/>
      <c r="BQ61" s="26"/>
      <c r="BR61" s="26"/>
    </row>
    <row r="62" spans="1:70" ht="12" customHeight="1" x14ac:dyDescent="0.25">
      <c r="A62" s="441"/>
      <c r="B62" s="442"/>
      <c r="C62" s="442"/>
      <c r="D62" s="442"/>
      <c r="E62" s="442"/>
      <c r="F62" s="442"/>
      <c r="G62" s="442"/>
      <c r="H62" s="442"/>
      <c r="I62" s="442"/>
      <c r="J62" s="442"/>
      <c r="K62" s="442"/>
      <c r="L62" s="442"/>
      <c r="M62" s="442"/>
      <c r="N62" s="442"/>
      <c r="O62" s="442"/>
      <c r="P62" s="442"/>
      <c r="Q62" s="442"/>
      <c r="R62" s="442"/>
      <c r="S62" s="442"/>
      <c r="T62" s="442"/>
      <c r="U62" s="442"/>
      <c r="V62" s="442"/>
      <c r="W62" s="442"/>
      <c r="X62" s="442"/>
      <c r="Y62" s="442"/>
      <c r="Z62" s="442"/>
      <c r="AA62" s="442"/>
      <c r="AB62" s="442"/>
      <c r="AC62" s="442"/>
      <c r="AD62" s="442"/>
      <c r="AE62" s="442"/>
      <c r="AF62" s="442"/>
      <c r="AG62" s="442"/>
      <c r="AH62" s="442"/>
      <c r="AI62" s="442"/>
      <c r="AJ62" s="177"/>
      <c r="AK62" s="176"/>
      <c r="AL62" s="176"/>
      <c r="AM62" s="176"/>
      <c r="AN62" s="176"/>
      <c r="AO62" s="176"/>
      <c r="AP62" s="176"/>
      <c r="AQ62" s="176"/>
      <c r="AR62" s="176"/>
      <c r="AS62" s="176"/>
      <c r="AT62" s="176"/>
      <c r="AU62" s="176"/>
      <c r="AV62" s="176"/>
      <c r="AW62" s="176"/>
      <c r="AX62" s="26"/>
      <c r="AY62" s="26"/>
      <c r="AZ62" s="26"/>
      <c r="BA62" s="26"/>
      <c r="BB62" s="26"/>
      <c r="BC62" s="26"/>
      <c r="BD62" s="26"/>
      <c r="BE62" s="26"/>
      <c r="BF62" s="26"/>
      <c r="BG62" s="26"/>
      <c r="BH62" s="26"/>
      <c r="BI62" s="26"/>
      <c r="BJ62" s="26"/>
      <c r="BK62" s="26"/>
      <c r="BL62" s="26"/>
      <c r="BM62" s="26"/>
      <c r="BN62" s="26"/>
      <c r="BO62" s="26"/>
      <c r="BP62" s="26"/>
      <c r="BQ62" s="26"/>
      <c r="BR62" s="26"/>
    </row>
  </sheetData>
  <sheetProtection sheet="1" objects="1" scenarios="1"/>
  <mergeCells count="31">
    <mergeCell ref="AF13:AG13"/>
    <mergeCell ref="AH13:AI13"/>
    <mergeCell ref="AF17:AG17"/>
    <mergeCell ref="AF41:AG41"/>
    <mergeCell ref="AH41:AI41"/>
    <mergeCell ref="AH17:AI17"/>
    <mergeCell ref="AF21:AG21"/>
    <mergeCell ref="AH21:AI21"/>
    <mergeCell ref="AF25:AG25"/>
    <mergeCell ref="AH25:AI25"/>
    <mergeCell ref="H5:AI5"/>
    <mergeCell ref="A5:F5"/>
    <mergeCell ref="A7:AI7"/>
    <mergeCell ref="AH9:AI9"/>
    <mergeCell ref="AF9:AG9"/>
    <mergeCell ref="AF61:AG61"/>
    <mergeCell ref="AH61:AI61"/>
    <mergeCell ref="AF29:AG29"/>
    <mergeCell ref="AH29:AI29"/>
    <mergeCell ref="AF33:AG33"/>
    <mergeCell ref="AH33:AI33"/>
    <mergeCell ref="AF37:AG37"/>
    <mergeCell ref="AH37:AI37"/>
    <mergeCell ref="AF45:AG45"/>
    <mergeCell ref="AH45:AI45"/>
    <mergeCell ref="AF49:AG49"/>
    <mergeCell ref="AH49:AI49"/>
    <mergeCell ref="AF53:AG53"/>
    <mergeCell ref="AH53:AI53"/>
    <mergeCell ref="AF57:AG57"/>
    <mergeCell ref="AH57:AI57"/>
  </mergeCells>
  <conditionalFormatting sqref="AH9:AI9">
    <cfRule type="expression" dxfId="1529" priority="16">
      <formula>AND($A9&lt;&gt;"",$AH9="")</formula>
    </cfRule>
  </conditionalFormatting>
  <conditionalFormatting sqref="AH13:AI13">
    <cfRule type="expression" dxfId="1528" priority="13">
      <formula>AND($A13&lt;&gt;"",$AH13="")</formula>
    </cfRule>
  </conditionalFormatting>
  <conditionalFormatting sqref="AH17:AI17">
    <cfRule type="expression" dxfId="1527" priority="12">
      <formula>AND($A17&lt;&gt;"",$AH17="")</formula>
    </cfRule>
  </conditionalFormatting>
  <conditionalFormatting sqref="AH21:AI21">
    <cfRule type="expression" dxfId="1526" priority="11">
      <formula>AND($A21&lt;&gt;"",$AH21="")</formula>
    </cfRule>
  </conditionalFormatting>
  <conditionalFormatting sqref="AH25:AI25">
    <cfRule type="expression" dxfId="1525" priority="10">
      <formula>AND($A25&lt;&gt;"",$AH25="")</formula>
    </cfRule>
  </conditionalFormatting>
  <conditionalFormatting sqref="AH29:AI29">
    <cfRule type="expression" dxfId="1524" priority="9">
      <formula>AND($A29&lt;&gt;"",$AH29="")</formula>
    </cfRule>
  </conditionalFormatting>
  <conditionalFormatting sqref="AH33:AI33">
    <cfRule type="expression" dxfId="1523" priority="8">
      <formula>AND($A33&lt;&gt;"",$AH33="")</formula>
    </cfRule>
  </conditionalFormatting>
  <conditionalFormatting sqref="AH37:AI37">
    <cfRule type="expression" dxfId="1522" priority="7">
      <formula>AND($A37&lt;&gt;"",$AH37="")</formula>
    </cfRule>
  </conditionalFormatting>
  <conditionalFormatting sqref="AH41:AI41">
    <cfRule type="expression" dxfId="1521" priority="6">
      <formula>AND($A41&lt;&gt;"",$AH41="")</formula>
    </cfRule>
  </conditionalFormatting>
  <conditionalFormatting sqref="AH45:AI45">
    <cfRule type="expression" dxfId="1520" priority="5">
      <formula>AND($A45&lt;&gt;"",$AH45="")</formula>
    </cfRule>
  </conditionalFormatting>
  <conditionalFormatting sqref="AH49:AI49">
    <cfRule type="expression" dxfId="1519" priority="4">
      <formula>AND($A49&lt;&gt;"",$AH49="")</formula>
    </cfRule>
  </conditionalFormatting>
  <conditionalFormatting sqref="AH53:AI53">
    <cfRule type="expression" dxfId="1518" priority="3">
      <formula>AND($A53&lt;&gt;"",$AH53="")</formula>
    </cfRule>
  </conditionalFormatting>
  <conditionalFormatting sqref="AH57:AI57">
    <cfRule type="expression" dxfId="1517" priority="2">
      <formula>AND($A57&lt;&gt;"",$AH57="")</formula>
    </cfRule>
  </conditionalFormatting>
  <conditionalFormatting sqref="AH61:AI61">
    <cfRule type="expression" dxfId="1516" priority="1">
      <formula>AND($A61&lt;&gt;"",$AH61="")</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pageSetUpPr fitToPage="1"/>
  </sheetPr>
  <dimension ref="A1:BV62"/>
  <sheetViews>
    <sheetView zoomScaleNormal="100" workbookViewId="0">
      <selection activeCell="A6" sqref="A6:AI33"/>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82"/>
      <c r="B1" s="282"/>
      <c r="C1" s="282"/>
      <c r="D1" s="282"/>
      <c r="E1" s="282"/>
      <c r="F1" s="282"/>
      <c r="G1" s="282"/>
      <c r="H1" s="282"/>
      <c r="I1" s="282"/>
      <c r="J1" s="282"/>
      <c r="K1" s="282"/>
      <c r="L1" s="282"/>
      <c r="M1" s="282"/>
      <c r="N1" s="282"/>
      <c r="O1" s="282"/>
      <c r="P1" s="282"/>
      <c r="Q1" s="282"/>
      <c r="R1" s="282"/>
      <c r="S1" s="282"/>
      <c r="T1" s="282"/>
      <c r="U1" s="282"/>
      <c r="V1" s="282"/>
      <c r="W1" s="282"/>
      <c r="X1" s="282"/>
      <c r="Y1" s="282"/>
      <c r="Z1" s="282"/>
      <c r="AA1" s="282"/>
      <c r="AB1" s="282"/>
      <c r="AC1" s="282"/>
      <c r="AD1" s="282"/>
      <c r="AE1" s="282"/>
      <c r="AF1" s="282"/>
      <c r="AG1" s="282"/>
      <c r="AH1" s="282"/>
      <c r="AI1" s="282"/>
      <c r="AJ1" s="31"/>
      <c r="AK1" s="31"/>
      <c r="AL1" s="31"/>
      <c r="AM1" s="31"/>
      <c r="AN1" s="31"/>
      <c r="AO1" s="31"/>
      <c r="AP1" s="31"/>
      <c r="AQ1" s="31"/>
      <c r="AR1" s="31"/>
      <c r="AS1" s="31"/>
      <c r="AT1" s="31"/>
      <c r="AU1" s="31"/>
      <c r="AV1" s="31"/>
      <c r="AW1" s="31"/>
      <c r="AX1" s="31"/>
      <c r="AY1" s="31"/>
      <c r="AZ1" s="31"/>
      <c r="BA1" s="31"/>
      <c r="BB1" s="31"/>
      <c r="BC1" s="31"/>
      <c r="BD1" s="31"/>
      <c r="BE1" s="31"/>
      <c r="BF1" s="31"/>
      <c r="BG1" s="31"/>
      <c r="BH1" s="31"/>
      <c r="BI1" s="31"/>
      <c r="BJ1" s="31"/>
      <c r="BK1" s="31"/>
      <c r="BL1" s="31"/>
      <c r="BM1" s="31"/>
      <c r="BN1" s="31"/>
      <c r="BO1" s="31"/>
      <c r="BP1" s="31"/>
      <c r="BQ1" s="31"/>
      <c r="BR1" s="31"/>
      <c r="BS1" s="31"/>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1247"/>
      <c r="B5" s="1247"/>
      <c r="C5" s="1247"/>
      <c r="D5" s="1247"/>
      <c r="E5" s="1247"/>
      <c r="F5" s="1247"/>
      <c r="G5" s="376"/>
      <c r="H5" s="1247"/>
      <c r="I5" s="1247"/>
      <c r="J5" s="1247"/>
      <c r="K5" s="1247"/>
      <c r="L5" s="1247"/>
      <c r="M5" s="1247"/>
      <c r="N5" s="1247"/>
      <c r="O5" s="1247"/>
      <c r="P5" s="1247"/>
      <c r="Q5" s="1247"/>
      <c r="R5" s="1247"/>
      <c r="S5" s="1247"/>
      <c r="T5" s="1247"/>
      <c r="U5" s="1247"/>
      <c r="V5" s="1247"/>
      <c r="W5" s="1247"/>
      <c r="X5" s="1247"/>
      <c r="Y5" s="1247"/>
      <c r="Z5" s="1247"/>
      <c r="AA5" s="1247"/>
      <c r="AB5" s="1247"/>
      <c r="AC5" s="1247"/>
      <c r="AD5" s="1247"/>
      <c r="AE5" s="1247"/>
      <c r="AF5" s="1247"/>
      <c r="AG5" s="1247"/>
      <c r="AH5" s="1247"/>
      <c r="AI5" s="1247"/>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245"/>
      <c r="B6" s="1246"/>
      <c r="C6" s="1246"/>
      <c r="D6" s="1246"/>
      <c r="E6" s="1246"/>
      <c r="F6" s="1246"/>
      <c r="G6" s="1246"/>
      <c r="H6" s="1246"/>
      <c r="I6" s="1246"/>
      <c r="J6" s="1246"/>
      <c r="K6" s="1246"/>
      <c r="L6" s="1246"/>
      <c r="M6" s="1246"/>
      <c r="N6" s="1246"/>
      <c r="O6" s="1246"/>
      <c r="P6" s="1246"/>
      <c r="Q6" s="1246"/>
      <c r="R6" s="1246"/>
      <c r="S6" s="1246"/>
      <c r="T6" s="1246"/>
      <c r="U6" s="1246"/>
      <c r="V6" s="1246"/>
      <c r="W6" s="1246"/>
      <c r="X6" s="1246"/>
      <c r="Y6" s="1246"/>
      <c r="Z6" s="1246"/>
      <c r="AA6" s="1246"/>
      <c r="AB6" s="1246"/>
      <c r="AC6" s="1246"/>
      <c r="AD6" s="1246"/>
      <c r="AE6" s="1246"/>
      <c r="AF6" s="1246"/>
      <c r="AG6" s="1246"/>
      <c r="AH6" s="1246"/>
      <c r="AI6" s="1246"/>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246"/>
      <c r="B7" s="1246"/>
      <c r="C7" s="1246"/>
      <c r="D7" s="1246"/>
      <c r="E7" s="1246"/>
      <c r="F7" s="1246"/>
      <c r="G7" s="1246"/>
      <c r="H7" s="1246"/>
      <c r="I7" s="1246"/>
      <c r="J7" s="1246"/>
      <c r="K7" s="1246"/>
      <c r="L7" s="1246"/>
      <c r="M7" s="1246"/>
      <c r="N7" s="1246"/>
      <c r="O7" s="1246"/>
      <c r="P7" s="1246"/>
      <c r="Q7" s="1246"/>
      <c r="R7" s="1246"/>
      <c r="S7" s="1246"/>
      <c r="T7" s="1246"/>
      <c r="U7" s="1246"/>
      <c r="V7" s="1246"/>
      <c r="W7" s="1246"/>
      <c r="X7" s="1246"/>
      <c r="Y7" s="1246"/>
      <c r="Z7" s="1246"/>
      <c r="AA7" s="1246"/>
      <c r="AB7" s="1246"/>
      <c r="AC7" s="1246"/>
      <c r="AD7" s="1246"/>
      <c r="AE7" s="1246"/>
      <c r="AF7" s="1246"/>
      <c r="AG7" s="1246"/>
      <c r="AH7" s="1246"/>
      <c r="AI7" s="1246"/>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246"/>
      <c r="B8" s="1246"/>
      <c r="C8" s="1246"/>
      <c r="D8" s="1246"/>
      <c r="E8" s="1246"/>
      <c r="F8" s="1246"/>
      <c r="G8" s="1246"/>
      <c r="H8" s="1246"/>
      <c r="I8" s="1246"/>
      <c r="J8" s="1246"/>
      <c r="K8" s="1246"/>
      <c r="L8" s="1246"/>
      <c r="M8" s="1246"/>
      <c r="N8" s="1246"/>
      <c r="O8" s="1246"/>
      <c r="P8" s="1246"/>
      <c r="Q8" s="1246"/>
      <c r="R8" s="1246"/>
      <c r="S8" s="1246"/>
      <c r="T8" s="1246"/>
      <c r="U8" s="1246"/>
      <c r="V8" s="1246"/>
      <c r="W8" s="1246"/>
      <c r="X8" s="1246"/>
      <c r="Y8" s="1246"/>
      <c r="Z8" s="1246"/>
      <c r="AA8" s="1246"/>
      <c r="AB8" s="1246"/>
      <c r="AC8" s="1246"/>
      <c r="AD8" s="1246"/>
      <c r="AE8" s="1246"/>
      <c r="AF8" s="1246"/>
      <c r="AG8" s="1246"/>
      <c r="AH8" s="1246"/>
      <c r="AI8" s="1246"/>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246"/>
      <c r="B9" s="1246"/>
      <c r="C9" s="1246"/>
      <c r="D9" s="1246"/>
      <c r="E9" s="1246"/>
      <c r="F9" s="1246"/>
      <c r="G9" s="1246"/>
      <c r="H9" s="1246"/>
      <c r="I9" s="1246"/>
      <c r="J9" s="1246"/>
      <c r="K9" s="1246"/>
      <c r="L9" s="1246"/>
      <c r="M9" s="1246"/>
      <c r="N9" s="1246"/>
      <c r="O9" s="1246"/>
      <c r="P9" s="1246"/>
      <c r="Q9" s="1246"/>
      <c r="R9" s="1246"/>
      <c r="S9" s="1246"/>
      <c r="T9" s="1246"/>
      <c r="U9" s="1246"/>
      <c r="V9" s="1246"/>
      <c r="W9" s="1246"/>
      <c r="X9" s="1246"/>
      <c r="Y9" s="1246"/>
      <c r="Z9" s="1246"/>
      <c r="AA9" s="1246"/>
      <c r="AB9" s="1246"/>
      <c r="AC9" s="1246"/>
      <c r="AD9" s="1246"/>
      <c r="AE9" s="1246"/>
      <c r="AF9" s="1246"/>
      <c r="AG9" s="1246"/>
      <c r="AH9" s="1246"/>
      <c r="AI9" s="1246"/>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246"/>
      <c r="B10" s="1246"/>
      <c r="C10" s="1246"/>
      <c r="D10" s="1246"/>
      <c r="E10" s="1246"/>
      <c r="F10" s="1246"/>
      <c r="G10" s="1246"/>
      <c r="H10" s="1246"/>
      <c r="I10" s="1246"/>
      <c r="J10" s="1246"/>
      <c r="K10" s="1246"/>
      <c r="L10" s="1246"/>
      <c r="M10" s="1246"/>
      <c r="N10" s="1246"/>
      <c r="O10" s="1246"/>
      <c r="P10" s="1246"/>
      <c r="Q10" s="1246"/>
      <c r="R10" s="1246"/>
      <c r="S10" s="1246"/>
      <c r="T10" s="1246"/>
      <c r="U10" s="1246"/>
      <c r="V10" s="1246"/>
      <c r="W10" s="1246"/>
      <c r="X10" s="1246"/>
      <c r="Y10" s="1246"/>
      <c r="Z10" s="1246"/>
      <c r="AA10" s="1246"/>
      <c r="AB10" s="1246"/>
      <c r="AC10" s="1246"/>
      <c r="AD10" s="1246"/>
      <c r="AE10" s="1246"/>
      <c r="AF10" s="1246"/>
      <c r="AG10" s="1246"/>
      <c r="AH10" s="1246"/>
      <c r="AI10" s="1246"/>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246"/>
      <c r="B11" s="1246"/>
      <c r="C11" s="1246"/>
      <c r="D11" s="1246"/>
      <c r="E11" s="1246"/>
      <c r="F11" s="1246"/>
      <c r="G11" s="1246"/>
      <c r="H11" s="1246"/>
      <c r="I11" s="1246"/>
      <c r="J11" s="1246"/>
      <c r="K11" s="1246"/>
      <c r="L11" s="1246"/>
      <c r="M11" s="1246"/>
      <c r="N11" s="1246"/>
      <c r="O11" s="1246"/>
      <c r="P11" s="1246"/>
      <c r="Q11" s="1246"/>
      <c r="R11" s="1246"/>
      <c r="S11" s="1246"/>
      <c r="T11" s="1246"/>
      <c r="U11" s="1246"/>
      <c r="V11" s="1246"/>
      <c r="W11" s="1246"/>
      <c r="X11" s="1246"/>
      <c r="Y11" s="1246"/>
      <c r="Z11" s="1246"/>
      <c r="AA11" s="1246"/>
      <c r="AB11" s="1246"/>
      <c r="AC11" s="1246"/>
      <c r="AD11" s="1246"/>
      <c r="AE11" s="1246"/>
      <c r="AF11" s="1246"/>
      <c r="AG11" s="1246"/>
      <c r="AH11" s="1246"/>
      <c r="AI11" s="1246"/>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246"/>
      <c r="B12" s="1246"/>
      <c r="C12" s="1246"/>
      <c r="D12" s="1246"/>
      <c r="E12" s="1246"/>
      <c r="F12" s="1246"/>
      <c r="G12" s="1246"/>
      <c r="H12" s="1246"/>
      <c r="I12" s="1246"/>
      <c r="J12" s="1246"/>
      <c r="K12" s="1246"/>
      <c r="L12" s="1246"/>
      <c r="M12" s="1246"/>
      <c r="N12" s="1246"/>
      <c r="O12" s="1246"/>
      <c r="P12" s="1246"/>
      <c r="Q12" s="1246"/>
      <c r="R12" s="1246"/>
      <c r="S12" s="1246"/>
      <c r="T12" s="1246"/>
      <c r="U12" s="1246"/>
      <c r="V12" s="1246"/>
      <c r="W12" s="1246"/>
      <c r="X12" s="1246"/>
      <c r="Y12" s="1246"/>
      <c r="Z12" s="1246"/>
      <c r="AA12" s="1246"/>
      <c r="AB12" s="1246"/>
      <c r="AC12" s="1246"/>
      <c r="AD12" s="1246"/>
      <c r="AE12" s="1246"/>
      <c r="AF12" s="1246"/>
      <c r="AG12" s="1246"/>
      <c r="AH12" s="1246"/>
      <c r="AI12" s="1246"/>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246"/>
      <c r="B13" s="1246"/>
      <c r="C13" s="1246"/>
      <c r="D13" s="1246"/>
      <c r="E13" s="1246"/>
      <c r="F13" s="1246"/>
      <c r="G13" s="1246"/>
      <c r="H13" s="1246"/>
      <c r="I13" s="1246"/>
      <c r="J13" s="1246"/>
      <c r="K13" s="1246"/>
      <c r="L13" s="1246"/>
      <c r="M13" s="1246"/>
      <c r="N13" s="1246"/>
      <c r="O13" s="1246"/>
      <c r="P13" s="1246"/>
      <c r="Q13" s="1246"/>
      <c r="R13" s="1246"/>
      <c r="S13" s="1246"/>
      <c r="T13" s="1246"/>
      <c r="U13" s="1246"/>
      <c r="V13" s="1246"/>
      <c r="W13" s="1246"/>
      <c r="X13" s="1246"/>
      <c r="Y13" s="1246"/>
      <c r="Z13" s="1246"/>
      <c r="AA13" s="1246"/>
      <c r="AB13" s="1246"/>
      <c r="AC13" s="1246"/>
      <c r="AD13" s="1246"/>
      <c r="AE13" s="1246"/>
      <c r="AF13" s="1246"/>
      <c r="AG13" s="1246"/>
      <c r="AH13" s="1246"/>
      <c r="AI13" s="1246"/>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246"/>
      <c r="B14" s="1246"/>
      <c r="C14" s="1246"/>
      <c r="D14" s="1246"/>
      <c r="E14" s="1246"/>
      <c r="F14" s="1246"/>
      <c r="G14" s="1246"/>
      <c r="H14" s="1246"/>
      <c r="I14" s="1246"/>
      <c r="J14" s="1246"/>
      <c r="K14" s="1246"/>
      <c r="L14" s="1246"/>
      <c r="M14" s="1246"/>
      <c r="N14" s="1246"/>
      <c r="O14" s="1246"/>
      <c r="P14" s="1246"/>
      <c r="Q14" s="1246"/>
      <c r="R14" s="1246"/>
      <c r="S14" s="1246"/>
      <c r="T14" s="1246"/>
      <c r="U14" s="1246"/>
      <c r="V14" s="1246"/>
      <c r="W14" s="1246"/>
      <c r="X14" s="1246"/>
      <c r="Y14" s="1246"/>
      <c r="Z14" s="1246"/>
      <c r="AA14" s="1246"/>
      <c r="AB14" s="1246"/>
      <c r="AC14" s="1246"/>
      <c r="AD14" s="1246"/>
      <c r="AE14" s="1246"/>
      <c r="AF14" s="1246"/>
      <c r="AG14" s="1246"/>
      <c r="AH14" s="1246"/>
      <c r="AI14" s="1246"/>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246"/>
      <c r="B15" s="1246"/>
      <c r="C15" s="1246"/>
      <c r="D15" s="1246"/>
      <c r="E15" s="1246"/>
      <c r="F15" s="1246"/>
      <c r="G15" s="1246"/>
      <c r="H15" s="1246"/>
      <c r="I15" s="1246"/>
      <c r="J15" s="1246"/>
      <c r="K15" s="1246"/>
      <c r="L15" s="1246"/>
      <c r="M15" s="1246"/>
      <c r="N15" s="1246"/>
      <c r="O15" s="1246"/>
      <c r="P15" s="1246"/>
      <c r="Q15" s="1246"/>
      <c r="R15" s="1246"/>
      <c r="S15" s="1246"/>
      <c r="T15" s="1246"/>
      <c r="U15" s="1246"/>
      <c r="V15" s="1246"/>
      <c r="W15" s="1246"/>
      <c r="X15" s="1246"/>
      <c r="Y15" s="1246"/>
      <c r="Z15" s="1246"/>
      <c r="AA15" s="1246"/>
      <c r="AB15" s="1246"/>
      <c r="AC15" s="1246"/>
      <c r="AD15" s="1246"/>
      <c r="AE15" s="1246"/>
      <c r="AF15" s="1246"/>
      <c r="AG15" s="1246"/>
      <c r="AH15" s="1246"/>
      <c r="AI15" s="1246"/>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246"/>
      <c r="B16" s="1246"/>
      <c r="C16" s="1246"/>
      <c r="D16" s="1246"/>
      <c r="E16" s="1246"/>
      <c r="F16" s="1246"/>
      <c r="G16" s="1246"/>
      <c r="H16" s="1246"/>
      <c r="I16" s="1246"/>
      <c r="J16" s="1246"/>
      <c r="K16" s="1246"/>
      <c r="L16" s="1246"/>
      <c r="M16" s="1246"/>
      <c r="N16" s="1246"/>
      <c r="O16" s="1246"/>
      <c r="P16" s="1246"/>
      <c r="Q16" s="1246"/>
      <c r="R16" s="1246"/>
      <c r="S16" s="1246"/>
      <c r="T16" s="1246"/>
      <c r="U16" s="1246"/>
      <c r="V16" s="1246"/>
      <c r="W16" s="1246"/>
      <c r="X16" s="1246"/>
      <c r="Y16" s="1246"/>
      <c r="Z16" s="1246"/>
      <c r="AA16" s="1246"/>
      <c r="AB16" s="1246"/>
      <c r="AC16" s="1246"/>
      <c r="AD16" s="1246"/>
      <c r="AE16" s="1246"/>
      <c r="AF16" s="1246"/>
      <c r="AG16" s="1246"/>
      <c r="AH16" s="1246"/>
      <c r="AI16" s="1246"/>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246"/>
      <c r="B17" s="1246"/>
      <c r="C17" s="1246"/>
      <c r="D17" s="1246"/>
      <c r="E17" s="1246"/>
      <c r="F17" s="1246"/>
      <c r="G17" s="1246"/>
      <c r="H17" s="1246"/>
      <c r="I17" s="1246"/>
      <c r="J17" s="1246"/>
      <c r="K17" s="1246"/>
      <c r="L17" s="1246"/>
      <c r="M17" s="1246"/>
      <c r="N17" s="1246"/>
      <c r="O17" s="1246"/>
      <c r="P17" s="1246"/>
      <c r="Q17" s="1246"/>
      <c r="R17" s="1246"/>
      <c r="S17" s="1246"/>
      <c r="T17" s="1246"/>
      <c r="U17" s="1246"/>
      <c r="V17" s="1246"/>
      <c r="W17" s="1246"/>
      <c r="X17" s="1246"/>
      <c r="Y17" s="1246"/>
      <c r="Z17" s="1246"/>
      <c r="AA17" s="1246"/>
      <c r="AB17" s="1246"/>
      <c r="AC17" s="1246"/>
      <c r="AD17" s="1246"/>
      <c r="AE17" s="1246"/>
      <c r="AF17" s="1246"/>
      <c r="AG17" s="1246"/>
      <c r="AH17" s="1246"/>
      <c r="AI17" s="1246"/>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246"/>
      <c r="B18" s="1246"/>
      <c r="C18" s="1246"/>
      <c r="D18" s="1246"/>
      <c r="E18" s="1246"/>
      <c r="F18" s="1246"/>
      <c r="G18" s="1246"/>
      <c r="H18" s="1246"/>
      <c r="I18" s="1246"/>
      <c r="J18" s="1246"/>
      <c r="K18" s="1246"/>
      <c r="L18" s="1246"/>
      <c r="M18" s="1246"/>
      <c r="N18" s="1246"/>
      <c r="O18" s="1246"/>
      <c r="P18" s="1246"/>
      <c r="Q18" s="1246"/>
      <c r="R18" s="1246"/>
      <c r="S18" s="1246"/>
      <c r="T18" s="1246"/>
      <c r="U18" s="1246"/>
      <c r="V18" s="1246"/>
      <c r="W18" s="1246"/>
      <c r="X18" s="1246"/>
      <c r="Y18" s="1246"/>
      <c r="Z18" s="1246"/>
      <c r="AA18" s="1246"/>
      <c r="AB18" s="1246"/>
      <c r="AC18" s="1246"/>
      <c r="AD18" s="1246"/>
      <c r="AE18" s="1246"/>
      <c r="AF18" s="1246"/>
      <c r="AG18" s="1246"/>
      <c r="AH18" s="1246"/>
      <c r="AI18" s="1246"/>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246"/>
      <c r="B19" s="1246"/>
      <c r="C19" s="1246"/>
      <c r="D19" s="1246"/>
      <c r="E19" s="1246"/>
      <c r="F19" s="1246"/>
      <c r="G19" s="1246"/>
      <c r="H19" s="1246"/>
      <c r="I19" s="1246"/>
      <c r="J19" s="1246"/>
      <c r="K19" s="1246"/>
      <c r="L19" s="1246"/>
      <c r="M19" s="1246"/>
      <c r="N19" s="1246"/>
      <c r="O19" s="1246"/>
      <c r="P19" s="1246"/>
      <c r="Q19" s="1246"/>
      <c r="R19" s="1246"/>
      <c r="S19" s="1246"/>
      <c r="T19" s="1246"/>
      <c r="U19" s="1246"/>
      <c r="V19" s="1246"/>
      <c r="W19" s="1246"/>
      <c r="X19" s="1246"/>
      <c r="Y19" s="1246"/>
      <c r="Z19" s="1246"/>
      <c r="AA19" s="1246"/>
      <c r="AB19" s="1246"/>
      <c r="AC19" s="1246"/>
      <c r="AD19" s="1246"/>
      <c r="AE19" s="1246"/>
      <c r="AF19" s="1246"/>
      <c r="AG19" s="1246"/>
      <c r="AH19" s="1246"/>
      <c r="AI19" s="1246"/>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246"/>
      <c r="B20" s="1246"/>
      <c r="C20" s="1246"/>
      <c r="D20" s="1246"/>
      <c r="E20" s="1246"/>
      <c r="F20" s="1246"/>
      <c r="G20" s="1246"/>
      <c r="H20" s="1246"/>
      <c r="I20" s="1246"/>
      <c r="J20" s="1246"/>
      <c r="K20" s="1246"/>
      <c r="L20" s="1246"/>
      <c r="M20" s="1246"/>
      <c r="N20" s="1246"/>
      <c r="O20" s="1246"/>
      <c r="P20" s="1246"/>
      <c r="Q20" s="1246"/>
      <c r="R20" s="1246"/>
      <c r="S20" s="1246"/>
      <c r="T20" s="1246"/>
      <c r="U20" s="1246"/>
      <c r="V20" s="1246"/>
      <c r="W20" s="1246"/>
      <c r="X20" s="1246"/>
      <c r="Y20" s="1246"/>
      <c r="Z20" s="1246"/>
      <c r="AA20" s="1246"/>
      <c r="AB20" s="1246"/>
      <c r="AC20" s="1246"/>
      <c r="AD20" s="1246"/>
      <c r="AE20" s="1246"/>
      <c r="AF20" s="1246"/>
      <c r="AG20" s="1246"/>
      <c r="AH20" s="1246"/>
      <c r="AI20" s="1246"/>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246"/>
      <c r="B21" s="1246"/>
      <c r="C21" s="1246"/>
      <c r="D21" s="1246"/>
      <c r="E21" s="1246"/>
      <c r="F21" s="1246"/>
      <c r="G21" s="1246"/>
      <c r="H21" s="1246"/>
      <c r="I21" s="1246"/>
      <c r="J21" s="1246"/>
      <c r="K21" s="1246"/>
      <c r="L21" s="1246"/>
      <c r="M21" s="1246"/>
      <c r="N21" s="1246"/>
      <c r="O21" s="1246"/>
      <c r="P21" s="1246"/>
      <c r="Q21" s="1246"/>
      <c r="R21" s="1246"/>
      <c r="S21" s="1246"/>
      <c r="T21" s="1246"/>
      <c r="U21" s="1246"/>
      <c r="V21" s="1246"/>
      <c r="W21" s="1246"/>
      <c r="X21" s="1246"/>
      <c r="Y21" s="1246"/>
      <c r="Z21" s="1246"/>
      <c r="AA21" s="1246"/>
      <c r="AB21" s="1246"/>
      <c r="AC21" s="1246"/>
      <c r="AD21" s="1246"/>
      <c r="AE21" s="1246"/>
      <c r="AF21" s="1246"/>
      <c r="AG21" s="1246"/>
      <c r="AH21" s="1246"/>
      <c r="AI21" s="1246"/>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246"/>
      <c r="B22" s="1246"/>
      <c r="C22" s="1246"/>
      <c r="D22" s="1246"/>
      <c r="E22" s="1246"/>
      <c r="F22" s="1246"/>
      <c r="G22" s="1246"/>
      <c r="H22" s="1246"/>
      <c r="I22" s="1246"/>
      <c r="J22" s="1246"/>
      <c r="K22" s="1246"/>
      <c r="L22" s="1246"/>
      <c r="M22" s="1246"/>
      <c r="N22" s="1246"/>
      <c r="O22" s="1246"/>
      <c r="P22" s="1246"/>
      <c r="Q22" s="1246"/>
      <c r="R22" s="1246"/>
      <c r="S22" s="1246"/>
      <c r="T22" s="1246"/>
      <c r="U22" s="1246"/>
      <c r="V22" s="1246"/>
      <c r="W22" s="1246"/>
      <c r="X22" s="1246"/>
      <c r="Y22" s="1246"/>
      <c r="Z22" s="1246"/>
      <c r="AA22" s="1246"/>
      <c r="AB22" s="1246"/>
      <c r="AC22" s="1246"/>
      <c r="AD22" s="1246"/>
      <c r="AE22" s="1246"/>
      <c r="AF22" s="1246"/>
      <c r="AG22" s="1246"/>
      <c r="AH22" s="1246"/>
      <c r="AI22" s="1246"/>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246"/>
      <c r="B23" s="1246"/>
      <c r="C23" s="1246"/>
      <c r="D23" s="1246"/>
      <c r="E23" s="1246"/>
      <c r="F23" s="1246"/>
      <c r="G23" s="1246"/>
      <c r="H23" s="1246"/>
      <c r="I23" s="1246"/>
      <c r="J23" s="1246"/>
      <c r="K23" s="1246"/>
      <c r="L23" s="1246"/>
      <c r="M23" s="1246"/>
      <c r="N23" s="1246"/>
      <c r="O23" s="1246"/>
      <c r="P23" s="1246"/>
      <c r="Q23" s="1246"/>
      <c r="R23" s="1246"/>
      <c r="S23" s="1246"/>
      <c r="T23" s="1246"/>
      <c r="U23" s="1246"/>
      <c r="V23" s="1246"/>
      <c r="W23" s="1246"/>
      <c r="X23" s="1246"/>
      <c r="Y23" s="1246"/>
      <c r="Z23" s="1246"/>
      <c r="AA23" s="1246"/>
      <c r="AB23" s="1246"/>
      <c r="AC23" s="1246"/>
      <c r="AD23" s="1246"/>
      <c r="AE23" s="1246"/>
      <c r="AF23" s="1246"/>
      <c r="AG23" s="1246"/>
      <c r="AH23" s="1246"/>
      <c r="AI23" s="1246"/>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246"/>
      <c r="B24" s="1246"/>
      <c r="C24" s="1246"/>
      <c r="D24" s="1246"/>
      <c r="E24" s="1246"/>
      <c r="F24" s="1246"/>
      <c r="G24" s="1246"/>
      <c r="H24" s="1246"/>
      <c r="I24" s="1246"/>
      <c r="J24" s="1246"/>
      <c r="K24" s="1246"/>
      <c r="L24" s="1246"/>
      <c r="M24" s="1246"/>
      <c r="N24" s="1246"/>
      <c r="O24" s="1246"/>
      <c r="P24" s="1246"/>
      <c r="Q24" s="1246"/>
      <c r="R24" s="1246"/>
      <c r="S24" s="1246"/>
      <c r="T24" s="1246"/>
      <c r="U24" s="1246"/>
      <c r="V24" s="1246"/>
      <c r="W24" s="1246"/>
      <c r="X24" s="1246"/>
      <c r="Y24" s="1246"/>
      <c r="Z24" s="1246"/>
      <c r="AA24" s="1246"/>
      <c r="AB24" s="1246"/>
      <c r="AC24" s="1246"/>
      <c r="AD24" s="1246"/>
      <c r="AE24" s="1246"/>
      <c r="AF24" s="1246"/>
      <c r="AG24" s="1246"/>
      <c r="AH24" s="1246"/>
      <c r="AI24" s="1246"/>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246"/>
      <c r="B25" s="1246"/>
      <c r="C25" s="1246"/>
      <c r="D25" s="1246"/>
      <c r="E25" s="1246"/>
      <c r="F25" s="1246"/>
      <c r="G25" s="1246"/>
      <c r="H25" s="1246"/>
      <c r="I25" s="1246"/>
      <c r="J25" s="1246"/>
      <c r="K25" s="1246"/>
      <c r="L25" s="1246"/>
      <c r="M25" s="1246"/>
      <c r="N25" s="1246"/>
      <c r="O25" s="1246"/>
      <c r="P25" s="1246"/>
      <c r="Q25" s="1246"/>
      <c r="R25" s="1246"/>
      <c r="S25" s="1246"/>
      <c r="T25" s="1246"/>
      <c r="U25" s="1246"/>
      <c r="V25" s="1246"/>
      <c r="W25" s="1246"/>
      <c r="X25" s="1246"/>
      <c r="Y25" s="1246"/>
      <c r="Z25" s="1246"/>
      <c r="AA25" s="1246"/>
      <c r="AB25" s="1246"/>
      <c r="AC25" s="1246"/>
      <c r="AD25" s="1246"/>
      <c r="AE25" s="1246"/>
      <c r="AF25" s="1246"/>
      <c r="AG25" s="1246"/>
      <c r="AH25" s="1246"/>
      <c r="AI25" s="1246"/>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246"/>
      <c r="B26" s="1246"/>
      <c r="C26" s="1246"/>
      <c r="D26" s="1246"/>
      <c r="E26" s="1246"/>
      <c r="F26" s="1246"/>
      <c r="G26" s="1246"/>
      <c r="H26" s="1246"/>
      <c r="I26" s="1246"/>
      <c r="J26" s="1246"/>
      <c r="K26" s="1246"/>
      <c r="L26" s="1246"/>
      <c r="M26" s="1246"/>
      <c r="N26" s="1246"/>
      <c r="O26" s="1246"/>
      <c r="P26" s="1246"/>
      <c r="Q26" s="1246"/>
      <c r="R26" s="1246"/>
      <c r="S26" s="1246"/>
      <c r="T26" s="1246"/>
      <c r="U26" s="1246"/>
      <c r="V26" s="1246"/>
      <c r="W26" s="1246"/>
      <c r="X26" s="1246"/>
      <c r="Y26" s="1246"/>
      <c r="Z26" s="1246"/>
      <c r="AA26" s="1246"/>
      <c r="AB26" s="1246"/>
      <c r="AC26" s="1246"/>
      <c r="AD26" s="1246"/>
      <c r="AE26" s="1246"/>
      <c r="AF26" s="1246"/>
      <c r="AG26" s="1246"/>
      <c r="AH26" s="1246"/>
      <c r="AI26" s="1246"/>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246"/>
      <c r="B27" s="1246"/>
      <c r="C27" s="1246"/>
      <c r="D27" s="1246"/>
      <c r="E27" s="1246"/>
      <c r="F27" s="1246"/>
      <c r="G27" s="1246"/>
      <c r="H27" s="1246"/>
      <c r="I27" s="1246"/>
      <c r="J27" s="1246"/>
      <c r="K27" s="1246"/>
      <c r="L27" s="1246"/>
      <c r="M27" s="1246"/>
      <c r="N27" s="1246"/>
      <c r="O27" s="1246"/>
      <c r="P27" s="1246"/>
      <c r="Q27" s="1246"/>
      <c r="R27" s="1246"/>
      <c r="S27" s="1246"/>
      <c r="T27" s="1246"/>
      <c r="U27" s="1246"/>
      <c r="V27" s="1246"/>
      <c r="W27" s="1246"/>
      <c r="X27" s="1246"/>
      <c r="Y27" s="1246"/>
      <c r="Z27" s="1246"/>
      <c r="AA27" s="1246"/>
      <c r="AB27" s="1246"/>
      <c r="AC27" s="1246"/>
      <c r="AD27" s="1246"/>
      <c r="AE27" s="1246"/>
      <c r="AF27" s="1246"/>
      <c r="AG27" s="1246"/>
      <c r="AH27" s="1246"/>
      <c r="AI27" s="1246"/>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246"/>
      <c r="B28" s="1246"/>
      <c r="C28" s="1246"/>
      <c r="D28" s="1246"/>
      <c r="E28" s="1246"/>
      <c r="F28" s="1246"/>
      <c r="G28" s="1246"/>
      <c r="H28" s="1246"/>
      <c r="I28" s="1246"/>
      <c r="J28" s="1246"/>
      <c r="K28" s="1246"/>
      <c r="L28" s="1246"/>
      <c r="M28" s="1246"/>
      <c r="N28" s="1246"/>
      <c r="O28" s="1246"/>
      <c r="P28" s="1246"/>
      <c r="Q28" s="1246"/>
      <c r="R28" s="1246"/>
      <c r="S28" s="1246"/>
      <c r="T28" s="1246"/>
      <c r="U28" s="1246"/>
      <c r="V28" s="1246"/>
      <c r="W28" s="1246"/>
      <c r="X28" s="1246"/>
      <c r="Y28" s="1246"/>
      <c r="Z28" s="1246"/>
      <c r="AA28" s="1246"/>
      <c r="AB28" s="1246"/>
      <c r="AC28" s="1246"/>
      <c r="AD28" s="1246"/>
      <c r="AE28" s="1246"/>
      <c r="AF28" s="1246"/>
      <c r="AG28" s="1246"/>
      <c r="AH28" s="1246"/>
      <c r="AI28" s="1246"/>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246"/>
      <c r="B29" s="1246"/>
      <c r="C29" s="1246"/>
      <c r="D29" s="1246"/>
      <c r="E29" s="1246"/>
      <c r="F29" s="1246"/>
      <c r="G29" s="1246"/>
      <c r="H29" s="1246"/>
      <c r="I29" s="1246"/>
      <c r="J29" s="1246"/>
      <c r="K29" s="1246"/>
      <c r="L29" s="1246"/>
      <c r="M29" s="1246"/>
      <c r="N29" s="1246"/>
      <c r="O29" s="1246"/>
      <c r="P29" s="1246"/>
      <c r="Q29" s="1246"/>
      <c r="R29" s="1246"/>
      <c r="S29" s="1246"/>
      <c r="T29" s="1246"/>
      <c r="U29" s="1246"/>
      <c r="V29" s="1246"/>
      <c r="W29" s="1246"/>
      <c r="X29" s="1246"/>
      <c r="Y29" s="1246"/>
      <c r="Z29" s="1246"/>
      <c r="AA29" s="1246"/>
      <c r="AB29" s="1246"/>
      <c r="AC29" s="1246"/>
      <c r="AD29" s="1246"/>
      <c r="AE29" s="1246"/>
      <c r="AF29" s="1246"/>
      <c r="AG29" s="1246"/>
      <c r="AH29" s="1246"/>
      <c r="AI29" s="1246"/>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246"/>
      <c r="B30" s="1246"/>
      <c r="C30" s="1246"/>
      <c r="D30" s="1246"/>
      <c r="E30" s="1246"/>
      <c r="F30" s="1246"/>
      <c r="G30" s="1246"/>
      <c r="H30" s="1246"/>
      <c r="I30" s="1246"/>
      <c r="J30" s="1246"/>
      <c r="K30" s="1246"/>
      <c r="L30" s="1246"/>
      <c r="M30" s="1246"/>
      <c r="N30" s="1246"/>
      <c r="O30" s="1246"/>
      <c r="P30" s="1246"/>
      <c r="Q30" s="1246"/>
      <c r="R30" s="1246"/>
      <c r="S30" s="1246"/>
      <c r="T30" s="1246"/>
      <c r="U30" s="1246"/>
      <c r="V30" s="1246"/>
      <c r="W30" s="1246"/>
      <c r="X30" s="1246"/>
      <c r="Y30" s="1246"/>
      <c r="Z30" s="1246"/>
      <c r="AA30" s="1246"/>
      <c r="AB30" s="1246"/>
      <c r="AC30" s="1246"/>
      <c r="AD30" s="1246"/>
      <c r="AE30" s="1246"/>
      <c r="AF30" s="1246"/>
      <c r="AG30" s="1246"/>
      <c r="AH30" s="1246"/>
      <c r="AI30" s="1246"/>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246"/>
      <c r="B31" s="1246"/>
      <c r="C31" s="1246"/>
      <c r="D31" s="1246"/>
      <c r="E31" s="1246"/>
      <c r="F31" s="1246"/>
      <c r="G31" s="1246"/>
      <c r="H31" s="1246"/>
      <c r="I31" s="1246"/>
      <c r="J31" s="1246"/>
      <c r="K31" s="1246"/>
      <c r="L31" s="1246"/>
      <c r="M31" s="1246"/>
      <c r="N31" s="1246"/>
      <c r="O31" s="1246"/>
      <c r="P31" s="1246"/>
      <c r="Q31" s="1246"/>
      <c r="R31" s="1246"/>
      <c r="S31" s="1246"/>
      <c r="T31" s="1246"/>
      <c r="U31" s="1246"/>
      <c r="V31" s="1246"/>
      <c r="W31" s="1246"/>
      <c r="X31" s="1246"/>
      <c r="Y31" s="1246"/>
      <c r="Z31" s="1246"/>
      <c r="AA31" s="1246"/>
      <c r="AB31" s="1246"/>
      <c r="AC31" s="1246"/>
      <c r="AD31" s="1246"/>
      <c r="AE31" s="1246"/>
      <c r="AF31" s="1246"/>
      <c r="AG31" s="1246"/>
      <c r="AH31" s="1246"/>
      <c r="AI31" s="1246"/>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246"/>
      <c r="B32" s="1246"/>
      <c r="C32" s="1246"/>
      <c r="D32" s="1246"/>
      <c r="E32" s="1246"/>
      <c r="F32" s="1246"/>
      <c r="G32" s="1246"/>
      <c r="H32" s="1246"/>
      <c r="I32" s="1246"/>
      <c r="J32" s="1246"/>
      <c r="K32" s="1246"/>
      <c r="L32" s="1246"/>
      <c r="M32" s="1246"/>
      <c r="N32" s="1246"/>
      <c r="O32" s="1246"/>
      <c r="P32" s="1246"/>
      <c r="Q32" s="1246"/>
      <c r="R32" s="1246"/>
      <c r="S32" s="1246"/>
      <c r="T32" s="1246"/>
      <c r="U32" s="1246"/>
      <c r="V32" s="1246"/>
      <c r="W32" s="1246"/>
      <c r="X32" s="1246"/>
      <c r="Y32" s="1246"/>
      <c r="Z32" s="1246"/>
      <c r="AA32" s="1246"/>
      <c r="AB32" s="1246"/>
      <c r="AC32" s="1246"/>
      <c r="AD32" s="1246"/>
      <c r="AE32" s="1246"/>
      <c r="AF32" s="1246"/>
      <c r="AG32" s="1246"/>
      <c r="AH32" s="1246"/>
      <c r="AI32" s="1246"/>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246"/>
      <c r="B33" s="1246"/>
      <c r="C33" s="1246"/>
      <c r="D33" s="1246"/>
      <c r="E33" s="1246"/>
      <c r="F33" s="1246"/>
      <c r="G33" s="1246"/>
      <c r="H33" s="1246"/>
      <c r="I33" s="1246"/>
      <c r="J33" s="1246"/>
      <c r="K33" s="1246"/>
      <c r="L33" s="1246"/>
      <c r="M33" s="1246"/>
      <c r="N33" s="1246"/>
      <c r="O33" s="1246"/>
      <c r="P33" s="1246"/>
      <c r="Q33" s="1246"/>
      <c r="R33" s="1246"/>
      <c r="S33" s="1246"/>
      <c r="T33" s="1246"/>
      <c r="U33" s="1246"/>
      <c r="V33" s="1246"/>
      <c r="W33" s="1246"/>
      <c r="X33" s="1246"/>
      <c r="Y33" s="1246"/>
      <c r="Z33" s="1246"/>
      <c r="AA33" s="1246"/>
      <c r="AB33" s="1246"/>
      <c r="AC33" s="1246"/>
      <c r="AD33" s="1246"/>
      <c r="AE33" s="1246"/>
      <c r="AF33" s="1246"/>
      <c r="AG33" s="1246"/>
      <c r="AH33" s="1246"/>
      <c r="AI33" s="1246"/>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4">
    <mergeCell ref="A34:AI62"/>
    <mergeCell ref="A6:AI33"/>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1D8D8E-4768-48D5-B127-12112A4A5D87}">
  <sheetPr codeName="Sheet58">
    <pageSetUpPr fitToPage="1"/>
  </sheetPr>
  <dimension ref="A1:BV62"/>
  <sheetViews>
    <sheetView zoomScaleNormal="100" workbookViewId="0">
      <selection activeCell="N3" sqref="N3"/>
    </sheetView>
  </sheetViews>
  <sheetFormatPr defaultColWidth="0" defaultRowHeight="12"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1248"/>
      <c r="B5" s="1248"/>
      <c r="C5" s="1248"/>
      <c r="D5" s="1248"/>
      <c r="E5" s="1248"/>
      <c r="F5" s="1248"/>
      <c r="G5" s="2"/>
      <c r="H5" s="1248"/>
      <c r="I5" s="1248"/>
      <c r="J5" s="1248"/>
      <c r="K5" s="1248"/>
      <c r="L5" s="1248"/>
      <c r="M5" s="1248"/>
      <c r="N5" s="1248"/>
      <c r="O5" s="1248"/>
      <c r="P5" s="1248"/>
      <c r="Q5" s="1248"/>
      <c r="R5" s="1248"/>
      <c r="S5" s="1248"/>
      <c r="T5" s="1248"/>
      <c r="U5" s="1248"/>
      <c r="V5" s="1248"/>
      <c r="W5" s="1248"/>
      <c r="X5" s="1248"/>
      <c r="Y5" s="1248"/>
      <c r="Z5" s="1248"/>
      <c r="AA5" s="1248"/>
      <c r="AB5" s="1248"/>
      <c r="AC5" s="1248"/>
      <c r="AD5" s="1248"/>
      <c r="AE5" s="1248"/>
      <c r="AF5" s="1248"/>
      <c r="AG5" s="1248"/>
      <c r="AH5" s="1248"/>
      <c r="AI5" s="1248"/>
      <c r="AN5" s="664"/>
      <c r="AO5" s="664"/>
      <c r="AP5" s="664"/>
    </row>
    <row r="6" spans="1:71" ht="15" customHeight="1" x14ac:dyDescent="0.2">
      <c r="A6" s="1249"/>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5:F5"/>
    <mergeCell ref="H5:AI5"/>
    <mergeCell ref="A6:AI33"/>
    <mergeCell ref="A34:AI62"/>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FX62"/>
  <sheetViews>
    <sheetView topLeftCell="A12" zoomScaleNormal="100" workbookViewId="0">
      <selection activeCell="U34" sqref="U34"/>
    </sheetView>
  </sheetViews>
  <sheetFormatPr defaultColWidth="0" defaultRowHeight="12" zeroHeight="1" x14ac:dyDescent="0.2"/>
  <cols>
    <col min="1" max="72" width="2.7109375" style="1" customWidth="1"/>
    <col min="73" max="80" width="2.7109375" style="26" customWidth="1"/>
    <col min="81" max="179" width="2.7109375" style="26" hidden="1" customWidth="1"/>
    <col min="180" max="180" width="9.140625" style="34" hidden="1" customWidth="1"/>
    <col min="181" max="16384" width="9.140625" style="1" hidden="1"/>
  </cols>
  <sheetData>
    <row r="1" spans="1:117"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1449" t="s">
        <v>49</v>
      </c>
      <c r="AK1" s="1449"/>
      <c r="AL1" s="1449"/>
      <c r="AM1" s="1449"/>
      <c r="AN1" s="1449"/>
      <c r="AO1" s="1449"/>
      <c r="AP1" s="1449"/>
      <c r="AQ1" s="1449"/>
      <c r="AR1" s="1449"/>
      <c r="AS1" s="1449"/>
      <c r="AT1" s="1449"/>
      <c r="AU1" s="1449"/>
      <c r="AV1" s="1449"/>
      <c r="AW1" s="1449"/>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row>
    <row r="2" spans="1:117"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17"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1276" t="s">
        <v>696</v>
      </c>
      <c r="AL3" s="1277"/>
      <c r="AM3" s="1277"/>
      <c r="AN3" s="1277"/>
      <c r="AO3" s="1277"/>
      <c r="AP3" s="1277"/>
      <c r="AQ3" s="1277"/>
      <c r="AR3" s="1277"/>
      <c r="AS3" s="1277"/>
      <c r="AT3" s="1277"/>
      <c r="AU3" s="1277"/>
      <c r="AV3" s="1277"/>
      <c r="AW3" s="1277"/>
      <c r="AX3" s="1277"/>
      <c r="AY3" s="1278"/>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row>
    <row r="4" spans="1:117" ht="12" customHeight="1" thickTop="1" x14ac:dyDescent="0.2">
      <c r="A4" s="53"/>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973"/>
      <c r="AL4" s="974"/>
      <c r="AM4" s="974"/>
      <c r="AN4" s="974"/>
      <c r="AO4" s="975"/>
      <c r="AP4" s="976"/>
      <c r="AQ4" s="974"/>
      <c r="AR4" s="974"/>
      <c r="AS4" s="974"/>
      <c r="AT4" s="975"/>
      <c r="AU4" s="976"/>
      <c r="AV4" s="974"/>
      <c r="AW4" s="974"/>
      <c r="AX4" s="974"/>
      <c r="AY4" s="977"/>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17" ht="12.75" customHeight="1" x14ac:dyDescent="0.2">
      <c r="A5" s="6"/>
      <c r="B5" s="6"/>
      <c r="C5" s="6"/>
      <c r="D5" s="6"/>
      <c r="E5" s="6"/>
      <c r="F5" s="6"/>
      <c r="G5" s="6"/>
      <c r="H5" s="6"/>
      <c r="I5" s="6"/>
      <c r="J5" s="6"/>
      <c r="K5" s="6"/>
      <c r="L5" s="6"/>
      <c r="M5" s="1378"/>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5"/>
      <c r="AK5" s="969"/>
      <c r="AL5" s="945"/>
      <c r="AM5" s="945"/>
      <c r="AN5" s="945"/>
      <c r="AO5" s="946"/>
      <c r="AP5" s="944"/>
      <c r="AQ5" s="945"/>
      <c r="AR5" s="945"/>
      <c r="AS5" s="945"/>
      <c r="AT5" s="946"/>
      <c r="AU5" s="944"/>
      <c r="AV5" s="945"/>
      <c r="AW5" s="945"/>
      <c r="AX5" s="945"/>
      <c r="AY5" s="949"/>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17"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969"/>
      <c r="AL6" s="945"/>
      <c r="AM6" s="945"/>
      <c r="AN6" s="945"/>
      <c r="AO6" s="946"/>
      <c r="AP6" s="944"/>
      <c r="AQ6" s="945"/>
      <c r="AR6" s="945"/>
      <c r="AS6" s="945"/>
      <c r="AT6" s="946"/>
      <c r="AU6" s="944"/>
      <c r="AV6" s="945"/>
      <c r="AW6" s="945"/>
      <c r="AX6" s="945"/>
      <c r="AY6" s="949"/>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17" ht="12" customHeight="1" x14ac:dyDescent="0.2">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5"/>
      <c r="AK7" s="969"/>
      <c r="AL7" s="945"/>
      <c r="AM7" s="945"/>
      <c r="AN7" s="945"/>
      <c r="AO7" s="946"/>
      <c r="AP7" s="944"/>
      <c r="AQ7" s="945"/>
      <c r="AR7" s="945"/>
      <c r="AS7" s="945"/>
      <c r="AT7" s="946"/>
      <c r="AU7" s="944"/>
      <c r="AV7" s="945"/>
      <c r="AW7" s="945"/>
      <c r="AX7" s="945"/>
      <c r="AY7" s="949"/>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17"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69"/>
      <c r="AL8" s="945"/>
      <c r="AM8" s="945"/>
      <c r="AN8" s="945"/>
      <c r="AO8" s="946"/>
      <c r="AP8" s="944"/>
      <c r="AQ8" s="945"/>
      <c r="AR8" s="945"/>
      <c r="AS8" s="945"/>
      <c r="AT8" s="946"/>
      <c r="AU8" s="944"/>
      <c r="AV8" s="945"/>
      <c r="AW8" s="945"/>
      <c r="AX8" s="945"/>
      <c r="AY8" s="949"/>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17" ht="12" customHeight="1" thickBot="1" x14ac:dyDescent="0.25">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5"/>
      <c r="AK9" s="952"/>
      <c r="AL9" s="942"/>
      <c r="AM9" s="942"/>
      <c r="AN9" s="942"/>
      <c r="AO9" s="943"/>
      <c r="AP9" s="941"/>
      <c r="AQ9" s="942"/>
      <c r="AR9" s="942"/>
      <c r="AS9" s="942"/>
      <c r="AT9" s="943"/>
      <c r="AU9" s="941"/>
      <c r="AV9" s="942"/>
      <c r="AW9" s="942"/>
      <c r="AX9" s="942"/>
      <c r="AY9" s="951"/>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17"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17" ht="12.75" thickBot="1" x14ac:dyDescent="0.25">
      <c r="A11" s="1334" t="s">
        <v>158</v>
      </c>
      <c r="B11" s="1335"/>
      <c r="C11" s="1335"/>
      <c r="D11" s="1335"/>
      <c r="E11" s="1335"/>
      <c r="F11" s="1335"/>
      <c r="G11" s="1335"/>
      <c r="H11" s="1335"/>
      <c r="I11" s="1335"/>
      <c r="J11" s="1335"/>
      <c r="K11" s="1335"/>
      <c r="L11" s="1335"/>
      <c r="M11" s="1335"/>
      <c r="N11" s="1335"/>
      <c r="O11" s="1335"/>
      <c r="P11" s="1362"/>
      <c r="Q11" s="6"/>
      <c r="R11" s="6"/>
      <c r="S11" s="6"/>
      <c r="T11" s="1334" t="s">
        <v>157</v>
      </c>
      <c r="U11" s="1335"/>
      <c r="V11" s="1335"/>
      <c r="W11" s="1335"/>
      <c r="X11" s="1335"/>
      <c r="Y11" s="1335"/>
      <c r="Z11" s="1335"/>
      <c r="AA11" s="1335"/>
      <c r="AB11" s="1335"/>
      <c r="AC11" s="1335"/>
      <c r="AD11" s="1335"/>
      <c r="AE11" s="1335"/>
      <c r="AF11" s="1335"/>
      <c r="AG11" s="1335"/>
      <c r="AH11" s="1335"/>
      <c r="AI11" s="1362"/>
      <c r="AJ11" s="5"/>
      <c r="AK11" s="1404" t="s">
        <v>762</v>
      </c>
      <c r="AL11" s="1405"/>
      <c r="AM11" s="1405"/>
      <c r="AN11" s="1405"/>
      <c r="AO11" s="1405"/>
      <c r="AP11" s="1405"/>
      <c r="AQ11" s="1405"/>
      <c r="AR11" s="1405"/>
      <c r="AS11" s="1405"/>
      <c r="AT11" s="1405"/>
      <c r="AU11" s="1405"/>
      <c r="AV11" s="1405"/>
      <c r="AW11" s="1405"/>
      <c r="AX11" s="1405"/>
      <c r="AY11" s="1405"/>
      <c r="AZ11" s="1405"/>
      <c r="BA11" s="1405"/>
      <c r="BB11" s="1405"/>
      <c r="BC11" s="1405"/>
      <c r="BD11" s="1405"/>
      <c r="BE11" s="1405"/>
      <c r="BF11" s="1405"/>
      <c r="BG11" s="1405"/>
      <c r="BH11" s="1405"/>
      <c r="BI11" s="1405"/>
      <c r="BJ11" s="1405"/>
      <c r="BK11" s="1405"/>
      <c r="BL11" s="1405"/>
      <c r="BM11" s="1405"/>
      <c r="BN11" s="1405"/>
      <c r="BO11" s="1406"/>
      <c r="BP11" s="5"/>
      <c r="BQ11" s="5"/>
      <c r="BR11" s="5"/>
      <c r="BS11" s="5"/>
      <c r="BT11" s="5"/>
      <c r="BU11" s="5"/>
      <c r="BV11" s="5"/>
      <c r="BW11" s="5"/>
      <c r="BX11" s="5"/>
      <c r="BY11" s="5"/>
      <c r="BZ11" s="5"/>
      <c r="CA11" s="5"/>
      <c r="CB11" s="5"/>
      <c r="CL11" s="31"/>
      <c r="CM11" s="31"/>
      <c r="CN11" s="31"/>
      <c r="CO11" s="31"/>
      <c r="CP11" s="31"/>
      <c r="CQ11" s="31"/>
      <c r="CR11" s="31"/>
      <c r="CS11" s="31"/>
      <c r="CT11" s="31"/>
      <c r="CU11" s="31"/>
      <c r="CV11" s="31"/>
      <c r="CW11" s="31"/>
      <c r="CX11" s="31"/>
      <c r="CY11" s="31"/>
      <c r="CZ11" s="31"/>
      <c r="DA11" s="31"/>
      <c r="DB11" s="31"/>
      <c r="DC11" s="31"/>
      <c r="DD11" s="31"/>
    </row>
    <row r="12" spans="1:117" ht="12" customHeight="1" thickTop="1" x14ac:dyDescent="0.2">
      <c r="A12" s="1368" t="s">
        <v>111</v>
      </c>
      <c r="B12" s="1369"/>
      <c r="C12" s="1369"/>
      <c r="D12" s="1369"/>
      <c r="E12" s="1369"/>
      <c r="F12" s="1370"/>
      <c r="G12" s="1322"/>
      <c r="H12" s="1322"/>
      <c r="I12" s="1322"/>
      <c r="J12" s="1322"/>
      <c r="K12" s="1322"/>
      <c r="L12" s="1322"/>
      <c r="M12" s="1322"/>
      <c r="N12" s="1322"/>
      <c r="O12" s="1322"/>
      <c r="P12" s="1332"/>
      <c r="Q12" s="6"/>
      <c r="R12" s="6"/>
      <c r="S12" s="6"/>
      <c r="T12" s="1365" t="s">
        <v>216</v>
      </c>
      <c r="U12" s="1366"/>
      <c r="V12" s="1366"/>
      <c r="W12" s="1366"/>
      <c r="X12" s="1366"/>
      <c r="Y12" s="1367"/>
      <c r="Z12" s="1322"/>
      <c r="AA12" s="1322"/>
      <c r="AB12" s="1322"/>
      <c r="AC12" s="1322"/>
      <c r="AD12" s="1322"/>
      <c r="AE12" s="1390"/>
      <c r="AF12" s="1391"/>
      <c r="AG12" s="1391"/>
      <c r="AH12" s="1391"/>
      <c r="AI12" s="1392"/>
      <c r="AJ12" s="5"/>
      <c r="AK12" s="1464"/>
      <c r="AL12" s="1465"/>
      <c r="AM12" s="1466"/>
      <c r="AN12" s="1435" t="s">
        <v>1007</v>
      </c>
      <c r="AO12" s="1435"/>
      <c r="AP12" s="1435"/>
      <c r="AQ12" s="1435" t="s">
        <v>98</v>
      </c>
      <c r="AR12" s="1435"/>
      <c r="AS12" s="1435"/>
      <c r="AT12" s="1435"/>
      <c r="AU12" s="1435"/>
      <c r="AV12" s="1435"/>
      <c r="AW12" s="1435"/>
      <c r="AX12" s="1435"/>
      <c r="AY12" s="1426"/>
      <c r="AZ12" s="1435" t="s">
        <v>155</v>
      </c>
      <c r="BA12" s="1435"/>
      <c r="BB12" s="1435"/>
      <c r="BC12" s="1435"/>
      <c r="BD12" s="1435"/>
      <c r="BE12" s="1435"/>
      <c r="BF12" s="1435"/>
      <c r="BG12" s="1435"/>
      <c r="BH12" s="1426" t="s">
        <v>154</v>
      </c>
      <c r="BI12" s="1427"/>
      <c r="BJ12" s="1427"/>
      <c r="BK12" s="1427"/>
      <c r="BL12" s="1427"/>
      <c r="BM12" s="1427"/>
      <c r="BN12" s="1427"/>
      <c r="BO12" s="1428"/>
      <c r="BP12" s="5"/>
      <c r="BQ12" s="5"/>
      <c r="BR12" s="5"/>
      <c r="BS12" s="5"/>
      <c r="BT12" s="5"/>
      <c r="BU12" s="5"/>
      <c r="BV12" s="5"/>
      <c r="BW12" s="5"/>
      <c r="BX12" s="5"/>
      <c r="BY12" s="5"/>
      <c r="BZ12" s="5"/>
      <c r="CA12" s="5"/>
      <c r="CB12" s="5"/>
      <c r="CC12" s="28"/>
      <c r="CD12" s="28"/>
      <c r="CE12" s="28"/>
      <c r="CF12" s="28"/>
      <c r="CG12" s="28"/>
      <c r="CH12" s="28"/>
      <c r="CI12" s="28"/>
      <c r="CJ12" s="28"/>
      <c r="CK12" s="28"/>
      <c r="CL12" s="28"/>
      <c r="CM12" s="28"/>
      <c r="CN12" s="28"/>
      <c r="CO12" s="28"/>
      <c r="CP12" s="28"/>
      <c r="CQ12" s="28"/>
      <c r="CR12" s="28"/>
      <c r="CS12" s="28"/>
      <c r="CT12" s="28"/>
      <c r="CU12" s="28"/>
      <c r="CV12" s="28"/>
      <c r="CW12" s="28"/>
      <c r="CX12" s="28"/>
      <c r="CY12" s="28"/>
      <c r="CZ12" s="28"/>
      <c r="DA12" s="28"/>
      <c r="DB12" s="28"/>
      <c r="DC12" s="28"/>
      <c r="DD12" s="28"/>
    </row>
    <row r="13" spans="1:117" ht="12" customHeight="1" x14ac:dyDescent="0.2">
      <c r="A13" s="1299" t="s">
        <v>54</v>
      </c>
      <c r="B13" s="1300"/>
      <c r="C13" s="1300"/>
      <c r="D13" s="1300"/>
      <c r="E13" s="1300"/>
      <c r="F13" s="1301"/>
      <c r="G13" s="994"/>
      <c r="H13" s="994"/>
      <c r="I13" s="994"/>
      <c r="J13" s="994"/>
      <c r="K13" s="994"/>
      <c r="L13" s="994"/>
      <c r="M13" s="994"/>
      <c r="N13" s="994"/>
      <c r="O13" s="994"/>
      <c r="P13" s="995"/>
      <c r="Q13" s="6"/>
      <c r="R13" s="6"/>
      <c r="S13" s="6"/>
      <c r="T13" s="1297" t="s">
        <v>153</v>
      </c>
      <c r="U13" s="1298"/>
      <c r="V13" s="1298"/>
      <c r="W13" s="1298"/>
      <c r="X13" s="1298"/>
      <c r="Y13" s="1298"/>
      <c r="Z13" s="994"/>
      <c r="AA13" s="994"/>
      <c r="AB13" s="994"/>
      <c r="AC13" s="994"/>
      <c r="AD13" s="994"/>
      <c r="AE13" s="1153"/>
      <c r="AF13" s="1154"/>
      <c r="AG13" s="1154"/>
      <c r="AH13" s="1154"/>
      <c r="AI13" s="1333"/>
      <c r="AJ13" s="5"/>
      <c r="AK13" s="1283" t="s">
        <v>152</v>
      </c>
      <c r="AL13" s="1284"/>
      <c r="AM13" s="1284"/>
      <c r="AN13" s="1000"/>
      <c r="AO13" s="1000"/>
      <c r="AP13" s="1000"/>
      <c r="AQ13" s="1001"/>
      <c r="AR13" s="1001"/>
      <c r="AS13" s="1001"/>
      <c r="AT13" s="1350" t="s">
        <v>151</v>
      </c>
      <c r="AU13" s="1350"/>
      <c r="AV13" s="1350"/>
      <c r="AW13" s="1350"/>
      <c r="AX13" s="1350"/>
      <c r="AY13" s="1351"/>
      <c r="AZ13" s="143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5"/>
      <c r="BQ13" s="5"/>
      <c r="BR13" s="5"/>
      <c r="BS13" s="5"/>
      <c r="BT13" s="5"/>
      <c r="BU13" s="5"/>
      <c r="BV13" s="5"/>
      <c r="BW13" s="5"/>
      <c r="BX13" s="5"/>
      <c r="BY13" s="5"/>
      <c r="BZ13" s="5"/>
      <c r="CA13" s="5"/>
      <c r="CB13" s="5"/>
      <c r="CC13" s="28"/>
      <c r="CD13" s="28"/>
      <c r="CE13" s="28"/>
      <c r="CF13" s="28"/>
      <c r="CG13" s="28"/>
      <c r="CH13" s="28"/>
      <c r="CI13" s="28"/>
      <c r="CJ13" s="28"/>
      <c r="CK13" s="28"/>
      <c r="CL13" s="28"/>
      <c r="CM13" s="28"/>
      <c r="CN13" s="28"/>
      <c r="CO13" s="28"/>
      <c r="CP13" s="28"/>
      <c r="CQ13" s="28"/>
      <c r="CR13" s="28"/>
      <c r="CS13" s="28"/>
      <c r="CT13" s="28"/>
      <c r="CU13" s="28"/>
      <c r="CV13" s="28"/>
      <c r="CW13" s="28"/>
      <c r="CX13" s="28"/>
      <c r="CY13" s="28"/>
      <c r="CZ13" s="28"/>
      <c r="DA13" s="28"/>
      <c r="DB13" s="28"/>
      <c r="DC13" s="28"/>
      <c r="DD13" s="28"/>
      <c r="DE13" s="28"/>
      <c r="DF13" s="28"/>
      <c r="DG13" s="28"/>
      <c r="DH13" s="28"/>
      <c r="DI13" s="28"/>
      <c r="DJ13" s="28"/>
      <c r="DK13" s="28"/>
      <c r="DL13" s="28"/>
      <c r="DM13" s="28"/>
    </row>
    <row r="14" spans="1:117" ht="12" customHeight="1" x14ac:dyDescent="0.2">
      <c r="A14" s="1299" t="s">
        <v>150</v>
      </c>
      <c r="B14" s="1300"/>
      <c r="C14" s="1300"/>
      <c r="D14" s="1300"/>
      <c r="E14" s="1300"/>
      <c r="F14" s="1301"/>
      <c r="G14" s="994"/>
      <c r="H14" s="994"/>
      <c r="I14" s="994"/>
      <c r="J14" s="994"/>
      <c r="K14" s="994"/>
      <c r="L14" s="994"/>
      <c r="M14" s="994"/>
      <c r="N14" s="994"/>
      <c r="O14" s="994"/>
      <c r="P14" s="995"/>
      <c r="Q14" s="6"/>
      <c r="R14" s="6"/>
      <c r="S14" s="6"/>
      <c r="T14" s="1297" t="s">
        <v>875</v>
      </c>
      <c r="U14" s="1298"/>
      <c r="V14" s="1298"/>
      <c r="W14" s="1298"/>
      <c r="X14" s="1298"/>
      <c r="Y14" s="1298"/>
      <c r="Z14" s="994"/>
      <c r="AA14" s="994"/>
      <c r="AB14" s="994"/>
      <c r="AC14" s="994"/>
      <c r="AD14" s="994"/>
      <c r="AE14" s="1153"/>
      <c r="AF14" s="1154"/>
      <c r="AG14" s="1154"/>
      <c r="AH14" s="1154"/>
      <c r="AI14" s="1333"/>
      <c r="AJ14" s="5"/>
      <c r="AK14" s="1283" t="s">
        <v>51</v>
      </c>
      <c r="AL14" s="1284"/>
      <c r="AM14" s="1284"/>
      <c r="AN14" s="1000"/>
      <c r="AO14" s="1000"/>
      <c r="AP14" s="1000"/>
      <c r="AQ14" s="1001"/>
      <c r="AR14" s="1001"/>
      <c r="AS14" s="1001"/>
      <c r="AT14" s="1001"/>
      <c r="AU14" s="1001"/>
      <c r="AV14" s="1001"/>
      <c r="AW14" s="1001"/>
      <c r="AX14" s="1001"/>
      <c r="AY14" s="1023"/>
      <c r="AZ14" s="143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5"/>
      <c r="BQ14" s="5"/>
      <c r="BR14" s="5"/>
      <c r="BS14" s="5"/>
      <c r="BT14" s="5"/>
      <c r="BU14" s="5"/>
      <c r="BV14" s="5"/>
      <c r="BW14" s="5"/>
      <c r="BX14" s="5"/>
      <c r="BY14" s="5"/>
      <c r="BZ14" s="5"/>
      <c r="CA14" s="5"/>
      <c r="CB14" s="5"/>
      <c r="CC14" s="50"/>
      <c r="CD14" s="50"/>
      <c r="CE14" s="50"/>
      <c r="CF14" s="50"/>
      <c r="CG14" s="50"/>
      <c r="CH14" s="50"/>
      <c r="CI14" s="50"/>
      <c r="CJ14" s="50"/>
      <c r="CK14" s="50"/>
      <c r="CL14" s="50"/>
      <c r="CM14" s="50"/>
      <c r="CN14" s="50"/>
      <c r="CO14" s="50"/>
      <c r="CP14" s="50"/>
      <c r="CQ14" s="50"/>
      <c r="CR14" s="50"/>
      <c r="CS14" s="50"/>
      <c r="CT14" s="50"/>
      <c r="CU14" s="50"/>
      <c r="CV14" s="50"/>
      <c r="CW14" s="50"/>
      <c r="CX14" s="50"/>
      <c r="CY14" s="50"/>
      <c r="CZ14" s="50"/>
      <c r="DA14" s="50"/>
      <c r="DB14" s="50"/>
      <c r="DC14" s="50"/>
      <c r="DD14" s="50"/>
      <c r="DE14" s="49"/>
    </row>
    <row r="15" spans="1:117" ht="12" customHeight="1" x14ac:dyDescent="0.2">
      <c r="A15" s="1299" t="s">
        <v>149</v>
      </c>
      <c r="B15" s="1300"/>
      <c r="C15" s="1300"/>
      <c r="D15" s="1300"/>
      <c r="E15" s="1300"/>
      <c r="F15" s="1301"/>
      <c r="G15" s="1388" t="s">
        <v>148</v>
      </c>
      <c r="H15" s="1388"/>
      <c r="I15" s="1388"/>
      <c r="J15" s="1388"/>
      <c r="K15" s="1388"/>
      <c r="L15" s="1388"/>
      <c r="M15" s="1388"/>
      <c r="N15" s="1388"/>
      <c r="O15" s="1388"/>
      <c r="P15" s="1389"/>
      <c r="Q15" s="6"/>
      <c r="R15" s="6"/>
      <c r="S15" s="6"/>
      <c r="T15" s="1297" t="s">
        <v>54</v>
      </c>
      <c r="U15" s="1298"/>
      <c r="V15" s="1298"/>
      <c r="W15" s="1298"/>
      <c r="X15" s="1298"/>
      <c r="Y15" s="1298"/>
      <c r="Z15" s="994"/>
      <c r="AA15" s="994"/>
      <c r="AB15" s="994"/>
      <c r="AC15" s="994"/>
      <c r="AD15" s="994"/>
      <c r="AE15" s="1153"/>
      <c r="AF15" s="1154"/>
      <c r="AG15" s="1154"/>
      <c r="AH15" s="1154"/>
      <c r="AI15" s="1333"/>
      <c r="AJ15" s="5"/>
      <c r="AK15" s="1283" t="s">
        <v>50</v>
      </c>
      <c r="AL15" s="1284"/>
      <c r="AM15" s="1284"/>
      <c r="AN15" s="1000"/>
      <c r="AO15" s="1000"/>
      <c r="AP15" s="1000"/>
      <c r="AQ15" s="1001"/>
      <c r="AR15" s="1001"/>
      <c r="AS15" s="1001"/>
      <c r="AT15" s="1350" t="s">
        <v>147</v>
      </c>
      <c r="AU15" s="1350"/>
      <c r="AV15" s="1350"/>
      <c r="AW15" s="1350"/>
      <c r="AX15" s="1350"/>
      <c r="AY15" s="1351"/>
      <c r="AZ15" s="143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5"/>
      <c r="BQ15" s="5"/>
      <c r="BR15" s="5"/>
      <c r="BS15" s="5"/>
      <c r="BT15" s="5"/>
      <c r="BU15" s="5"/>
      <c r="BV15" s="5"/>
      <c r="BW15" s="5"/>
      <c r="BX15" s="5"/>
      <c r="BY15" s="5"/>
      <c r="BZ15" s="5"/>
      <c r="CA15" s="5"/>
      <c r="CB15" s="5"/>
      <c r="CC15" s="50"/>
      <c r="CD15" s="50"/>
      <c r="CE15" s="50"/>
      <c r="CF15" s="50"/>
      <c r="CG15" s="50"/>
      <c r="CH15" s="50"/>
      <c r="CI15" s="50"/>
      <c r="CJ15" s="50"/>
      <c r="CK15" s="50"/>
      <c r="CL15" s="50"/>
      <c r="CM15" s="50"/>
      <c r="CN15" s="50"/>
      <c r="CO15" s="50"/>
      <c r="CP15" s="50"/>
      <c r="CQ15" s="50"/>
      <c r="CR15" s="50"/>
      <c r="CS15" s="50"/>
      <c r="CT15" s="50"/>
      <c r="CU15" s="50"/>
      <c r="CV15" s="50"/>
      <c r="CW15" s="50"/>
      <c r="CX15" s="50"/>
      <c r="CY15" s="50"/>
      <c r="CZ15" s="50"/>
      <c r="DA15" s="50"/>
      <c r="DB15" s="50"/>
      <c r="DC15" s="50"/>
      <c r="DD15" s="50"/>
      <c r="DE15" s="49"/>
    </row>
    <row r="16" spans="1:117" ht="12" customHeight="1" thickBot="1" x14ac:dyDescent="0.25">
      <c r="A16" s="1325" t="s">
        <v>146</v>
      </c>
      <c r="B16" s="1326"/>
      <c r="C16" s="1326"/>
      <c r="D16" s="1326"/>
      <c r="E16" s="1326"/>
      <c r="F16" s="1327"/>
      <c r="G16" s="1065"/>
      <c r="H16" s="1065"/>
      <c r="I16" s="1065"/>
      <c r="J16" s="1065"/>
      <c r="K16" s="1065"/>
      <c r="L16" s="1065"/>
      <c r="M16" s="1065"/>
      <c r="N16" s="1065"/>
      <c r="O16" s="1065"/>
      <c r="P16" s="1146"/>
      <c r="Q16" s="6"/>
      <c r="R16" s="6"/>
      <c r="S16" s="6"/>
      <c r="T16" s="1297" t="s">
        <v>145</v>
      </c>
      <c r="U16" s="1298"/>
      <c r="V16" s="1298"/>
      <c r="W16" s="1298"/>
      <c r="X16" s="1298"/>
      <c r="Y16" s="1298"/>
      <c r="Z16" s="1102"/>
      <c r="AA16" s="1103"/>
      <c r="AB16" s="1103"/>
      <c r="AC16" s="1359" t="s">
        <v>72</v>
      </c>
      <c r="AD16" s="1379"/>
      <c r="AE16" s="1102"/>
      <c r="AF16" s="1103"/>
      <c r="AG16" s="1103"/>
      <c r="AH16" s="1359" t="s">
        <v>72</v>
      </c>
      <c r="AI16" s="1360"/>
      <c r="AJ16" s="5"/>
      <c r="AK16" s="1283" t="s">
        <v>144</v>
      </c>
      <c r="AL16" s="1284"/>
      <c r="AM16" s="1284"/>
      <c r="AN16" s="1352" t="str">
        <f>IFERROR(AVERAGE(AN13:AP15),"")</f>
        <v/>
      </c>
      <c r="AO16" s="1352"/>
      <c r="AP16" s="1352"/>
      <c r="AQ16" s="1407" t="str">
        <f>IFERROR(AVERAGE(AQ13:AS15),"")</f>
        <v/>
      </c>
      <c r="AR16" s="1407"/>
      <c r="AS16" s="1407"/>
      <c r="AT16" s="1001"/>
      <c r="AU16" s="1001"/>
      <c r="AV16" s="1001"/>
      <c r="AW16" s="1001"/>
      <c r="AX16" s="1001"/>
      <c r="AY16" s="1023"/>
      <c r="AZ16" s="1408" t="s">
        <v>143</v>
      </c>
      <c r="BA16" s="1409"/>
      <c r="BB16" s="1409"/>
      <c r="BC16" s="1409"/>
      <c r="BD16" s="1409"/>
      <c r="BE16" s="1409"/>
      <c r="BF16" s="1409"/>
      <c r="BG16" s="1409"/>
      <c r="BH16" s="1409"/>
      <c r="BI16" s="1409"/>
      <c r="BJ16" s="1409"/>
      <c r="BK16" s="1409"/>
      <c r="BL16" s="1409"/>
      <c r="BM16" s="1409"/>
      <c r="BN16" s="1409"/>
      <c r="BO16" s="1410"/>
      <c r="BP16" s="5"/>
      <c r="BQ16" s="5"/>
      <c r="BR16" s="5"/>
      <c r="BS16" s="5"/>
      <c r="BT16" s="5"/>
      <c r="BU16" s="5"/>
      <c r="BV16" s="5"/>
      <c r="BW16" s="5"/>
      <c r="BX16" s="5"/>
      <c r="BY16" s="5"/>
      <c r="BZ16" s="5"/>
      <c r="CA16" s="5"/>
      <c r="CB16" s="5"/>
      <c r="CC16" s="50"/>
      <c r="CD16" s="50"/>
      <c r="CE16" s="50"/>
      <c r="CF16" s="50"/>
      <c r="CG16" s="50"/>
      <c r="CH16" s="50"/>
      <c r="CI16" s="50"/>
      <c r="CJ16" s="50"/>
      <c r="CK16" s="50"/>
      <c r="CL16" s="50"/>
      <c r="CM16" s="50"/>
      <c r="CN16" s="50"/>
      <c r="CO16" s="50"/>
      <c r="CP16" s="50"/>
      <c r="CQ16" s="50"/>
      <c r="CR16" s="50"/>
      <c r="CS16" s="50"/>
      <c r="CT16" s="50"/>
      <c r="CU16" s="50"/>
      <c r="CV16" s="50"/>
      <c r="CW16" s="50"/>
      <c r="CX16" s="50"/>
      <c r="CY16" s="50"/>
      <c r="CZ16" s="50"/>
      <c r="DA16" s="50"/>
      <c r="DB16" s="50"/>
      <c r="DC16" s="50"/>
      <c r="DD16" s="50"/>
      <c r="DE16" s="49"/>
    </row>
    <row r="17" spans="1:109" ht="12" customHeight="1" thickBot="1" x14ac:dyDescent="0.25">
      <c r="A17" s="6"/>
      <c r="B17" s="6"/>
      <c r="C17" s="6"/>
      <c r="D17" s="6"/>
      <c r="E17" s="6"/>
      <c r="F17" s="6"/>
      <c r="G17" s="6"/>
      <c r="H17" s="6"/>
      <c r="I17" s="6"/>
      <c r="J17" s="6"/>
      <c r="K17" s="6"/>
      <c r="L17" s="6"/>
      <c r="M17" s="6"/>
      <c r="N17" s="6"/>
      <c r="O17" s="6"/>
      <c r="P17" s="6"/>
      <c r="Q17" s="6"/>
      <c r="R17" s="6"/>
      <c r="S17" s="6"/>
      <c r="T17" s="1315" t="s">
        <v>142</v>
      </c>
      <c r="U17" s="1316"/>
      <c r="V17" s="1316"/>
      <c r="W17" s="1316"/>
      <c r="X17" s="1316"/>
      <c r="Y17" s="1316"/>
      <c r="Z17" s="1065"/>
      <c r="AA17" s="1065"/>
      <c r="AB17" s="1065"/>
      <c r="AC17" s="1065"/>
      <c r="AD17" s="1065"/>
      <c r="AE17" s="1373"/>
      <c r="AF17" s="1374"/>
      <c r="AG17" s="1374"/>
      <c r="AH17" s="1374"/>
      <c r="AI17" s="1375"/>
      <c r="AJ17" s="5"/>
      <c r="AK17" s="1030"/>
      <c r="AL17" s="1031"/>
      <c r="AM17" s="1031"/>
      <c r="AN17" s="1031"/>
      <c r="AO17" s="1031"/>
      <c r="AP17" s="1031"/>
      <c r="AQ17" s="1031"/>
      <c r="AR17" s="1031"/>
      <c r="AS17" s="1032"/>
      <c r="AT17" s="1350" t="s">
        <v>141</v>
      </c>
      <c r="AU17" s="1350"/>
      <c r="AV17" s="1350"/>
      <c r="AW17" s="1350"/>
      <c r="AX17" s="1350"/>
      <c r="AY17" s="1351"/>
      <c r="AZ17" s="1411" t="s">
        <v>140</v>
      </c>
      <c r="BA17" s="1412"/>
      <c r="BB17" s="1412"/>
      <c r="BC17" s="1412"/>
      <c r="BD17" s="1412"/>
      <c r="BE17" s="1412"/>
      <c r="BF17" s="1412"/>
      <c r="BG17" s="1412"/>
      <c r="BH17" s="1412"/>
      <c r="BI17" s="1412"/>
      <c r="BJ17" s="1412"/>
      <c r="BK17" s="1412"/>
      <c r="BL17" s="1412"/>
      <c r="BM17" s="1412"/>
      <c r="BN17" s="1412"/>
      <c r="BO17" s="1413"/>
      <c r="BP17" s="5"/>
      <c r="BQ17" s="5"/>
      <c r="BR17" s="5"/>
      <c r="BS17" s="5"/>
      <c r="BT17" s="5"/>
      <c r="BU17" s="5"/>
      <c r="BV17" s="5"/>
      <c r="BW17" s="5"/>
      <c r="BX17" s="5"/>
      <c r="BY17" s="5"/>
      <c r="BZ17" s="5"/>
      <c r="CA17" s="5"/>
      <c r="CB17" s="5"/>
      <c r="CC17" s="50"/>
      <c r="CD17" s="50"/>
      <c r="CE17" s="50"/>
      <c r="CF17" s="50"/>
      <c r="CG17" s="50"/>
      <c r="CH17" s="50"/>
      <c r="CI17" s="50"/>
      <c r="CJ17" s="50"/>
      <c r="CK17" s="50"/>
      <c r="CL17" s="50"/>
      <c r="CM17" s="50"/>
      <c r="CN17" s="50"/>
      <c r="CO17" s="50"/>
      <c r="CP17" s="50"/>
      <c r="CQ17" s="50"/>
      <c r="CR17" s="50"/>
      <c r="CS17" s="50"/>
      <c r="CT17" s="50"/>
      <c r="CU17" s="50"/>
      <c r="CV17" s="50"/>
      <c r="CW17" s="50"/>
      <c r="CX17" s="50"/>
      <c r="CY17" s="50"/>
      <c r="CZ17" s="50"/>
      <c r="DA17" s="50"/>
      <c r="DB17" s="50"/>
      <c r="DC17" s="50"/>
      <c r="DD17" s="50"/>
      <c r="DE17" s="49"/>
    </row>
    <row r="18" spans="1:109" ht="12" customHeight="1" thickBot="1" x14ac:dyDescent="0.25">
      <c r="A18" s="6"/>
      <c r="B18" s="6"/>
      <c r="C18" s="6"/>
      <c r="D18" s="6"/>
      <c r="E18" s="6"/>
      <c r="F18" s="6"/>
      <c r="G18" s="6"/>
      <c r="H18" s="6"/>
      <c r="I18" s="6"/>
      <c r="J18" s="6"/>
      <c r="K18" s="6"/>
      <c r="L18" s="6"/>
      <c r="M18" s="6"/>
      <c r="N18" s="6"/>
      <c r="O18" s="6"/>
      <c r="P18" s="6"/>
      <c r="Q18" s="6"/>
      <c r="R18" s="6"/>
      <c r="S18" s="6"/>
      <c r="T18" s="6"/>
      <c r="U18" s="6"/>
      <c r="V18" s="6"/>
      <c r="W18" s="6"/>
      <c r="X18" s="6"/>
      <c r="Y18" s="6"/>
      <c r="Z18" s="6"/>
      <c r="AA18" s="6"/>
      <c r="AB18" s="6"/>
      <c r="AC18" s="6"/>
      <c r="AD18" s="6"/>
      <c r="AE18" s="6"/>
      <c r="AF18" s="6"/>
      <c r="AG18" s="6"/>
      <c r="AH18" s="6"/>
      <c r="AI18" s="6"/>
      <c r="AJ18" s="5"/>
      <c r="AK18" s="1033"/>
      <c r="AL18" s="1034"/>
      <c r="AM18" s="1034"/>
      <c r="AN18" s="1034"/>
      <c r="AO18" s="1034"/>
      <c r="AP18" s="1034"/>
      <c r="AQ18" s="1034"/>
      <c r="AR18" s="1034"/>
      <c r="AS18" s="1035"/>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5"/>
      <c r="BQ18" s="5"/>
      <c r="BR18" s="5"/>
      <c r="BS18" s="5"/>
      <c r="BT18" s="5"/>
      <c r="BU18" s="5"/>
      <c r="BV18" s="5"/>
      <c r="BW18" s="5"/>
      <c r="BX18" s="5"/>
      <c r="BY18" s="5"/>
      <c r="BZ18" s="5"/>
      <c r="CA18" s="5"/>
      <c r="CB18" s="5"/>
      <c r="CC18" s="50"/>
      <c r="CD18" s="50"/>
      <c r="CE18" s="50"/>
      <c r="CF18" s="50"/>
      <c r="CG18" s="50"/>
      <c r="CH18" s="50"/>
      <c r="CI18" s="50"/>
      <c r="CJ18" s="50"/>
      <c r="CK18" s="50"/>
      <c r="CL18" s="50"/>
      <c r="CM18" s="50"/>
      <c r="CN18" s="50"/>
      <c r="CO18" s="50"/>
      <c r="CP18" s="50"/>
      <c r="CQ18" s="50"/>
      <c r="CR18" s="50"/>
      <c r="CS18" s="50"/>
      <c r="CT18" s="50"/>
      <c r="CU18" s="50"/>
      <c r="CV18" s="50"/>
      <c r="CW18" s="50"/>
      <c r="CX18" s="50"/>
      <c r="CY18" s="50"/>
      <c r="CZ18" s="50"/>
      <c r="DA18" s="50"/>
      <c r="DB18" s="50"/>
      <c r="DC18" s="50"/>
      <c r="DD18" s="50"/>
      <c r="DE18" s="49"/>
    </row>
    <row r="19" spans="1:109" ht="12.75" thickBot="1" x14ac:dyDescent="0.25">
      <c r="A19" s="1334" t="s">
        <v>139</v>
      </c>
      <c r="B19" s="1335"/>
      <c r="C19" s="1335"/>
      <c r="D19" s="1335"/>
      <c r="E19" s="1335"/>
      <c r="F19" s="1335"/>
      <c r="G19" s="1335"/>
      <c r="H19" s="1335"/>
      <c r="I19" s="1335"/>
      <c r="J19" s="1335"/>
      <c r="K19" s="1335"/>
      <c r="L19" s="1335"/>
      <c r="M19" s="1335"/>
      <c r="N19" s="1335"/>
      <c r="O19" s="1335"/>
      <c r="P19" s="1335"/>
      <c r="Q19" s="1335"/>
      <c r="R19" s="1335"/>
      <c r="S19" s="1335"/>
      <c r="T19" s="1335"/>
      <c r="U19" s="1335"/>
      <c r="V19" s="1362"/>
      <c r="W19" s="6"/>
      <c r="X19" s="6"/>
      <c r="Y19" s="6"/>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0"/>
      <c r="CD19" s="50"/>
      <c r="CE19" s="50"/>
      <c r="CF19" s="50"/>
      <c r="CG19" s="50"/>
      <c r="CH19" s="50"/>
      <c r="CI19" s="50"/>
      <c r="CJ19" s="50"/>
      <c r="CK19" s="50"/>
      <c r="CL19" s="50"/>
      <c r="CM19" s="50"/>
      <c r="CN19" s="50"/>
      <c r="CO19" s="50"/>
      <c r="CP19" s="50"/>
      <c r="CQ19" s="50"/>
      <c r="CR19" s="50"/>
      <c r="CS19" s="50"/>
      <c r="CT19" s="50"/>
      <c r="CU19" s="50"/>
      <c r="CV19" s="50"/>
      <c r="CW19" s="50"/>
      <c r="CX19" s="50"/>
      <c r="CY19" s="50"/>
      <c r="CZ19" s="50"/>
      <c r="DA19" s="50"/>
      <c r="DB19" s="50"/>
      <c r="DC19" s="50"/>
      <c r="DD19" s="50"/>
      <c r="DE19" s="49"/>
    </row>
    <row r="20" spans="1:109" ht="12" customHeight="1" thickTop="1" thickBot="1" x14ac:dyDescent="0.25">
      <c r="A20" s="1320"/>
      <c r="B20" s="1321"/>
      <c r="C20" s="1321"/>
      <c r="D20" s="1349" t="s">
        <v>29</v>
      </c>
      <c r="E20" s="1349"/>
      <c r="F20" s="1349"/>
      <c r="G20" s="1349" t="s">
        <v>30</v>
      </c>
      <c r="H20" s="1349"/>
      <c r="I20" s="1349"/>
      <c r="J20" s="1349" t="s">
        <v>31</v>
      </c>
      <c r="K20" s="1349"/>
      <c r="L20" s="1349"/>
      <c r="M20" s="1349" t="s">
        <v>32</v>
      </c>
      <c r="N20" s="1349"/>
      <c r="O20" s="1349"/>
      <c r="P20" s="1349" t="s">
        <v>33</v>
      </c>
      <c r="Q20" s="1349"/>
      <c r="R20" s="1372"/>
      <c r="S20" s="1349" t="s">
        <v>138</v>
      </c>
      <c r="T20" s="1349"/>
      <c r="U20" s="1349"/>
      <c r="V20" s="1376"/>
      <c r="W20" s="6"/>
      <c r="X20" s="6"/>
      <c r="Y20" s="6"/>
      <c r="Z20" s="6"/>
      <c r="AA20" s="6"/>
      <c r="AB20" s="6"/>
      <c r="AC20" s="6"/>
      <c r="AD20" s="6"/>
      <c r="AE20" s="6"/>
      <c r="AF20" s="6"/>
      <c r="AG20" s="6"/>
      <c r="AH20" s="6"/>
      <c r="AI20" s="6"/>
      <c r="AJ20" s="5"/>
      <c r="AK20" s="1421" t="s">
        <v>137</v>
      </c>
      <c r="AL20" s="1422"/>
      <c r="AM20" s="1422"/>
      <c r="AN20" s="1422"/>
      <c r="AO20" s="1422"/>
      <c r="AP20" s="1422"/>
      <c r="AQ20" s="1422"/>
      <c r="AR20" s="1422"/>
      <c r="AS20" s="1422"/>
      <c r="AT20" s="1422"/>
      <c r="AU20" s="1422"/>
      <c r="AV20" s="1422"/>
      <c r="AW20" s="1423"/>
      <c r="AX20" s="1363"/>
      <c r="AY20" s="1364"/>
      <c r="AZ20" s="1364"/>
      <c r="BA20" s="1364"/>
      <c r="BB20" s="5"/>
      <c r="BC20" s="1276" t="s">
        <v>136</v>
      </c>
      <c r="BD20" s="1277"/>
      <c r="BE20" s="1277"/>
      <c r="BF20" s="1277"/>
      <c r="BG20" s="1277"/>
      <c r="BH20" s="1277"/>
      <c r="BI20" s="1277"/>
      <c r="BJ20" s="1277"/>
      <c r="BK20" s="1277"/>
      <c r="BL20" s="1277"/>
      <c r="BM20" s="1277"/>
      <c r="BN20" s="1277"/>
      <c r="BO20" s="1277"/>
      <c r="BP20" s="1277"/>
      <c r="BQ20" s="1277"/>
      <c r="BR20" s="1277"/>
      <c r="BS20" s="1278"/>
      <c r="BT20" s="5"/>
      <c r="BU20" s="5"/>
      <c r="BV20" s="5"/>
      <c r="BW20" s="5"/>
      <c r="BX20" s="5"/>
      <c r="BY20" s="5"/>
      <c r="BZ20" s="5"/>
      <c r="CA20" s="5"/>
      <c r="CB20" s="5"/>
      <c r="CC20" s="50"/>
      <c r="CD20" s="50"/>
      <c r="CE20" s="50"/>
      <c r="CF20" s="50"/>
      <c r="CG20" s="50"/>
      <c r="CH20" s="50"/>
      <c r="CI20" s="50"/>
      <c r="CJ20" s="50"/>
      <c r="CK20" s="50"/>
      <c r="CL20" s="50"/>
      <c r="CM20" s="50"/>
      <c r="CN20" s="50"/>
      <c r="CO20" s="50"/>
      <c r="CP20" s="50"/>
      <c r="CQ20" s="50"/>
      <c r="CR20" s="50"/>
      <c r="CS20" s="50"/>
      <c r="CT20" s="50"/>
      <c r="CU20" s="50"/>
      <c r="CV20" s="50"/>
      <c r="CW20" s="50"/>
      <c r="CX20" s="50"/>
      <c r="CY20" s="50"/>
      <c r="CZ20" s="50"/>
      <c r="DA20" s="50"/>
      <c r="DB20" s="50"/>
      <c r="DC20" s="50"/>
      <c r="DD20" s="50"/>
      <c r="DE20" s="49"/>
    </row>
    <row r="21" spans="1:109" ht="12" customHeight="1" thickTop="1" x14ac:dyDescent="0.2">
      <c r="A21" s="1297" t="s">
        <v>102</v>
      </c>
      <c r="B21" s="1298"/>
      <c r="C21" s="1298"/>
      <c r="D21" s="994"/>
      <c r="E21" s="994"/>
      <c r="F21" s="994"/>
      <c r="G21" s="934"/>
      <c r="H21" s="934"/>
      <c r="I21" s="934"/>
      <c r="J21" s="934"/>
      <c r="K21" s="934"/>
      <c r="L21" s="934"/>
      <c r="M21" s="994"/>
      <c r="N21" s="994"/>
      <c r="O21" s="994"/>
      <c r="P21" s="934"/>
      <c r="Q21" s="934"/>
      <c r="R21" s="1094"/>
      <c r="S21" s="1157"/>
      <c r="T21" s="994"/>
      <c r="U21" s="994"/>
      <c r="V21" s="995"/>
      <c r="W21" s="6"/>
      <c r="X21" s="6"/>
      <c r="Y21" s="6"/>
      <c r="Z21" s="6"/>
      <c r="AA21" s="6"/>
      <c r="AB21" s="6"/>
      <c r="AC21" s="6"/>
      <c r="AD21" s="6"/>
      <c r="AE21" s="6"/>
      <c r="AF21" s="6"/>
      <c r="AG21" s="6"/>
      <c r="AH21" s="6"/>
      <c r="AI21" s="6"/>
      <c r="AJ21" s="5"/>
      <c r="AK21" s="1424" t="s">
        <v>135</v>
      </c>
      <c r="AL21" s="1425"/>
      <c r="AM21" s="1425"/>
      <c r="AN21" s="1425"/>
      <c r="AO21" s="1425"/>
      <c r="AP21" s="1425"/>
      <c r="AQ21" s="1425"/>
      <c r="AR21" s="1425"/>
      <c r="AS21" s="1425"/>
      <c r="AT21" s="1126" t="str">
        <f>IFERROR(Z27/Z29,"")</f>
        <v/>
      </c>
      <c r="AU21" s="1126"/>
      <c r="AV21" s="1126"/>
      <c r="AW21" s="1127"/>
      <c r="AX21" s="1363"/>
      <c r="AY21" s="1364"/>
      <c r="AZ21" s="1364"/>
      <c r="BA21" s="1364"/>
      <c r="BB21" s="5"/>
      <c r="BC21" s="48"/>
      <c r="BD21" s="47"/>
      <c r="BE21" s="47"/>
      <c r="BF21" s="47"/>
      <c r="BG21" s="47"/>
      <c r="BH21" s="47"/>
      <c r="BI21" s="47"/>
      <c r="BJ21" s="47"/>
      <c r="BK21" s="47"/>
      <c r="BL21" s="47"/>
      <c r="BM21" s="47"/>
      <c r="BN21" s="47"/>
      <c r="BO21" s="47"/>
      <c r="BP21" s="47"/>
      <c r="BQ21" s="47"/>
      <c r="BR21" s="47"/>
      <c r="BS21" s="46"/>
      <c r="BT21" s="5"/>
      <c r="BU21" s="5"/>
      <c r="BV21" s="5"/>
      <c r="BW21" s="5"/>
      <c r="BX21" s="5"/>
      <c r="BY21" s="5"/>
      <c r="BZ21" s="5"/>
      <c r="CA21" s="5"/>
      <c r="CB21" s="5"/>
      <c r="CC21" s="50"/>
      <c r="CD21" s="50"/>
      <c r="CE21" s="50"/>
      <c r="CF21" s="50"/>
      <c r="CG21" s="50"/>
      <c r="CH21" s="50"/>
      <c r="CI21" s="50"/>
      <c r="CJ21" s="50"/>
      <c r="CK21" s="50"/>
      <c r="CL21" s="50"/>
      <c r="CM21" s="50"/>
      <c r="CN21" s="50"/>
      <c r="CO21" s="50"/>
      <c r="CP21" s="50"/>
      <c r="CQ21" s="50"/>
      <c r="CR21" s="50"/>
      <c r="CS21" s="50"/>
      <c r="CT21" s="50"/>
      <c r="CU21" s="50"/>
      <c r="CV21" s="50"/>
      <c r="CW21" s="50"/>
      <c r="CX21" s="50"/>
      <c r="CY21" s="50"/>
      <c r="CZ21" s="50"/>
      <c r="DA21" s="50"/>
      <c r="DB21" s="50"/>
      <c r="DC21" s="50"/>
      <c r="DD21" s="50"/>
      <c r="DE21" s="49"/>
    </row>
    <row r="22" spans="1:109" ht="12" customHeight="1" thickBot="1" x14ac:dyDescent="0.25">
      <c r="A22" s="1315" t="s">
        <v>101</v>
      </c>
      <c r="B22" s="1316"/>
      <c r="C22" s="1316"/>
      <c r="D22" s="1065"/>
      <c r="E22" s="1065"/>
      <c r="F22" s="1065"/>
      <c r="G22" s="1338"/>
      <c r="H22" s="1338"/>
      <c r="I22" s="1338"/>
      <c r="J22" s="1338"/>
      <c r="K22" s="1338"/>
      <c r="L22" s="1338"/>
      <c r="M22" s="1065"/>
      <c r="N22" s="1065"/>
      <c r="O22" s="1065"/>
      <c r="P22" s="1339" t="str">
        <f>IFERROR(IF(AT18="Single Phase",((H33*AN13*AQ13)/(H37*H40))*G30,IF(AT18="Three Phase",(AQ16*AN16*AT14*AT16*1.73/746)*G30,"")),"")</f>
        <v/>
      </c>
      <c r="Q22" s="1339"/>
      <c r="R22" s="1340"/>
      <c r="S22" s="1065"/>
      <c r="T22" s="1065"/>
      <c r="U22" s="1065"/>
      <c r="V22" s="1146"/>
      <c r="W22" s="6"/>
      <c r="X22" s="6"/>
      <c r="Y22" s="6"/>
      <c r="Z22" s="6"/>
      <c r="AA22" s="6"/>
      <c r="AB22" s="6"/>
      <c r="AC22" s="6"/>
      <c r="AD22" s="6"/>
      <c r="AE22" s="6"/>
      <c r="AF22" s="6"/>
      <c r="AG22" s="6"/>
      <c r="AH22" s="6"/>
      <c r="AI22" s="6"/>
      <c r="AJ22" s="5"/>
      <c r="AK22" s="1283" t="s">
        <v>134</v>
      </c>
      <c r="AL22" s="1284"/>
      <c r="AM22" s="1284"/>
      <c r="AN22" s="1284"/>
      <c r="AO22" s="1284"/>
      <c r="AP22" s="1284"/>
      <c r="AQ22" s="1284"/>
      <c r="AR22" s="1284"/>
      <c r="AS22" s="1284"/>
      <c r="AT22" s="1402" t="str">
        <f>IFERROR(IF((Z27*1.57)+(Z29*1.57)+(Z32*2)&lt;&gt;0,(Z27*1.57)+(Z29*1.57)+(Z32*2),""),"")</f>
        <v/>
      </c>
      <c r="AU22" s="1402"/>
      <c r="AV22" s="1403"/>
      <c r="AW22" s="52" t="s">
        <v>133</v>
      </c>
      <c r="AX22" s="1363"/>
      <c r="AY22" s="1364"/>
      <c r="AZ22" s="1364"/>
      <c r="BA22" s="1364"/>
      <c r="BB22" s="5"/>
      <c r="BC22" s="48"/>
      <c r="BD22" s="47"/>
      <c r="BE22" s="47"/>
      <c r="BF22" s="47"/>
      <c r="BG22" s="47"/>
      <c r="BH22" s="47"/>
      <c r="BI22" s="47"/>
      <c r="BJ22" s="47"/>
      <c r="BK22" s="47"/>
      <c r="BL22" s="47"/>
      <c r="BM22" s="47"/>
      <c r="BN22" s="47"/>
      <c r="BO22" s="47"/>
      <c r="BP22" s="47"/>
      <c r="BQ22" s="47"/>
      <c r="BR22" s="47"/>
      <c r="BS22" s="46"/>
      <c r="BT22" s="5"/>
      <c r="BU22" s="5"/>
      <c r="BV22" s="5"/>
      <c r="BW22" s="5"/>
      <c r="BX22" s="5"/>
      <c r="BY22" s="5"/>
      <c r="BZ22" s="5"/>
      <c r="CA22" s="5"/>
      <c r="CB22" s="5"/>
      <c r="CC22" s="50"/>
      <c r="CD22" s="50"/>
      <c r="CE22" s="50"/>
      <c r="CF22" s="50"/>
      <c r="CG22" s="50"/>
      <c r="CH22" s="50"/>
      <c r="CI22" s="50"/>
      <c r="CJ22" s="50"/>
      <c r="CK22" s="50"/>
      <c r="CL22" s="50"/>
      <c r="CM22" s="50"/>
      <c r="CN22" s="50"/>
      <c r="CO22" s="50"/>
      <c r="CP22" s="50"/>
      <c r="CQ22" s="50"/>
      <c r="CR22" s="50"/>
      <c r="CS22" s="50"/>
      <c r="CT22" s="50"/>
      <c r="CU22" s="50"/>
      <c r="CV22" s="50"/>
      <c r="CW22" s="50"/>
      <c r="CX22" s="50"/>
      <c r="CY22" s="50"/>
      <c r="CZ22" s="50"/>
      <c r="DA22" s="50"/>
      <c r="DB22" s="50"/>
      <c r="DC22" s="50"/>
      <c r="DD22" s="50"/>
      <c r="DE22" s="49"/>
    </row>
    <row r="23" spans="1:109" ht="12" customHeight="1" thickBot="1" x14ac:dyDescent="0.25">
      <c r="A23" s="6"/>
      <c r="B23" s="6"/>
      <c r="C23" s="6"/>
      <c r="D23" s="6"/>
      <c r="E23" s="6"/>
      <c r="F23" s="6"/>
      <c r="G23" s="6"/>
      <c r="H23" s="6"/>
      <c r="I23" s="6"/>
      <c r="J23" s="6"/>
      <c r="K23" s="6"/>
      <c r="L23" s="6"/>
      <c r="M23" s="6"/>
      <c r="N23" s="6"/>
      <c r="O23" s="6"/>
      <c r="P23" s="6"/>
      <c r="Q23" s="6"/>
      <c r="R23" s="6"/>
      <c r="S23" s="6"/>
      <c r="T23" s="6"/>
      <c r="U23" s="6"/>
      <c r="V23" s="6"/>
      <c r="W23" s="6"/>
      <c r="X23" s="6"/>
      <c r="Y23" s="6"/>
      <c r="Z23" s="6"/>
      <c r="AA23" s="6"/>
      <c r="AB23" s="6"/>
      <c r="AC23" s="6"/>
      <c r="AD23" s="6"/>
      <c r="AE23" s="6"/>
      <c r="AF23" s="6"/>
      <c r="AG23" s="6"/>
      <c r="AH23" s="6"/>
      <c r="AI23" s="6"/>
      <c r="AJ23" s="5"/>
      <c r="AK23" s="1283" t="s">
        <v>132</v>
      </c>
      <c r="AL23" s="1284"/>
      <c r="AM23" s="1284"/>
      <c r="AN23" s="1284"/>
      <c r="AO23" s="1284"/>
      <c r="AP23" s="1284"/>
      <c r="AQ23" s="1284"/>
      <c r="AR23" s="1284"/>
      <c r="AS23" s="1284"/>
      <c r="AT23" s="1407" t="str">
        <f>IFERROR(IF(OR(X40="VFD SETTING",X40="ECM SETTING"),((AF40/60)*(H36))*AT21,AT21*M36),"")</f>
        <v/>
      </c>
      <c r="AU23" s="1407"/>
      <c r="AV23" s="1407"/>
      <c r="AW23" s="1432"/>
      <c r="AX23" s="5"/>
      <c r="AY23" s="5"/>
      <c r="AZ23" s="5"/>
      <c r="BA23" s="5"/>
      <c r="BB23" s="5"/>
      <c r="BC23" s="48"/>
      <c r="BD23" s="47"/>
      <c r="BE23" s="47"/>
      <c r="BF23" s="47"/>
      <c r="BG23" s="47"/>
      <c r="BH23" s="47"/>
      <c r="BI23" s="47"/>
      <c r="BJ23" s="47"/>
      <c r="BK23" s="47"/>
      <c r="BL23" s="47"/>
      <c r="BM23" s="47"/>
      <c r="BN23" s="47"/>
      <c r="BO23" s="47"/>
      <c r="BP23" s="47"/>
      <c r="BQ23" s="47"/>
      <c r="BR23" s="47"/>
      <c r="BS23" s="46"/>
      <c r="BT23" s="5"/>
      <c r="BU23" s="5"/>
      <c r="BV23" s="5"/>
      <c r="BW23" s="5"/>
      <c r="BX23" s="5"/>
      <c r="BY23" s="5"/>
      <c r="BZ23" s="5"/>
      <c r="CA23" s="5"/>
      <c r="CB23" s="5"/>
      <c r="CC23" s="50"/>
      <c r="CD23" s="50"/>
      <c r="CE23" s="50"/>
      <c r="CF23" s="50"/>
      <c r="CG23" s="50"/>
      <c r="CH23" s="50"/>
      <c r="CI23" s="50"/>
      <c r="CJ23" s="50"/>
      <c r="CK23" s="50"/>
      <c r="CL23" s="50"/>
      <c r="CM23" s="50"/>
      <c r="CN23" s="50"/>
      <c r="CO23" s="50"/>
      <c r="CP23" s="50"/>
      <c r="CQ23" s="50"/>
      <c r="CR23" s="50"/>
      <c r="CS23" s="50"/>
      <c r="CT23" s="50"/>
      <c r="CU23" s="50"/>
      <c r="CV23" s="50"/>
      <c r="CW23" s="50"/>
      <c r="CX23" s="50"/>
      <c r="CY23" s="50"/>
      <c r="CZ23" s="50"/>
      <c r="DA23" s="50"/>
      <c r="DB23" s="50"/>
      <c r="DC23" s="50"/>
      <c r="DD23" s="50"/>
      <c r="DE23" s="49"/>
    </row>
    <row r="24" spans="1:109" ht="12.75" customHeight="1" thickBot="1" x14ac:dyDescent="0.25">
      <c r="A24" s="1334" t="s">
        <v>131</v>
      </c>
      <c r="B24" s="1335"/>
      <c r="C24" s="1335"/>
      <c r="D24" s="1335"/>
      <c r="E24" s="1335"/>
      <c r="F24" s="1335"/>
      <c r="G24" s="1335"/>
      <c r="H24" s="1335"/>
      <c r="I24" s="1335"/>
      <c r="J24" s="1335"/>
      <c r="K24" s="1335"/>
      <c r="L24" s="1335"/>
      <c r="M24" s="1335"/>
      <c r="N24" s="1335"/>
      <c r="O24" s="1335"/>
      <c r="P24" s="1362"/>
      <c r="Q24" s="6"/>
      <c r="R24" s="6"/>
      <c r="S24" s="1334" t="s">
        <v>130</v>
      </c>
      <c r="T24" s="1335"/>
      <c r="U24" s="1335"/>
      <c r="V24" s="1335"/>
      <c r="W24" s="1335"/>
      <c r="X24" s="1335"/>
      <c r="Y24" s="1335"/>
      <c r="Z24" s="1335"/>
      <c r="AA24" s="1335"/>
      <c r="AB24" s="1335"/>
      <c r="AC24" s="51" t="s">
        <v>113</v>
      </c>
      <c r="AD24" s="1335" t="str">
        <f>IF(G30&lt;&gt;0,G30,"")</f>
        <v/>
      </c>
      <c r="AE24" s="1335"/>
      <c r="AF24" s="1335"/>
      <c r="AG24" s="1335"/>
      <c r="AH24" s="1335"/>
      <c r="AI24" s="1362"/>
      <c r="AJ24" s="5"/>
      <c r="AK24" s="1283" t="s">
        <v>129</v>
      </c>
      <c r="AL24" s="1284"/>
      <c r="AM24" s="1284"/>
      <c r="AN24" s="1284"/>
      <c r="AO24" s="1284"/>
      <c r="AP24" s="1284"/>
      <c r="AQ24" s="1284"/>
      <c r="AR24" s="1284"/>
      <c r="AS24" s="1284"/>
      <c r="AT24" s="1285" t="str">
        <f>IFERROR(IF(((AF40/60)*(H36))*((Z27-0.5))/((Z29-0.5))&lt;&gt;0,((AF40/60)*(H36))*((Z27-0.5))/((Z29-0.5)),""),"")</f>
        <v/>
      </c>
      <c r="AU24" s="1286"/>
      <c r="AV24" s="1286"/>
      <c r="AW24" s="1287"/>
      <c r="AX24" s="5"/>
      <c r="AY24" s="5"/>
      <c r="AZ24" s="5"/>
      <c r="BA24" s="5"/>
      <c r="BB24" s="5"/>
      <c r="BC24" s="48"/>
      <c r="BD24" s="47"/>
      <c r="BE24" s="47"/>
      <c r="BF24" s="47"/>
      <c r="BG24" s="47"/>
      <c r="BH24" s="47"/>
      <c r="BI24" s="47"/>
      <c r="BJ24" s="47"/>
      <c r="BK24" s="47"/>
      <c r="BL24" s="47"/>
      <c r="BM24" s="47"/>
      <c r="BN24" s="47"/>
      <c r="BO24" s="47"/>
      <c r="BP24" s="47"/>
      <c r="BQ24" s="47"/>
      <c r="BR24" s="47"/>
      <c r="BS24" s="46"/>
      <c r="BT24" s="5"/>
      <c r="BU24" s="5"/>
      <c r="BV24" s="5"/>
      <c r="BW24" s="5"/>
      <c r="BX24" s="5"/>
      <c r="BY24" s="5"/>
      <c r="BZ24" s="5"/>
      <c r="CA24" s="5"/>
      <c r="CB24" s="5"/>
      <c r="CC24" s="50"/>
      <c r="CD24" s="50"/>
      <c r="CE24" s="50"/>
      <c r="CF24" s="50"/>
      <c r="CG24" s="50"/>
      <c r="CH24" s="50"/>
      <c r="CI24" s="50"/>
      <c r="CJ24" s="50"/>
      <c r="CK24" s="50"/>
      <c r="CL24" s="50"/>
      <c r="CM24" s="50"/>
      <c r="CN24" s="50"/>
      <c r="CO24" s="50"/>
      <c r="CP24" s="50"/>
      <c r="CQ24" s="50"/>
      <c r="CR24" s="50"/>
      <c r="CS24" s="50"/>
      <c r="CT24" s="50"/>
      <c r="CU24" s="50"/>
      <c r="CV24" s="50"/>
      <c r="CW24" s="50"/>
      <c r="CX24" s="50"/>
      <c r="CY24" s="50"/>
      <c r="CZ24" s="50"/>
      <c r="DA24" s="50"/>
      <c r="DB24" s="50"/>
      <c r="DC24" s="50"/>
      <c r="DD24" s="50"/>
      <c r="DE24" s="49"/>
    </row>
    <row r="25" spans="1:109" ht="12" customHeight="1" thickTop="1" x14ac:dyDescent="0.2">
      <c r="A25" s="1346"/>
      <c r="B25" s="1347"/>
      <c r="C25" s="1347"/>
      <c r="D25" s="1347"/>
      <c r="E25" s="1347"/>
      <c r="F25" s="1348"/>
      <c r="G25" s="1372" t="s">
        <v>128</v>
      </c>
      <c r="H25" s="1383"/>
      <c r="I25" s="1383"/>
      <c r="J25" s="1383"/>
      <c r="K25" s="1387"/>
      <c r="L25" s="1383" t="s">
        <v>127</v>
      </c>
      <c r="M25" s="1383"/>
      <c r="N25" s="1383"/>
      <c r="O25" s="1383"/>
      <c r="P25" s="1384"/>
      <c r="Q25" s="6"/>
      <c r="R25" s="6"/>
      <c r="S25" s="1320" t="s">
        <v>126</v>
      </c>
      <c r="T25" s="1321"/>
      <c r="U25" s="1321"/>
      <c r="V25" s="1321"/>
      <c r="W25" s="1321"/>
      <c r="X25" s="1321"/>
      <c r="Y25" s="1321"/>
      <c r="Z25" s="1390"/>
      <c r="AA25" s="1391"/>
      <c r="AB25" s="1391"/>
      <c r="AC25" s="1391"/>
      <c r="AD25" s="1391"/>
      <c r="AE25" s="1391"/>
      <c r="AF25" s="1391"/>
      <c r="AG25" s="1391"/>
      <c r="AH25" s="1391"/>
      <c r="AI25" s="1392"/>
      <c r="AJ25" s="5"/>
      <c r="AK25" s="1353" t="s">
        <v>125</v>
      </c>
      <c r="AL25" s="1354"/>
      <c r="AM25" s="1354"/>
      <c r="AN25" s="1354"/>
      <c r="AO25" s="1354"/>
      <c r="AP25" s="1354"/>
      <c r="AQ25" s="1354"/>
      <c r="AR25" s="1354"/>
      <c r="AS25" s="1354"/>
      <c r="AT25" s="1354"/>
      <c r="AU25" s="1354"/>
      <c r="AV25" s="1354"/>
      <c r="AW25" s="1355"/>
      <c r="AX25" s="5"/>
      <c r="AY25" s="5"/>
      <c r="AZ25" s="5"/>
      <c r="BA25" s="5"/>
      <c r="BB25" s="5"/>
      <c r="BC25" s="48"/>
      <c r="BD25" s="47"/>
      <c r="BE25" s="47"/>
      <c r="BF25" s="47"/>
      <c r="BG25" s="47"/>
      <c r="BH25" s="47"/>
      <c r="BI25" s="47"/>
      <c r="BJ25" s="47"/>
      <c r="BK25" s="47"/>
      <c r="BL25" s="47"/>
      <c r="BM25" s="47"/>
      <c r="BN25" s="47"/>
      <c r="BO25" s="47"/>
      <c r="BP25" s="47"/>
      <c r="BQ25" s="47"/>
      <c r="BR25" s="47"/>
      <c r="BS25" s="46"/>
      <c r="BT25" s="5"/>
      <c r="BU25" s="5"/>
      <c r="BV25" s="5"/>
      <c r="BW25" s="5"/>
      <c r="BX25" s="5"/>
      <c r="BY25" s="5"/>
      <c r="BZ25" s="5"/>
      <c r="CA25" s="5"/>
      <c r="CB25" s="5"/>
      <c r="CC25" s="50"/>
      <c r="CD25" s="50"/>
      <c r="CE25" s="50"/>
      <c r="CF25" s="50"/>
      <c r="CG25" s="50"/>
      <c r="CH25" s="50"/>
      <c r="CI25" s="50"/>
      <c r="CJ25" s="50"/>
      <c r="CK25" s="50"/>
      <c r="CL25" s="50"/>
      <c r="CM25" s="50"/>
      <c r="CN25" s="50"/>
      <c r="CO25" s="50"/>
      <c r="CP25" s="50"/>
      <c r="CQ25" s="50"/>
      <c r="CR25" s="50"/>
      <c r="CS25" s="50"/>
      <c r="CT25" s="50"/>
      <c r="CU25" s="50"/>
      <c r="CV25" s="50"/>
      <c r="CW25" s="50"/>
      <c r="CX25" s="50"/>
      <c r="CY25" s="50"/>
      <c r="CZ25" s="50"/>
      <c r="DA25" s="50"/>
      <c r="DB25" s="50"/>
      <c r="DC25" s="50"/>
      <c r="DD25" s="50"/>
      <c r="DE25" s="49"/>
    </row>
    <row r="26" spans="1:109" ht="12" customHeight="1" thickBot="1" x14ac:dyDescent="0.25">
      <c r="A26" s="1312" t="s">
        <v>124</v>
      </c>
      <c r="B26" s="1313"/>
      <c r="C26" s="1313"/>
      <c r="D26" s="1313"/>
      <c r="E26" s="1313"/>
      <c r="F26" s="1314"/>
      <c r="G26" s="1010"/>
      <c r="H26" s="1010"/>
      <c r="I26" s="1010"/>
      <c r="J26" s="1010"/>
      <c r="K26" s="1010"/>
      <c r="L26" s="1010"/>
      <c r="M26" s="1010"/>
      <c r="N26" s="1010"/>
      <c r="O26" s="1010"/>
      <c r="P26" s="1011"/>
      <c r="Q26" s="6"/>
      <c r="R26" s="6"/>
      <c r="S26" s="1380" t="s">
        <v>123</v>
      </c>
      <c r="T26" s="1381"/>
      <c r="U26" s="1381"/>
      <c r="V26" s="1381"/>
      <c r="W26" s="1381"/>
      <c r="X26" s="1381"/>
      <c r="Y26" s="1381"/>
      <c r="Z26" s="1153"/>
      <c r="AA26" s="1154"/>
      <c r="AB26" s="1154"/>
      <c r="AC26" s="1154"/>
      <c r="AD26" s="1154"/>
      <c r="AE26" s="1154"/>
      <c r="AF26" s="1154"/>
      <c r="AG26" s="1154"/>
      <c r="AH26" s="1154"/>
      <c r="AI26" s="1333"/>
      <c r="AJ26" s="5"/>
      <c r="AK26" s="1356"/>
      <c r="AL26" s="1357"/>
      <c r="AM26" s="1357"/>
      <c r="AN26" s="1357"/>
      <c r="AO26" s="1357"/>
      <c r="AP26" s="1357"/>
      <c r="AQ26" s="1357"/>
      <c r="AR26" s="1357"/>
      <c r="AS26" s="1357"/>
      <c r="AT26" s="1357"/>
      <c r="AU26" s="1357"/>
      <c r="AV26" s="1357"/>
      <c r="AW26" s="1358"/>
      <c r="AX26" s="5"/>
      <c r="AY26" s="5"/>
      <c r="AZ26" s="5"/>
      <c r="BA26" s="5"/>
      <c r="BB26" s="5"/>
      <c r="BC26" s="48"/>
      <c r="BD26" s="47"/>
      <c r="BE26" s="47"/>
      <c r="BF26" s="47"/>
      <c r="BG26" s="47"/>
      <c r="BH26" s="47"/>
      <c r="BI26" s="47"/>
      <c r="BJ26" s="47"/>
      <c r="BK26" s="47"/>
      <c r="BL26" s="47"/>
      <c r="BM26" s="47"/>
      <c r="BN26" s="47"/>
      <c r="BO26" s="47"/>
      <c r="BP26" s="47"/>
      <c r="BQ26" s="47"/>
      <c r="BR26" s="47"/>
      <c r="BS26" s="46"/>
      <c r="BT26" s="5"/>
      <c r="BU26" s="5"/>
      <c r="BV26" s="5"/>
      <c r="BW26" s="5"/>
      <c r="BX26" s="5"/>
      <c r="BY26" s="5"/>
      <c r="BZ26" s="5"/>
      <c r="CA26" s="5"/>
      <c r="CB26" s="5"/>
      <c r="CC26" s="50"/>
      <c r="CD26" s="50"/>
      <c r="CE26" s="50"/>
      <c r="CF26" s="50"/>
      <c r="CG26" s="50"/>
      <c r="CH26" s="50"/>
      <c r="CI26" s="50"/>
      <c r="CJ26" s="50"/>
      <c r="CK26" s="50"/>
      <c r="CL26" s="50"/>
      <c r="CM26" s="50"/>
      <c r="CN26" s="50"/>
      <c r="CO26" s="50"/>
      <c r="CP26" s="50"/>
      <c r="CQ26" s="50"/>
      <c r="CR26" s="50"/>
      <c r="CS26" s="50"/>
      <c r="CT26" s="50"/>
      <c r="CU26" s="50"/>
      <c r="CV26" s="50"/>
      <c r="CW26" s="50"/>
      <c r="CX26" s="50"/>
      <c r="CY26" s="50"/>
      <c r="CZ26" s="50"/>
      <c r="DA26" s="50"/>
      <c r="DB26" s="50"/>
      <c r="DC26" s="50"/>
      <c r="DD26" s="50"/>
      <c r="DE26" s="49"/>
    </row>
    <row r="27" spans="1:109" ht="12" customHeight="1" x14ac:dyDescent="0.2">
      <c r="A27" s="1299" t="s">
        <v>122</v>
      </c>
      <c r="B27" s="1300"/>
      <c r="C27" s="1300"/>
      <c r="D27" s="1300"/>
      <c r="E27" s="1300"/>
      <c r="F27" s="1301"/>
      <c r="G27" s="994"/>
      <c r="H27" s="994"/>
      <c r="I27" s="994"/>
      <c r="J27" s="994"/>
      <c r="K27" s="994"/>
      <c r="L27" s="994"/>
      <c r="M27" s="994"/>
      <c r="N27" s="994"/>
      <c r="O27" s="994"/>
      <c r="P27" s="995"/>
      <c r="Q27" s="6"/>
      <c r="R27" s="6"/>
      <c r="S27" s="1297" t="s">
        <v>121</v>
      </c>
      <c r="T27" s="1298"/>
      <c r="U27" s="1298"/>
      <c r="V27" s="1298"/>
      <c r="W27" s="1298"/>
      <c r="X27" s="1298"/>
      <c r="Y27" s="1298"/>
      <c r="Z27" s="1328"/>
      <c r="AA27" s="1328"/>
      <c r="AB27" s="1328"/>
      <c r="AC27" s="1329" t="s">
        <v>116</v>
      </c>
      <c r="AD27" s="1330"/>
      <c r="AE27" s="1328"/>
      <c r="AF27" s="1328"/>
      <c r="AG27" s="1328"/>
      <c r="AH27" s="1329" t="s">
        <v>115</v>
      </c>
      <c r="AI27" s="1361"/>
      <c r="AJ27" s="5"/>
      <c r="AK27" s="5"/>
      <c r="AL27" s="5"/>
      <c r="AM27" s="5"/>
      <c r="AN27" s="5"/>
      <c r="AO27" s="5"/>
      <c r="AP27" s="5"/>
      <c r="AQ27" s="5"/>
      <c r="AR27" s="5"/>
      <c r="AS27" s="5"/>
      <c r="AT27" s="5"/>
      <c r="AU27" s="5"/>
      <c r="AV27" s="5"/>
      <c r="AW27" s="5"/>
      <c r="AX27" s="5"/>
      <c r="AY27" s="5"/>
      <c r="AZ27" s="5"/>
      <c r="BA27" s="5"/>
      <c r="BB27" s="5"/>
      <c r="BC27" s="48"/>
      <c r="BD27" s="47"/>
      <c r="BE27" s="47"/>
      <c r="BF27" s="47"/>
      <c r="BG27" s="47"/>
      <c r="BH27" s="47"/>
      <c r="BI27" s="47"/>
      <c r="BJ27" s="47"/>
      <c r="BK27" s="47"/>
      <c r="BL27" s="47"/>
      <c r="BM27" s="47"/>
      <c r="BN27" s="47"/>
      <c r="BO27" s="47"/>
      <c r="BP27" s="47"/>
      <c r="BQ27" s="47"/>
      <c r="BR27" s="47"/>
      <c r="BS27" s="46"/>
      <c r="BT27" s="5"/>
      <c r="BU27" s="5"/>
      <c r="BV27" s="5"/>
      <c r="BW27" s="5"/>
      <c r="BX27" s="5"/>
      <c r="BY27" s="5"/>
      <c r="BZ27" s="5"/>
      <c r="CA27" s="5"/>
      <c r="CB27" s="5"/>
      <c r="CC27" s="50"/>
      <c r="CD27" s="50"/>
      <c r="CE27" s="50"/>
      <c r="CF27" s="50"/>
      <c r="CG27" s="50"/>
      <c r="CH27" s="50"/>
      <c r="CI27" s="50"/>
      <c r="CJ27" s="50"/>
      <c r="CK27" s="50"/>
      <c r="CL27" s="50"/>
      <c r="CM27" s="50"/>
      <c r="CN27" s="50"/>
      <c r="CO27" s="50"/>
      <c r="CP27" s="50"/>
      <c r="CQ27" s="50"/>
      <c r="CR27" s="50"/>
      <c r="CS27" s="50"/>
      <c r="CT27" s="50"/>
      <c r="CU27" s="50"/>
      <c r="CV27" s="50"/>
      <c r="CW27" s="50"/>
      <c r="CX27" s="50"/>
      <c r="CY27" s="50"/>
      <c r="CZ27" s="50"/>
      <c r="DA27" s="50"/>
      <c r="DB27" s="50"/>
      <c r="DC27" s="50"/>
      <c r="DD27" s="50"/>
      <c r="DE27" s="49"/>
    </row>
    <row r="28" spans="1:109" ht="12" customHeight="1" thickBot="1" x14ac:dyDescent="0.25">
      <c r="A28" s="1325" t="s">
        <v>120</v>
      </c>
      <c r="B28" s="1326"/>
      <c r="C28" s="1326"/>
      <c r="D28" s="1326"/>
      <c r="E28" s="1326"/>
      <c r="F28" s="1327"/>
      <c r="G28" s="1344"/>
      <c r="H28" s="1345"/>
      <c r="I28" s="1345"/>
      <c r="J28" s="1341" t="s">
        <v>119</v>
      </c>
      <c r="K28" s="1343"/>
      <c r="L28" s="1344"/>
      <c r="M28" s="1345"/>
      <c r="N28" s="1345"/>
      <c r="O28" s="1341" t="s">
        <v>119</v>
      </c>
      <c r="P28" s="1342"/>
      <c r="Q28" s="6"/>
      <c r="R28" s="6"/>
      <c r="S28" s="1297" t="s">
        <v>118</v>
      </c>
      <c r="T28" s="1298"/>
      <c r="U28" s="1298"/>
      <c r="V28" s="1298"/>
      <c r="W28" s="1298"/>
      <c r="X28" s="1298"/>
      <c r="Y28" s="1298"/>
      <c r="Z28" s="1153"/>
      <c r="AA28" s="1154"/>
      <c r="AB28" s="1154"/>
      <c r="AC28" s="1154"/>
      <c r="AD28" s="1154"/>
      <c r="AE28" s="1154"/>
      <c r="AF28" s="1154"/>
      <c r="AG28" s="1154"/>
      <c r="AH28" s="1154"/>
      <c r="AI28" s="1333"/>
      <c r="AJ28" s="5"/>
      <c r="AK28" s="5"/>
      <c r="AL28" s="5"/>
      <c r="AM28" s="5"/>
      <c r="AN28" s="5"/>
      <c r="AO28" s="5"/>
      <c r="AP28" s="5"/>
      <c r="AQ28" s="5"/>
      <c r="AR28" s="5"/>
      <c r="AS28" s="5"/>
      <c r="AT28" s="5"/>
      <c r="AU28" s="5"/>
      <c r="AV28" s="1294"/>
      <c r="AW28" s="1294"/>
      <c r="AX28" s="5"/>
      <c r="AY28" s="5"/>
      <c r="AZ28" s="5"/>
      <c r="BA28" s="5"/>
      <c r="BB28" s="5"/>
      <c r="BC28" s="48"/>
      <c r="BD28" s="47"/>
      <c r="BE28" s="47"/>
      <c r="BF28" s="47"/>
      <c r="BG28" s="47"/>
      <c r="BH28" s="47"/>
      <c r="BI28" s="47"/>
      <c r="BJ28" s="47"/>
      <c r="BK28" s="47"/>
      <c r="BL28" s="47"/>
      <c r="BM28" s="47"/>
      <c r="BN28" s="47"/>
      <c r="BO28" s="47"/>
      <c r="BP28" s="47"/>
      <c r="BQ28" s="47"/>
      <c r="BR28" s="47"/>
      <c r="BS28" s="46"/>
      <c r="BT28" s="5"/>
      <c r="BU28" s="5"/>
      <c r="BV28" s="5"/>
      <c r="BW28" s="5"/>
      <c r="BX28" s="5"/>
      <c r="BY28" s="5"/>
      <c r="BZ28" s="5"/>
      <c r="CA28" s="5"/>
      <c r="CB28" s="5"/>
      <c r="CC28" s="50"/>
      <c r="CD28" s="50"/>
      <c r="CE28" s="50"/>
      <c r="CF28" s="50"/>
      <c r="CG28" s="50"/>
      <c r="CH28" s="50"/>
      <c r="CI28" s="50"/>
      <c r="CJ28" s="50"/>
      <c r="CK28" s="50"/>
      <c r="CL28" s="50"/>
      <c r="CM28" s="50"/>
      <c r="CN28" s="50"/>
      <c r="CO28" s="50"/>
      <c r="CP28" s="50"/>
      <c r="CQ28" s="50"/>
      <c r="CR28" s="50"/>
      <c r="CS28" s="50"/>
      <c r="CT28" s="50"/>
      <c r="CU28" s="50"/>
      <c r="CV28" s="50"/>
      <c r="CW28" s="50"/>
      <c r="CX28" s="50"/>
      <c r="CY28" s="50"/>
      <c r="CZ28" s="50"/>
      <c r="DA28" s="50"/>
      <c r="DB28" s="50"/>
      <c r="DC28" s="50"/>
      <c r="DD28" s="50"/>
      <c r="DE28" s="49"/>
    </row>
    <row r="29" spans="1:109" ht="12" customHeight="1" thickBot="1" x14ac:dyDescent="0.25">
      <c r="A29" s="6"/>
      <c r="B29" s="6"/>
      <c r="C29" s="6"/>
      <c r="D29" s="6"/>
      <c r="E29" s="6"/>
      <c r="F29" s="6"/>
      <c r="G29" s="6"/>
      <c r="H29" s="6"/>
      <c r="I29" s="6"/>
      <c r="J29" s="6"/>
      <c r="K29" s="6"/>
      <c r="L29" s="6"/>
      <c r="M29" s="6"/>
      <c r="N29" s="6"/>
      <c r="O29" s="6"/>
      <c r="P29" s="6"/>
      <c r="Q29" s="6"/>
      <c r="R29" s="6"/>
      <c r="S29" s="1297" t="s">
        <v>117</v>
      </c>
      <c r="T29" s="1298"/>
      <c r="U29" s="1298"/>
      <c r="V29" s="1298"/>
      <c r="W29" s="1298"/>
      <c r="X29" s="1298"/>
      <c r="Y29" s="1298"/>
      <c r="Z29" s="1328"/>
      <c r="AA29" s="1328"/>
      <c r="AB29" s="1328"/>
      <c r="AC29" s="1329" t="s">
        <v>116</v>
      </c>
      <c r="AD29" s="1330"/>
      <c r="AE29" s="1328"/>
      <c r="AF29" s="1328"/>
      <c r="AG29" s="1328"/>
      <c r="AH29" s="1329" t="s">
        <v>115</v>
      </c>
      <c r="AI29" s="1361"/>
      <c r="AJ29" s="5"/>
      <c r="AK29" s="5"/>
      <c r="AL29" s="5"/>
      <c r="AM29" s="5"/>
      <c r="AN29" s="5"/>
      <c r="AO29" s="5"/>
      <c r="AP29" s="5"/>
      <c r="AQ29" s="5"/>
      <c r="AR29" s="5"/>
      <c r="AS29" s="5"/>
      <c r="AT29" s="5"/>
      <c r="AU29" s="5"/>
      <c r="AV29" s="537"/>
      <c r="AW29" s="5"/>
      <c r="AX29" s="5"/>
      <c r="AY29" s="5"/>
      <c r="AZ29" s="5"/>
      <c r="BA29" s="5"/>
      <c r="BB29" s="5"/>
      <c r="BC29" s="48"/>
      <c r="BD29" s="47"/>
      <c r="BE29" s="47"/>
      <c r="BF29" s="47"/>
      <c r="BG29" s="47"/>
      <c r="BH29" s="47"/>
      <c r="BI29" s="47"/>
      <c r="BJ29" s="47"/>
      <c r="BK29" s="47"/>
      <c r="BL29" s="47"/>
      <c r="BM29" s="47"/>
      <c r="BN29" s="47"/>
      <c r="BO29" s="47"/>
      <c r="BP29" s="47"/>
      <c r="BQ29" s="47"/>
      <c r="BR29" s="47"/>
      <c r="BS29" s="46"/>
      <c r="BT29" s="5"/>
      <c r="BU29" s="5"/>
      <c r="BV29" s="5"/>
      <c r="BW29" s="5"/>
      <c r="BX29" s="5"/>
      <c r="BY29" s="5"/>
      <c r="BZ29" s="5"/>
      <c r="CA29" s="5"/>
      <c r="CB29" s="5"/>
      <c r="CC29" s="50"/>
      <c r="CD29" s="50"/>
      <c r="CE29" s="50"/>
      <c r="CF29" s="50"/>
      <c r="CG29" s="50"/>
      <c r="CH29" s="50"/>
      <c r="CI29" s="50"/>
      <c r="CJ29" s="50"/>
      <c r="CK29" s="50"/>
      <c r="CL29" s="50"/>
      <c r="CM29" s="50"/>
      <c r="CN29" s="50"/>
      <c r="CO29" s="50"/>
      <c r="CP29" s="50"/>
      <c r="CQ29" s="50"/>
      <c r="CR29" s="50"/>
      <c r="CS29" s="50"/>
      <c r="CT29" s="50"/>
      <c r="CU29" s="50"/>
      <c r="CV29" s="50"/>
      <c r="CW29" s="50"/>
      <c r="CX29" s="50"/>
      <c r="CY29" s="50"/>
      <c r="CZ29" s="50"/>
      <c r="DA29" s="50"/>
      <c r="DB29" s="50"/>
      <c r="DC29" s="50"/>
      <c r="DD29" s="50"/>
      <c r="DE29" s="49"/>
    </row>
    <row r="30" spans="1:109" ht="12.75" thickBot="1" x14ac:dyDescent="0.25">
      <c r="A30" s="1334" t="s">
        <v>114</v>
      </c>
      <c r="B30" s="1335"/>
      <c r="C30" s="1335"/>
      <c r="D30" s="1335"/>
      <c r="E30" s="1335"/>
      <c r="F30" s="51" t="s">
        <v>113</v>
      </c>
      <c r="G30" s="1336"/>
      <c r="H30" s="1336"/>
      <c r="I30" s="1336"/>
      <c r="J30" s="1336"/>
      <c r="K30" s="1336"/>
      <c r="L30" s="1336"/>
      <c r="M30" s="1336"/>
      <c r="N30" s="1336"/>
      <c r="O30" s="1336"/>
      <c r="P30" s="1336"/>
      <c r="Q30" s="1337"/>
      <c r="R30" s="6"/>
      <c r="S30" s="1297" t="s">
        <v>112</v>
      </c>
      <c r="T30" s="1298"/>
      <c r="U30" s="1298"/>
      <c r="V30" s="1298"/>
      <c r="W30" s="1298"/>
      <c r="X30" s="1298"/>
      <c r="Y30" s="1298"/>
      <c r="Z30" s="1153"/>
      <c r="AA30" s="1154"/>
      <c r="AB30" s="1154"/>
      <c r="AC30" s="1154"/>
      <c r="AD30" s="1154"/>
      <c r="AE30" s="1154"/>
      <c r="AF30" s="1154"/>
      <c r="AG30" s="1154"/>
      <c r="AH30" s="1154"/>
      <c r="AI30" s="1333"/>
      <c r="AJ30" s="5"/>
      <c r="AK30" s="5"/>
      <c r="AL30" s="5"/>
      <c r="AM30" s="5"/>
      <c r="AN30" s="5"/>
      <c r="AO30" s="5"/>
      <c r="AP30" s="5"/>
      <c r="AQ30" s="5"/>
      <c r="AR30" s="5"/>
      <c r="AS30" s="5"/>
      <c r="AT30" s="5"/>
      <c r="AU30" s="5"/>
      <c r="AV30" s="5"/>
      <c r="AW30" s="5"/>
      <c r="AX30" s="5"/>
      <c r="AY30" s="5"/>
      <c r="AZ30" s="5"/>
      <c r="BA30" s="5"/>
      <c r="BB30" s="5"/>
      <c r="BC30" s="48"/>
      <c r="BD30" s="47"/>
      <c r="BE30" s="47"/>
      <c r="BF30" s="47"/>
      <c r="BG30" s="47"/>
      <c r="BH30" s="47"/>
      <c r="BI30" s="47"/>
      <c r="BJ30" s="47"/>
      <c r="BK30" s="47"/>
      <c r="BL30" s="47"/>
      <c r="BM30" s="47"/>
      <c r="BN30" s="47"/>
      <c r="BO30" s="47"/>
      <c r="BP30" s="47"/>
      <c r="BQ30" s="47"/>
      <c r="BR30" s="47"/>
      <c r="BS30" s="46"/>
      <c r="BT30" s="5"/>
      <c r="BU30" s="5"/>
      <c r="BV30" s="5"/>
      <c r="BW30" s="5"/>
      <c r="BX30" s="5"/>
      <c r="BY30" s="5"/>
      <c r="BZ30" s="5"/>
      <c r="CA30" s="5"/>
      <c r="CB30" s="5"/>
      <c r="CC30" s="50"/>
      <c r="CD30" s="50"/>
      <c r="CE30" s="50"/>
      <c r="CF30" s="50"/>
      <c r="CG30" s="50"/>
      <c r="CH30" s="50"/>
      <c r="CI30" s="50"/>
      <c r="CJ30" s="50"/>
      <c r="CK30" s="50"/>
      <c r="CL30" s="50"/>
      <c r="CM30" s="50"/>
      <c r="CN30" s="50"/>
      <c r="CO30" s="50"/>
      <c r="CP30" s="50"/>
      <c r="CQ30" s="50"/>
      <c r="CR30" s="50"/>
      <c r="CS30" s="50"/>
      <c r="CT30" s="50"/>
      <c r="CU30" s="50"/>
      <c r="CV30" s="50"/>
      <c r="CW30" s="50"/>
      <c r="CX30" s="50"/>
      <c r="CY30" s="50"/>
      <c r="CZ30" s="50"/>
      <c r="DA30" s="50"/>
      <c r="DB30" s="50"/>
      <c r="DC30" s="50"/>
      <c r="DD30" s="50"/>
      <c r="DE30" s="49"/>
    </row>
    <row r="31" spans="1:109" ht="12" customHeight="1" thickTop="1" x14ac:dyDescent="0.2">
      <c r="A31" s="1320" t="s">
        <v>111</v>
      </c>
      <c r="B31" s="1321"/>
      <c r="C31" s="1321"/>
      <c r="D31" s="1321"/>
      <c r="E31" s="1321"/>
      <c r="F31" s="1321"/>
      <c r="G31" s="1321"/>
      <c r="H31" s="1322"/>
      <c r="I31" s="1322"/>
      <c r="J31" s="1322"/>
      <c r="K31" s="1322"/>
      <c r="L31" s="1322"/>
      <c r="M31" s="1322"/>
      <c r="N31" s="1322"/>
      <c r="O31" s="1322"/>
      <c r="P31" s="1322"/>
      <c r="Q31" s="1332"/>
      <c r="R31" s="6"/>
      <c r="S31" s="1297" t="s">
        <v>110</v>
      </c>
      <c r="T31" s="1298"/>
      <c r="U31" s="1298"/>
      <c r="V31" s="1298"/>
      <c r="W31" s="1298"/>
      <c r="X31" s="1298"/>
      <c r="Y31" s="1298"/>
      <c r="Z31" s="1098"/>
      <c r="AA31" s="1099"/>
      <c r="AB31" s="1099"/>
      <c r="AC31" s="1099"/>
      <c r="AD31" s="1359" t="s">
        <v>109</v>
      </c>
      <c r="AE31" s="1359"/>
      <c r="AF31" s="1100"/>
      <c r="AG31" s="1100"/>
      <c r="AH31" s="1100"/>
      <c r="AI31" s="1419"/>
      <c r="AJ31" s="5"/>
      <c r="AK31" s="5"/>
      <c r="AL31" s="5"/>
      <c r="AM31" s="5"/>
      <c r="AN31" s="5"/>
      <c r="AO31" s="5"/>
      <c r="AP31" s="5"/>
      <c r="AQ31" s="5"/>
      <c r="AR31" s="5"/>
      <c r="AS31" s="5"/>
      <c r="AT31" s="5"/>
      <c r="AU31" s="5"/>
      <c r="AV31" s="5"/>
      <c r="AW31" s="5"/>
      <c r="AX31" s="5"/>
      <c r="AY31" s="5"/>
      <c r="AZ31" s="5"/>
      <c r="BA31" s="5"/>
      <c r="BB31" s="5"/>
      <c r="BC31" s="48"/>
      <c r="BD31" s="47"/>
      <c r="BE31" s="47"/>
      <c r="BF31" s="47"/>
      <c r="BG31" s="47"/>
      <c r="BH31" s="47"/>
      <c r="BI31" s="47"/>
      <c r="BJ31" s="47"/>
      <c r="BK31" s="47"/>
      <c r="BL31" s="47"/>
      <c r="BM31" s="47"/>
      <c r="BN31" s="47"/>
      <c r="BO31" s="47"/>
      <c r="BP31" s="47"/>
      <c r="BQ31" s="47"/>
      <c r="BR31" s="47"/>
      <c r="BS31" s="46"/>
      <c r="BT31" s="5"/>
      <c r="BU31" s="5"/>
      <c r="BV31" s="5"/>
      <c r="BW31" s="5"/>
      <c r="BX31" s="5"/>
      <c r="BY31" s="5"/>
      <c r="BZ31" s="5"/>
      <c r="CA31" s="5"/>
      <c r="CB31" s="5"/>
      <c r="CC31" s="50"/>
      <c r="CD31" s="50"/>
      <c r="CE31" s="50"/>
      <c r="CF31" s="50"/>
      <c r="CG31" s="50"/>
    </row>
    <row r="32" spans="1:109" ht="12" customHeight="1" thickBot="1" x14ac:dyDescent="0.25">
      <c r="A32" s="1297" t="s">
        <v>108</v>
      </c>
      <c r="B32" s="1298"/>
      <c r="C32" s="1298"/>
      <c r="D32" s="1298"/>
      <c r="E32" s="1298"/>
      <c r="F32" s="1298"/>
      <c r="G32" s="1298"/>
      <c r="H32" s="994"/>
      <c r="I32" s="994"/>
      <c r="J32" s="994"/>
      <c r="K32" s="994"/>
      <c r="L32" s="994"/>
      <c r="M32" s="994"/>
      <c r="N32" s="994"/>
      <c r="O32" s="994"/>
      <c r="P32" s="994"/>
      <c r="Q32" s="995"/>
      <c r="R32" s="6"/>
      <c r="S32" s="1315" t="s">
        <v>107</v>
      </c>
      <c r="T32" s="1316"/>
      <c r="U32" s="1316"/>
      <c r="V32" s="1316"/>
      <c r="W32" s="1316"/>
      <c r="X32" s="1316"/>
      <c r="Y32" s="1316"/>
      <c r="Z32" s="1055"/>
      <c r="AA32" s="1382"/>
      <c r="AB32" s="1382"/>
      <c r="AC32" s="1382"/>
      <c r="AD32" s="1382"/>
      <c r="AE32" s="1417" t="s">
        <v>106</v>
      </c>
      <c r="AF32" s="1417"/>
      <c r="AG32" s="1417"/>
      <c r="AH32" s="1417"/>
      <c r="AI32" s="1418"/>
      <c r="AJ32" s="5"/>
      <c r="AK32" s="5"/>
      <c r="AL32" s="5"/>
      <c r="AM32" s="5"/>
      <c r="AN32" s="5"/>
      <c r="AO32" s="5"/>
      <c r="AP32" s="5"/>
      <c r="AQ32" s="5"/>
      <c r="AR32" s="5"/>
      <c r="AS32" s="5"/>
      <c r="AT32" s="5"/>
      <c r="AU32" s="5"/>
      <c r="AV32" s="5"/>
      <c r="AW32" s="5"/>
      <c r="AX32" s="5"/>
      <c r="AY32" s="5"/>
      <c r="AZ32" s="5"/>
      <c r="BA32" s="5"/>
      <c r="BB32" s="5"/>
      <c r="BC32" s="48"/>
      <c r="BD32" s="47"/>
      <c r="BE32" s="47"/>
      <c r="BF32" s="47"/>
      <c r="BG32" s="47"/>
      <c r="BH32" s="47"/>
      <c r="BI32" s="47"/>
      <c r="BJ32" s="47"/>
      <c r="BK32" s="47"/>
      <c r="BL32" s="47"/>
      <c r="BM32" s="47"/>
      <c r="BN32" s="47"/>
      <c r="BO32" s="47"/>
      <c r="BP32" s="47"/>
      <c r="BQ32" s="47"/>
      <c r="BR32" s="47"/>
      <c r="BS32" s="46"/>
      <c r="BT32" s="5"/>
      <c r="BU32" s="5"/>
      <c r="BV32" s="5"/>
      <c r="BW32" s="5"/>
      <c r="BX32" s="5"/>
      <c r="BY32" s="5"/>
      <c r="BZ32" s="5"/>
      <c r="CA32" s="5"/>
      <c r="CB32" s="5"/>
      <c r="CC32" s="50"/>
      <c r="CD32" s="50"/>
      <c r="CE32" s="50"/>
      <c r="CF32" s="50"/>
      <c r="CG32" s="50"/>
    </row>
    <row r="33" spans="1:85" ht="12" customHeight="1" thickBot="1" x14ac:dyDescent="0.25">
      <c r="A33" s="1299" t="s">
        <v>105</v>
      </c>
      <c r="B33" s="1300"/>
      <c r="C33" s="1300"/>
      <c r="D33" s="1300"/>
      <c r="E33" s="1300"/>
      <c r="F33" s="1300"/>
      <c r="G33" s="1301"/>
      <c r="H33" s="934"/>
      <c r="I33" s="934"/>
      <c r="J33" s="934"/>
      <c r="K33" s="934"/>
      <c r="L33" s="934"/>
      <c r="M33" s="934"/>
      <c r="N33" s="934"/>
      <c r="O33" s="934"/>
      <c r="P33" s="934"/>
      <c r="Q33" s="1022"/>
      <c r="R33" s="6"/>
      <c r="S33" s="6"/>
      <c r="T33" s="6"/>
      <c r="U33" s="6"/>
      <c r="V33" s="6"/>
      <c r="W33" s="6"/>
      <c r="X33" s="6"/>
      <c r="Y33" s="6"/>
      <c r="Z33" s="6"/>
      <c r="AA33" s="42"/>
      <c r="AB33" s="42"/>
      <c r="AC33" s="42"/>
      <c r="AD33" s="42"/>
      <c r="AE33" s="42"/>
      <c r="AF33" s="42"/>
      <c r="AG33" s="42"/>
      <c r="AH33" s="42"/>
      <c r="AI33" s="42"/>
      <c r="AJ33" s="5"/>
      <c r="AK33" s="1461" t="s">
        <v>103</v>
      </c>
      <c r="AL33" s="1462"/>
      <c r="AM33" s="1462"/>
      <c r="AN33" s="1462"/>
      <c r="AO33" s="1462"/>
      <c r="AP33" s="1462"/>
      <c r="AQ33" s="1462"/>
      <c r="AR33" s="1462"/>
      <c r="AS33" s="1462"/>
      <c r="AT33" s="1462"/>
      <c r="AU33" s="1462"/>
      <c r="AV33" s="1463"/>
      <c r="AW33" s="5"/>
      <c r="AX33" s="5"/>
      <c r="AY33" s="5"/>
      <c r="AZ33" s="5"/>
      <c r="BA33" s="5"/>
      <c r="BB33" s="5"/>
      <c r="BC33" s="48"/>
      <c r="BD33" s="47"/>
      <c r="BE33" s="47"/>
      <c r="BF33" s="47"/>
      <c r="BG33" s="47"/>
      <c r="BH33" s="47"/>
      <c r="BI33" s="47"/>
      <c r="BJ33" s="47"/>
      <c r="BK33" s="47"/>
      <c r="BL33" s="47"/>
      <c r="BM33" s="47"/>
      <c r="BN33" s="47"/>
      <c r="BO33" s="47"/>
      <c r="BP33" s="47"/>
      <c r="BQ33" s="47"/>
      <c r="BR33" s="47"/>
      <c r="BS33" s="46"/>
      <c r="BT33" s="5"/>
      <c r="BU33" s="5"/>
      <c r="BV33" s="5"/>
      <c r="BW33" s="5"/>
      <c r="BX33" s="5"/>
      <c r="BY33" s="5"/>
      <c r="BZ33" s="5"/>
      <c r="CA33" s="5"/>
      <c r="CB33" s="5"/>
      <c r="CC33" s="50"/>
      <c r="CD33" s="50"/>
      <c r="CE33" s="50"/>
      <c r="CF33" s="50"/>
      <c r="CG33" s="50"/>
    </row>
    <row r="34" spans="1:85" ht="15.6" customHeight="1" thickTop="1" thickBot="1" x14ac:dyDescent="0.25">
      <c r="A34" s="1297" t="s">
        <v>104</v>
      </c>
      <c r="B34" s="1298"/>
      <c r="C34" s="1298"/>
      <c r="D34" s="1298"/>
      <c r="E34" s="1298"/>
      <c r="F34" s="1298"/>
      <c r="G34" s="1298"/>
      <c r="H34" s="1019"/>
      <c r="I34" s="1020"/>
      <c r="J34" s="1020"/>
      <c r="K34" s="1020"/>
      <c r="L34" s="1020"/>
      <c r="M34" s="1020"/>
      <c r="N34" s="1020"/>
      <c r="O34" s="1020"/>
      <c r="P34" s="1020"/>
      <c r="Q34" s="1021"/>
      <c r="R34" s="42"/>
      <c r="S34" s="42"/>
      <c r="T34" s="42"/>
      <c r="U34" s="42"/>
      <c r="V34" s="42"/>
      <c r="W34" s="42"/>
      <c r="X34" s="42"/>
      <c r="Y34" s="42"/>
      <c r="Z34" s="1309" t="s">
        <v>1032</v>
      </c>
      <c r="AA34" s="1310"/>
      <c r="AB34" s="1310"/>
      <c r="AC34" s="1310"/>
      <c r="AD34" s="1310"/>
      <c r="AE34" s="1310"/>
      <c r="AF34" s="1310"/>
      <c r="AG34" s="1310"/>
      <c r="AH34" s="1310"/>
      <c r="AI34" s="1311"/>
      <c r="AJ34" s="5"/>
      <c r="AK34" s="1393" t="str">
        <f>IF(AF35&lt;&gt;"",IF(AF35&gt;=#REF!*1.2,"Actual DP setpoint exceeds Design + 20% by "&amp;AF35-#REF!*1.2&amp;" in. w.c. If higher DP is correct create a write-up for Remarks of why.",""),"")</f>
        <v/>
      </c>
      <c r="AL34" s="1394"/>
      <c r="AM34" s="1394"/>
      <c r="AN34" s="1394"/>
      <c r="AO34" s="1394"/>
      <c r="AP34" s="1394"/>
      <c r="AQ34" s="1394"/>
      <c r="AR34" s="1394"/>
      <c r="AS34" s="1394"/>
      <c r="AT34" s="1394"/>
      <c r="AU34" s="1394"/>
      <c r="AV34" s="1395"/>
      <c r="AW34" s="5"/>
      <c r="AX34" s="5"/>
      <c r="AY34" s="5"/>
      <c r="AZ34" s="5"/>
      <c r="BA34" s="5"/>
      <c r="BB34" s="5"/>
      <c r="BC34" s="48"/>
      <c r="BD34" s="47"/>
      <c r="BE34" s="47"/>
      <c r="BF34" s="47"/>
      <c r="BG34" s="47"/>
      <c r="BH34" s="47"/>
      <c r="BI34" s="47"/>
      <c r="BJ34" s="47"/>
      <c r="BK34" s="47"/>
      <c r="BL34" s="47"/>
      <c r="BM34" s="47"/>
      <c r="BN34" s="47"/>
      <c r="BO34" s="47"/>
      <c r="BP34" s="47"/>
      <c r="BQ34" s="47"/>
      <c r="BR34" s="47"/>
      <c r="BS34" s="46"/>
      <c r="BT34" s="5"/>
      <c r="BU34" s="5"/>
      <c r="BV34" s="5"/>
      <c r="BW34" s="5"/>
      <c r="BX34" s="5"/>
      <c r="BY34" s="5"/>
      <c r="BZ34" s="5"/>
      <c r="CA34" s="5"/>
      <c r="CB34" s="5"/>
    </row>
    <row r="35" spans="1:85" ht="12.75" customHeight="1" thickBot="1" x14ac:dyDescent="0.25">
      <c r="A35" s="1323"/>
      <c r="B35" s="1324"/>
      <c r="C35" s="1324"/>
      <c r="D35" s="1324"/>
      <c r="E35" s="1324"/>
      <c r="F35" s="1324"/>
      <c r="G35" s="1324"/>
      <c r="H35" s="1385" t="s">
        <v>102</v>
      </c>
      <c r="I35" s="1385"/>
      <c r="J35" s="1385"/>
      <c r="K35" s="1385"/>
      <c r="L35" s="1385"/>
      <c r="M35" s="1385" t="s">
        <v>101</v>
      </c>
      <c r="N35" s="1385"/>
      <c r="O35" s="1385"/>
      <c r="P35" s="1385"/>
      <c r="Q35" s="1386"/>
      <c r="R35" s="42"/>
      <c r="S35" s="42"/>
      <c r="T35" s="42"/>
      <c r="U35" s="42"/>
      <c r="V35" s="42"/>
      <c r="W35" s="42"/>
      <c r="X35" s="42"/>
      <c r="Y35" s="42"/>
      <c r="Z35" s="1259" t="s">
        <v>901</v>
      </c>
      <c r="AA35" s="1260"/>
      <c r="AB35" s="1260"/>
      <c r="AC35" s="1260"/>
      <c r="AD35" s="1260"/>
      <c r="AE35" s="1261"/>
      <c r="AF35" s="1295"/>
      <c r="AG35" s="1296"/>
      <c r="AH35" s="1436" t="s">
        <v>72</v>
      </c>
      <c r="AI35" s="1437"/>
      <c r="AJ35" s="5"/>
      <c r="AK35" s="1396"/>
      <c r="AL35" s="1397"/>
      <c r="AM35" s="1397"/>
      <c r="AN35" s="1397"/>
      <c r="AO35" s="1397"/>
      <c r="AP35" s="1397"/>
      <c r="AQ35" s="1397"/>
      <c r="AR35" s="1397"/>
      <c r="AS35" s="1397"/>
      <c r="AT35" s="1397"/>
      <c r="AU35" s="1397"/>
      <c r="AV35" s="1398"/>
      <c r="AW35" s="5"/>
      <c r="AX35" s="5"/>
      <c r="AY35" s="5"/>
      <c r="AZ35" s="5"/>
      <c r="BA35" s="5"/>
      <c r="BB35" s="5"/>
      <c r="BC35" s="45"/>
      <c r="BD35" s="44"/>
      <c r="BE35" s="44"/>
      <c r="BF35" s="44"/>
      <c r="BG35" s="44"/>
      <c r="BH35" s="44"/>
      <c r="BI35" s="44"/>
      <c r="BJ35" s="44"/>
      <c r="BK35" s="44"/>
      <c r="BL35" s="44"/>
      <c r="BM35" s="44"/>
      <c r="BN35" s="44"/>
      <c r="BO35" s="44"/>
      <c r="BP35" s="44"/>
      <c r="BQ35" s="44"/>
      <c r="BR35" s="44"/>
      <c r="BS35" s="43"/>
      <c r="BT35" s="5"/>
      <c r="BU35" s="5"/>
      <c r="BV35" s="5"/>
      <c r="BW35" s="5"/>
      <c r="BX35" s="5"/>
      <c r="BY35" s="5"/>
      <c r="BZ35" s="5"/>
      <c r="CA35" s="5"/>
      <c r="CB35" s="5"/>
    </row>
    <row r="36" spans="1:85" ht="12.75" customHeight="1" thickTop="1" thickBot="1" x14ac:dyDescent="0.25">
      <c r="A36" s="1320" t="s">
        <v>32</v>
      </c>
      <c r="B36" s="1321"/>
      <c r="C36" s="1321"/>
      <c r="D36" s="1321"/>
      <c r="E36" s="1321"/>
      <c r="F36" s="1321"/>
      <c r="G36" s="1321"/>
      <c r="H36" s="1322"/>
      <c r="I36" s="1322"/>
      <c r="J36" s="1322"/>
      <c r="K36" s="1322"/>
      <c r="L36" s="1322"/>
      <c r="M36" s="1331"/>
      <c r="N36" s="1322"/>
      <c r="O36" s="1322"/>
      <c r="P36" s="1322"/>
      <c r="Q36" s="1332"/>
      <c r="R36" s="42"/>
      <c r="S36" s="42"/>
      <c r="T36" s="42"/>
      <c r="U36" s="42"/>
      <c r="V36" s="42"/>
      <c r="W36" s="42"/>
      <c r="X36" s="42"/>
      <c r="Y36" s="42"/>
      <c r="Z36" s="1256" t="s">
        <v>876</v>
      </c>
      <c r="AA36" s="1257"/>
      <c r="AB36" s="1257"/>
      <c r="AC36" s="1257"/>
      <c r="AD36" s="1257"/>
      <c r="AE36" s="1258"/>
      <c r="AF36" s="1252"/>
      <c r="AG36" s="1253"/>
      <c r="AH36" s="1254" t="s">
        <v>72</v>
      </c>
      <c r="AI36" s="1255"/>
      <c r="AJ36" s="5"/>
      <c r="AK36" s="1396"/>
      <c r="AL36" s="1397"/>
      <c r="AM36" s="1397"/>
      <c r="AN36" s="1397"/>
      <c r="AO36" s="1397"/>
      <c r="AP36" s="1397"/>
      <c r="AQ36" s="1397"/>
      <c r="AR36" s="1397"/>
      <c r="AS36" s="1397"/>
      <c r="AT36" s="1397"/>
      <c r="AU36" s="1397"/>
      <c r="AV36" s="1398"/>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5" ht="12" customHeight="1" thickBot="1" x14ac:dyDescent="0.25">
      <c r="A37" s="1297" t="s">
        <v>100</v>
      </c>
      <c r="B37" s="1298"/>
      <c r="C37" s="1298"/>
      <c r="D37" s="1298"/>
      <c r="E37" s="1298"/>
      <c r="F37" s="1298"/>
      <c r="G37" s="1298"/>
      <c r="H37" s="933"/>
      <c r="I37" s="933"/>
      <c r="J37" s="933"/>
      <c r="K37" s="933"/>
      <c r="L37" s="933"/>
      <c r="M37" s="1317" t="s">
        <v>99</v>
      </c>
      <c r="N37" s="1318"/>
      <c r="O37" s="1318"/>
      <c r="P37" s="1318"/>
      <c r="Q37" s="1319"/>
      <c r="R37" s="6"/>
      <c r="S37" s="6"/>
      <c r="T37" s="6"/>
      <c r="U37" s="6"/>
      <c r="V37" s="6"/>
      <c r="W37" s="6"/>
      <c r="X37" s="6"/>
      <c r="Y37" s="6"/>
      <c r="Z37" s="746"/>
      <c r="AA37" s="746"/>
      <c r="AB37" s="746"/>
      <c r="AC37" s="746"/>
      <c r="AD37" s="746"/>
      <c r="AE37" s="746"/>
      <c r="AF37" s="744"/>
      <c r="AG37" s="744"/>
      <c r="AH37" s="745"/>
      <c r="AI37" s="745"/>
      <c r="AJ37" s="5"/>
      <c r="AK37" s="1399"/>
      <c r="AL37" s="1400"/>
      <c r="AM37" s="1400"/>
      <c r="AN37" s="1400"/>
      <c r="AO37" s="1400"/>
      <c r="AP37" s="1400"/>
      <c r="AQ37" s="1400"/>
      <c r="AR37" s="1400"/>
      <c r="AS37" s="1400"/>
      <c r="AT37" s="1400"/>
      <c r="AU37" s="1400"/>
      <c r="AV37" s="1401"/>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5" ht="12.75" thickBot="1" x14ac:dyDescent="0.25">
      <c r="A38" s="1297" t="s">
        <v>946</v>
      </c>
      <c r="B38" s="1298"/>
      <c r="C38" s="1298"/>
      <c r="D38" s="1298"/>
      <c r="E38" s="1298"/>
      <c r="F38" s="1298"/>
      <c r="G38" s="1298"/>
      <c r="H38" s="1317" t="s">
        <v>99</v>
      </c>
      <c r="I38" s="1318"/>
      <c r="J38" s="1318"/>
      <c r="K38" s="1318"/>
      <c r="L38" s="1318"/>
      <c r="M38" s="1318" t="str">
        <f>IF(H34&lt;&gt;"---",IF(H37*H34&lt;&gt;0,H37*H34, ""),"---")</f>
        <v/>
      </c>
      <c r="N38" s="1318"/>
      <c r="O38" s="1318"/>
      <c r="P38" s="1318"/>
      <c r="Q38" s="1319"/>
      <c r="R38" s="6"/>
      <c r="S38" s="6"/>
      <c r="T38" s="6"/>
      <c r="U38" s="6"/>
      <c r="V38" s="6"/>
      <c r="W38" s="6"/>
      <c r="X38" s="6"/>
      <c r="Y38" s="6"/>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row>
    <row r="39" spans="1:85" ht="12" customHeight="1" thickBot="1" x14ac:dyDescent="0.25">
      <c r="A39" s="1297" t="s">
        <v>947</v>
      </c>
      <c r="B39" s="1298"/>
      <c r="C39" s="1298"/>
      <c r="D39" s="1298"/>
      <c r="E39" s="1298"/>
      <c r="F39" s="1298"/>
      <c r="G39" s="1298"/>
      <c r="H39" s="1317" t="s">
        <v>99</v>
      </c>
      <c r="I39" s="1318"/>
      <c r="J39" s="1318"/>
      <c r="K39" s="1318"/>
      <c r="L39" s="1318"/>
      <c r="M39" s="1318" t="str">
        <f>IF(AT18="Single Phase",AN13,IF(AT18="Three Phase",IF(MOD(AN13,1)=0,AN13&amp;".0",AN13)&amp;", "&amp;IF(MOD(AN14,1)=0,AN14&amp;".0",AN14)&amp;", "&amp;IF(MOD(AN15,1)=0,AN15&amp;".0",AN15),""))</f>
        <v/>
      </c>
      <c r="N39" s="1318"/>
      <c r="O39" s="1318"/>
      <c r="P39" s="1318"/>
      <c r="Q39" s="1319"/>
      <c r="R39" s="6"/>
      <c r="S39" s="6"/>
      <c r="T39" s="6"/>
      <c r="U39" s="6"/>
      <c r="V39" s="6"/>
      <c r="W39" s="6"/>
      <c r="X39" s="1288" t="s">
        <v>830</v>
      </c>
      <c r="Y39" s="1289"/>
      <c r="Z39" s="1289"/>
      <c r="AA39" s="1289"/>
      <c r="AB39" s="1289"/>
      <c r="AC39" s="1289"/>
      <c r="AD39" s="1289"/>
      <c r="AE39" s="1289"/>
      <c r="AF39" s="1289"/>
      <c r="AG39" s="1289"/>
      <c r="AH39" s="1289"/>
      <c r="AI39" s="1290"/>
      <c r="AJ39" s="5"/>
      <c r="AK39" s="1450" t="s">
        <v>789</v>
      </c>
      <c r="AL39" s="1451"/>
      <c r="AM39" s="1451"/>
      <c r="AN39" s="1451"/>
      <c r="AO39" s="1451"/>
      <c r="AP39" s="1451"/>
      <c r="AQ39" s="1451"/>
      <c r="AR39" s="1451"/>
      <c r="AS39" s="1452"/>
      <c r="AT39" s="5"/>
      <c r="AU39" s="529" t="s">
        <v>442</v>
      </c>
      <c r="AV39" s="530"/>
      <c r="AW39" s="530"/>
      <c r="AX39" s="538"/>
      <c r="AY39" s="538"/>
      <c r="AZ39" s="538"/>
      <c r="BA39" s="538"/>
      <c r="BB39" s="538"/>
      <c r="BC39" s="538"/>
      <c r="BD39" s="538"/>
      <c r="BE39" s="538"/>
      <c r="BF39" s="538"/>
      <c r="BG39" s="538"/>
      <c r="BH39" s="538"/>
      <c r="BI39" s="538"/>
      <c r="BJ39" s="538"/>
      <c r="BK39" s="538"/>
      <c r="BL39" s="538"/>
      <c r="BM39" s="538"/>
      <c r="BN39" s="538"/>
      <c r="BO39" s="538"/>
      <c r="BP39" s="538"/>
      <c r="BQ39" s="538"/>
      <c r="BR39" s="538"/>
      <c r="BS39" s="538"/>
      <c r="BT39" s="538"/>
      <c r="BU39" s="538"/>
      <c r="BV39" s="538"/>
      <c r="BW39" s="538"/>
      <c r="BX39" s="538"/>
      <c r="BY39" s="538"/>
      <c r="BZ39" s="538"/>
      <c r="CA39" s="539"/>
      <c r="CB39" s="5"/>
    </row>
    <row r="40" spans="1:85" ht="12.6" customHeight="1" thickTop="1" thickBot="1" x14ac:dyDescent="0.25">
      <c r="A40" s="1315" t="s">
        <v>98</v>
      </c>
      <c r="B40" s="1316"/>
      <c r="C40" s="1316"/>
      <c r="D40" s="1316"/>
      <c r="E40" s="1316"/>
      <c r="F40" s="1316"/>
      <c r="G40" s="1316"/>
      <c r="H40" s="1065"/>
      <c r="I40" s="1065"/>
      <c r="J40" s="1065"/>
      <c r="K40" s="1065"/>
      <c r="L40" s="1065"/>
      <c r="M40" s="1302" t="str">
        <f>IF(AT18="Single Phase",AQ13,IF(AT18="Three Phase",AQ13 &amp;", "&amp; AQ14 &amp; ", " &amp; AQ15,""))</f>
        <v/>
      </c>
      <c r="N40" s="1303"/>
      <c r="O40" s="1303"/>
      <c r="P40" s="1303"/>
      <c r="Q40" s="1304"/>
      <c r="R40" s="6"/>
      <c r="S40" s="6"/>
      <c r="T40" s="6"/>
      <c r="U40" s="6"/>
      <c r="V40" s="6"/>
      <c r="W40" s="6"/>
      <c r="X40" s="1291"/>
      <c r="Y40" s="1292"/>
      <c r="Z40" s="1292"/>
      <c r="AA40" s="1292"/>
      <c r="AB40" s="1292"/>
      <c r="AC40" s="1292"/>
      <c r="AD40" s="1292"/>
      <c r="AE40" s="1293"/>
      <c r="AF40" s="1305"/>
      <c r="AG40" s="1306"/>
      <c r="AH40" s="1159"/>
      <c r="AI40" s="1438"/>
      <c r="AJ40" s="5"/>
      <c r="AK40" s="1453"/>
      <c r="AL40" s="1454"/>
      <c r="AM40" s="1454"/>
      <c r="AN40" s="1454"/>
      <c r="AO40" s="1454"/>
      <c r="AP40" s="1454"/>
      <c r="AQ40" s="1454"/>
      <c r="AR40" s="1454"/>
      <c r="AS40" s="1455"/>
      <c r="AT40" s="5"/>
      <c r="AU40" s="973"/>
      <c r="AV40" s="975"/>
      <c r="AW40" s="535">
        <v>1</v>
      </c>
      <c r="AX40" s="530"/>
      <c r="AY40" s="530"/>
      <c r="AZ40" s="530"/>
      <c r="BA40" s="530"/>
      <c r="BB40" s="530"/>
      <c r="BC40" s="530"/>
      <c r="BD40" s="530"/>
      <c r="BE40" s="530"/>
      <c r="BF40" s="530"/>
      <c r="BG40" s="530"/>
      <c r="BH40" s="530"/>
      <c r="BI40" s="530"/>
      <c r="BJ40" s="530"/>
      <c r="BK40" s="530"/>
      <c r="BL40" s="530"/>
      <c r="BM40" s="530"/>
      <c r="BN40" s="530"/>
      <c r="BO40" s="530"/>
      <c r="BP40" s="530"/>
      <c r="BQ40" s="530"/>
      <c r="BR40" s="530"/>
      <c r="BS40" s="530"/>
      <c r="BT40" s="530"/>
      <c r="BU40" s="530"/>
      <c r="BV40" s="530"/>
      <c r="BW40" s="530"/>
      <c r="BX40" s="530"/>
      <c r="BY40" s="530"/>
      <c r="BZ40" s="530"/>
      <c r="CA40" s="531"/>
      <c r="CB40" s="5"/>
    </row>
    <row r="41" spans="1:85" ht="12" customHeight="1" thickBo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5"/>
      <c r="AK41" s="1459" t="s">
        <v>843</v>
      </c>
      <c r="AL41" s="1460"/>
      <c r="AM41" s="1456"/>
      <c r="AN41" s="1457"/>
      <c r="AO41" s="1457"/>
      <c r="AP41" s="1457"/>
      <c r="AQ41" s="1457"/>
      <c r="AR41" s="1457"/>
      <c r="AS41" s="1458"/>
      <c r="AT41" s="5"/>
      <c r="AU41" s="1430"/>
      <c r="AV41" s="1431"/>
      <c r="AW41" s="532">
        <v>2</v>
      </c>
      <c r="AX41" s="535"/>
      <c r="AY41" s="1120" t="s">
        <v>215</v>
      </c>
      <c r="AZ41" s="1120"/>
      <c r="BA41" s="1120"/>
      <c r="BB41" s="1120"/>
      <c r="BC41" s="1120"/>
      <c r="BD41" s="1120"/>
      <c r="BE41" s="1120"/>
      <c r="BF41" s="1120"/>
      <c r="BG41" s="1120"/>
      <c r="BH41" s="1120"/>
      <c r="BI41" s="1120"/>
      <c r="BJ41" s="1120"/>
      <c r="BK41" s="1120"/>
      <c r="BL41" s="1120"/>
      <c r="BM41" s="1120"/>
      <c r="BN41" s="1120"/>
      <c r="BO41" s="1120"/>
      <c r="BP41" s="1120"/>
      <c r="BQ41" s="1120"/>
      <c r="BR41" s="1120"/>
      <c r="BS41" s="1120"/>
      <c r="BT41" s="1120"/>
      <c r="BU41" s="1120"/>
      <c r="BV41" s="1120"/>
      <c r="BW41" s="1120"/>
      <c r="BX41" s="1120"/>
      <c r="BY41" s="1120"/>
      <c r="BZ41" s="1120"/>
      <c r="CA41" s="1429"/>
      <c r="CB41" s="5"/>
    </row>
    <row r="42" spans="1:85" ht="12" customHeight="1" thickBot="1" x14ac:dyDescent="0.25">
      <c r="A42" s="1334" t="s">
        <v>97</v>
      </c>
      <c r="B42" s="1335"/>
      <c r="C42" s="1335"/>
      <c r="D42" s="1335"/>
      <c r="E42" s="1335"/>
      <c r="F42" s="1335"/>
      <c r="G42" s="1335"/>
      <c r="H42" s="1335"/>
      <c r="I42" s="1335"/>
      <c r="J42" s="1335"/>
      <c r="K42" s="1335"/>
      <c r="L42" s="1335"/>
      <c r="M42" s="1335"/>
      <c r="N42" s="1335"/>
      <c r="O42" s="1335"/>
      <c r="P42" s="1335"/>
      <c r="Q42" s="1335"/>
      <c r="R42" s="1335"/>
      <c r="S42" s="1335"/>
      <c r="T42" s="1335"/>
      <c r="U42" s="1335"/>
      <c r="V42" s="1335"/>
      <c r="W42" s="1335"/>
      <c r="X42" s="1335"/>
      <c r="Y42" s="1335"/>
      <c r="Z42" s="1335"/>
      <c r="AA42" s="1335"/>
      <c r="AB42" s="1335"/>
      <c r="AC42" s="1335"/>
      <c r="AD42" s="1335"/>
      <c r="AE42" s="1335"/>
      <c r="AF42" s="1335"/>
      <c r="AG42" s="1335"/>
      <c r="AH42" s="1335"/>
      <c r="AI42" s="1362"/>
      <c r="AJ42" s="5"/>
      <c r="AK42" s="1443" t="s">
        <v>844</v>
      </c>
      <c r="AL42" s="1435"/>
      <c r="AM42" s="1444"/>
      <c r="AN42" s="1444"/>
      <c r="AO42" s="1444"/>
      <c r="AP42" s="1444"/>
      <c r="AQ42" s="1444"/>
      <c r="AR42" s="1444"/>
      <c r="AS42" s="1445"/>
      <c r="AT42" s="5"/>
      <c r="AU42" s="1430"/>
      <c r="AV42" s="1431"/>
      <c r="AW42" s="532">
        <v>3</v>
      </c>
      <c r="AX42" s="532"/>
      <c r="AY42" s="999" t="s">
        <v>214</v>
      </c>
      <c r="AZ42" s="999"/>
      <c r="BA42" s="999"/>
      <c r="BB42" s="999"/>
      <c r="BC42" s="999"/>
      <c r="BD42" s="999"/>
      <c r="BE42" s="999"/>
      <c r="BF42" s="999"/>
      <c r="BG42" s="999"/>
      <c r="BH42" s="999"/>
      <c r="BI42" s="999"/>
      <c r="BJ42" s="999"/>
      <c r="BK42" s="999"/>
      <c r="BL42" s="999"/>
      <c r="BM42" s="999"/>
      <c r="BN42" s="999"/>
      <c r="BO42" s="999"/>
      <c r="BP42" s="999"/>
      <c r="BQ42" s="999"/>
      <c r="BR42" s="999"/>
      <c r="BS42" s="999"/>
      <c r="BT42" s="999"/>
      <c r="BU42" s="999"/>
      <c r="BV42" s="999"/>
      <c r="BW42" s="999"/>
      <c r="BX42" s="999"/>
      <c r="BY42" s="999"/>
      <c r="BZ42" s="999"/>
      <c r="CA42" s="1420"/>
      <c r="CB42" s="5"/>
    </row>
    <row r="43" spans="1:85" ht="12" customHeight="1" thickTop="1" x14ac:dyDescent="0.2">
      <c r="A43" s="1279" t="s">
        <v>96</v>
      </c>
      <c r="B43" s="1280"/>
      <c r="C43" s="1281"/>
      <c r="D43" s="1264" t="str">
        <f>IF(AM41&lt;&gt;"","A","")</f>
        <v/>
      </c>
      <c r="E43" s="1265"/>
      <c r="F43" s="1282" t="str">
        <f>IF(AM41&lt;&gt;"",AM41,"")</f>
        <v/>
      </c>
      <c r="G43" s="1262" t="str">
        <f>IF(AM41&lt;&gt;"","B","")</f>
        <v/>
      </c>
      <c r="H43" s="1263"/>
      <c r="I43" s="1270" t="str">
        <f>IF(AM42&lt;&gt;"",AM42,"")</f>
        <v/>
      </c>
      <c r="J43" s="1262" t="str">
        <f>IF(AM42&lt;&gt;"","C","")</f>
        <v/>
      </c>
      <c r="K43" s="1263"/>
      <c r="L43" s="1270" t="str">
        <f>IF(AM43&lt;&gt;"",AM43,"")</f>
        <v/>
      </c>
      <c r="M43" s="1262" t="str">
        <f>IF(AM43&lt;&gt;"","D","")</f>
        <v/>
      </c>
      <c r="N43" s="1263"/>
      <c r="O43" s="1270" t="str">
        <f>IF(AM44&lt;&gt;"",AM44,"")</f>
        <v/>
      </c>
      <c r="P43" s="1262" t="str">
        <f>IF(AM44&lt;&gt;"","E","")</f>
        <v/>
      </c>
      <c r="Q43" s="1263"/>
      <c r="R43" s="1270" t="str">
        <f>IF(AM45&lt;&gt;"",AM45,"")</f>
        <v/>
      </c>
      <c r="S43" s="1262" t="str">
        <f>IF(AM45&lt;&gt;"","F","")</f>
        <v/>
      </c>
      <c r="T43" s="1263"/>
      <c r="U43" s="1270" t="str">
        <f>IF(AM46&lt;&gt;"",AM46,"")</f>
        <v/>
      </c>
      <c r="V43" s="1262" t="str">
        <f>IF(AM46&lt;&gt;"","G","")</f>
        <v/>
      </c>
      <c r="W43" s="1263"/>
      <c r="X43" s="1270" t="str">
        <f>IF(AM47&lt;&gt;"",AM47,"")</f>
        <v/>
      </c>
      <c r="Y43" s="1262" t="str">
        <f>IF(AM47&lt;&gt;"","H","")</f>
        <v/>
      </c>
      <c r="Z43" s="1263"/>
      <c r="AA43" s="1270" t="str">
        <f>IF(AM48&lt;&gt;"",AM48,"")</f>
        <v/>
      </c>
      <c r="AB43" s="1262" t="str">
        <f>IF(AM48&lt;&gt;"","I","")</f>
        <v/>
      </c>
      <c r="AC43" s="1263"/>
      <c r="AD43" s="1270" t="str">
        <f>IF(AM49&lt;&gt;"",AM49,"")</f>
        <v/>
      </c>
      <c r="AE43" s="1262" t="str">
        <f>IF(AM49&lt;&gt;"","J","")</f>
        <v/>
      </c>
      <c r="AF43" s="1263"/>
      <c r="AG43" s="1282" t="str">
        <f>IF(AM50&lt;&gt;"",AM50,"")</f>
        <v/>
      </c>
      <c r="AH43" s="1262" t="str">
        <f>IF(AM50&lt;&gt;"","K","")</f>
        <v/>
      </c>
      <c r="AI43" s="1272"/>
      <c r="AJ43" s="5"/>
      <c r="AK43" s="1443" t="s">
        <v>845</v>
      </c>
      <c r="AL43" s="1435"/>
      <c r="AM43" s="1444"/>
      <c r="AN43" s="1444"/>
      <c r="AO43" s="1444"/>
      <c r="AP43" s="1444"/>
      <c r="AQ43" s="1444"/>
      <c r="AR43" s="1444"/>
      <c r="AS43" s="1445"/>
      <c r="AT43" s="5"/>
      <c r="AU43" s="1430"/>
      <c r="AV43" s="1431"/>
      <c r="AW43" s="532">
        <v>4</v>
      </c>
      <c r="AX43" s="532"/>
      <c r="AY43" s="999" t="s">
        <v>213</v>
      </c>
      <c r="AZ43" s="999"/>
      <c r="BA43" s="999"/>
      <c r="BB43" s="999"/>
      <c r="BC43" s="999"/>
      <c r="BD43" s="999"/>
      <c r="BE43" s="999"/>
      <c r="BF43" s="999"/>
      <c r="BG43" s="999"/>
      <c r="BH43" s="999"/>
      <c r="BI43" s="999"/>
      <c r="BJ43" s="999"/>
      <c r="BK43" s="999"/>
      <c r="BL43" s="999"/>
      <c r="BM43" s="999"/>
      <c r="BN43" s="999"/>
      <c r="BO43" s="999"/>
      <c r="BP43" s="999"/>
      <c r="BQ43" s="999"/>
      <c r="BR43" s="999"/>
      <c r="BS43" s="999"/>
      <c r="BT43" s="999"/>
      <c r="BU43" s="999"/>
      <c r="BV43" s="999"/>
      <c r="BW43" s="999"/>
      <c r="BX43" s="999"/>
      <c r="BY43" s="999"/>
      <c r="BZ43" s="999"/>
      <c r="CA43" s="1420"/>
      <c r="CB43" s="5"/>
    </row>
    <row r="44" spans="1:85" ht="12" customHeight="1" x14ac:dyDescent="0.2">
      <c r="A44" s="41"/>
      <c r="B44" s="39"/>
      <c r="C44" s="39"/>
      <c r="D44" s="1266"/>
      <c r="E44" s="1267"/>
      <c r="F44" s="1270"/>
      <c r="G44" s="1266"/>
      <c r="H44" s="1267"/>
      <c r="I44" s="1270"/>
      <c r="J44" s="1266"/>
      <c r="K44" s="1267"/>
      <c r="L44" s="1270"/>
      <c r="M44" s="1266"/>
      <c r="N44" s="1267"/>
      <c r="O44" s="1270"/>
      <c r="P44" s="1266"/>
      <c r="Q44" s="1267"/>
      <c r="R44" s="1270"/>
      <c r="S44" s="1266"/>
      <c r="T44" s="1267"/>
      <c r="U44" s="1270"/>
      <c r="V44" s="1266"/>
      <c r="W44" s="1267"/>
      <c r="X44" s="1270"/>
      <c r="Y44" s="1266"/>
      <c r="Z44" s="1267"/>
      <c r="AA44" s="1270"/>
      <c r="AB44" s="1266"/>
      <c r="AC44" s="1267"/>
      <c r="AD44" s="1270"/>
      <c r="AE44" s="1266"/>
      <c r="AF44" s="1267"/>
      <c r="AG44" s="1270"/>
      <c r="AH44" s="1266"/>
      <c r="AI44" s="1307"/>
      <c r="AJ44" s="5"/>
      <c r="AK44" s="1443" t="s">
        <v>846</v>
      </c>
      <c r="AL44" s="1435"/>
      <c r="AM44" s="1444"/>
      <c r="AN44" s="1444"/>
      <c r="AO44" s="1444"/>
      <c r="AP44" s="1444"/>
      <c r="AQ44" s="1444"/>
      <c r="AR44" s="1444"/>
      <c r="AS44" s="1445"/>
      <c r="AT44" s="5"/>
      <c r="AU44" s="1430"/>
      <c r="AV44" s="1431"/>
      <c r="AW44" s="532">
        <v>5</v>
      </c>
      <c r="AX44" s="532"/>
      <c r="AY44" s="999" t="s">
        <v>212</v>
      </c>
      <c r="AZ44" s="999"/>
      <c r="BA44" s="999"/>
      <c r="BB44" s="999"/>
      <c r="BC44" s="999"/>
      <c r="BD44" s="999"/>
      <c r="BE44" s="999"/>
      <c r="BF44" s="999"/>
      <c r="BG44" s="999"/>
      <c r="BH44" s="999"/>
      <c r="BI44" s="999"/>
      <c r="BJ44" s="999"/>
      <c r="BK44" s="999"/>
      <c r="BL44" s="999"/>
      <c r="BM44" s="999"/>
      <c r="BN44" s="999"/>
      <c r="BO44" s="999"/>
      <c r="BP44" s="999"/>
      <c r="BQ44" s="999"/>
      <c r="BR44" s="999"/>
      <c r="BS44" s="999"/>
      <c r="BT44" s="999"/>
      <c r="BU44" s="999"/>
      <c r="BV44" s="999"/>
      <c r="BW44" s="999"/>
      <c r="BX44" s="999"/>
      <c r="BY44" s="999"/>
      <c r="BZ44" s="999"/>
      <c r="CA44" s="1420"/>
      <c r="CB44" s="5"/>
    </row>
    <row r="45" spans="1:85" ht="12" customHeight="1" x14ac:dyDescent="0.2">
      <c r="A45" s="41"/>
      <c r="B45" s="39"/>
      <c r="C45" s="39"/>
      <c r="D45" s="1266"/>
      <c r="E45" s="1267"/>
      <c r="F45" s="1270"/>
      <c r="G45" s="1266"/>
      <c r="H45" s="1267"/>
      <c r="I45" s="1270"/>
      <c r="J45" s="1266"/>
      <c r="K45" s="1267"/>
      <c r="L45" s="1270"/>
      <c r="M45" s="1266"/>
      <c r="N45" s="1267"/>
      <c r="O45" s="1270"/>
      <c r="P45" s="1266"/>
      <c r="Q45" s="1267"/>
      <c r="R45" s="1270"/>
      <c r="S45" s="1266"/>
      <c r="T45" s="1267"/>
      <c r="U45" s="1270"/>
      <c r="V45" s="1266"/>
      <c r="W45" s="1267"/>
      <c r="X45" s="1270"/>
      <c r="Y45" s="1266"/>
      <c r="Z45" s="1267"/>
      <c r="AA45" s="1270"/>
      <c r="AB45" s="1266"/>
      <c r="AC45" s="1267"/>
      <c r="AD45" s="1270"/>
      <c r="AE45" s="1266"/>
      <c r="AF45" s="1267"/>
      <c r="AG45" s="1270"/>
      <c r="AH45" s="1266"/>
      <c r="AI45" s="1307"/>
      <c r="AJ45" s="5"/>
      <c r="AK45" s="1443" t="s">
        <v>847</v>
      </c>
      <c r="AL45" s="1435"/>
      <c r="AM45" s="1444"/>
      <c r="AN45" s="1444"/>
      <c r="AO45" s="1444"/>
      <c r="AP45" s="1444"/>
      <c r="AQ45" s="1444"/>
      <c r="AR45" s="1444"/>
      <c r="AS45" s="1445"/>
      <c r="AT45" s="5"/>
      <c r="AU45" s="1430"/>
      <c r="AV45" s="1431"/>
      <c r="AW45" s="532">
        <v>6</v>
      </c>
      <c r="AX45" s="532"/>
      <c r="AY45" s="999" t="s">
        <v>211</v>
      </c>
      <c r="AZ45" s="999"/>
      <c r="BA45" s="999"/>
      <c r="BB45" s="999"/>
      <c r="BC45" s="999"/>
      <c r="BD45" s="999"/>
      <c r="BE45" s="999"/>
      <c r="BF45" s="999"/>
      <c r="BG45" s="999"/>
      <c r="BH45" s="999"/>
      <c r="BI45" s="999"/>
      <c r="BJ45" s="999"/>
      <c r="BK45" s="999"/>
      <c r="BL45" s="999"/>
      <c r="BM45" s="999"/>
      <c r="BN45" s="999"/>
      <c r="BO45" s="999"/>
      <c r="BP45" s="999"/>
      <c r="BQ45" s="999"/>
      <c r="BR45" s="999"/>
      <c r="BS45" s="999"/>
      <c r="BT45" s="999"/>
      <c r="BU45" s="999"/>
      <c r="BV45" s="999"/>
      <c r="BW45" s="999"/>
      <c r="BX45" s="999"/>
      <c r="BY45" s="999"/>
      <c r="BZ45" s="999"/>
      <c r="CA45" s="1420"/>
      <c r="CB45" s="5"/>
    </row>
    <row r="46" spans="1:85" ht="12" customHeight="1" x14ac:dyDescent="0.2">
      <c r="A46" s="41"/>
      <c r="B46" s="39"/>
      <c r="C46" s="39"/>
      <c r="D46" s="1266"/>
      <c r="E46" s="1267"/>
      <c r="F46" s="1270"/>
      <c r="G46" s="1266"/>
      <c r="H46" s="1267"/>
      <c r="I46" s="1270"/>
      <c r="J46" s="1266"/>
      <c r="K46" s="1267"/>
      <c r="L46" s="1270"/>
      <c r="M46" s="1266"/>
      <c r="N46" s="1267"/>
      <c r="O46" s="1270"/>
      <c r="P46" s="1266"/>
      <c r="Q46" s="1267"/>
      <c r="R46" s="1270"/>
      <c r="S46" s="1266"/>
      <c r="T46" s="1267"/>
      <c r="U46" s="1270"/>
      <c r="V46" s="1266"/>
      <c r="W46" s="1267"/>
      <c r="X46" s="1270"/>
      <c r="Y46" s="1266"/>
      <c r="Z46" s="1267"/>
      <c r="AA46" s="1270"/>
      <c r="AB46" s="1266"/>
      <c r="AC46" s="1267"/>
      <c r="AD46" s="1270"/>
      <c r="AE46" s="1266"/>
      <c r="AF46" s="1267"/>
      <c r="AG46" s="1270"/>
      <c r="AH46" s="1266"/>
      <c r="AI46" s="1307"/>
      <c r="AJ46" s="5"/>
      <c r="AK46" s="1443" t="s">
        <v>848</v>
      </c>
      <c r="AL46" s="1435"/>
      <c r="AM46" s="1444"/>
      <c r="AN46" s="1444"/>
      <c r="AO46" s="1444"/>
      <c r="AP46" s="1444"/>
      <c r="AQ46" s="1444"/>
      <c r="AR46" s="1444"/>
      <c r="AS46" s="1445"/>
      <c r="AT46" s="5"/>
      <c r="AU46" s="1430"/>
      <c r="AV46" s="1431"/>
      <c r="AW46" s="532">
        <v>7</v>
      </c>
      <c r="AX46" s="532"/>
      <c r="AY46" s="999" t="s">
        <v>210</v>
      </c>
      <c r="AZ46" s="999"/>
      <c r="BA46" s="999"/>
      <c r="BB46" s="999"/>
      <c r="BC46" s="999"/>
      <c r="BD46" s="999"/>
      <c r="BE46" s="999"/>
      <c r="BF46" s="999"/>
      <c r="BG46" s="999"/>
      <c r="BH46" s="999"/>
      <c r="BI46" s="999"/>
      <c r="BJ46" s="999"/>
      <c r="BK46" s="999"/>
      <c r="BL46" s="999"/>
      <c r="BM46" s="999"/>
      <c r="BN46" s="999"/>
      <c r="BO46" s="999"/>
      <c r="BP46" s="999"/>
      <c r="BQ46" s="999"/>
      <c r="BR46" s="999"/>
      <c r="BS46" s="999"/>
      <c r="BT46" s="999"/>
      <c r="BU46" s="999"/>
      <c r="BV46" s="999"/>
      <c r="BW46" s="999"/>
      <c r="BX46" s="999"/>
      <c r="BY46" s="999"/>
      <c r="BZ46" s="999"/>
      <c r="CA46" s="1420"/>
      <c r="CB46" s="5"/>
    </row>
    <row r="47" spans="1:85" ht="12" customHeight="1" thickBot="1" x14ac:dyDescent="0.25">
      <c r="A47" s="1273" t="s">
        <v>95</v>
      </c>
      <c r="B47" s="1274"/>
      <c r="C47" s="1275"/>
      <c r="D47" s="1268"/>
      <c r="E47" s="1269"/>
      <c r="F47" s="1271"/>
      <c r="G47" s="1268"/>
      <c r="H47" s="1269"/>
      <c r="I47" s="1271"/>
      <c r="J47" s="1268"/>
      <c r="K47" s="1269"/>
      <c r="L47" s="1271"/>
      <c r="M47" s="1268"/>
      <c r="N47" s="1269"/>
      <c r="O47" s="1271"/>
      <c r="P47" s="1268"/>
      <c r="Q47" s="1269"/>
      <c r="R47" s="1271"/>
      <c r="S47" s="1268"/>
      <c r="T47" s="1269"/>
      <c r="U47" s="1271"/>
      <c r="V47" s="1268"/>
      <c r="W47" s="1269"/>
      <c r="X47" s="1271"/>
      <c r="Y47" s="1268"/>
      <c r="Z47" s="1269"/>
      <c r="AA47" s="1271"/>
      <c r="AB47" s="1268"/>
      <c r="AC47" s="1269"/>
      <c r="AD47" s="1271"/>
      <c r="AE47" s="1268"/>
      <c r="AF47" s="1269"/>
      <c r="AG47" s="1271"/>
      <c r="AH47" s="1268"/>
      <c r="AI47" s="1308"/>
      <c r="AJ47" s="5"/>
      <c r="AK47" s="1443" t="s">
        <v>849</v>
      </c>
      <c r="AL47" s="1435"/>
      <c r="AM47" s="1444"/>
      <c r="AN47" s="1444"/>
      <c r="AO47" s="1444"/>
      <c r="AP47" s="1444"/>
      <c r="AQ47" s="1444"/>
      <c r="AR47" s="1444"/>
      <c r="AS47" s="1445"/>
      <c r="AT47" s="5"/>
      <c r="AU47" s="1430"/>
      <c r="AV47" s="1431"/>
      <c r="AW47" s="532">
        <v>8</v>
      </c>
      <c r="AX47" s="532"/>
      <c r="AY47" s="999" t="s">
        <v>209</v>
      </c>
      <c r="AZ47" s="999"/>
      <c r="BA47" s="999"/>
      <c r="BB47" s="999"/>
      <c r="BC47" s="999"/>
      <c r="BD47" s="999"/>
      <c r="BE47" s="999"/>
      <c r="BF47" s="999"/>
      <c r="BG47" s="999"/>
      <c r="BH47" s="999"/>
      <c r="BI47" s="999"/>
      <c r="BJ47" s="999"/>
      <c r="BK47" s="999"/>
      <c r="BL47" s="999"/>
      <c r="BM47" s="999"/>
      <c r="BN47" s="999"/>
      <c r="BO47" s="999"/>
      <c r="BP47" s="999"/>
      <c r="BQ47" s="999"/>
      <c r="BR47" s="999"/>
      <c r="BS47" s="999"/>
      <c r="BT47" s="999"/>
      <c r="BU47" s="999"/>
      <c r="BV47" s="999"/>
      <c r="BW47" s="999"/>
      <c r="BX47" s="999"/>
      <c r="BY47" s="999"/>
      <c r="BZ47" s="999"/>
      <c r="CA47" s="1420"/>
      <c r="CB47" s="5"/>
    </row>
    <row r="48" spans="1:85" ht="12" customHeight="1" x14ac:dyDescent="0.2">
      <c r="A48" s="40"/>
      <c r="B48" s="40"/>
      <c r="C48" s="40"/>
      <c r="D48" s="40"/>
      <c r="E48" s="40"/>
      <c r="F48" s="40"/>
      <c r="G48" s="40"/>
      <c r="H48" s="40"/>
      <c r="I48" s="40"/>
      <c r="J48" s="36"/>
      <c r="K48" s="36"/>
      <c r="L48" s="36"/>
      <c r="M48" s="39"/>
      <c r="N48" s="39"/>
      <c r="O48" s="38"/>
      <c r="P48" s="38"/>
      <c r="Q48" s="38"/>
      <c r="R48" s="38"/>
      <c r="S48" s="38"/>
      <c r="T48" s="38"/>
      <c r="U48" s="38"/>
      <c r="V48" s="38"/>
      <c r="W48" s="37"/>
      <c r="X48" s="37"/>
      <c r="Y48" s="37"/>
      <c r="Z48" s="37"/>
      <c r="AA48" s="37"/>
      <c r="AB48" s="37"/>
      <c r="AC48" s="36"/>
      <c r="AD48" s="36"/>
      <c r="AE48" s="36"/>
      <c r="AF48" s="36"/>
      <c r="AG48" s="36"/>
      <c r="AH48" s="36"/>
      <c r="AI48" s="36"/>
      <c r="AJ48" s="5"/>
      <c r="AK48" s="1443" t="s">
        <v>850</v>
      </c>
      <c r="AL48" s="1435"/>
      <c r="AM48" s="1444"/>
      <c r="AN48" s="1444"/>
      <c r="AO48" s="1444"/>
      <c r="AP48" s="1444"/>
      <c r="AQ48" s="1444"/>
      <c r="AR48" s="1444"/>
      <c r="AS48" s="1445"/>
      <c r="AT48" s="5"/>
      <c r="AU48" s="1430"/>
      <c r="AV48" s="1431"/>
      <c r="AW48" s="532">
        <v>9</v>
      </c>
      <c r="AX48" s="532"/>
      <c r="AY48" s="999" t="s">
        <v>208</v>
      </c>
      <c r="AZ48" s="999"/>
      <c r="BA48" s="999"/>
      <c r="BB48" s="999"/>
      <c r="BC48" s="999"/>
      <c r="BD48" s="999"/>
      <c r="BE48" s="999"/>
      <c r="BF48" s="999"/>
      <c r="BG48" s="999"/>
      <c r="BH48" s="999"/>
      <c r="BI48" s="999"/>
      <c r="BJ48" s="999"/>
      <c r="BK48" s="999"/>
      <c r="BL48" s="999"/>
      <c r="BM48" s="999"/>
      <c r="BN48" s="999"/>
      <c r="BO48" s="999"/>
      <c r="BP48" s="999"/>
      <c r="BQ48" s="999"/>
      <c r="BR48" s="999"/>
      <c r="BS48" s="999"/>
      <c r="BT48" s="999"/>
      <c r="BU48" s="999"/>
      <c r="BV48" s="999"/>
      <c r="BW48" s="999"/>
      <c r="BX48" s="999"/>
      <c r="BY48" s="999"/>
      <c r="BZ48" s="999"/>
      <c r="CA48" s="1420"/>
      <c r="CB48" s="5"/>
    </row>
    <row r="49" spans="1:80" ht="12" customHeight="1" x14ac:dyDescent="0.2">
      <c r="A49" s="40"/>
      <c r="B49" s="40"/>
      <c r="C49" s="40"/>
      <c r="D49" s="40"/>
      <c r="E49" s="40"/>
      <c r="F49" s="40"/>
      <c r="G49" s="40"/>
      <c r="H49" s="40"/>
      <c r="I49" s="40"/>
      <c r="J49" s="36"/>
      <c r="K49" s="36"/>
      <c r="L49" s="36"/>
      <c r="M49" s="39"/>
      <c r="N49" s="39"/>
      <c r="O49" s="38"/>
      <c r="P49" s="38"/>
      <c r="Q49" s="38"/>
      <c r="R49" s="38"/>
      <c r="S49" s="38"/>
      <c r="T49" s="38"/>
      <c r="U49" s="38"/>
      <c r="V49" s="38"/>
      <c r="W49" s="37"/>
      <c r="X49" s="37"/>
      <c r="Y49" s="37"/>
      <c r="Z49" s="37"/>
      <c r="AA49" s="37"/>
      <c r="AB49" s="37"/>
      <c r="AC49" s="36"/>
      <c r="AD49" s="36"/>
      <c r="AE49" s="36"/>
      <c r="AF49" s="36"/>
      <c r="AG49" s="36"/>
      <c r="AH49" s="36"/>
      <c r="AI49" s="36"/>
      <c r="AJ49" s="5"/>
      <c r="AK49" s="1443" t="s">
        <v>851</v>
      </c>
      <c r="AL49" s="1435"/>
      <c r="AM49" s="1444"/>
      <c r="AN49" s="1444"/>
      <c r="AO49" s="1444"/>
      <c r="AP49" s="1444"/>
      <c r="AQ49" s="1444"/>
      <c r="AR49" s="1444"/>
      <c r="AS49" s="1445"/>
      <c r="AT49" s="5"/>
      <c r="AU49" s="1430"/>
      <c r="AV49" s="1431"/>
      <c r="AW49" s="532">
        <v>10</v>
      </c>
      <c r="AX49" s="532"/>
      <c r="AY49" s="999" t="s">
        <v>207</v>
      </c>
      <c r="AZ49" s="999"/>
      <c r="BA49" s="999"/>
      <c r="BB49" s="999"/>
      <c r="BC49" s="999"/>
      <c r="BD49" s="999"/>
      <c r="BE49" s="999"/>
      <c r="BF49" s="999"/>
      <c r="BG49" s="999"/>
      <c r="BH49" s="999"/>
      <c r="BI49" s="999"/>
      <c r="BJ49" s="999"/>
      <c r="BK49" s="999"/>
      <c r="BL49" s="999"/>
      <c r="BM49" s="999"/>
      <c r="BN49" s="999"/>
      <c r="BO49" s="999"/>
      <c r="BP49" s="999"/>
      <c r="BQ49" s="999"/>
      <c r="BR49" s="999"/>
      <c r="BS49" s="999"/>
      <c r="BT49" s="999"/>
      <c r="BU49" s="999"/>
      <c r="BV49" s="999"/>
      <c r="BW49" s="999"/>
      <c r="BX49" s="999"/>
      <c r="BY49" s="999"/>
      <c r="BZ49" s="999"/>
      <c r="CA49" s="1420"/>
      <c r="CB49" s="5"/>
    </row>
    <row r="50" spans="1:80" ht="12" customHeight="1" thickBot="1" x14ac:dyDescent="0.25">
      <c r="A50" s="6"/>
      <c r="B50" s="6" t="s">
        <v>39</v>
      </c>
      <c r="C50" s="6"/>
      <c r="D50" s="40"/>
      <c r="E50" s="40"/>
      <c r="F50" s="40"/>
      <c r="G50" s="40"/>
      <c r="H50" s="40"/>
      <c r="I50" s="40"/>
      <c r="J50" s="36"/>
      <c r="K50" s="36"/>
      <c r="L50" s="36"/>
      <c r="M50" s="39"/>
      <c r="N50" s="39"/>
      <c r="O50" s="38"/>
      <c r="P50" s="38"/>
      <c r="Q50" s="38"/>
      <c r="R50" s="38"/>
      <c r="S50" s="38"/>
      <c r="T50" s="38"/>
      <c r="U50" s="38"/>
      <c r="V50" s="38"/>
      <c r="W50" s="37"/>
      <c r="X50" s="37"/>
      <c r="Y50" s="37"/>
      <c r="Z50" s="37"/>
      <c r="AA50" s="37"/>
      <c r="AB50" s="37"/>
      <c r="AC50" s="36"/>
      <c r="AD50" s="36"/>
      <c r="AE50" s="36"/>
      <c r="AF50" s="36"/>
      <c r="AG50" s="36"/>
      <c r="AH50" s="36"/>
      <c r="AI50" s="36"/>
      <c r="AJ50" s="5"/>
      <c r="AK50" s="1439" t="s">
        <v>852</v>
      </c>
      <c r="AL50" s="1440"/>
      <c r="AM50" s="1441"/>
      <c r="AN50" s="1441"/>
      <c r="AO50" s="1441"/>
      <c r="AP50" s="1441"/>
      <c r="AQ50" s="1441"/>
      <c r="AR50" s="1441"/>
      <c r="AS50" s="1442"/>
      <c r="AT50" s="5"/>
      <c r="AU50" s="1430"/>
      <c r="AV50" s="1431"/>
      <c r="AW50" s="532">
        <v>11</v>
      </c>
      <c r="AX50" s="532"/>
      <c r="AY50" s="999" t="s">
        <v>206</v>
      </c>
      <c r="AZ50" s="999"/>
      <c r="BA50" s="999"/>
      <c r="BB50" s="999"/>
      <c r="BC50" s="999"/>
      <c r="BD50" s="999"/>
      <c r="BE50" s="999"/>
      <c r="BF50" s="999"/>
      <c r="BG50" s="999"/>
      <c r="BH50" s="999"/>
      <c r="BI50" s="999"/>
      <c r="BJ50" s="999"/>
      <c r="BK50" s="999"/>
      <c r="BL50" s="999"/>
      <c r="BM50" s="999"/>
      <c r="BN50" s="999"/>
      <c r="BO50" s="999"/>
      <c r="BP50" s="999"/>
      <c r="BQ50" s="999"/>
      <c r="BR50" s="999"/>
      <c r="BS50" s="999"/>
      <c r="BT50" s="999"/>
      <c r="BU50" s="999"/>
      <c r="BV50" s="999"/>
      <c r="BW50" s="999"/>
      <c r="BX50" s="999"/>
      <c r="BY50" s="999"/>
      <c r="BZ50" s="999"/>
      <c r="CA50" s="1420"/>
      <c r="CB50" s="5"/>
    </row>
    <row r="51" spans="1:80" ht="12" customHeight="1" x14ac:dyDescent="0.2">
      <c r="A51" s="35"/>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96"/>
      <c r="AL51" s="96"/>
      <c r="AM51" s="96"/>
      <c r="AN51" s="96"/>
      <c r="AO51" s="96"/>
      <c r="AP51" s="96"/>
      <c r="AQ51" s="96"/>
      <c r="AR51" s="96"/>
      <c r="AS51" s="96"/>
      <c r="AT51" s="5"/>
      <c r="AU51" s="1430"/>
      <c r="AV51" s="1431"/>
      <c r="AW51" s="532">
        <v>12</v>
      </c>
      <c r="AX51" s="532"/>
      <c r="AY51" s="999" t="s">
        <v>205</v>
      </c>
      <c r="AZ51" s="999"/>
      <c r="BA51" s="999"/>
      <c r="BB51" s="999"/>
      <c r="BC51" s="999"/>
      <c r="BD51" s="999"/>
      <c r="BE51" s="999"/>
      <c r="BF51" s="999"/>
      <c r="BG51" s="999"/>
      <c r="BH51" s="999"/>
      <c r="BI51" s="999"/>
      <c r="BJ51" s="999"/>
      <c r="BK51" s="999"/>
      <c r="BL51" s="999"/>
      <c r="BM51" s="999"/>
      <c r="BN51" s="999"/>
      <c r="BO51" s="999"/>
      <c r="BP51" s="999"/>
      <c r="BQ51" s="999"/>
      <c r="BR51" s="999"/>
      <c r="BS51" s="999"/>
      <c r="BT51" s="999"/>
      <c r="BU51" s="999"/>
      <c r="BV51" s="999"/>
      <c r="BW51" s="999"/>
      <c r="BX51" s="999"/>
      <c r="BY51" s="999"/>
      <c r="BZ51" s="999"/>
      <c r="CA51" s="1420"/>
      <c r="CB51" s="5"/>
    </row>
    <row r="52" spans="1:80" ht="12" customHeight="1" x14ac:dyDescent="0.2">
      <c r="A52" s="35"/>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96"/>
      <c r="AL52" s="96"/>
      <c r="AM52" s="96"/>
      <c r="AN52" s="96"/>
      <c r="AO52" s="96"/>
      <c r="AP52" s="96"/>
      <c r="AQ52" s="96"/>
      <c r="AR52" s="96"/>
      <c r="AS52" s="96"/>
      <c r="AT52" s="5"/>
      <c r="AU52" s="1430"/>
      <c r="AV52" s="1431"/>
      <c r="AW52" s="532">
        <v>13</v>
      </c>
      <c r="AX52" s="532"/>
      <c r="AY52" s="999" t="s">
        <v>204</v>
      </c>
      <c r="AZ52" s="999"/>
      <c r="BA52" s="999"/>
      <c r="BB52" s="999"/>
      <c r="BC52" s="999"/>
      <c r="BD52" s="999"/>
      <c r="BE52" s="999"/>
      <c r="BF52" s="999"/>
      <c r="BG52" s="999"/>
      <c r="BH52" s="999"/>
      <c r="BI52" s="999"/>
      <c r="BJ52" s="999"/>
      <c r="BK52" s="999"/>
      <c r="BL52" s="999"/>
      <c r="BM52" s="999"/>
      <c r="BN52" s="999"/>
      <c r="BO52" s="999"/>
      <c r="BP52" s="999"/>
      <c r="BQ52" s="999"/>
      <c r="BR52" s="999"/>
      <c r="BS52" s="999"/>
      <c r="BT52" s="999"/>
      <c r="BU52" s="999"/>
      <c r="BV52" s="999"/>
      <c r="BW52" s="999"/>
      <c r="BX52" s="999"/>
      <c r="BY52" s="999"/>
      <c r="BZ52" s="999"/>
      <c r="CA52" s="1420"/>
      <c r="CB52" s="5"/>
    </row>
    <row r="53" spans="1:80" ht="12" customHeight="1" x14ac:dyDescent="0.2">
      <c r="A53" s="35"/>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96"/>
      <c r="AL53" s="96"/>
      <c r="AM53" s="96"/>
      <c r="AN53" s="96"/>
      <c r="AO53" s="96"/>
      <c r="AP53" s="96"/>
      <c r="AQ53" s="96"/>
      <c r="AR53" s="96"/>
      <c r="AS53" s="96"/>
      <c r="AT53" s="5"/>
      <c r="AU53" s="1430"/>
      <c r="AV53" s="1431"/>
      <c r="AW53" s="532">
        <v>14</v>
      </c>
      <c r="AX53" s="532"/>
      <c r="AY53" s="999" t="s">
        <v>203</v>
      </c>
      <c r="AZ53" s="999"/>
      <c r="BA53" s="999"/>
      <c r="BB53" s="999"/>
      <c r="BC53" s="999"/>
      <c r="BD53" s="999"/>
      <c r="BE53" s="999"/>
      <c r="BF53" s="999"/>
      <c r="BG53" s="999"/>
      <c r="BH53" s="999"/>
      <c r="BI53" s="999"/>
      <c r="BJ53" s="999"/>
      <c r="BK53" s="999"/>
      <c r="BL53" s="999"/>
      <c r="BM53" s="999"/>
      <c r="BN53" s="999"/>
      <c r="BO53" s="999"/>
      <c r="BP53" s="999"/>
      <c r="BQ53" s="999"/>
      <c r="BR53" s="999"/>
      <c r="BS53" s="999"/>
      <c r="BT53" s="999"/>
      <c r="BU53" s="999"/>
      <c r="BV53" s="999"/>
      <c r="BW53" s="999"/>
      <c r="BX53" s="999"/>
      <c r="BY53" s="999"/>
      <c r="BZ53" s="999"/>
      <c r="CA53" s="1420"/>
      <c r="CB53" s="5"/>
    </row>
    <row r="54" spans="1:80" ht="12" customHeight="1" x14ac:dyDescent="0.2">
      <c r="A54" s="35"/>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96"/>
      <c r="AL54" s="96"/>
      <c r="AM54" s="96"/>
      <c r="AN54" s="96"/>
      <c r="AO54" s="96"/>
      <c r="AP54" s="96"/>
      <c r="AQ54" s="96"/>
      <c r="AR54" s="96"/>
      <c r="AS54" s="96"/>
      <c r="AT54" s="5"/>
      <c r="AU54" s="1430"/>
      <c r="AV54" s="1431"/>
      <c r="AW54" s="532">
        <v>15</v>
      </c>
      <c r="AX54" s="532"/>
      <c r="AY54" s="999" t="s">
        <v>202</v>
      </c>
      <c r="AZ54" s="999"/>
      <c r="BA54" s="999"/>
      <c r="BB54" s="999"/>
      <c r="BC54" s="999"/>
      <c r="BD54" s="999"/>
      <c r="BE54" s="999"/>
      <c r="BF54" s="999"/>
      <c r="BG54" s="999"/>
      <c r="BH54" s="999"/>
      <c r="BI54" s="999"/>
      <c r="BJ54" s="999"/>
      <c r="BK54" s="999"/>
      <c r="BL54" s="999"/>
      <c r="BM54" s="999"/>
      <c r="BN54" s="999"/>
      <c r="BO54" s="999"/>
      <c r="BP54" s="999"/>
      <c r="BQ54" s="999"/>
      <c r="BR54" s="999"/>
      <c r="BS54" s="999"/>
      <c r="BT54" s="999"/>
      <c r="BU54" s="999"/>
      <c r="BV54" s="999"/>
      <c r="BW54" s="999"/>
      <c r="BX54" s="999"/>
      <c r="BY54" s="999"/>
      <c r="BZ54" s="999"/>
      <c r="CA54" s="1420"/>
      <c r="CB54" s="5"/>
    </row>
    <row r="55" spans="1:80" ht="12" customHeight="1" x14ac:dyDescent="0.2">
      <c r="A55" s="35"/>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96"/>
      <c r="AL55" s="96"/>
      <c r="AM55" s="96"/>
      <c r="AN55" s="96"/>
      <c r="AO55" s="96"/>
      <c r="AP55" s="96"/>
      <c r="AQ55" s="96"/>
      <c r="AR55" s="96"/>
      <c r="AS55" s="96"/>
      <c r="AT55" s="5"/>
      <c r="AU55" s="1430"/>
      <c r="AV55" s="1431"/>
      <c r="AW55" s="532">
        <v>16</v>
      </c>
      <c r="AX55" s="532"/>
      <c r="AY55" s="999" t="s">
        <v>201</v>
      </c>
      <c r="AZ55" s="999"/>
      <c r="BA55" s="999"/>
      <c r="BB55" s="999"/>
      <c r="BC55" s="999"/>
      <c r="BD55" s="999"/>
      <c r="BE55" s="999"/>
      <c r="BF55" s="999"/>
      <c r="BG55" s="999"/>
      <c r="BH55" s="999"/>
      <c r="BI55" s="999"/>
      <c r="BJ55" s="999"/>
      <c r="BK55" s="999"/>
      <c r="BL55" s="999"/>
      <c r="BM55" s="999"/>
      <c r="BN55" s="999"/>
      <c r="BO55" s="999"/>
      <c r="BP55" s="999"/>
      <c r="BQ55" s="999"/>
      <c r="BR55" s="999"/>
      <c r="BS55" s="999"/>
      <c r="BT55" s="999"/>
      <c r="BU55" s="999"/>
      <c r="BV55" s="999"/>
      <c r="BW55" s="999"/>
      <c r="BX55" s="999"/>
      <c r="BY55" s="999"/>
      <c r="BZ55" s="999"/>
      <c r="CA55" s="1420"/>
      <c r="CB55" s="5"/>
    </row>
    <row r="56" spans="1:80" ht="12" customHeight="1" x14ac:dyDescent="0.2">
      <c r="A56" s="35"/>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96"/>
      <c r="AL56" s="96"/>
      <c r="AM56" s="96"/>
      <c r="AN56" s="96"/>
      <c r="AO56" s="96"/>
      <c r="AP56" s="96"/>
      <c r="AQ56" s="96"/>
      <c r="AR56" s="96"/>
      <c r="AS56" s="96"/>
      <c r="AT56" s="5"/>
      <c r="AU56" s="1430"/>
      <c r="AV56" s="1431"/>
      <c r="AW56" s="532">
        <v>17</v>
      </c>
      <c r="AX56" s="532"/>
      <c r="AY56" s="999" t="s">
        <v>200</v>
      </c>
      <c r="AZ56" s="999"/>
      <c r="BA56" s="999"/>
      <c r="BB56" s="999"/>
      <c r="BC56" s="999"/>
      <c r="BD56" s="999"/>
      <c r="BE56" s="999"/>
      <c r="BF56" s="999"/>
      <c r="BG56" s="999"/>
      <c r="BH56" s="999"/>
      <c r="BI56" s="999"/>
      <c r="BJ56" s="999"/>
      <c r="BK56" s="999"/>
      <c r="BL56" s="999"/>
      <c r="BM56" s="999"/>
      <c r="BN56" s="999"/>
      <c r="BO56" s="999"/>
      <c r="BP56" s="999"/>
      <c r="BQ56" s="999"/>
      <c r="BR56" s="999"/>
      <c r="BS56" s="999"/>
      <c r="BT56" s="999"/>
      <c r="BU56" s="999"/>
      <c r="BV56" s="999"/>
      <c r="BW56" s="999"/>
      <c r="BX56" s="999"/>
      <c r="BY56" s="999"/>
      <c r="BZ56" s="999"/>
      <c r="CA56" s="1420"/>
      <c r="CB56" s="5"/>
    </row>
    <row r="57" spans="1:80" ht="12" customHeight="1" x14ac:dyDescent="0.2">
      <c r="A57" s="35"/>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96"/>
      <c r="AL57" s="96"/>
      <c r="AM57" s="96"/>
      <c r="AN57" s="96"/>
      <c r="AO57" s="96"/>
      <c r="AP57" s="96"/>
      <c r="AQ57" s="96"/>
      <c r="AR57" s="96"/>
      <c r="AS57" s="96"/>
      <c r="AT57" s="5"/>
      <c r="AU57" s="1430"/>
      <c r="AV57" s="1431"/>
      <c r="AW57" s="532">
        <v>18</v>
      </c>
      <c r="AX57" s="532"/>
      <c r="AY57" s="999" t="s">
        <v>199</v>
      </c>
      <c r="AZ57" s="999"/>
      <c r="BA57" s="999"/>
      <c r="BB57" s="999"/>
      <c r="BC57" s="999"/>
      <c r="BD57" s="999"/>
      <c r="BE57" s="999"/>
      <c r="BF57" s="999"/>
      <c r="BG57" s="999"/>
      <c r="BH57" s="999"/>
      <c r="BI57" s="999"/>
      <c r="BJ57" s="999"/>
      <c r="BK57" s="999"/>
      <c r="BL57" s="999"/>
      <c r="BM57" s="999"/>
      <c r="BN57" s="999"/>
      <c r="BO57" s="999"/>
      <c r="BP57" s="999"/>
      <c r="BQ57" s="999"/>
      <c r="BR57" s="999"/>
      <c r="BS57" s="999"/>
      <c r="BT57" s="999"/>
      <c r="BU57" s="999"/>
      <c r="BV57" s="999"/>
      <c r="BW57" s="999"/>
      <c r="BX57" s="999"/>
      <c r="BY57" s="999"/>
      <c r="BZ57" s="999"/>
      <c r="CA57" s="1420"/>
      <c r="CB57" s="5"/>
    </row>
    <row r="58" spans="1:80" ht="12" customHeight="1" x14ac:dyDescent="0.2">
      <c r="A58" s="35"/>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96"/>
      <c r="AL58" s="96"/>
      <c r="AM58" s="96"/>
      <c r="AN58" s="96"/>
      <c r="AO58" s="96"/>
      <c r="AP58" s="96"/>
      <c r="AQ58" s="96"/>
      <c r="AR58" s="96"/>
      <c r="AS58" s="96"/>
      <c r="AT58" s="5"/>
      <c r="AU58" s="1430"/>
      <c r="AV58" s="1431"/>
      <c r="AW58" s="532">
        <v>19</v>
      </c>
      <c r="AX58" s="532"/>
      <c r="AY58" s="999" t="s">
        <v>198</v>
      </c>
      <c r="AZ58" s="999"/>
      <c r="BA58" s="999"/>
      <c r="BB58" s="999"/>
      <c r="BC58" s="999"/>
      <c r="BD58" s="999"/>
      <c r="BE58" s="999"/>
      <c r="BF58" s="999"/>
      <c r="BG58" s="999"/>
      <c r="BH58" s="999"/>
      <c r="BI58" s="999"/>
      <c r="BJ58" s="999"/>
      <c r="BK58" s="999"/>
      <c r="BL58" s="999"/>
      <c r="BM58" s="999"/>
      <c r="BN58" s="999"/>
      <c r="BO58" s="999"/>
      <c r="BP58" s="999"/>
      <c r="BQ58" s="999"/>
      <c r="BR58" s="999"/>
      <c r="BS58" s="999"/>
      <c r="BT58" s="999"/>
      <c r="BU58" s="999"/>
      <c r="BV58" s="999"/>
      <c r="BW58" s="999"/>
      <c r="BX58" s="999"/>
      <c r="BY58" s="999"/>
      <c r="BZ58" s="999"/>
      <c r="CA58" s="1420"/>
      <c r="CB58" s="5"/>
    </row>
    <row r="59" spans="1:80" ht="12" customHeight="1" x14ac:dyDescent="0.2">
      <c r="A59" s="35"/>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96"/>
      <c r="AL59" s="96"/>
      <c r="AM59" s="96"/>
      <c r="AN59" s="96"/>
      <c r="AO59" s="96"/>
      <c r="AP59" s="96"/>
      <c r="AQ59" s="96"/>
      <c r="AR59" s="96"/>
      <c r="AS59" s="96"/>
      <c r="AT59" s="5"/>
      <c r="AU59" s="1430"/>
      <c r="AV59" s="1431"/>
      <c r="AW59" s="532">
        <v>20</v>
      </c>
      <c r="AX59" s="532"/>
      <c r="AY59" s="999" t="s">
        <v>197</v>
      </c>
      <c r="AZ59" s="999"/>
      <c r="BA59" s="999"/>
      <c r="BB59" s="999"/>
      <c r="BC59" s="999"/>
      <c r="BD59" s="999"/>
      <c r="BE59" s="999"/>
      <c r="BF59" s="999"/>
      <c r="BG59" s="999"/>
      <c r="BH59" s="999"/>
      <c r="BI59" s="999"/>
      <c r="BJ59" s="999"/>
      <c r="BK59" s="999"/>
      <c r="BL59" s="999"/>
      <c r="BM59" s="999"/>
      <c r="BN59" s="999"/>
      <c r="BO59" s="999"/>
      <c r="BP59" s="999"/>
      <c r="BQ59" s="999"/>
      <c r="BR59" s="999"/>
      <c r="BS59" s="999"/>
      <c r="BT59" s="999"/>
      <c r="BU59" s="999"/>
      <c r="BV59" s="999"/>
      <c r="BW59" s="999"/>
      <c r="BX59" s="999"/>
      <c r="BY59" s="999"/>
      <c r="BZ59" s="999"/>
      <c r="CA59" s="1420"/>
      <c r="CB59" s="5"/>
    </row>
    <row r="60" spans="1:80" ht="12" customHeight="1" thickBot="1" x14ac:dyDescent="0.25">
      <c r="A60" s="35"/>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96"/>
      <c r="AL60" s="96"/>
      <c r="AM60" s="96"/>
      <c r="AN60" s="96"/>
      <c r="AO60" s="96"/>
      <c r="AP60" s="96"/>
      <c r="AQ60" s="96"/>
      <c r="AR60" s="96"/>
      <c r="AS60" s="96"/>
      <c r="AT60" s="5"/>
      <c r="AU60" s="533" t="s">
        <v>195</v>
      </c>
      <c r="AV60" s="534"/>
      <c r="AW60" s="534"/>
      <c r="AX60" s="536"/>
      <c r="AY60" s="1446" t="s">
        <v>196</v>
      </c>
      <c r="AZ60" s="1447"/>
      <c r="BA60" s="1447"/>
      <c r="BB60" s="1447"/>
      <c r="BC60" s="1447"/>
      <c r="BD60" s="1447"/>
      <c r="BE60" s="1447"/>
      <c r="BF60" s="1447"/>
      <c r="BG60" s="1447"/>
      <c r="BH60" s="1447"/>
      <c r="BI60" s="1447"/>
      <c r="BJ60" s="1447"/>
      <c r="BK60" s="1447"/>
      <c r="BL60" s="1447"/>
      <c r="BM60" s="1447"/>
      <c r="BN60" s="1447"/>
      <c r="BO60" s="1447"/>
      <c r="BP60" s="1447"/>
      <c r="BQ60" s="1447"/>
      <c r="BR60" s="1447"/>
      <c r="BS60" s="1447"/>
      <c r="BT60" s="1447"/>
      <c r="BU60" s="1447"/>
      <c r="BV60" s="1447"/>
      <c r="BW60" s="1447"/>
      <c r="BX60" s="1447"/>
      <c r="BY60" s="1447"/>
      <c r="BZ60" s="1447"/>
      <c r="CA60" s="1448"/>
      <c r="CB60" s="5"/>
    </row>
    <row r="61" spans="1:80" ht="12" customHeight="1" x14ac:dyDescent="0.2">
      <c r="A61" s="22"/>
      <c r="B61" s="876"/>
      <c r="C61" s="876"/>
      <c r="D61" s="876"/>
      <c r="E61" s="876"/>
      <c r="F61" s="876"/>
      <c r="G61" s="876"/>
      <c r="H61" s="876"/>
      <c r="I61" s="876"/>
      <c r="J61" s="876"/>
      <c r="K61" s="876"/>
      <c r="L61" s="876"/>
      <c r="M61" s="876"/>
      <c r="N61" s="876"/>
      <c r="O61" s="876"/>
      <c r="P61" s="876"/>
      <c r="Q61" s="876"/>
      <c r="R61" s="876"/>
      <c r="S61" s="876"/>
      <c r="T61" s="876"/>
      <c r="U61" s="876"/>
      <c r="V61" s="876"/>
      <c r="W61" s="876"/>
      <c r="X61" s="876"/>
      <c r="Y61" s="876"/>
      <c r="Z61" s="876"/>
      <c r="AA61" s="876"/>
      <c r="AB61" s="876"/>
      <c r="AC61" s="876"/>
      <c r="AD61" s="876"/>
      <c r="AE61" s="876"/>
      <c r="AF61" s="876"/>
      <c r="AG61" s="876"/>
      <c r="AH61" s="876"/>
      <c r="AI61" s="876"/>
      <c r="AJ61" s="5"/>
      <c r="AK61" s="96"/>
      <c r="AL61" s="96"/>
      <c r="AM61" s="96"/>
      <c r="AN61" s="96"/>
      <c r="AO61" s="96"/>
      <c r="AP61" s="96"/>
      <c r="AQ61" s="96"/>
      <c r="AR61" s="96"/>
      <c r="AS61" s="96"/>
      <c r="AT61" s="96"/>
      <c r="AU61" s="96"/>
      <c r="AV61" s="96"/>
      <c r="AW61" s="96"/>
      <c r="AX61" s="96"/>
      <c r="AY61" s="96"/>
      <c r="AZ61" s="96"/>
      <c r="BA61" s="96"/>
      <c r="BB61" s="96"/>
      <c r="BC61" s="96"/>
      <c r="BD61" s="96"/>
      <c r="BE61" s="96"/>
      <c r="BF61" s="96"/>
      <c r="BG61" s="96"/>
      <c r="BH61" s="96"/>
      <c r="BI61" s="96"/>
      <c r="BJ61" s="96"/>
      <c r="BK61" s="96"/>
      <c r="BL61" s="96"/>
      <c r="BM61" s="96"/>
      <c r="BN61" s="96"/>
      <c r="BO61" s="5"/>
      <c r="BP61" s="5"/>
      <c r="BQ61" s="5"/>
      <c r="BR61" s="5"/>
      <c r="BS61" s="5"/>
      <c r="BT61" s="5"/>
      <c r="BU61" s="5"/>
      <c r="BV61" s="5"/>
      <c r="BW61" s="5"/>
      <c r="BX61" s="5"/>
      <c r="BY61" s="5"/>
      <c r="BZ61" s="5"/>
      <c r="CA61" s="5"/>
      <c r="CB61" s="5"/>
    </row>
    <row r="62" spans="1:80"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96"/>
      <c r="AK62" s="96"/>
      <c r="AL62" s="96"/>
      <c r="AM62" s="96"/>
      <c r="AN62" s="96"/>
      <c r="AO62" s="96"/>
      <c r="AP62" s="96"/>
      <c r="AQ62" s="96"/>
      <c r="AR62" s="96"/>
      <c r="AS62" s="96"/>
      <c r="AT62" s="96"/>
      <c r="AU62" s="96"/>
      <c r="AV62" s="96"/>
      <c r="AW62" s="96"/>
      <c r="AX62" s="96"/>
      <c r="AY62" s="96"/>
      <c r="AZ62" s="96"/>
      <c r="BA62" s="96"/>
      <c r="BB62" s="96"/>
      <c r="BC62" s="96"/>
      <c r="BD62" s="96"/>
      <c r="BE62" s="96"/>
      <c r="BF62" s="96"/>
      <c r="BG62" s="96"/>
      <c r="BH62" s="96"/>
      <c r="BI62" s="96"/>
      <c r="BJ62" s="96"/>
      <c r="BK62" s="96"/>
      <c r="BL62" s="96"/>
      <c r="BM62" s="96"/>
      <c r="BN62" s="96"/>
      <c r="BO62" s="5"/>
      <c r="BP62" s="5"/>
      <c r="BQ62" s="5"/>
      <c r="BR62" s="5"/>
      <c r="BS62" s="5"/>
      <c r="BT62" s="5"/>
      <c r="BU62" s="5"/>
      <c r="BV62" s="5"/>
      <c r="BW62" s="5"/>
      <c r="BX62" s="5"/>
      <c r="BY62" s="5"/>
      <c r="BZ62" s="5"/>
      <c r="CA62" s="5"/>
      <c r="CB62" s="5"/>
    </row>
  </sheetData>
  <sheetProtection sheet="1" objects="1" scenarios="1"/>
  <mergeCells count="322">
    <mergeCell ref="AN13:AP13"/>
    <mergeCell ref="AU51:AV51"/>
    <mergeCell ref="AU52:AV52"/>
    <mergeCell ref="AU53:AV53"/>
    <mergeCell ref="AU54:AV54"/>
    <mergeCell ref="AU55:AV55"/>
    <mergeCell ref="AY50:CA50"/>
    <mergeCell ref="AY51:CA51"/>
    <mergeCell ref="AJ1:CB1"/>
    <mergeCell ref="AK39:AS40"/>
    <mergeCell ref="AM41:AS41"/>
    <mergeCell ref="AK41:AL41"/>
    <mergeCell ref="AK42:AL42"/>
    <mergeCell ref="AM42:AS42"/>
    <mergeCell ref="AK43:AL43"/>
    <mergeCell ref="AM43:AS43"/>
    <mergeCell ref="AK44:AL44"/>
    <mergeCell ref="AM44:AS44"/>
    <mergeCell ref="AY42:CA42"/>
    <mergeCell ref="AY43:CA43"/>
    <mergeCell ref="AU42:AV42"/>
    <mergeCell ref="AU43:AV43"/>
    <mergeCell ref="AK33:AV33"/>
    <mergeCell ref="AK12:AM12"/>
    <mergeCell ref="AN12:AP12"/>
    <mergeCell ref="AY57:CA57"/>
    <mergeCell ref="AY48:CA48"/>
    <mergeCell ref="AY49:CA49"/>
    <mergeCell ref="AY45:CA45"/>
    <mergeCell ref="AY60:CA60"/>
    <mergeCell ref="AY58:CA58"/>
    <mergeCell ref="AY59:CA59"/>
    <mergeCell ref="AU56:AV56"/>
    <mergeCell ref="AU57:AV57"/>
    <mergeCell ref="AY52:CA52"/>
    <mergeCell ref="AY53:CA53"/>
    <mergeCell ref="AY46:CA46"/>
    <mergeCell ref="AY47:CA47"/>
    <mergeCell ref="AU58:AV58"/>
    <mergeCell ref="AU59:AV59"/>
    <mergeCell ref="AY54:CA54"/>
    <mergeCell ref="AY55:CA55"/>
    <mergeCell ref="AY56:CA56"/>
    <mergeCell ref="AU45:AV45"/>
    <mergeCell ref="AU46:AV46"/>
    <mergeCell ref="AU47:AV47"/>
    <mergeCell ref="AU48:AV48"/>
    <mergeCell ref="AU49:AV49"/>
    <mergeCell ref="AU50:AV50"/>
    <mergeCell ref="AK50:AL50"/>
    <mergeCell ref="AM50:AS50"/>
    <mergeCell ref="AK45:AL45"/>
    <mergeCell ref="AM45:AS45"/>
    <mergeCell ref="AK46:AL46"/>
    <mergeCell ref="AM46:AS46"/>
    <mergeCell ref="AK47:AL47"/>
    <mergeCell ref="AM47:AS47"/>
    <mergeCell ref="AK48:AL48"/>
    <mergeCell ref="AM48:AS48"/>
    <mergeCell ref="AK49:AL49"/>
    <mergeCell ref="AM49:AS49"/>
    <mergeCell ref="Z28:AI28"/>
    <mergeCell ref="AH35:AI35"/>
    <mergeCell ref="AD43:AD47"/>
    <mergeCell ref="AB44:AC47"/>
    <mergeCell ref="Y43:Z43"/>
    <mergeCell ref="A42:AI42"/>
    <mergeCell ref="H39:L39"/>
    <mergeCell ref="P44:Q47"/>
    <mergeCell ref="H38:L38"/>
    <mergeCell ref="M38:Q38"/>
    <mergeCell ref="R43:R47"/>
    <mergeCell ref="M43:N43"/>
    <mergeCell ref="O43:O47"/>
    <mergeCell ref="A40:G40"/>
    <mergeCell ref="Y44:Z47"/>
    <mergeCell ref="J43:K43"/>
    <mergeCell ref="G43:H43"/>
    <mergeCell ref="A39:G39"/>
    <mergeCell ref="AD31:AE31"/>
    <mergeCell ref="AH40:AI40"/>
    <mergeCell ref="M39:Q39"/>
    <mergeCell ref="V44:W47"/>
    <mergeCell ref="AA43:AA47"/>
    <mergeCell ref="S44:T47"/>
    <mergeCell ref="AY44:CA44"/>
    <mergeCell ref="AK20:AW20"/>
    <mergeCell ref="AK21:AS21"/>
    <mergeCell ref="BC20:BS20"/>
    <mergeCell ref="BH12:BO12"/>
    <mergeCell ref="AY41:CA41"/>
    <mergeCell ref="AU40:AV40"/>
    <mergeCell ref="AU41:AV41"/>
    <mergeCell ref="AT23:AW23"/>
    <mergeCell ref="AK17:AS18"/>
    <mergeCell ref="BH13:BO13"/>
    <mergeCell ref="AZ12:BG12"/>
    <mergeCell ref="AZ13:BG13"/>
    <mergeCell ref="AZ14:BG14"/>
    <mergeCell ref="AZ15:BG15"/>
    <mergeCell ref="BH14:BO14"/>
    <mergeCell ref="BH15:BO15"/>
    <mergeCell ref="AT18:AY18"/>
    <mergeCell ref="AK15:AM15"/>
    <mergeCell ref="AQ13:AS13"/>
    <mergeCell ref="AU44:AV44"/>
    <mergeCell ref="AQ12:AS12"/>
    <mergeCell ref="AT12:AY12"/>
    <mergeCell ref="AK13:AM13"/>
    <mergeCell ref="AT14:AY14"/>
    <mergeCell ref="AK34:AV37"/>
    <mergeCell ref="AT22:AV22"/>
    <mergeCell ref="T15:Y15"/>
    <mergeCell ref="D20:F20"/>
    <mergeCell ref="Z16:AB16"/>
    <mergeCell ref="AT13:AY13"/>
    <mergeCell ref="AQ15:AS15"/>
    <mergeCell ref="AK11:BO11"/>
    <mergeCell ref="AN14:AP14"/>
    <mergeCell ref="AQ14:AS14"/>
    <mergeCell ref="AT16:AY16"/>
    <mergeCell ref="AQ16:AS16"/>
    <mergeCell ref="AZ16:BO16"/>
    <mergeCell ref="AZ17:BO18"/>
    <mergeCell ref="T13:Y13"/>
    <mergeCell ref="AN15:AP15"/>
    <mergeCell ref="Z25:AI25"/>
    <mergeCell ref="AE29:AG29"/>
    <mergeCell ref="AE27:AG27"/>
    <mergeCell ref="AE32:AI32"/>
    <mergeCell ref="AF31:AI31"/>
    <mergeCell ref="S29:Y29"/>
    <mergeCell ref="S30:Y30"/>
    <mergeCell ref="AK14:AM14"/>
    <mergeCell ref="V62:AI62"/>
    <mergeCell ref="M5:AI5"/>
    <mergeCell ref="AC16:AD16"/>
    <mergeCell ref="Z15:AD15"/>
    <mergeCell ref="S26:Y26"/>
    <mergeCell ref="Z26:AI26"/>
    <mergeCell ref="Z32:AD32"/>
    <mergeCell ref="L26:P26"/>
    <mergeCell ref="L25:P25"/>
    <mergeCell ref="L28:N28"/>
    <mergeCell ref="H35:L35"/>
    <mergeCell ref="M35:Q35"/>
    <mergeCell ref="G25:K25"/>
    <mergeCell ref="G26:K26"/>
    <mergeCell ref="E62:K62"/>
    <mergeCell ref="G22:I22"/>
    <mergeCell ref="G15:P15"/>
    <mergeCell ref="AE16:AG16"/>
    <mergeCell ref="AE12:AI12"/>
    <mergeCell ref="AH29:AI29"/>
    <mergeCell ref="S25:Y25"/>
    <mergeCell ref="Z31:AC31"/>
    <mergeCell ref="AE44:AF47"/>
    <mergeCell ref="T7:X7"/>
    <mergeCell ref="T9:X9"/>
    <mergeCell ref="M21:O21"/>
    <mergeCell ref="A21:C21"/>
    <mergeCell ref="M20:O20"/>
    <mergeCell ref="P20:R20"/>
    <mergeCell ref="P21:R21"/>
    <mergeCell ref="AE17:AI17"/>
    <mergeCell ref="A19:V19"/>
    <mergeCell ref="Z17:AD17"/>
    <mergeCell ref="G21:I21"/>
    <mergeCell ref="S21:V21"/>
    <mergeCell ref="S20:V20"/>
    <mergeCell ref="A20:C20"/>
    <mergeCell ref="J20:L20"/>
    <mergeCell ref="J21:L21"/>
    <mergeCell ref="F7:P7"/>
    <mergeCell ref="A7:E7"/>
    <mergeCell ref="Y9:AI9"/>
    <mergeCell ref="AE13:AI13"/>
    <mergeCell ref="AE14:AI14"/>
    <mergeCell ref="Z14:AD14"/>
    <mergeCell ref="Z12:AD12"/>
    <mergeCell ref="Z13:AD13"/>
    <mergeCell ref="T12:Y12"/>
    <mergeCell ref="A11:P11"/>
    <mergeCell ref="T11:AI11"/>
    <mergeCell ref="G14:P14"/>
    <mergeCell ref="A12:F12"/>
    <mergeCell ref="A13:F13"/>
    <mergeCell ref="G13:P13"/>
    <mergeCell ref="A9:E9"/>
    <mergeCell ref="G12:P12"/>
    <mergeCell ref="T14:Y14"/>
    <mergeCell ref="A14:F14"/>
    <mergeCell ref="F9:P9"/>
    <mergeCell ref="Y7:AI7"/>
    <mergeCell ref="D21:F21"/>
    <mergeCell ref="G20:I20"/>
    <mergeCell ref="Z30:AI30"/>
    <mergeCell ref="A15:F15"/>
    <mergeCell ref="Z27:AB27"/>
    <mergeCell ref="S22:V22"/>
    <mergeCell ref="AT17:AY17"/>
    <mergeCell ref="AT15:AY15"/>
    <mergeCell ref="AK16:AM16"/>
    <mergeCell ref="AN16:AP16"/>
    <mergeCell ref="T16:Y16"/>
    <mergeCell ref="T17:Y17"/>
    <mergeCell ref="AK25:AW26"/>
    <mergeCell ref="AT21:AW21"/>
    <mergeCell ref="M22:O22"/>
    <mergeCell ref="AK22:AS22"/>
    <mergeCell ref="AK23:AS23"/>
    <mergeCell ref="AH16:AI16"/>
    <mergeCell ref="G27:K27"/>
    <mergeCell ref="AH27:AI27"/>
    <mergeCell ref="AD24:AI24"/>
    <mergeCell ref="A24:P24"/>
    <mergeCell ref="AX20:BA22"/>
    <mergeCell ref="A16:F16"/>
    <mergeCell ref="Z29:AB29"/>
    <mergeCell ref="AC29:AD29"/>
    <mergeCell ref="M36:Q36"/>
    <mergeCell ref="AE15:AI15"/>
    <mergeCell ref="G16:P16"/>
    <mergeCell ref="A28:F28"/>
    <mergeCell ref="D22:F22"/>
    <mergeCell ref="A31:G31"/>
    <mergeCell ref="A30:E30"/>
    <mergeCell ref="G30:Q30"/>
    <mergeCell ref="J22:L22"/>
    <mergeCell ref="P22:R22"/>
    <mergeCell ref="A22:C22"/>
    <mergeCell ref="S27:Y27"/>
    <mergeCell ref="S24:AB24"/>
    <mergeCell ref="A27:F27"/>
    <mergeCell ref="H31:Q31"/>
    <mergeCell ref="O28:P28"/>
    <mergeCell ref="J28:K28"/>
    <mergeCell ref="G28:I28"/>
    <mergeCell ref="A25:F25"/>
    <mergeCell ref="AC27:AD27"/>
    <mergeCell ref="L27:P27"/>
    <mergeCell ref="A26:F26"/>
    <mergeCell ref="H34:Q34"/>
    <mergeCell ref="H33:Q33"/>
    <mergeCell ref="H32:Q32"/>
    <mergeCell ref="A32:G32"/>
    <mergeCell ref="S32:Y32"/>
    <mergeCell ref="H37:L37"/>
    <mergeCell ref="M37:Q37"/>
    <mergeCell ref="A36:G36"/>
    <mergeCell ref="A37:G37"/>
    <mergeCell ref="H36:L36"/>
    <mergeCell ref="S28:Y28"/>
    <mergeCell ref="S31:Y31"/>
    <mergeCell ref="A35:G35"/>
    <mergeCell ref="A43:C43"/>
    <mergeCell ref="D44:E47"/>
    <mergeCell ref="U43:U47"/>
    <mergeCell ref="AG43:AG47"/>
    <mergeCell ref="AK24:AS24"/>
    <mergeCell ref="AT24:AW24"/>
    <mergeCell ref="X39:AI39"/>
    <mergeCell ref="X40:AE40"/>
    <mergeCell ref="AV28:AW28"/>
    <mergeCell ref="AF35:AG35"/>
    <mergeCell ref="A34:G34"/>
    <mergeCell ref="A33:G33"/>
    <mergeCell ref="H40:L40"/>
    <mergeCell ref="M40:Q40"/>
    <mergeCell ref="A38:G38"/>
    <mergeCell ref="AF40:AG40"/>
    <mergeCell ref="AH44:AI47"/>
    <mergeCell ref="J44:K47"/>
    <mergeCell ref="X43:X47"/>
    <mergeCell ref="S43:T43"/>
    <mergeCell ref="Z34:AI34"/>
    <mergeCell ref="I43:I47"/>
    <mergeCell ref="F43:F47"/>
    <mergeCell ref="G44:H47"/>
    <mergeCell ref="AK3:AY3"/>
    <mergeCell ref="AU9:AY9"/>
    <mergeCell ref="AK4:AO4"/>
    <mergeCell ref="AK5:AO5"/>
    <mergeCell ref="AK6:AO6"/>
    <mergeCell ref="AK7:AO7"/>
    <mergeCell ref="AK8:AO8"/>
    <mergeCell ref="AK9:AO9"/>
    <mergeCell ref="AP4:AT4"/>
    <mergeCell ref="AU4:AY4"/>
    <mergeCell ref="AP5:AT5"/>
    <mergeCell ref="AU5:AY5"/>
    <mergeCell ref="AP6:AT6"/>
    <mergeCell ref="AU6:AY6"/>
    <mergeCell ref="AP7:AT7"/>
    <mergeCell ref="AU7:AY7"/>
    <mergeCell ref="AP8:AT8"/>
    <mergeCell ref="AU8:AY8"/>
    <mergeCell ref="AP9:AT9"/>
    <mergeCell ref="B61:AI61"/>
    <mergeCell ref="AF36:AG36"/>
    <mergeCell ref="AH36:AI36"/>
    <mergeCell ref="Z36:AE36"/>
    <mergeCell ref="Z35:AE35"/>
    <mergeCell ref="B59:AI59"/>
    <mergeCell ref="B60:AI60"/>
    <mergeCell ref="V43:W43"/>
    <mergeCell ref="AB43:AC43"/>
    <mergeCell ref="B55:AI55"/>
    <mergeCell ref="B56:AI56"/>
    <mergeCell ref="D43:E43"/>
    <mergeCell ref="M44:N47"/>
    <mergeCell ref="L43:L47"/>
    <mergeCell ref="B53:AI53"/>
    <mergeCell ref="B54:AI54"/>
    <mergeCell ref="AE43:AF43"/>
    <mergeCell ref="AH43:AI43"/>
    <mergeCell ref="B57:AI57"/>
    <mergeCell ref="B52:AI52"/>
    <mergeCell ref="B51:AI51"/>
    <mergeCell ref="B58:AI58"/>
    <mergeCell ref="A47:C47"/>
    <mergeCell ref="P43:Q43"/>
  </mergeCells>
  <phoneticPr fontId="68" type="noConversion"/>
  <conditionalFormatting sqref="AK34">
    <cfRule type="notContainsBlanks" dxfId="1515" priority="38">
      <formula>LEN(TRIM(AK34))&gt;0</formula>
    </cfRule>
  </conditionalFormatting>
  <conditionalFormatting sqref="F43:AG47">
    <cfRule type="containsBlanks" dxfId="1514" priority="119486">
      <formula>LEN(TRIM(F43))=0</formula>
    </cfRule>
  </conditionalFormatting>
  <conditionalFormatting sqref="D44:E47">
    <cfRule type="containsBlanks" dxfId="1513" priority="119489">
      <formula>LEN(TRIM(D44))=0</formula>
    </cfRule>
  </conditionalFormatting>
  <conditionalFormatting sqref="AH44:AI47 AE44:AF47 AB44:AC47 Y44:Z47 V44:W47 S44:T47 P44:Q47 M44:N47 J44:K47 G44:H47 D44:E47">
    <cfRule type="expression" dxfId="1512" priority="35">
      <formula>D$43&lt;&gt;""</formula>
    </cfRule>
  </conditionalFormatting>
  <conditionalFormatting sqref="D44:E47 G44:H47 J44:K47 M44:N47 P44:Q47 S44:T47 V44:W47 Y44:Z47 AB44:AC47 AE44:AF47 AH44:AI47">
    <cfRule type="notContainsBlanks" dxfId="1511" priority="2">
      <formula>LEN(TRIM(D44))&gt;0</formula>
    </cfRule>
  </conditionalFormatting>
  <conditionalFormatting sqref="F43:F47 I43:I47 L43:L47 O43:O47 R43:R47 U43:U47 X43:X47 AA43:AA47 AD43:AD47 AG43:AG47 AM41:AS50">
    <cfRule type="notContainsBlanks" dxfId="1510" priority="40">
      <formula>LEN(TRIM(F41))&gt;0</formula>
    </cfRule>
  </conditionalFormatting>
  <conditionalFormatting sqref="AZ13:BO15">
    <cfRule type="notContainsBlanks" dxfId="1509" priority="33">
      <formula>LEN(TRIM(AZ13))&gt;0</formula>
    </cfRule>
  </conditionalFormatting>
  <conditionalFormatting sqref="V62:AI62 E62:K62 H40:L40 H37:L37 H36:Q36 H31:Q34 Z32:AD32 AF31:AI31 Z31:AC31 Z30:AI30 Z28:AI28 Z27:AB27 L28:N28 G26:P27 G28:I28 S22:V22 M21:V21 D21:L22 G12:P16 Z17:AI17 AE16:AG16 AE12:AI15 Z16:AB16 Z13:AD15 Y9:AI9 Y7:AI7 F9:P9 AN13:AS15 F7:P7 AT14 AT16 Z12 AT18 AE27:AG27 AE29:AG29 Z29:AB29 Z25:AI26 M22:O22 AF40:AH40 AF35:AG35">
    <cfRule type="containsBlanks" dxfId="1508" priority="41">
      <formula>LEN(TRIM(D7))=0</formula>
    </cfRule>
  </conditionalFormatting>
  <conditionalFormatting sqref="AT22:AV22 AT21:AW21 M37:Q40 AN16:AS16 AT23:AW24">
    <cfRule type="containsText" dxfId="1507" priority="32" operator="containsText" text="CALC.">
      <formula>NOT(ISERROR(SEARCH("CALC.",M16)))</formula>
    </cfRule>
  </conditionalFormatting>
  <conditionalFormatting sqref="S26:AI32 AK21:AW23 AK25:AW26 AT24:AW24">
    <cfRule type="expression" dxfId="1506" priority="31">
      <formula>$Z$25="Direct Drive"</formula>
    </cfRule>
  </conditionalFormatting>
  <conditionalFormatting sqref="S28:Y28 S30:Y30 S27:AG27 S29:AG29 S31:AE31 S26:Y26 AK21:AS23">
    <cfRule type="expression" dxfId="1505" priority="30">
      <formula>$Z$25="Direct Drive"</formula>
    </cfRule>
  </conditionalFormatting>
  <conditionalFormatting sqref="S32:Y32">
    <cfRule type="expression" dxfId="1504" priority="29">
      <formula>$Z$25="Direct Drive"</formula>
    </cfRule>
  </conditionalFormatting>
  <conditionalFormatting sqref="Z13:AD16">
    <cfRule type="expression" dxfId="1503" priority="28">
      <formula>$Z$12="N/A"</formula>
    </cfRule>
  </conditionalFormatting>
  <conditionalFormatting sqref="Z17:AD17">
    <cfRule type="expression" dxfId="1502" priority="27">
      <formula>$Z$12="N/A"</formula>
    </cfRule>
  </conditionalFormatting>
  <conditionalFormatting sqref="AE13:AI16">
    <cfRule type="expression" dxfId="1501" priority="26">
      <formula>$AE$12="N/A"</formula>
    </cfRule>
  </conditionalFormatting>
  <conditionalFormatting sqref="AE17:AI17">
    <cfRule type="expression" dxfId="1500" priority="25">
      <formula>$AE$12="N/A"</formula>
    </cfRule>
  </conditionalFormatting>
  <conditionalFormatting sqref="Z26:AI26 AH27:AI27 Z28:AI28 AH29:AI29 Z30:AI30 AF31:AI31 AT21:AW24">
    <cfRule type="expression" dxfId="1499" priority="24">
      <formula>$Z$25="Direct Drive"</formula>
    </cfRule>
  </conditionalFormatting>
  <conditionalFormatting sqref="P22:R22">
    <cfRule type="expression" dxfId="1498" priority="10">
      <formula>$P$22&gt;$H$33</formula>
    </cfRule>
    <cfRule type="containsText" dxfId="1497" priority="23" operator="containsText" text="CALC.">
      <formula>NOT(ISERROR(SEARCH("CALC.",P22)))</formula>
    </cfRule>
  </conditionalFormatting>
  <conditionalFormatting sqref="G30">
    <cfRule type="containsBlanks" dxfId="1496" priority="22">
      <formula>LEN(TRIM(G30))=0</formula>
    </cfRule>
  </conditionalFormatting>
  <conditionalFormatting sqref="D43:E43">
    <cfRule type="containsBlanks" dxfId="1495" priority="21">
      <formula>LEN(TRIM(D43))=0</formula>
    </cfRule>
  </conditionalFormatting>
  <conditionalFormatting sqref="D43:E43">
    <cfRule type="containsBlanks" dxfId="1494" priority="20">
      <formula>LEN(TRIM(D43))=0</formula>
    </cfRule>
  </conditionalFormatting>
  <conditionalFormatting sqref="AK14:AS16 AZ12:BO18 AT12:AY16">
    <cfRule type="expression" dxfId="1493" priority="9">
      <formula>$AT$18="Single Phase"</formula>
    </cfRule>
  </conditionalFormatting>
  <conditionalFormatting sqref="AU40:AW59">
    <cfRule type="expression" dxfId="1492" priority="118774">
      <formula>NOT(ISBLANK($AU40))</formula>
    </cfRule>
  </conditionalFormatting>
  <conditionalFormatting sqref="AF40:AI40">
    <cfRule type="expression" dxfId="1491" priority="8">
      <formula>$X$40="FIXED SPEED"</formula>
    </cfRule>
  </conditionalFormatting>
  <conditionalFormatting sqref="X40">
    <cfRule type="containsBlanks" dxfId="1490" priority="7">
      <formula>LEN(TRIM(X40))=0</formula>
    </cfRule>
  </conditionalFormatting>
  <conditionalFormatting sqref="AT24:AW24">
    <cfRule type="expression" dxfId="1489" priority="119474">
      <formula>IF(#REF!&lt;&gt;"CALC.",$M$36&lt;#REF!)</formula>
    </cfRule>
  </conditionalFormatting>
  <conditionalFormatting sqref="AX41:CA60">
    <cfRule type="expression" dxfId="1488" priority="119483">
      <formula>NOT(ISBLANK($AU40))</formula>
    </cfRule>
  </conditionalFormatting>
  <conditionalFormatting sqref="AK24:AS24">
    <cfRule type="expression" dxfId="1487" priority="4">
      <formula>$Z$25="Direct Drive"</formula>
    </cfRule>
  </conditionalFormatting>
  <conditionalFormatting sqref="AK24:AS24">
    <cfRule type="expression" dxfId="1486" priority="3">
      <formula>$Z$25="Direct Drive"</formula>
    </cfRule>
  </conditionalFormatting>
  <conditionalFormatting sqref="AH43:AI47">
    <cfRule type="containsBlanks" dxfId="1485" priority="119491">
      <formula>LEN(TRIM(AH43))=0</formula>
    </cfRule>
  </conditionalFormatting>
  <conditionalFormatting sqref="AF36:AG36">
    <cfRule type="containsBlanks" dxfId="1484" priority="1">
      <formula>LEN(TRIM(AF36))=0</formula>
    </cfRule>
  </conditionalFormatting>
  <dataValidations xWindow="366" yWindow="385" count="31">
    <dataValidation type="list" allowBlank="1" showInputMessage="1" sqref="G30:Q30" xr:uid="{00000000-0002-0000-0600-000000000000}">
      <formula1>"1,2,3,4,6,8"</formula1>
    </dataValidation>
    <dataValidation allowBlank="1" showInputMessage="1" showErrorMessage="1" prompt="Typical Service Factor is 1.15. If unknown then use '---" sqref="H34:Q34" xr:uid="{00000000-0002-0000-0600-000001000000}"/>
    <dataValidation type="list" allowBlank="1" showInputMessage="1" showErrorMessage="1" sqref="Z25:AI25" xr:uid="{00000000-0002-0000-0600-000002000000}">
      <formula1>"Belt Drive,Direct Drive"</formula1>
    </dataValidation>
    <dataValidation type="list" allowBlank="1" showInputMessage="1" sqref="Z28:AI28 Z26:AI26" xr:uid="{00000000-0002-0000-0600-000003000000}">
      <formula1>"Browning,Campbell,Congress,Dayton,Fenner Drives, TB Wood's"</formula1>
    </dataValidation>
    <dataValidation allowBlank="1" showInputMessage="1" showErrorMessage="1" prompt="If EFF is unatainable use .90" sqref="AT14:AY14" xr:uid="{00000000-0002-0000-0600-000004000000}"/>
    <dataValidation allowBlank="1" showInputMessage="1" showErrorMessage="1" prompt="If PF is unattainable use .80" sqref="AT16:AY16" xr:uid="{00000000-0002-0000-0600-000005000000}"/>
    <dataValidation type="list" allowBlank="1" showInputMessage="1" showErrorMessage="1" sqref="AE43:AF43" xr:uid="{00000000-0002-0000-0600-000006000000}">
      <formula1>"J"</formula1>
    </dataValidation>
    <dataValidation type="list" allowBlank="1" showInputMessage="1" showErrorMessage="1" sqref="AB43:AC43" xr:uid="{00000000-0002-0000-0600-000007000000}">
      <formula1>"I"</formula1>
    </dataValidation>
    <dataValidation type="list" allowBlank="1" showInputMessage="1" showErrorMessage="1" sqref="Y43:Z43" xr:uid="{00000000-0002-0000-0600-000008000000}">
      <formula1>"H"</formula1>
    </dataValidation>
    <dataValidation type="list" allowBlank="1" showInputMessage="1" showErrorMessage="1" sqref="V43:W43" xr:uid="{00000000-0002-0000-0600-000009000000}">
      <formula1>"G"</formula1>
    </dataValidation>
    <dataValidation type="list" allowBlank="1" showInputMessage="1" showErrorMessage="1" sqref="S43:T43" xr:uid="{00000000-0002-0000-0600-00000A000000}">
      <formula1>"F"</formula1>
    </dataValidation>
    <dataValidation type="list" allowBlank="1" showInputMessage="1" showErrorMessage="1" sqref="P43:Q43" xr:uid="{00000000-0002-0000-0600-00000B000000}">
      <formula1>"E"</formula1>
    </dataValidation>
    <dataValidation type="list" allowBlank="1" showInputMessage="1" showErrorMessage="1" sqref="M43:N43" xr:uid="{00000000-0002-0000-0600-00000C000000}">
      <formula1>"D"</formula1>
    </dataValidation>
    <dataValidation type="list" allowBlank="1" showInputMessage="1" showErrorMessage="1" sqref="J43:K43" xr:uid="{00000000-0002-0000-0600-00000D000000}">
      <formula1>"C"</formula1>
    </dataValidation>
    <dataValidation type="list" allowBlank="1" showInputMessage="1" showErrorMessage="1" sqref="G43:H43" xr:uid="{00000000-0002-0000-0600-00000E000000}">
      <formula1>"B"</formula1>
    </dataValidation>
    <dataValidation type="list" allowBlank="1" showInputMessage="1" showErrorMessage="1" sqref="D43:E43" xr:uid="{00000000-0002-0000-0600-00000F000000}">
      <formula1>"A"</formula1>
    </dataValidation>
    <dataValidation allowBlank="1" showInputMessage="1" promptTitle="External Static Pressure" prompt="ESP = The first external pressure measurement (return before any apparatus) + the final external pressure measurement (discharge after any apparatus)." sqref="J22:L22" xr:uid="{00000000-0002-0000-0600-000010000000}"/>
    <dataValidation type="list" allowBlank="1" showInputMessage="1" showErrorMessage="1" sqref="AH43:AI43" xr:uid="{00000000-0002-0000-0600-000011000000}">
      <formula1>"K"</formula1>
    </dataValidation>
    <dataValidation type="list" allowBlank="1" showInputMessage="1" sqref="Z15:AI15" xr:uid="{00000000-0002-0000-0600-000012000000}">
      <formula1>"Bag,Box,Disposable,Electrostatic,HEPA,Fibrous,Pleated,Washable"</formula1>
    </dataValidation>
    <dataValidation type="list" allowBlank="1" showInputMessage="1" sqref="Z17:AI17" xr:uid="{00000000-0002-0000-0600-000013000000}">
      <formula1>"Clean,Slightly Dirty, Dirty"</formula1>
    </dataValidation>
    <dataValidation type="list" allowBlank="1" showInputMessage="1" sqref="Z12:AI12" xr:uid="{00000000-0002-0000-0600-000014000000}">
      <formula1>"PRE FILTER,FINAL FILTER,N/A"</formula1>
    </dataValidation>
    <dataValidation type="list" allowBlank="1" showInputMessage="1" sqref="H31:Q31" xr:uid="{00000000-0002-0000-0600-000015000000}">
      <formula1>"Baldor,Dayton,Emmerson,FASCO,GE,GENTEQ,Marathon,Trane,WEG,Westinghouse"</formula1>
    </dataValidation>
    <dataValidation type="list" allowBlank="1" showInputMessage="1" sqref="G13:P13" xr:uid="{00000000-0002-0000-0600-000016000000}">
      <formula1>"HDT,HBT,VBT,VDT"</formula1>
    </dataValidation>
    <dataValidation type="list" allowBlank="1" showInputMessage="1" showErrorMessage="1" prompt="See Internal Use Area on right for assistance determining fan rotation." sqref="S21:V22" xr:uid="{00000000-0002-0000-0600-000017000000}">
      <formula1>"CW, CCW,'---"</formula1>
    </dataValidation>
    <dataValidation type="list" allowBlank="1" showInputMessage="1" showErrorMessage="1" promptTitle="Phase Selection" prompt="Select Single or Three Phase" sqref="AT18:AY18" xr:uid="{00000000-0002-0000-0600-000018000000}">
      <formula1>"Single Phase, Three Phase"</formula1>
    </dataValidation>
    <dataValidation type="list" allowBlank="1" showInputMessage="1" sqref="H33:Q33" xr:uid="{00000000-0002-0000-0600-000019000000}">
      <formula1>".17,.25,.33,.5,.75,1,2,3,5,7.5,10,15,20,25,30,40,50,60,75,100,125,150,200"</formula1>
    </dataValidation>
    <dataValidation type="list" allowBlank="1" showInputMessage="1" showErrorMessage="1" sqref="AH40:AI40" xr:uid="{00000000-0002-0000-0600-00001D000000}">
      <formula1>"Hz, %"</formula1>
    </dataValidation>
    <dataValidation allowBlank="1" showInputMessage="1" promptTitle="BHP Calc Info" prompt="If Single Phase, BHP=# of Motors * (HP*Amps*Volts)/(NP Amps*NP Volts)_x000a__x000a_If Three Phase, BHP=# of Motors * (Avg. Amps*Avg. Volts*Motor Eff.*Power Factor*1.73)/746" sqref="P22:R22" xr:uid="{00000000-0002-0000-0600-00001F000000}"/>
    <dataValidation type="list" allowBlank="1" showInputMessage="1" showErrorMessage="1" sqref="AM41:AS50" xr:uid="{2A6A34E5-2E52-4BF1-BAA8-10496D45798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type="list" allowBlank="1" showInputMessage="1" showErrorMessage="1" sqref="X40" xr:uid="{732533A8-4D03-4BDC-B9F6-E9ECCE0A84A0}">
      <formula1>"VFD SETTING, ECM SETTING, FIXED SPEED"</formula1>
    </dataValidation>
    <dataValidation type="whole" allowBlank="1" showInputMessage="1" showErrorMessage="1" error="This Remarks section is limited to 10." sqref="A51:A61" xr:uid="{6D2E94A7-4DDB-43B7-935B-2A6A9C618406}">
      <formula1>1</formula1>
      <formula2>100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047611-19F9-4142-A73A-CFE17B54BCCC}">
  <sheetPr codeName="Sheet44">
    <pageSetUpPr fitToPage="1"/>
  </sheetPr>
  <dimension ref="A1:FW62"/>
  <sheetViews>
    <sheetView zoomScaleNormal="100" workbookViewId="0">
      <selection activeCell="AN13" sqref="AN13:AP13"/>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row>
    <row r="2" spans="1:109" ht="12" customHeight="1" thickBo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641"/>
      <c r="AL2" s="641"/>
      <c r="AM2" s="641"/>
      <c r="AN2" s="641"/>
      <c r="AO2" s="641"/>
      <c r="AP2" s="641"/>
      <c r="AQ2" s="641"/>
      <c r="AR2" s="641"/>
      <c r="AS2" s="641"/>
      <c r="AT2" s="641"/>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985" t="s">
        <v>893</v>
      </c>
      <c r="AL3" s="986"/>
      <c r="AM3" s="986"/>
      <c r="AN3" s="986"/>
      <c r="AO3" s="986"/>
      <c r="AP3" s="986"/>
      <c r="AQ3" s="986"/>
      <c r="AR3" s="986"/>
      <c r="AS3" s="986"/>
      <c r="AT3" s="986"/>
      <c r="AU3" s="986"/>
      <c r="AV3" s="986"/>
      <c r="AW3" s="986"/>
      <c r="AX3" s="986"/>
      <c r="AY3" s="986"/>
      <c r="AZ3" s="986"/>
      <c r="BA3" s="986"/>
      <c r="BB3" s="986"/>
      <c r="BC3" s="986"/>
      <c r="BD3" s="986"/>
      <c r="BE3" s="986"/>
      <c r="BF3" s="986"/>
      <c r="BG3" s="986"/>
      <c r="BH3" s="986"/>
      <c r="BI3" s="986"/>
      <c r="BJ3" s="986"/>
      <c r="BK3" s="986"/>
      <c r="BL3" s="986"/>
      <c r="BM3" s="986"/>
      <c r="BN3" s="986"/>
      <c r="BO3" s="987"/>
      <c r="BP3" s="5"/>
      <c r="BQ3" s="5"/>
      <c r="BR3" s="5"/>
      <c r="BS3" s="5"/>
      <c r="BT3" s="5"/>
      <c r="BU3" s="5"/>
      <c r="BV3" s="5"/>
      <c r="BW3" s="5"/>
      <c r="BX3" s="5"/>
      <c r="BY3" s="5"/>
      <c r="BZ3" s="5"/>
      <c r="CA3" s="5"/>
      <c r="CB3" s="5"/>
    </row>
    <row r="4" spans="1:109" ht="12" customHeight="1" x14ac:dyDescent="0.2">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1014"/>
      <c r="AL4" s="1015"/>
      <c r="AM4" s="1016"/>
      <c r="AN4" s="1004" t="s">
        <v>1007</v>
      </c>
      <c r="AO4" s="1004"/>
      <c r="AP4" s="1004"/>
      <c r="AQ4" s="1004" t="s">
        <v>98</v>
      </c>
      <c r="AR4" s="1004"/>
      <c r="AS4" s="1004"/>
      <c r="AT4" s="1004"/>
      <c r="AU4" s="1004"/>
      <c r="AV4" s="1004"/>
      <c r="AW4" s="1004"/>
      <c r="AX4" s="1004"/>
      <c r="AY4" s="988"/>
      <c r="AZ4" s="1004" t="s">
        <v>155</v>
      </c>
      <c r="BA4" s="1004"/>
      <c r="BB4" s="1004"/>
      <c r="BC4" s="1004"/>
      <c r="BD4" s="1004"/>
      <c r="BE4" s="1004"/>
      <c r="BF4" s="1004"/>
      <c r="BG4" s="1004"/>
      <c r="BH4" s="988" t="s">
        <v>154</v>
      </c>
      <c r="BI4" s="989"/>
      <c r="BJ4" s="989"/>
      <c r="BK4" s="989"/>
      <c r="BL4" s="989"/>
      <c r="BM4" s="989"/>
      <c r="BN4" s="989"/>
      <c r="BO4" s="990"/>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8"/>
      <c r="N5" s="948"/>
      <c r="O5" s="948"/>
      <c r="P5" s="948"/>
      <c r="Q5" s="948"/>
      <c r="R5" s="948"/>
      <c r="S5" s="948"/>
      <c r="T5" s="948"/>
      <c r="U5" s="948"/>
      <c r="V5" s="948"/>
      <c r="W5" s="948"/>
      <c r="X5" s="948"/>
      <c r="Y5" s="948"/>
      <c r="Z5" s="948"/>
      <c r="AA5" s="948"/>
      <c r="AB5" s="948"/>
      <c r="AC5" s="948"/>
      <c r="AD5" s="948"/>
      <c r="AE5" s="948"/>
      <c r="AF5" s="948"/>
      <c r="AG5" s="948"/>
      <c r="AH5" s="948"/>
      <c r="AI5" s="948"/>
      <c r="AJ5" s="5"/>
      <c r="AK5" s="998" t="s">
        <v>152</v>
      </c>
      <c r="AL5" s="999"/>
      <c r="AM5" s="999"/>
      <c r="AN5" s="1000"/>
      <c r="AO5" s="1000"/>
      <c r="AP5" s="1000"/>
      <c r="AQ5" s="1001"/>
      <c r="AR5" s="1001"/>
      <c r="AS5" s="1001"/>
      <c r="AT5" s="1002" t="s">
        <v>151</v>
      </c>
      <c r="AU5" s="1002"/>
      <c r="AV5" s="1002"/>
      <c r="AW5" s="1002"/>
      <c r="AX5" s="1002"/>
      <c r="AY5" s="1003"/>
      <c r="AZ5" s="1005" t="str">
        <f>IF(AN5="","",IF(100*(ABS(AN5-$AN$8)/$AN$8)&gt;10,"T1 Exceeds 10% by "&amp;ROUND(100*(ABS(AN5-$AN$8)/$AN$8)-10,1)&amp;"%",""))</f>
        <v/>
      </c>
      <c r="BA5" s="1005"/>
      <c r="BB5" s="1005"/>
      <c r="BC5" s="1005"/>
      <c r="BD5" s="1005"/>
      <c r="BE5" s="1005"/>
      <c r="BF5" s="1005"/>
      <c r="BG5" s="1005"/>
      <c r="BH5" s="1005" t="str">
        <f>IF(AQ5="","",IF(100*(ABS(AQ5-$AQ$8)/$AQ$8)&gt;2,"T1 Exceeds 2% by "&amp;ROUND(100*(ABS(AQ5-$AQ$8)/$AQ$8)-2,1)&amp;"%",""))</f>
        <v/>
      </c>
      <c r="BI5" s="1005"/>
      <c r="BJ5" s="1005"/>
      <c r="BK5" s="1005"/>
      <c r="BL5" s="1005"/>
      <c r="BM5" s="1005"/>
      <c r="BN5" s="1005"/>
      <c r="BO5" s="1006"/>
      <c r="BP5" s="5"/>
      <c r="BQ5" s="5"/>
      <c r="BR5" s="5"/>
      <c r="BS5" s="5"/>
      <c r="BT5" s="5"/>
      <c r="BU5" s="5"/>
      <c r="BV5" s="5"/>
      <c r="BW5" s="5"/>
      <c r="BX5" s="5"/>
      <c r="BY5" s="5"/>
      <c r="BZ5" s="5"/>
      <c r="CA5" s="5"/>
      <c r="CB5" s="5"/>
    </row>
    <row r="6" spans="1:109" ht="12" customHeight="1" x14ac:dyDescent="0.2">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998" t="s">
        <v>51</v>
      </c>
      <c r="AL6" s="999"/>
      <c r="AM6" s="999"/>
      <c r="AN6" s="1000"/>
      <c r="AO6" s="1000"/>
      <c r="AP6" s="1000"/>
      <c r="AQ6" s="1001"/>
      <c r="AR6" s="1001"/>
      <c r="AS6" s="1001"/>
      <c r="AT6" s="1529"/>
      <c r="AU6" s="1529"/>
      <c r="AV6" s="1529"/>
      <c r="AW6" s="1529"/>
      <c r="AX6" s="1529"/>
      <c r="AY6" s="1530"/>
      <c r="AZ6" s="1005" t="str">
        <f>IF(AN6="","",IF(100*(ABS(AN6-$AN$8)/$AN$8)&gt;10,"T2 Exceeds 10% by "&amp;ROUND(100*(ABS(AN6-$AN$8)/$AN$8)-10,1)&amp;"%",""))</f>
        <v/>
      </c>
      <c r="BA6" s="1005"/>
      <c r="BB6" s="1005"/>
      <c r="BC6" s="1005"/>
      <c r="BD6" s="1005"/>
      <c r="BE6" s="1005"/>
      <c r="BF6" s="1005"/>
      <c r="BG6" s="1005"/>
      <c r="BH6" s="1005" t="str">
        <f>IF(AQ6="","",IF(100*(ABS(AQ6-$AQ$8)/$AQ$8)&gt;2,"T2 Exceeds 2% by "&amp;ROUND(100*(ABS(AQ6-$AQ$8)/$AQ$8)-2,1)&amp;"%",""))</f>
        <v/>
      </c>
      <c r="BI6" s="1005"/>
      <c r="BJ6" s="1005"/>
      <c r="BK6" s="1005"/>
      <c r="BL6" s="1005"/>
      <c r="BM6" s="1005"/>
      <c r="BN6" s="1005"/>
      <c r="BO6" s="1006"/>
      <c r="BP6" s="5"/>
      <c r="BQ6" s="5"/>
      <c r="BR6" s="5"/>
      <c r="BS6" s="5"/>
      <c r="BT6" s="5"/>
      <c r="BU6" s="5"/>
      <c r="BV6" s="5"/>
      <c r="BW6" s="5"/>
      <c r="BX6" s="5"/>
      <c r="BY6" s="5"/>
      <c r="BZ6" s="5"/>
      <c r="CA6" s="5"/>
      <c r="CB6" s="5"/>
    </row>
    <row r="7" spans="1:109" ht="12" customHeight="1" x14ac:dyDescent="0.2">
      <c r="A7" s="953" t="s">
        <v>48</v>
      </c>
      <c r="B7" s="953"/>
      <c r="C7" s="953"/>
      <c r="D7" s="953"/>
      <c r="E7" s="953"/>
      <c r="F7" s="1540"/>
      <c r="G7" s="1540"/>
      <c r="H7" s="1540"/>
      <c r="I7" s="1540"/>
      <c r="J7" s="1540"/>
      <c r="K7" s="1540"/>
      <c r="L7" s="1540"/>
      <c r="M7" s="1540"/>
      <c r="N7" s="1540"/>
      <c r="O7" s="1540"/>
      <c r="P7" s="1540"/>
      <c r="Q7" s="42"/>
      <c r="R7" s="42"/>
      <c r="S7" s="42"/>
      <c r="T7" s="953" t="s">
        <v>47</v>
      </c>
      <c r="U7" s="953"/>
      <c r="V7" s="953"/>
      <c r="W7" s="953"/>
      <c r="X7" s="953"/>
      <c r="Y7" s="920"/>
      <c r="Z7" s="920"/>
      <c r="AA7" s="920"/>
      <c r="AB7" s="920"/>
      <c r="AC7" s="920"/>
      <c r="AD7" s="920"/>
      <c r="AE7" s="920"/>
      <c r="AF7" s="920"/>
      <c r="AG7" s="920"/>
      <c r="AH7" s="920"/>
      <c r="AI7" s="920"/>
      <c r="AJ7" s="5"/>
      <c r="AK7" s="998" t="s">
        <v>50</v>
      </c>
      <c r="AL7" s="999"/>
      <c r="AM7" s="999"/>
      <c r="AN7" s="1000"/>
      <c r="AO7" s="1000"/>
      <c r="AP7" s="1000"/>
      <c r="AQ7" s="1001"/>
      <c r="AR7" s="1001"/>
      <c r="AS7" s="1001"/>
      <c r="AT7" s="1002" t="s">
        <v>147</v>
      </c>
      <c r="AU7" s="1002"/>
      <c r="AV7" s="1002"/>
      <c r="AW7" s="1002"/>
      <c r="AX7" s="1002"/>
      <c r="AY7" s="1003"/>
      <c r="AZ7" s="1005" t="str">
        <f>IF(AN7="","",IF(100*(ABS(AN7-$AN$8)/$AN$8)&gt;10,"T3 Exceeds 10% by "&amp;ROUND(100*(ABS(AN7-$AN$8)/$AN$8)-10,1)&amp;"%",""))</f>
        <v/>
      </c>
      <c r="BA7" s="1005"/>
      <c r="BB7" s="1005"/>
      <c r="BC7" s="1005"/>
      <c r="BD7" s="1005"/>
      <c r="BE7" s="1005"/>
      <c r="BF7" s="1005"/>
      <c r="BG7" s="1005"/>
      <c r="BH7" s="1005" t="str">
        <f>IF(AQ7="","",IF(100*(ABS(AQ7-$AQ$8)/$AQ$8)&gt;2,"T3 Exceeds 2% by "&amp;ROUND(100*(ABS(AQ7-$AQ$8)/$AQ$8)-2,1)&amp;"%",""))</f>
        <v/>
      </c>
      <c r="BI7" s="1005"/>
      <c r="BJ7" s="1005"/>
      <c r="BK7" s="1005"/>
      <c r="BL7" s="1005"/>
      <c r="BM7" s="1005"/>
      <c r="BN7" s="1005"/>
      <c r="BO7" s="1006"/>
      <c r="BP7" s="5"/>
      <c r="BQ7" s="5"/>
      <c r="BR7" s="5"/>
      <c r="BS7" s="5"/>
      <c r="BT7" s="5"/>
      <c r="BU7" s="5"/>
      <c r="BV7" s="5"/>
      <c r="BW7" s="5"/>
      <c r="BX7" s="5"/>
      <c r="BY7" s="5"/>
      <c r="BZ7" s="5"/>
      <c r="CA7" s="5"/>
      <c r="CB7" s="5"/>
    </row>
    <row r="8" spans="1:109" ht="12" customHeight="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98" t="s">
        <v>144</v>
      </c>
      <c r="AL8" s="999"/>
      <c r="AM8" s="999"/>
      <c r="AN8" s="1048" t="str">
        <f>IFERROR(AVERAGE(AN5:AP7),"")</f>
        <v/>
      </c>
      <c r="AO8" s="1048"/>
      <c r="AP8" s="1048"/>
      <c r="AQ8" s="1049" t="str">
        <f>IFERROR(AVERAGE(AQ5:AS7),"")</f>
        <v/>
      </c>
      <c r="AR8" s="1049"/>
      <c r="AS8" s="1049"/>
      <c r="AT8" s="1529"/>
      <c r="AU8" s="1529"/>
      <c r="AV8" s="1529"/>
      <c r="AW8" s="1529"/>
      <c r="AX8" s="1529"/>
      <c r="AY8" s="1530"/>
      <c r="AZ8" s="1027" t="s">
        <v>143</v>
      </c>
      <c r="BA8" s="1028"/>
      <c r="BB8" s="1028"/>
      <c r="BC8" s="1028"/>
      <c r="BD8" s="1028"/>
      <c r="BE8" s="1028"/>
      <c r="BF8" s="1028"/>
      <c r="BG8" s="1028"/>
      <c r="BH8" s="1028"/>
      <c r="BI8" s="1028"/>
      <c r="BJ8" s="1028"/>
      <c r="BK8" s="1028"/>
      <c r="BL8" s="1028"/>
      <c r="BM8" s="1028"/>
      <c r="BN8" s="1028"/>
      <c r="BO8" s="1029"/>
      <c r="BP8" s="5"/>
      <c r="BQ8" s="5"/>
      <c r="BR8" s="5"/>
      <c r="BS8" s="5"/>
      <c r="BT8" s="5"/>
      <c r="BU8" s="5"/>
      <c r="BV8" s="5"/>
      <c r="BW8" s="5"/>
      <c r="BX8" s="5"/>
      <c r="BY8" s="5"/>
      <c r="BZ8" s="5"/>
      <c r="CA8" s="5"/>
      <c r="CB8" s="5"/>
    </row>
    <row r="9" spans="1:109" ht="12" customHeight="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5"/>
      <c r="AK9" s="1030"/>
      <c r="AL9" s="1031"/>
      <c r="AM9" s="1031"/>
      <c r="AN9" s="1031"/>
      <c r="AO9" s="1031"/>
      <c r="AP9" s="1031"/>
      <c r="AQ9" s="1031"/>
      <c r="AR9" s="1031"/>
      <c r="AS9" s="1032"/>
      <c r="AT9" s="1002" t="s">
        <v>141</v>
      </c>
      <c r="AU9" s="1002"/>
      <c r="AV9" s="1002"/>
      <c r="AW9" s="1002"/>
      <c r="AX9" s="1002"/>
      <c r="AY9" s="1003"/>
      <c r="AZ9" s="1036" t="s">
        <v>140</v>
      </c>
      <c r="BA9" s="1037"/>
      <c r="BB9" s="1037"/>
      <c r="BC9" s="1037"/>
      <c r="BD9" s="1037"/>
      <c r="BE9" s="1037"/>
      <c r="BF9" s="1037"/>
      <c r="BG9" s="1037"/>
      <c r="BH9" s="1037"/>
      <c r="BI9" s="1037"/>
      <c r="BJ9" s="1037"/>
      <c r="BK9" s="1037"/>
      <c r="BL9" s="1037"/>
      <c r="BM9" s="1037"/>
      <c r="BN9" s="1037"/>
      <c r="BO9" s="1038"/>
      <c r="BP9" s="5"/>
      <c r="BQ9" s="5"/>
      <c r="BR9" s="5"/>
      <c r="BS9" s="5"/>
      <c r="BT9" s="5"/>
      <c r="BU9" s="5"/>
      <c r="BV9" s="5"/>
      <c r="BW9" s="5"/>
      <c r="BX9" s="5"/>
      <c r="BY9" s="5"/>
      <c r="BZ9" s="5"/>
      <c r="CA9" s="5"/>
      <c r="CB9" s="5"/>
    </row>
    <row r="10" spans="1:109"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1033"/>
      <c r="AL10" s="1034"/>
      <c r="AM10" s="1034"/>
      <c r="AN10" s="1034"/>
      <c r="AO10" s="1034"/>
      <c r="AP10" s="1034"/>
      <c r="AQ10" s="1034"/>
      <c r="AR10" s="1034"/>
      <c r="AS10" s="1035"/>
      <c r="AT10" s="1024"/>
      <c r="AU10" s="1025"/>
      <c r="AV10" s="1025"/>
      <c r="AW10" s="1025"/>
      <c r="AX10" s="1025"/>
      <c r="AY10" s="1026"/>
      <c r="AZ10" s="1039"/>
      <c r="BA10" s="1040"/>
      <c r="BB10" s="1040"/>
      <c r="BC10" s="1040"/>
      <c r="BD10" s="1040"/>
      <c r="BE10" s="1040"/>
      <c r="BF10" s="1040"/>
      <c r="BG10" s="1040"/>
      <c r="BH10" s="1040"/>
      <c r="BI10" s="1040"/>
      <c r="BJ10" s="1040"/>
      <c r="BK10" s="1040"/>
      <c r="BL10" s="1040"/>
      <c r="BM10" s="1040"/>
      <c r="BN10" s="1040"/>
      <c r="BO10" s="1041"/>
      <c r="BP10" s="5"/>
      <c r="BQ10" s="5"/>
      <c r="BR10" s="5"/>
      <c r="BS10" s="5"/>
      <c r="BT10" s="5"/>
      <c r="BU10" s="5"/>
      <c r="BV10" s="5"/>
      <c r="BW10" s="5"/>
      <c r="BX10" s="5"/>
      <c r="BY10" s="5"/>
      <c r="BZ10" s="5"/>
      <c r="CA10" s="5"/>
      <c r="CB10" s="5"/>
    </row>
    <row r="11" spans="1:109" ht="12.75" thickBot="1" x14ac:dyDescent="0.25">
      <c r="A11" s="982" t="s">
        <v>158</v>
      </c>
      <c r="B11" s="983"/>
      <c r="C11" s="983"/>
      <c r="D11" s="983"/>
      <c r="E11" s="983"/>
      <c r="F11" s="983"/>
      <c r="G11" s="983"/>
      <c r="H11" s="983"/>
      <c r="I11" s="983"/>
      <c r="J11" s="983"/>
      <c r="K11" s="983"/>
      <c r="L11" s="983"/>
      <c r="M11" s="983"/>
      <c r="N11" s="983"/>
      <c r="O11" s="983"/>
      <c r="P11" s="984"/>
      <c r="Q11" s="42"/>
      <c r="R11" s="42"/>
      <c r="S11" s="42"/>
      <c r="T11" s="982" t="s">
        <v>157</v>
      </c>
      <c r="U11" s="983"/>
      <c r="V11" s="983"/>
      <c r="W11" s="983"/>
      <c r="X11" s="983"/>
      <c r="Y11" s="983"/>
      <c r="Z11" s="983"/>
      <c r="AA11" s="983"/>
      <c r="AB11" s="983"/>
      <c r="AC11" s="983"/>
      <c r="AD11" s="983"/>
      <c r="AE11" s="983"/>
      <c r="AF11" s="983"/>
      <c r="AG11" s="983"/>
      <c r="AH11" s="983"/>
      <c r="AI11" s="984"/>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641"/>
      <c r="BP11" s="641"/>
      <c r="BQ11" s="641"/>
      <c r="BR11" s="5"/>
      <c r="BS11" s="5"/>
      <c r="BT11" s="5"/>
      <c r="BU11" s="5"/>
      <c r="BV11" s="5"/>
      <c r="BW11" s="5"/>
      <c r="BX11" s="5"/>
      <c r="BY11" s="5"/>
      <c r="BZ11" s="5"/>
      <c r="CA11" s="5"/>
      <c r="CB11" s="5"/>
      <c r="CL11" s="643"/>
      <c r="CM11" s="643"/>
      <c r="CN11" s="643"/>
      <c r="CO11" s="643"/>
      <c r="CP11" s="643"/>
      <c r="CQ11" s="643"/>
      <c r="CR11" s="643"/>
      <c r="CS11" s="643"/>
      <c r="CT11" s="643"/>
      <c r="CU11" s="643"/>
      <c r="CV11" s="643"/>
      <c r="CW11" s="643"/>
      <c r="CX11" s="643"/>
      <c r="CY11" s="643"/>
      <c r="CZ11" s="643"/>
      <c r="DA11" s="643"/>
      <c r="DB11" s="643"/>
      <c r="DC11" s="643"/>
      <c r="DD11" s="643"/>
    </row>
    <row r="12" spans="1:109" ht="12" customHeight="1" thickTop="1" x14ac:dyDescent="0.2">
      <c r="A12" s="1536" t="s">
        <v>111</v>
      </c>
      <c r="B12" s="1537"/>
      <c r="C12" s="1537"/>
      <c r="D12" s="1537"/>
      <c r="E12" s="1537"/>
      <c r="F12" s="1538"/>
      <c r="G12" s="1322"/>
      <c r="H12" s="1322"/>
      <c r="I12" s="1322"/>
      <c r="J12" s="1322"/>
      <c r="K12" s="1322"/>
      <c r="L12" s="1322"/>
      <c r="M12" s="1322"/>
      <c r="N12" s="1322"/>
      <c r="O12" s="1322"/>
      <c r="P12" s="1332"/>
      <c r="Q12" s="42"/>
      <c r="R12" s="42"/>
      <c r="S12" s="42"/>
      <c r="T12" s="1007" t="s">
        <v>216</v>
      </c>
      <c r="U12" s="1008"/>
      <c r="V12" s="1008"/>
      <c r="W12" s="1008"/>
      <c r="X12" s="1008"/>
      <c r="Y12" s="1009"/>
      <c r="Z12" s="1390"/>
      <c r="AA12" s="1391"/>
      <c r="AB12" s="1391"/>
      <c r="AC12" s="1391"/>
      <c r="AD12" s="1539"/>
      <c r="AE12" s="1390"/>
      <c r="AF12" s="1391"/>
      <c r="AG12" s="1391"/>
      <c r="AH12" s="1391"/>
      <c r="AI12" s="1392"/>
      <c r="AJ12" s="5"/>
      <c r="AK12" s="985" t="s">
        <v>894</v>
      </c>
      <c r="AL12" s="986"/>
      <c r="AM12" s="986"/>
      <c r="AN12" s="986"/>
      <c r="AO12" s="986"/>
      <c r="AP12" s="986"/>
      <c r="AQ12" s="986"/>
      <c r="AR12" s="986"/>
      <c r="AS12" s="986"/>
      <c r="AT12" s="986"/>
      <c r="AU12" s="986"/>
      <c r="AV12" s="986"/>
      <c r="AW12" s="986"/>
      <c r="AX12" s="986"/>
      <c r="AY12" s="986"/>
      <c r="AZ12" s="986"/>
      <c r="BA12" s="986"/>
      <c r="BB12" s="986"/>
      <c r="BC12" s="986"/>
      <c r="BD12" s="986"/>
      <c r="BE12" s="986"/>
      <c r="BF12" s="986"/>
      <c r="BG12" s="986"/>
      <c r="BH12" s="986"/>
      <c r="BI12" s="986"/>
      <c r="BJ12" s="986"/>
      <c r="BK12" s="986"/>
      <c r="BL12" s="986"/>
      <c r="BM12" s="986"/>
      <c r="BN12" s="986"/>
      <c r="BO12" s="987"/>
      <c r="BP12" s="5"/>
      <c r="BQ12" s="5"/>
      <c r="BR12" s="5"/>
      <c r="BS12" s="5"/>
      <c r="BT12" s="5"/>
      <c r="BU12" s="5"/>
      <c r="BV12" s="5"/>
      <c r="BW12" s="5"/>
      <c r="BX12" s="5"/>
      <c r="BY12" s="5"/>
      <c r="BZ12" s="5"/>
      <c r="CA12" s="5"/>
      <c r="CB12" s="5"/>
    </row>
    <row r="13" spans="1:109" ht="12" customHeight="1" x14ac:dyDescent="0.2">
      <c r="A13" s="991" t="s">
        <v>54</v>
      </c>
      <c r="B13" s="992"/>
      <c r="C13" s="992"/>
      <c r="D13" s="992"/>
      <c r="E13" s="992"/>
      <c r="F13" s="993"/>
      <c r="G13" s="994"/>
      <c r="H13" s="994"/>
      <c r="I13" s="994"/>
      <c r="J13" s="994"/>
      <c r="K13" s="994"/>
      <c r="L13" s="994"/>
      <c r="M13" s="994"/>
      <c r="N13" s="994"/>
      <c r="O13" s="994"/>
      <c r="P13" s="995"/>
      <c r="Q13" s="42"/>
      <c r="R13" s="42"/>
      <c r="S13" s="42"/>
      <c r="T13" s="996" t="s">
        <v>153</v>
      </c>
      <c r="U13" s="997"/>
      <c r="V13" s="997"/>
      <c r="W13" s="997"/>
      <c r="X13" s="997"/>
      <c r="Y13" s="997"/>
      <c r="Z13" s="925"/>
      <c r="AA13" s="926"/>
      <c r="AB13" s="926"/>
      <c r="AC13" s="926"/>
      <c r="AD13" s="927"/>
      <c r="AE13" s="925"/>
      <c r="AF13" s="926"/>
      <c r="AG13" s="926"/>
      <c r="AH13" s="926"/>
      <c r="AI13" s="1535"/>
      <c r="AJ13" s="5"/>
      <c r="AK13" s="1014"/>
      <c r="AL13" s="1015"/>
      <c r="AM13" s="1016"/>
      <c r="AN13" s="1004" t="s">
        <v>1007</v>
      </c>
      <c r="AO13" s="1004"/>
      <c r="AP13" s="1004"/>
      <c r="AQ13" s="1004" t="s">
        <v>98</v>
      </c>
      <c r="AR13" s="1004"/>
      <c r="AS13" s="1004"/>
      <c r="AT13" s="1004"/>
      <c r="AU13" s="1004"/>
      <c r="AV13" s="1004"/>
      <c r="AW13" s="1004"/>
      <c r="AX13" s="1004"/>
      <c r="AY13" s="988"/>
      <c r="AZ13" s="1004" t="s">
        <v>155</v>
      </c>
      <c r="BA13" s="1004"/>
      <c r="BB13" s="1004"/>
      <c r="BC13" s="1004"/>
      <c r="BD13" s="1004"/>
      <c r="BE13" s="1004"/>
      <c r="BF13" s="1004"/>
      <c r="BG13" s="1004"/>
      <c r="BH13" s="988" t="s">
        <v>154</v>
      </c>
      <c r="BI13" s="989"/>
      <c r="BJ13" s="989"/>
      <c r="BK13" s="989"/>
      <c r="BL13" s="989"/>
      <c r="BM13" s="989"/>
      <c r="BN13" s="989"/>
      <c r="BO13" s="990"/>
      <c r="BP13" s="5"/>
      <c r="BQ13" s="5"/>
      <c r="BR13" s="5"/>
      <c r="BS13" s="5"/>
      <c r="BT13" s="5"/>
      <c r="BU13" s="5"/>
      <c r="BV13" s="5"/>
      <c r="BW13" s="5"/>
      <c r="BX13" s="5"/>
      <c r="BY13" s="5"/>
      <c r="BZ13" s="5"/>
      <c r="CA13" s="5"/>
      <c r="CB13" s="5"/>
    </row>
    <row r="14" spans="1:109" ht="12" customHeight="1" x14ac:dyDescent="0.2">
      <c r="A14" s="991" t="s">
        <v>150</v>
      </c>
      <c r="B14" s="992"/>
      <c r="C14" s="992"/>
      <c r="D14" s="992"/>
      <c r="E14" s="992"/>
      <c r="F14" s="993"/>
      <c r="G14" s="994"/>
      <c r="H14" s="994"/>
      <c r="I14" s="994"/>
      <c r="J14" s="994"/>
      <c r="K14" s="994"/>
      <c r="L14" s="994"/>
      <c r="M14" s="994"/>
      <c r="N14" s="994"/>
      <c r="O14" s="994"/>
      <c r="P14" s="995"/>
      <c r="Q14" s="42"/>
      <c r="R14" s="42"/>
      <c r="S14" s="42"/>
      <c r="T14" s="996" t="s">
        <v>875</v>
      </c>
      <c r="U14" s="997"/>
      <c r="V14" s="997"/>
      <c r="W14" s="997"/>
      <c r="X14" s="997"/>
      <c r="Y14" s="997"/>
      <c r="Z14" s="1531"/>
      <c r="AA14" s="1532"/>
      <c r="AB14" s="1532"/>
      <c r="AC14" s="1532"/>
      <c r="AD14" s="1533"/>
      <c r="AE14" s="1531"/>
      <c r="AF14" s="1532"/>
      <c r="AG14" s="1532"/>
      <c r="AH14" s="1532"/>
      <c r="AI14" s="1534"/>
      <c r="AJ14" s="5"/>
      <c r="AK14" s="998" t="s">
        <v>152</v>
      </c>
      <c r="AL14" s="999"/>
      <c r="AM14" s="999"/>
      <c r="AN14" s="1000"/>
      <c r="AO14" s="1000"/>
      <c r="AP14" s="1000"/>
      <c r="AQ14" s="1001"/>
      <c r="AR14" s="1001"/>
      <c r="AS14" s="1001"/>
      <c r="AT14" s="1002" t="s">
        <v>151</v>
      </c>
      <c r="AU14" s="1002"/>
      <c r="AV14" s="1002"/>
      <c r="AW14" s="1002"/>
      <c r="AX14" s="1002"/>
      <c r="AY14" s="1003"/>
      <c r="AZ14" s="1005" t="str">
        <f>IF(AN14="","",IF(100*(ABS(AN14-$AN$8)/$AN$8)&gt;10,"T1 Exceeds 10% by "&amp;ROUND(100*(ABS(AN14-$AN$8)/$AN$8)-10,1)&amp;"%",""))</f>
        <v/>
      </c>
      <c r="BA14" s="1005"/>
      <c r="BB14" s="1005"/>
      <c r="BC14" s="1005"/>
      <c r="BD14" s="1005"/>
      <c r="BE14" s="1005"/>
      <c r="BF14" s="1005"/>
      <c r="BG14" s="1005"/>
      <c r="BH14" s="1005"/>
      <c r="BI14" s="1005"/>
      <c r="BJ14" s="1005"/>
      <c r="BK14" s="1005"/>
      <c r="BL14" s="1005"/>
      <c r="BM14" s="1005"/>
      <c r="BN14" s="1005"/>
      <c r="BO14" s="1006"/>
      <c r="BP14" s="5"/>
      <c r="BQ14" s="5"/>
      <c r="BR14" s="5"/>
      <c r="BS14" s="5"/>
      <c r="BT14" s="5"/>
      <c r="BU14" s="5"/>
      <c r="BV14" s="5"/>
      <c r="BW14" s="5"/>
      <c r="BX14" s="5"/>
      <c r="BY14" s="5"/>
      <c r="BZ14" s="5"/>
      <c r="CA14" s="5"/>
      <c r="CB14" s="5"/>
      <c r="CC14" s="644"/>
      <c r="CD14" s="644"/>
      <c r="CE14" s="644"/>
      <c r="CF14" s="644"/>
      <c r="CG14" s="644"/>
      <c r="CH14" s="644"/>
      <c r="CI14" s="644"/>
      <c r="CJ14" s="644"/>
      <c r="CK14" s="644"/>
      <c r="CL14" s="644"/>
      <c r="CM14" s="644"/>
      <c r="CN14" s="644"/>
      <c r="CO14" s="644"/>
      <c r="CP14" s="644"/>
      <c r="CQ14" s="644"/>
      <c r="CR14" s="644"/>
      <c r="CS14" s="644"/>
      <c r="CT14" s="644"/>
      <c r="CU14" s="644"/>
      <c r="CV14" s="644"/>
      <c r="CW14" s="644"/>
      <c r="CX14" s="644"/>
      <c r="CY14" s="644"/>
      <c r="CZ14" s="644"/>
      <c r="DA14" s="644"/>
      <c r="DB14" s="644"/>
      <c r="DC14" s="644"/>
      <c r="DD14" s="644"/>
      <c r="DE14" s="645"/>
    </row>
    <row r="15" spans="1:109" ht="12" customHeight="1" x14ac:dyDescent="0.2">
      <c r="A15" s="991" t="s">
        <v>149</v>
      </c>
      <c r="B15" s="992"/>
      <c r="C15" s="992"/>
      <c r="D15" s="992"/>
      <c r="E15" s="992"/>
      <c r="F15" s="993"/>
      <c r="G15" s="1017"/>
      <c r="H15" s="1017"/>
      <c r="I15" s="1017"/>
      <c r="J15" s="1017"/>
      <c r="K15" s="1017"/>
      <c r="L15" s="1017"/>
      <c r="M15" s="1017"/>
      <c r="N15" s="1017"/>
      <c r="O15" s="1017"/>
      <c r="P15" s="1018"/>
      <c r="Q15" s="42"/>
      <c r="R15" s="42"/>
      <c r="S15" s="42"/>
      <c r="T15" s="996" t="s">
        <v>54</v>
      </c>
      <c r="U15" s="997"/>
      <c r="V15" s="997"/>
      <c r="W15" s="997"/>
      <c r="X15" s="997"/>
      <c r="Y15" s="997"/>
      <c r="Z15" s="994"/>
      <c r="AA15" s="994"/>
      <c r="AB15" s="994"/>
      <c r="AC15" s="994"/>
      <c r="AD15" s="994"/>
      <c r="AE15" s="1153"/>
      <c r="AF15" s="1154"/>
      <c r="AG15" s="1154"/>
      <c r="AH15" s="1154"/>
      <c r="AI15" s="1333"/>
      <c r="AJ15" s="5"/>
      <c r="AK15" s="998" t="s">
        <v>51</v>
      </c>
      <c r="AL15" s="999"/>
      <c r="AM15" s="999"/>
      <c r="AN15" s="1000"/>
      <c r="AO15" s="1000"/>
      <c r="AP15" s="1000"/>
      <c r="AQ15" s="1001"/>
      <c r="AR15" s="1001"/>
      <c r="AS15" s="1001"/>
      <c r="AT15" s="1529"/>
      <c r="AU15" s="1529"/>
      <c r="AV15" s="1529"/>
      <c r="AW15" s="1529"/>
      <c r="AX15" s="1529"/>
      <c r="AY15" s="1530"/>
      <c r="AZ15" s="1005" t="str">
        <f>IF(AN15="","",IF(100*(ABS(AN15-$AN$8)/$AN$8)&gt;10,"T2 Exceeds 10% by "&amp;ROUND(100*(ABS(AN15-$AN$8)/$AN$8)-10,1)&amp;"%",""))</f>
        <v/>
      </c>
      <c r="BA15" s="1005"/>
      <c r="BB15" s="1005"/>
      <c r="BC15" s="1005"/>
      <c r="BD15" s="1005"/>
      <c r="BE15" s="1005"/>
      <c r="BF15" s="1005"/>
      <c r="BG15" s="1005"/>
      <c r="BH15" s="1005" t="str">
        <f>IF(AQ15="","",IF(100*(ABS(AQ15-$AQ$8)/$AQ$8)&gt;2,"T2 Exceeds 2% by "&amp;ROUND(100*(ABS(AQ15-$AQ$8)/$AQ$8)-2,1)&amp;"%",""))</f>
        <v/>
      </c>
      <c r="BI15" s="1005"/>
      <c r="BJ15" s="1005"/>
      <c r="BK15" s="1005"/>
      <c r="BL15" s="1005"/>
      <c r="BM15" s="1005"/>
      <c r="BN15" s="1005"/>
      <c r="BO15" s="1006"/>
      <c r="BP15" s="5"/>
      <c r="BQ15" s="5"/>
      <c r="BR15" s="5"/>
      <c r="BS15" s="5"/>
      <c r="BT15" s="5"/>
      <c r="BU15" s="5"/>
      <c r="BV15" s="5"/>
      <c r="BW15" s="5"/>
      <c r="BX15" s="5"/>
      <c r="BY15" s="5"/>
      <c r="BZ15" s="5"/>
      <c r="CA15" s="5"/>
      <c r="CB15" s="5"/>
      <c r="CC15" s="644"/>
      <c r="CD15" s="644"/>
      <c r="CE15" s="644"/>
      <c r="CF15" s="644"/>
      <c r="CG15" s="644"/>
      <c r="CH15" s="644"/>
      <c r="CI15" s="644"/>
      <c r="CJ15" s="644"/>
      <c r="CK15" s="644"/>
      <c r="CL15" s="644"/>
      <c r="CM15" s="644"/>
      <c r="CN15" s="644"/>
      <c r="CO15" s="644"/>
      <c r="CP15" s="644"/>
      <c r="CQ15" s="644"/>
      <c r="CR15" s="644"/>
      <c r="CS15" s="644"/>
      <c r="CT15" s="644"/>
      <c r="CU15" s="644"/>
      <c r="CV15" s="644"/>
      <c r="CW15" s="644"/>
      <c r="CX15" s="644"/>
      <c r="CY15" s="644"/>
      <c r="CZ15" s="644"/>
      <c r="DA15" s="644"/>
      <c r="DB15" s="644"/>
      <c r="DC15" s="644"/>
      <c r="DD15" s="644"/>
      <c r="DE15" s="645"/>
    </row>
    <row r="16" spans="1:109" ht="12" customHeight="1" thickBot="1" x14ac:dyDescent="0.25">
      <c r="A16" s="1147" t="s">
        <v>146</v>
      </c>
      <c r="B16" s="1148"/>
      <c r="C16" s="1148"/>
      <c r="D16" s="1148"/>
      <c r="E16" s="1148"/>
      <c r="F16" s="1149"/>
      <c r="G16" s="1065"/>
      <c r="H16" s="1065"/>
      <c r="I16" s="1065"/>
      <c r="J16" s="1065"/>
      <c r="K16" s="1065"/>
      <c r="L16" s="1065"/>
      <c r="M16" s="1065"/>
      <c r="N16" s="1065"/>
      <c r="O16" s="1065"/>
      <c r="P16" s="1146"/>
      <c r="Q16" s="42"/>
      <c r="R16" s="42"/>
      <c r="S16" s="42"/>
      <c r="T16" s="996" t="s">
        <v>145</v>
      </c>
      <c r="U16" s="997"/>
      <c r="V16" s="997"/>
      <c r="W16" s="997"/>
      <c r="X16" s="997"/>
      <c r="Y16" s="997"/>
      <c r="Z16" s="1102"/>
      <c r="AA16" s="1103"/>
      <c r="AB16" s="1103"/>
      <c r="AC16" s="1197" t="s">
        <v>72</v>
      </c>
      <c r="AD16" s="1198"/>
      <c r="AE16" s="1102"/>
      <c r="AF16" s="1103"/>
      <c r="AG16" s="1103"/>
      <c r="AH16" s="1197" t="s">
        <v>72</v>
      </c>
      <c r="AI16" s="1494"/>
      <c r="AJ16" s="5"/>
      <c r="AK16" s="998" t="s">
        <v>50</v>
      </c>
      <c r="AL16" s="999"/>
      <c r="AM16" s="999"/>
      <c r="AN16" s="1000"/>
      <c r="AO16" s="1000"/>
      <c r="AP16" s="1000"/>
      <c r="AQ16" s="1001"/>
      <c r="AR16" s="1001"/>
      <c r="AS16" s="1001"/>
      <c r="AT16" s="1002" t="s">
        <v>147</v>
      </c>
      <c r="AU16" s="1002"/>
      <c r="AV16" s="1002"/>
      <c r="AW16" s="1002"/>
      <c r="AX16" s="1002"/>
      <c r="AY16" s="1003"/>
      <c r="AZ16" s="1005" t="str">
        <f>IF(AN16="","",IF(100*(ABS(AN16-$AN$8)/$AN$8)&gt;10,"T3 Exceeds 10% by "&amp;ROUND(100*(ABS(AN16-$AN$8)/$AN$8)-10,1)&amp;"%",""))</f>
        <v/>
      </c>
      <c r="BA16" s="1005"/>
      <c r="BB16" s="1005"/>
      <c r="BC16" s="1005"/>
      <c r="BD16" s="1005"/>
      <c r="BE16" s="1005"/>
      <c r="BF16" s="1005"/>
      <c r="BG16" s="1005"/>
      <c r="BH16" s="1005" t="str">
        <f>IF(AQ16="","",IF(100*(ABS(AQ16-$AQ$8)/$AQ$8)&gt;2,"T3 Exceeds 2% by "&amp;ROUND(100*(ABS(AQ16-$AQ$8)/$AQ$8)-2,1)&amp;"%",""))</f>
        <v/>
      </c>
      <c r="BI16" s="1005"/>
      <c r="BJ16" s="1005"/>
      <c r="BK16" s="1005"/>
      <c r="BL16" s="1005"/>
      <c r="BM16" s="1005"/>
      <c r="BN16" s="1005"/>
      <c r="BO16" s="1006"/>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thickBot="1" x14ac:dyDescent="0.25">
      <c r="A17" s="42"/>
      <c r="B17" s="42"/>
      <c r="C17" s="42"/>
      <c r="D17" s="42"/>
      <c r="E17" s="42"/>
      <c r="F17" s="42"/>
      <c r="G17" s="42"/>
      <c r="H17" s="42"/>
      <c r="I17" s="42"/>
      <c r="J17" s="42"/>
      <c r="K17" s="42"/>
      <c r="L17" s="42"/>
      <c r="M17" s="42"/>
      <c r="N17" s="42"/>
      <c r="O17" s="42"/>
      <c r="P17" s="42"/>
      <c r="Q17" s="42"/>
      <c r="R17" s="42"/>
      <c r="S17" s="42"/>
      <c r="T17" s="1042" t="s">
        <v>142</v>
      </c>
      <c r="U17" s="1043"/>
      <c r="V17" s="1043"/>
      <c r="W17" s="1043"/>
      <c r="X17" s="1043"/>
      <c r="Y17" s="1043"/>
      <c r="Z17" s="1373"/>
      <c r="AA17" s="1374"/>
      <c r="AB17" s="1374"/>
      <c r="AC17" s="1374"/>
      <c r="AD17" s="1528"/>
      <c r="AE17" s="1373"/>
      <c r="AF17" s="1374"/>
      <c r="AG17" s="1374"/>
      <c r="AH17" s="1374"/>
      <c r="AI17" s="1375"/>
      <c r="AJ17" s="5"/>
      <c r="AK17" s="998" t="s">
        <v>144</v>
      </c>
      <c r="AL17" s="999"/>
      <c r="AM17" s="999"/>
      <c r="AN17" s="1048" t="str">
        <f>IFERROR(AVERAGE(AN14:AP16),"")</f>
        <v/>
      </c>
      <c r="AO17" s="1048"/>
      <c r="AP17" s="1048"/>
      <c r="AQ17" s="1049" t="str">
        <f>IFERROR(AVERAGE(AQ14:AS16),"")</f>
        <v/>
      </c>
      <c r="AR17" s="1049"/>
      <c r="AS17" s="1049"/>
      <c r="AT17" s="1529"/>
      <c r="AU17" s="1529"/>
      <c r="AV17" s="1529"/>
      <c r="AW17" s="1529"/>
      <c r="AX17" s="1529"/>
      <c r="AY17" s="1530"/>
      <c r="AZ17" s="1027" t="s">
        <v>143</v>
      </c>
      <c r="BA17" s="1028"/>
      <c r="BB17" s="1028"/>
      <c r="BC17" s="1028"/>
      <c r="BD17" s="1028"/>
      <c r="BE17" s="1028"/>
      <c r="BF17" s="1028"/>
      <c r="BG17" s="1028"/>
      <c r="BH17" s="1028"/>
      <c r="BI17" s="1028"/>
      <c r="BJ17" s="1028"/>
      <c r="BK17" s="1028"/>
      <c r="BL17" s="1028"/>
      <c r="BM17" s="1028"/>
      <c r="BN17" s="1028"/>
      <c r="BO17" s="1029"/>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42"/>
      <c r="B18" s="42"/>
      <c r="C18" s="42"/>
      <c r="D18" s="42"/>
      <c r="E18" s="42"/>
      <c r="F18" s="42"/>
      <c r="G18" s="42"/>
      <c r="H18" s="42"/>
      <c r="I18" s="42"/>
      <c r="J18" s="42"/>
      <c r="K18" s="42"/>
      <c r="L18" s="42"/>
      <c r="M18" s="42"/>
      <c r="N18" s="42"/>
      <c r="O18" s="42"/>
      <c r="P18" s="42"/>
      <c r="Q18" s="42"/>
      <c r="R18" s="42"/>
      <c r="S18" s="42"/>
      <c r="T18" s="42"/>
      <c r="U18" s="42"/>
      <c r="V18" s="42"/>
      <c r="W18" s="42"/>
      <c r="X18" s="42"/>
      <c r="Y18" s="42"/>
      <c r="Z18" s="42"/>
      <c r="AA18" s="42"/>
      <c r="AB18" s="42"/>
      <c r="AC18" s="42"/>
      <c r="AD18" s="42"/>
      <c r="AE18" s="42"/>
      <c r="AF18" s="42"/>
      <c r="AG18" s="42"/>
      <c r="AH18" s="42"/>
      <c r="AI18" s="42"/>
      <c r="AJ18" s="5"/>
      <c r="AK18" s="1030"/>
      <c r="AL18" s="1031"/>
      <c r="AM18" s="1031"/>
      <c r="AN18" s="1031"/>
      <c r="AO18" s="1031"/>
      <c r="AP18" s="1031"/>
      <c r="AQ18" s="1031"/>
      <c r="AR18" s="1031"/>
      <c r="AS18" s="1032"/>
      <c r="AT18" s="1002" t="s">
        <v>141</v>
      </c>
      <c r="AU18" s="1002"/>
      <c r="AV18" s="1002"/>
      <c r="AW18" s="1002"/>
      <c r="AX18" s="1002"/>
      <c r="AY18" s="1003"/>
      <c r="AZ18" s="1036" t="s">
        <v>140</v>
      </c>
      <c r="BA18" s="1037"/>
      <c r="BB18" s="1037"/>
      <c r="BC18" s="1037"/>
      <c r="BD18" s="1037"/>
      <c r="BE18" s="1037"/>
      <c r="BF18" s="1037"/>
      <c r="BG18" s="1037"/>
      <c r="BH18" s="1037"/>
      <c r="BI18" s="1037"/>
      <c r="BJ18" s="1037"/>
      <c r="BK18" s="1037"/>
      <c r="BL18" s="1037"/>
      <c r="BM18" s="1037"/>
      <c r="BN18" s="1037"/>
      <c r="BO18" s="1038"/>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Bot="1" x14ac:dyDescent="0.25">
      <c r="A19" s="982" t="s">
        <v>139</v>
      </c>
      <c r="B19" s="983"/>
      <c r="C19" s="983"/>
      <c r="D19" s="983"/>
      <c r="E19" s="983"/>
      <c r="F19" s="983"/>
      <c r="G19" s="983"/>
      <c r="H19" s="983"/>
      <c r="I19" s="984"/>
      <c r="J19" s="42"/>
      <c r="K19" s="640"/>
      <c r="L19" s="640"/>
      <c r="M19" s="2"/>
      <c r="N19" s="982" t="s">
        <v>131</v>
      </c>
      <c r="O19" s="983"/>
      <c r="P19" s="983"/>
      <c r="Q19" s="983"/>
      <c r="R19" s="983"/>
      <c r="S19" s="983"/>
      <c r="T19" s="983"/>
      <c r="U19" s="983"/>
      <c r="V19" s="984"/>
      <c r="W19" s="646"/>
      <c r="X19" s="646"/>
      <c r="Y19" s="646"/>
      <c r="Z19" s="42"/>
      <c r="AA19" s="982" t="s">
        <v>895</v>
      </c>
      <c r="AB19" s="983"/>
      <c r="AC19" s="983"/>
      <c r="AD19" s="983"/>
      <c r="AE19" s="983"/>
      <c r="AF19" s="983"/>
      <c r="AG19" s="983"/>
      <c r="AH19" s="983"/>
      <c r="AI19" s="984"/>
      <c r="AJ19" s="5"/>
      <c r="AK19" s="1033"/>
      <c r="AL19" s="1034"/>
      <c r="AM19" s="1034"/>
      <c r="AN19" s="1034"/>
      <c r="AO19" s="1034"/>
      <c r="AP19" s="1034"/>
      <c r="AQ19" s="1034"/>
      <c r="AR19" s="1034"/>
      <c r="AS19" s="1035"/>
      <c r="AT19" s="1024"/>
      <c r="AU19" s="1025"/>
      <c r="AV19" s="1025"/>
      <c r="AW19" s="1025"/>
      <c r="AX19" s="1025"/>
      <c r="AY19" s="1026"/>
      <c r="AZ19" s="1039"/>
      <c r="BA19" s="1040"/>
      <c r="BB19" s="1040"/>
      <c r="BC19" s="1040"/>
      <c r="BD19" s="1040"/>
      <c r="BE19" s="1040"/>
      <c r="BF19" s="1040"/>
      <c r="BG19" s="1040"/>
      <c r="BH19" s="1040"/>
      <c r="BI19" s="1040"/>
      <c r="BJ19" s="1040"/>
      <c r="BK19" s="1040"/>
      <c r="BL19" s="1040"/>
      <c r="BM19" s="1040"/>
      <c r="BN19" s="1040"/>
      <c r="BO19" s="1041"/>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Top="1" thickBot="1" x14ac:dyDescent="0.25">
      <c r="A20" s="1474"/>
      <c r="B20" s="1475"/>
      <c r="C20" s="1475"/>
      <c r="D20" s="1525" t="s">
        <v>102</v>
      </c>
      <c r="E20" s="1525"/>
      <c r="F20" s="1525"/>
      <c r="G20" s="1526" t="s">
        <v>101</v>
      </c>
      <c r="H20" s="1526"/>
      <c r="I20" s="1527"/>
      <c r="J20" s="42"/>
      <c r="K20" s="640"/>
      <c r="L20" s="640"/>
      <c r="M20" s="2"/>
      <c r="N20" s="1474"/>
      <c r="O20" s="1475"/>
      <c r="P20" s="1475"/>
      <c r="Q20" s="1525" t="s">
        <v>102</v>
      </c>
      <c r="R20" s="1525"/>
      <c r="S20" s="1525"/>
      <c r="T20" s="1526" t="s">
        <v>101</v>
      </c>
      <c r="U20" s="1526"/>
      <c r="V20" s="1527"/>
      <c r="W20" s="646"/>
      <c r="X20" s="646"/>
      <c r="Y20" s="646"/>
      <c r="Z20" s="42"/>
      <c r="AA20" s="1474"/>
      <c r="AB20" s="1475"/>
      <c r="AC20" s="1475"/>
      <c r="AD20" s="1525" t="s">
        <v>102</v>
      </c>
      <c r="AE20" s="1525"/>
      <c r="AF20" s="1525"/>
      <c r="AG20" s="1526" t="s">
        <v>101</v>
      </c>
      <c r="AH20" s="1526"/>
      <c r="AI20" s="1527"/>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customHeight="1" thickBot="1" x14ac:dyDescent="0.25">
      <c r="A21" s="996" t="s">
        <v>29</v>
      </c>
      <c r="B21" s="997"/>
      <c r="C21" s="997"/>
      <c r="D21" s="994"/>
      <c r="E21" s="994"/>
      <c r="F21" s="994"/>
      <c r="G21" s="994"/>
      <c r="H21" s="994"/>
      <c r="I21" s="995"/>
      <c r="J21" s="42"/>
      <c r="K21" s="640"/>
      <c r="L21" s="640"/>
      <c r="M21" s="2"/>
      <c r="N21" s="996" t="s">
        <v>896</v>
      </c>
      <c r="O21" s="997"/>
      <c r="P21" s="997"/>
      <c r="Q21" s="994"/>
      <c r="R21" s="994"/>
      <c r="S21" s="994"/>
      <c r="T21" s="1017">
        <f>G21</f>
        <v>0</v>
      </c>
      <c r="U21" s="1017"/>
      <c r="V21" s="1018"/>
      <c r="W21" s="646"/>
      <c r="X21" s="646"/>
      <c r="Y21" s="646"/>
      <c r="Z21" s="42"/>
      <c r="AA21" s="996" t="s">
        <v>29</v>
      </c>
      <c r="AB21" s="997"/>
      <c r="AC21" s="997"/>
      <c r="AD21" s="994"/>
      <c r="AE21" s="994"/>
      <c r="AF21" s="994"/>
      <c r="AG21" s="950"/>
      <c r="AH21" s="950"/>
      <c r="AI21" s="1518"/>
      <c r="AJ21" s="5"/>
      <c r="AK21" s="1519" t="s">
        <v>897</v>
      </c>
      <c r="AL21" s="1520"/>
      <c r="AM21" s="1520"/>
      <c r="AN21" s="1520"/>
      <c r="AO21" s="1520"/>
      <c r="AP21" s="1520"/>
      <c r="AQ21" s="1520"/>
      <c r="AR21" s="1520"/>
      <c r="AS21" s="1520"/>
      <c r="AT21" s="1520"/>
      <c r="AU21" s="1520"/>
      <c r="AV21" s="1520"/>
      <c r="AW21" s="1521"/>
      <c r="AX21" s="647"/>
      <c r="AY21" s="1519" t="s">
        <v>898</v>
      </c>
      <c r="AZ21" s="1520"/>
      <c r="BA21" s="1520"/>
      <c r="BB21" s="1520"/>
      <c r="BC21" s="1520"/>
      <c r="BD21" s="1520"/>
      <c r="BE21" s="1520"/>
      <c r="BF21" s="1520"/>
      <c r="BG21" s="1520"/>
      <c r="BH21" s="1520"/>
      <c r="BI21" s="1520"/>
      <c r="BJ21" s="1520"/>
      <c r="BK21" s="1521"/>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thickTop="1" x14ac:dyDescent="0.2">
      <c r="A22" s="996" t="s">
        <v>30</v>
      </c>
      <c r="B22" s="997"/>
      <c r="C22" s="997"/>
      <c r="D22" s="934"/>
      <c r="E22" s="934"/>
      <c r="F22" s="934"/>
      <c r="G22" s="934"/>
      <c r="H22" s="934"/>
      <c r="I22" s="1022"/>
      <c r="J22" s="42"/>
      <c r="K22" s="640"/>
      <c r="L22" s="640"/>
      <c r="M22" s="2"/>
      <c r="N22" s="996" t="s">
        <v>128</v>
      </c>
      <c r="O22" s="997"/>
      <c r="P22" s="997"/>
      <c r="Q22" s="994"/>
      <c r="R22" s="994"/>
      <c r="S22" s="994"/>
      <c r="T22" s="1017">
        <f>AG21</f>
        <v>0</v>
      </c>
      <c r="U22" s="1017"/>
      <c r="V22" s="1018"/>
      <c r="W22" s="646"/>
      <c r="X22" s="646"/>
      <c r="Y22" s="646"/>
      <c r="Z22" s="42"/>
      <c r="AA22" s="996" t="s">
        <v>30</v>
      </c>
      <c r="AB22" s="997"/>
      <c r="AC22" s="997"/>
      <c r="AD22" s="934"/>
      <c r="AE22" s="934"/>
      <c r="AF22" s="934"/>
      <c r="AG22" s="934"/>
      <c r="AH22" s="934"/>
      <c r="AI22" s="1022"/>
      <c r="AJ22" s="5"/>
      <c r="AK22" s="1524" t="s">
        <v>135</v>
      </c>
      <c r="AL22" s="1120"/>
      <c r="AM22" s="1120"/>
      <c r="AN22" s="1120"/>
      <c r="AO22" s="1120"/>
      <c r="AP22" s="1120"/>
      <c r="AQ22" s="1120"/>
      <c r="AR22" s="1120"/>
      <c r="AS22" s="1120"/>
      <c r="AT22" s="1522" t="str">
        <f>IFERROR(H46/H48,"")</f>
        <v/>
      </c>
      <c r="AU22" s="1522"/>
      <c r="AV22" s="1522"/>
      <c r="AW22" s="1523"/>
      <c r="AX22" s="647"/>
      <c r="AY22" s="1524" t="s">
        <v>135</v>
      </c>
      <c r="AZ22" s="1120"/>
      <c r="BA22" s="1120"/>
      <c r="BB22" s="1120"/>
      <c r="BC22" s="1120"/>
      <c r="BD22" s="1120"/>
      <c r="BE22" s="1120"/>
      <c r="BF22" s="1120"/>
      <c r="BG22" s="1120"/>
      <c r="BH22" s="1522" t="str">
        <f>IFERROR(Z46/Z48,"")</f>
        <v/>
      </c>
      <c r="BI22" s="1522"/>
      <c r="BJ22" s="1522"/>
      <c r="BK22" s="1523"/>
      <c r="BL22" s="5"/>
      <c r="BM22" s="5"/>
      <c r="BN22" s="5"/>
      <c r="BO22" s="5"/>
      <c r="BP22" s="5"/>
      <c r="BQ22" s="5"/>
      <c r="BR22" s="5"/>
      <c r="BS22" s="5"/>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996" t="s">
        <v>31</v>
      </c>
      <c r="B23" s="997"/>
      <c r="C23" s="997"/>
      <c r="D23" s="934"/>
      <c r="E23" s="934"/>
      <c r="F23" s="934"/>
      <c r="G23" s="934"/>
      <c r="H23" s="934"/>
      <c r="I23" s="1022"/>
      <c r="J23" s="42"/>
      <c r="K23" s="640"/>
      <c r="L23" s="640"/>
      <c r="M23" s="2"/>
      <c r="N23" s="996" t="s">
        <v>127</v>
      </c>
      <c r="O23" s="997"/>
      <c r="P23" s="997"/>
      <c r="Q23" s="994"/>
      <c r="R23" s="994"/>
      <c r="S23" s="994"/>
      <c r="T23" s="1017">
        <f>T21-T22</f>
        <v>0</v>
      </c>
      <c r="U23" s="1017"/>
      <c r="V23" s="1018"/>
      <c r="W23" s="646"/>
      <c r="X23" s="646"/>
      <c r="Y23" s="646"/>
      <c r="Z23" s="42"/>
      <c r="AA23" s="996" t="s">
        <v>31</v>
      </c>
      <c r="AB23" s="997"/>
      <c r="AC23" s="997"/>
      <c r="AD23" s="934"/>
      <c r="AE23" s="934"/>
      <c r="AF23" s="934"/>
      <c r="AG23" s="934"/>
      <c r="AH23" s="934"/>
      <c r="AI23" s="1022"/>
      <c r="AJ23" s="5"/>
      <c r="AK23" s="998" t="s">
        <v>134</v>
      </c>
      <c r="AL23" s="999"/>
      <c r="AM23" s="999"/>
      <c r="AN23" s="999"/>
      <c r="AO23" s="999"/>
      <c r="AP23" s="999"/>
      <c r="AQ23" s="999"/>
      <c r="AR23" s="999"/>
      <c r="AS23" s="999"/>
      <c r="AT23" s="1124" t="str">
        <f>IFERROR(IF((H46*1.57)+(H48*1.57)+(H51*2)&lt;&gt;0,(H46*1.57)+(H48*1.57)+(H51*2),""),"")</f>
        <v/>
      </c>
      <c r="AU23" s="1124"/>
      <c r="AV23" s="1125"/>
      <c r="AW23" s="648" t="s">
        <v>133</v>
      </c>
      <c r="AX23" s="647"/>
      <c r="AY23" s="998" t="s">
        <v>134</v>
      </c>
      <c r="AZ23" s="999"/>
      <c r="BA23" s="999"/>
      <c r="BB23" s="999"/>
      <c r="BC23" s="999"/>
      <c r="BD23" s="999"/>
      <c r="BE23" s="999"/>
      <c r="BF23" s="999"/>
      <c r="BG23" s="999"/>
      <c r="BH23" s="1124" t="str">
        <f>IFERROR(IF((Z46*1.57)+(Z48*1.57)+(Z51*2)&lt;&gt;0,(Z46*1.57)+(Z48*1.57)+(Z51*2),""),"")</f>
        <v/>
      </c>
      <c r="BI23" s="1124"/>
      <c r="BJ23" s="1125"/>
      <c r="BK23" s="648" t="s">
        <v>133</v>
      </c>
      <c r="BL23" s="5"/>
      <c r="BM23" s="5"/>
      <c r="BN23" s="5"/>
      <c r="BO23" s="5"/>
      <c r="BP23" s="5"/>
      <c r="BQ23" s="5"/>
      <c r="BR23" s="5"/>
      <c r="BS23" s="5"/>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thickBot="1" x14ac:dyDescent="0.25">
      <c r="A24" s="1515" t="s">
        <v>32</v>
      </c>
      <c r="B24" s="1516"/>
      <c r="C24" s="1516"/>
      <c r="D24" s="994"/>
      <c r="E24" s="994"/>
      <c r="F24" s="994"/>
      <c r="G24" s="994"/>
      <c r="H24" s="994"/>
      <c r="I24" s="995"/>
      <c r="J24" s="42"/>
      <c r="K24" s="640"/>
      <c r="L24" s="640"/>
      <c r="M24" s="2"/>
      <c r="N24" s="1504" t="s">
        <v>899</v>
      </c>
      <c r="O24" s="1505"/>
      <c r="P24" s="1505"/>
      <c r="Q24" s="1065"/>
      <c r="R24" s="1065"/>
      <c r="S24" s="1065"/>
      <c r="T24" s="1065"/>
      <c r="U24" s="1065"/>
      <c r="V24" s="1146"/>
      <c r="W24" s="646"/>
      <c r="X24" s="646"/>
      <c r="Y24" s="646"/>
      <c r="Z24" s="42"/>
      <c r="AA24" s="1515" t="s">
        <v>32</v>
      </c>
      <c r="AB24" s="1516"/>
      <c r="AC24" s="1516"/>
      <c r="AD24" s="950"/>
      <c r="AE24" s="950"/>
      <c r="AF24" s="950"/>
      <c r="AG24" s="950"/>
      <c r="AH24" s="950"/>
      <c r="AI24" s="1518"/>
      <c r="AJ24" s="5"/>
      <c r="AK24" s="998" t="s">
        <v>132</v>
      </c>
      <c r="AL24" s="999"/>
      <c r="AM24" s="999"/>
      <c r="AN24" s="999"/>
      <c r="AO24" s="999"/>
      <c r="AP24" s="999"/>
      <c r="AQ24" s="999"/>
      <c r="AR24" s="999"/>
      <c r="AS24" s="999"/>
      <c r="AT24" s="1049" t="str">
        <f>IFERROR(M37*AT22,"")</f>
        <v/>
      </c>
      <c r="AU24" s="1049"/>
      <c r="AV24" s="1049"/>
      <c r="AW24" s="1115"/>
      <c r="AX24" s="5"/>
      <c r="AY24" s="998" t="s">
        <v>132</v>
      </c>
      <c r="AZ24" s="999"/>
      <c r="BA24" s="999"/>
      <c r="BB24" s="999"/>
      <c r="BC24" s="999"/>
      <c r="BD24" s="999"/>
      <c r="BE24" s="999"/>
      <c r="BF24" s="999"/>
      <c r="BG24" s="999"/>
      <c r="BH24" s="1049" t="str">
        <f>IFERROR(AE37*BH22,"")</f>
        <v/>
      </c>
      <c r="BI24" s="1049"/>
      <c r="BJ24" s="1049"/>
      <c r="BK24" s="1115"/>
      <c r="BL24" s="5"/>
      <c r="BM24" s="5"/>
      <c r="BN24" s="5"/>
      <c r="BO24" s="5"/>
      <c r="BP24" s="5"/>
      <c r="BQ24" s="5"/>
      <c r="BR24" s="5"/>
      <c r="BS24" s="5"/>
      <c r="BT24" s="5"/>
      <c r="BU24" s="5"/>
      <c r="BV24" s="5"/>
      <c r="BW24" s="5"/>
      <c r="BX24" s="5"/>
      <c r="BY24" s="5"/>
      <c r="BZ24" s="5"/>
      <c r="CA24" s="5"/>
      <c r="CB24" s="5"/>
      <c r="CC24" s="644"/>
      <c r="CD24" s="644"/>
      <c r="CE24" s="644"/>
      <c r="CO24" s="644"/>
      <c r="CP24" s="644"/>
      <c r="CQ24" s="644"/>
      <c r="CR24" s="644"/>
      <c r="CS24" s="644"/>
      <c r="CT24" s="644"/>
      <c r="CU24" s="644"/>
      <c r="CV24" s="644"/>
      <c r="CW24" s="644"/>
      <c r="CX24" s="644"/>
      <c r="CY24" s="644"/>
      <c r="CZ24" s="644"/>
      <c r="DA24" s="644"/>
      <c r="DB24" s="644"/>
      <c r="DC24" s="644"/>
      <c r="DD24" s="644"/>
      <c r="DE24" s="645"/>
    </row>
    <row r="25" spans="1:109" ht="12" customHeight="1" thickBot="1" x14ac:dyDescent="0.25">
      <c r="A25" s="1515" t="s">
        <v>33</v>
      </c>
      <c r="B25" s="1516"/>
      <c r="C25" s="1516"/>
      <c r="D25" s="934"/>
      <c r="E25" s="934"/>
      <c r="F25" s="934"/>
      <c r="G25" s="1059" t="str">
        <f>IFERROR(IF(AT10="Single Phase",((H34*AN5*AQ5)/(H38*H41))*G31,IF(AT10="Three Phase",(AN8*AQ8*AT6*AT8*1.73/746)*G31,"")),"")</f>
        <v/>
      </c>
      <c r="H25" s="1059"/>
      <c r="I25" s="1517"/>
      <c r="J25" s="42"/>
      <c r="K25" s="640"/>
      <c r="L25" s="640"/>
      <c r="M25" s="640"/>
      <c r="N25" s="646"/>
      <c r="O25" s="646"/>
      <c r="P25" s="646"/>
      <c r="Q25" s="646"/>
      <c r="R25" s="646"/>
      <c r="S25" s="646"/>
      <c r="T25" s="646"/>
      <c r="U25" s="646"/>
      <c r="V25" s="646"/>
      <c r="W25" s="646"/>
      <c r="X25" s="646"/>
      <c r="Y25" s="646"/>
      <c r="Z25" s="42"/>
      <c r="AA25" s="1515" t="s">
        <v>33</v>
      </c>
      <c r="AB25" s="1516"/>
      <c r="AC25" s="1516"/>
      <c r="AD25" s="934"/>
      <c r="AE25" s="934"/>
      <c r="AF25" s="934"/>
      <c r="AG25" s="1059" t="str">
        <f>IFERROR(IF(AT19="Single Phase",((Z34*AN14*AQ14)/(Z38*Z41))*Y31,IF(AT19="Three Phase",(AN17*AQ17*AT15*AT17*1.73/746)*Y31,"")),"")</f>
        <v/>
      </c>
      <c r="AH25" s="1059"/>
      <c r="AI25" s="1517"/>
      <c r="AJ25" s="5"/>
      <c r="AK25" s="998" t="s">
        <v>129</v>
      </c>
      <c r="AL25" s="999"/>
      <c r="AM25" s="999"/>
      <c r="AN25" s="999"/>
      <c r="AO25" s="999"/>
      <c r="AP25" s="999"/>
      <c r="AQ25" s="999"/>
      <c r="AR25" s="999"/>
      <c r="AS25" s="999"/>
      <c r="AT25" s="1049" t="str">
        <f>IFERROR(IF(((H29/60)*(H37))*((H46-0.5))/((H48-0.5))&lt;&gt;0,((H29/60)*(H37))*((H46-0.5))/((H48-0.5)),""),"")</f>
        <v/>
      </c>
      <c r="AU25" s="1049"/>
      <c r="AV25" s="1049"/>
      <c r="AW25" s="1115"/>
      <c r="AX25" s="5"/>
      <c r="AY25" s="998" t="s">
        <v>129</v>
      </c>
      <c r="AZ25" s="999"/>
      <c r="BA25" s="999"/>
      <c r="BB25" s="999"/>
      <c r="BC25" s="999"/>
      <c r="BD25" s="999"/>
      <c r="BE25" s="999"/>
      <c r="BF25" s="999"/>
      <c r="BG25" s="999"/>
      <c r="BH25" s="1049" t="str">
        <f>IFERROR(IF(((AF29/60)*(Z37))*((Z46-0.5))/((Z48-0.5))&lt;&gt;0,((AF29/60)*(Z37))*((Z46-0.5))/((Z48-0.5)),""),"")</f>
        <v/>
      </c>
      <c r="BI25" s="1049"/>
      <c r="BJ25" s="1049"/>
      <c r="BK25" s="1115"/>
      <c r="BL25" s="5"/>
      <c r="BM25" s="5"/>
      <c r="BN25" s="5"/>
      <c r="BO25" s="5"/>
      <c r="BP25" s="5"/>
      <c r="BQ25" s="5"/>
      <c r="BR25" s="5"/>
      <c r="BS25" s="5"/>
      <c r="BT25" s="5"/>
      <c r="BU25" s="5"/>
      <c r="BV25" s="5"/>
      <c r="BW25" s="5"/>
      <c r="BX25" s="5"/>
      <c r="BY25" s="5"/>
      <c r="BZ25" s="5"/>
      <c r="CA25" s="5"/>
      <c r="CB25" s="5"/>
      <c r="CC25" s="644"/>
      <c r="CD25" s="644"/>
      <c r="CE25" s="644"/>
      <c r="CO25" s="644"/>
      <c r="CP25" s="644"/>
      <c r="CQ25" s="644"/>
      <c r="CR25" s="644"/>
      <c r="CS25" s="644"/>
      <c r="CT25" s="644"/>
      <c r="CU25" s="644"/>
      <c r="CV25" s="644"/>
      <c r="CW25" s="644"/>
      <c r="CX25" s="644"/>
      <c r="CY25" s="644"/>
      <c r="CZ25" s="644"/>
      <c r="DA25" s="644"/>
      <c r="DB25" s="644"/>
      <c r="DC25" s="644"/>
      <c r="DD25" s="644"/>
      <c r="DE25" s="645"/>
    </row>
    <row r="26" spans="1:109" ht="12" customHeight="1" thickBot="1" x14ac:dyDescent="0.25">
      <c r="A26" s="1504" t="s">
        <v>138</v>
      </c>
      <c r="B26" s="1505"/>
      <c r="C26" s="1505"/>
      <c r="D26" s="1506"/>
      <c r="E26" s="1507"/>
      <c r="F26" s="1507"/>
      <c r="G26" s="1506"/>
      <c r="H26" s="1507"/>
      <c r="I26" s="1508"/>
      <c r="J26" s="42"/>
      <c r="K26" s="640"/>
      <c r="L26" s="640"/>
      <c r="M26" s="640"/>
      <c r="N26" s="982" t="s">
        <v>900</v>
      </c>
      <c r="O26" s="983"/>
      <c r="P26" s="983"/>
      <c r="Q26" s="983"/>
      <c r="R26" s="983"/>
      <c r="S26" s="983"/>
      <c r="T26" s="983"/>
      <c r="U26" s="983"/>
      <c r="V26" s="984"/>
      <c r="W26" s="646"/>
      <c r="X26" s="646"/>
      <c r="Y26" s="646"/>
      <c r="Z26" s="42"/>
      <c r="AA26" s="1504" t="s">
        <v>138</v>
      </c>
      <c r="AB26" s="1505"/>
      <c r="AC26" s="1505"/>
      <c r="AD26" s="1506"/>
      <c r="AE26" s="1507"/>
      <c r="AF26" s="1507"/>
      <c r="AG26" s="1506"/>
      <c r="AH26" s="1507"/>
      <c r="AI26" s="1508"/>
      <c r="AJ26" s="5"/>
      <c r="AK26" s="1509" t="s">
        <v>125</v>
      </c>
      <c r="AL26" s="1510"/>
      <c r="AM26" s="1510"/>
      <c r="AN26" s="1510"/>
      <c r="AO26" s="1510"/>
      <c r="AP26" s="1510"/>
      <c r="AQ26" s="1510"/>
      <c r="AR26" s="1510"/>
      <c r="AS26" s="1510"/>
      <c r="AT26" s="1510"/>
      <c r="AU26" s="1510"/>
      <c r="AV26" s="1510"/>
      <c r="AW26" s="1511"/>
      <c r="AX26" s="5"/>
      <c r="AY26" s="1509" t="s">
        <v>125</v>
      </c>
      <c r="AZ26" s="1510"/>
      <c r="BA26" s="1510"/>
      <c r="BB26" s="1510"/>
      <c r="BC26" s="1510"/>
      <c r="BD26" s="1510"/>
      <c r="BE26" s="1510"/>
      <c r="BF26" s="1510"/>
      <c r="BG26" s="1510"/>
      <c r="BH26" s="1510"/>
      <c r="BI26" s="1510"/>
      <c r="BJ26" s="1510"/>
      <c r="BK26" s="1511"/>
      <c r="BL26" s="5"/>
      <c r="BM26" s="5"/>
      <c r="BN26" s="5"/>
      <c r="BO26" s="5"/>
      <c r="BP26" s="5"/>
      <c r="BQ26" s="5"/>
      <c r="BR26" s="5"/>
      <c r="BS26" s="5"/>
      <c r="BT26" s="5"/>
      <c r="BU26" s="5"/>
      <c r="BV26" s="5"/>
      <c r="BW26" s="5"/>
      <c r="BX26" s="5"/>
      <c r="BY26" s="5"/>
      <c r="BZ26" s="5"/>
      <c r="CA26" s="5"/>
      <c r="CB26" s="5"/>
      <c r="CC26" s="644"/>
      <c r="CD26" s="644"/>
      <c r="CE26" s="644"/>
      <c r="CO26" s="644"/>
      <c r="CP26" s="644"/>
      <c r="CQ26" s="644"/>
      <c r="CR26" s="644"/>
      <c r="CS26" s="644"/>
      <c r="CT26" s="644"/>
      <c r="CU26" s="644"/>
      <c r="CV26" s="644"/>
      <c r="CW26" s="644"/>
      <c r="CX26" s="644"/>
      <c r="CY26" s="644"/>
      <c r="CZ26" s="644"/>
      <c r="DA26" s="644"/>
      <c r="DB26" s="644"/>
      <c r="DC26" s="644"/>
      <c r="DD26" s="644"/>
      <c r="DE26" s="645"/>
    </row>
    <row r="27" spans="1:109" ht="12" customHeight="1" thickBot="1" x14ac:dyDescent="0.25">
      <c r="A27" s="1497"/>
      <c r="B27" s="1497"/>
      <c r="C27" s="1497"/>
      <c r="D27" s="1498"/>
      <c r="E27" s="1498"/>
      <c r="F27" s="1498"/>
      <c r="G27" s="1499"/>
      <c r="H27" s="1499"/>
      <c r="I27" s="1499"/>
      <c r="J27" s="42"/>
      <c r="K27" s="640"/>
      <c r="L27" s="640"/>
      <c r="M27" s="640"/>
      <c r="N27" s="1474" t="s">
        <v>901</v>
      </c>
      <c r="O27" s="1475"/>
      <c r="P27" s="1475"/>
      <c r="Q27" s="1475"/>
      <c r="R27" s="1475"/>
      <c r="S27" s="1500"/>
      <c r="T27" s="1501"/>
      <c r="U27" s="1502" t="s">
        <v>72</v>
      </c>
      <c r="V27" s="1503"/>
      <c r="W27" s="646"/>
      <c r="X27" s="646"/>
      <c r="Y27" s="646"/>
      <c r="Z27" s="42"/>
      <c r="AA27" s="640"/>
      <c r="AB27" s="640"/>
      <c r="AC27" s="640"/>
      <c r="AD27" s="646"/>
      <c r="AE27" s="646"/>
      <c r="AF27" s="646"/>
      <c r="AG27" s="649"/>
      <c r="AH27" s="649"/>
      <c r="AI27" s="649"/>
      <c r="AJ27" s="5"/>
      <c r="AK27" s="1512"/>
      <c r="AL27" s="1513"/>
      <c r="AM27" s="1513"/>
      <c r="AN27" s="1513"/>
      <c r="AO27" s="1513"/>
      <c r="AP27" s="1513"/>
      <c r="AQ27" s="1513"/>
      <c r="AR27" s="1513"/>
      <c r="AS27" s="1513"/>
      <c r="AT27" s="1513"/>
      <c r="AU27" s="1513"/>
      <c r="AV27" s="1513"/>
      <c r="AW27" s="1514"/>
      <c r="AX27" s="5"/>
      <c r="AY27" s="1512"/>
      <c r="AZ27" s="1513"/>
      <c r="BA27" s="1513"/>
      <c r="BB27" s="1513"/>
      <c r="BC27" s="1513"/>
      <c r="BD27" s="1513"/>
      <c r="BE27" s="1513"/>
      <c r="BF27" s="1513"/>
      <c r="BG27" s="1513"/>
      <c r="BH27" s="1513"/>
      <c r="BI27" s="1513"/>
      <c r="BJ27" s="1513"/>
      <c r="BK27" s="1514"/>
      <c r="BL27" s="5"/>
      <c r="BM27" s="5"/>
      <c r="BN27" s="5"/>
      <c r="BO27" s="5"/>
      <c r="BP27" s="5"/>
      <c r="BQ27" s="5"/>
      <c r="BR27" s="5"/>
      <c r="BS27" s="5"/>
      <c r="BT27" s="5"/>
      <c r="BU27" s="5"/>
      <c r="BV27" s="5"/>
      <c r="BW27" s="5"/>
      <c r="BX27" s="5"/>
      <c r="BY27" s="5"/>
      <c r="BZ27" s="5"/>
      <c r="CA27" s="5"/>
      <c r="CB27" s="5"/>
      <c r="CC27" s="644"/>
      <c r="CD27" s="644"/>
      <c r="CE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1060" t="s">
        <v>830</v>
      </c>
      <c r="B28" s="1061"/>
      <c r="C28" s="1061"/>
      <c r="D28" s="1061"/>
      <c r="E28" s="1061"/>
      <c r="F28" s="1061"/>
      <c r="G28" s="1061"/>
      <c r="H28" s="1061"/>
      <c r="I28" s="1061"/>
      <c r="J28" s="1061"/>
      <c r="K28" s="1061"/>
      <c r="L28" s="1062"/>
      <c r="M28" s="640"/>
      <c r="N28" s="996" t="s">
        <v>902</v>
      </c>
      <c r="O28" s="997"/>
      <c r="P28" s="997"/>
      <c r="Q28" s="997"/>
      <c r="R28" s="997"/>
      <c r="S28" s="1094"/>
      <c r="T28" s="1095"/>
      <c r="U28" s="1197" t="s">
        <v>72</v>
      </c>
      <c r="V28" s="1494"/>
      <c r="W28" s="646"/>
      <c r="X28" s="1060" t="s">
        <v>903</v>
      </c>
      <c r="Y28" s="1061"/>
      <c r="Z28" s="1061"/>
      <c r="AA28" s="1061"/>
      <c r="AB28" s="1061"/>
      <c r="AC28" s="1061"/>
      <c r="AD28" s="1061"/>
      <c r="AE28" s="1061"/>
      <c r="AF28" s="1061"/>
      <c r="AG28" s="1061"/>
      <c r="AH28" s="1061"/>
      <c r="AI28" s="1062"/>
      <c r="AJ28" s="5"/>
      <c r="AK28" s="650"/>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5"/>
      <c r="BU28" s="5"/>
      <c r="BV28" s="5"/>
      <c r="BW28" s="5"/>
      <c r="BX28" s="5"/>
      <c r="BY28" s="5"/>
      <c r="BZ28" s="5"/>
      <c r="CA28" s="5"/>
      <c r="CB28" s="5"/>
      <c r="CC28" s="644"/>
      <c r="CD28" s="644"/>
      <c r="CE28" s="644"/>
      <c r="CO28" s="644"/>
      <c r="CP28" s="644"/>
      <c r="CQ28" s="644"/>
      <c r="CR28" s="644"/>
      <c r="CS28" s="644"/>
      <c r="CT28" s="644"/>
      <c r="CU28" s="644"/>
      <c r="CV28" s="644"/>
      <c r="CW28" s="644"/>
      <c r="CX28" s="644"/>
      <c r="CY28" s="644"/>
      <c r="CZ28" s="644"/>
      <c r="DA28" s="644"/>
      <c r="DB28" s="644"/>
      <c r="DC28" s="644"/>
      <c r="DD28" s="644"/>
      <c r="DE28" s="645"/>
    </row>
    <row r="29" spans="1:109" ht="12" customHeight="1" thickTop="1" thickBot="1" x14ac:dyDescent="0.25">
      <c r="A29" s="1291" t="s">
        <v>904</v>
      </c>
      <c r="B29" s="1292"/>
      <c r="C29" s="1292"/>
      <c r="D29" s="1292"/>
      <c r="E29" s="1292"/>
      <c r="F29" s="1292"/>
      <c r="G29" s="1292"/>
      <c r="H29" s="1293"/>
      <c r="I29" s="1305"/>
      <c r="J29" s="1306"/>
      <c r="K29" s="1159"/>
      <c r="L29" s="1438"/>
      <c r="M29" s="640"/>
      <c r="N29" s="1042" t="s">
        <v>101</v>
      </c>
      <c r="O29" s="1043"/>
      <c r="P29" s="1043"/>
      <c r="Q29" s="1043"/>
      <c r="R29" s="1043"/>
      <c r="S29" s="1495"/>
      <c r="T29" s="1496"/>
      <c r="U29" s="1480" t="s">
        <v>72</v>
      </c>
      <c r="V29" s="1481"/>
      <c r="W29" s="646"/>
      <c r="X29" s="1291" t="s">
        <v>443</v>
      </c>
      <c r="Y29" s="1292"/>
      <c r="Z29" s="1292"/>
      <c r="AA29" s="1292"/>
      <c r="AB29" s="1292"/>
      <c r="AC29" s="1292"/>
      <c r="AD29" s="1292"/>
      <c r="AE29" s="1293"/>
      <c r="AF29" s="1305"/>
      <c r="AG29" s="1306"/>
      <c r="AH29" s="1159"/>
      <c r="AI29" s="1438"/>
      <c r="AJ29" s="5"/>
      <c r="AK29" s="1482" t="s">
        <v>103</v>
      </c>
      <c r="AL29" s="1483"/>
      <c r="AM29" s="1483"/>
      <c r="AN29" s="1483"/>
      <c r="AO29" s="1483"/>
      <c r="AP29" s="1483"/>
      <c r="AQ29" s="1483"/>
      <c r="AR29" s="1483"/>
      <c r="AS29" s="1483"/>
      <c r="AT29" s="1483"/>
      <c r="AU29" s="1483"/>
      <c r="AV29" s="1484"/>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644"/>
      <c r="CD29" s="644"/>
      <c r="CE29" s="644"/>
      <c r="CO29" s="644"/>
      <c r="CP29" s="644"/>
      <c r="CQ29" s="644"/>
      <c r="CR29" s="644"/>
      <c r="CS29" s="644"/>
      <c r="CT29" s="644"/>
      <c r="CU29" s="644"/>
      <c r="CV29" s="644"/>
      <c r="CW29" s="644"/>
      <c r="CX29" s="644"/>
      <c r="CY29" s="644"/>
      <c r="CZ29" s="644"/>
      <c r="DA29" s="644"/>
      <c r="DB29" s="644"/>
      <c r="DC29" s="644"/>
      <c r="DD29" s="644"/>
      <c r="DE29" s="645"/>
    </row>
    <row r="30" spans="1:109" ht="12" customHeight="1" thickTop="1" thickBot="1" x14ac:dyDescent="0.25">
      <c r="A30" s="42"/>
      <c r="B30" s="42"/>
      <c r="C30" s="42"/>
      <c r="D30" s="42"/>
      <c r="E30" s="42"/>
      <c r="F30" s="42"/>
      <c r="G30" s="42"/>
      <c r="I30" s="42"/>
      <c r="J30" s="42"/>
      <c r="K30" s="42"/>
      <c r="L30" s="42"/>
      <c r="M30" s="42"/>
      <c r="N30" s="42"/>
      <c r="O30" s="42"/>
      <c r="Q30" s="42"/>
      <c r="R30" s="42"/>
      <c r="S30" s="42"/>
      <c r="T30" s="42"/>
      <c r="U30" s="42"/>
      <c r="V30" s="42"/>
      <c r="W30" s="42"/>
      <c r="X30" s="42"/>
      <c r="Y30" s="42"/>
      <c r="Z30" s="42"/>
      <c r="AA30" s="42"/>
      <c r="AB30" s="42"/>
      <c r="AC30" s="42"/>
      <c r="AD30" s="42"/>
      <c r="AE30" s="42"/>
      <c r="AF30" s="42"/>
      <c r="AG30" s="42"/>
      <c r="AH30" s="42"/>
      <c r="AI30" s="42"/>
      <c r="AJ30" s="5"/>
      <c r="AK30" s="1485" t="str">
        <f>IF(S53&lt;&gt;"",IF(S53&gt;=S52*1.2,"Actual DP setpoint exceeds Design + 20% by "&amp;S53-S52*1.2&amp;" in. w.c. If higher DP is correct create a write-up for Remarks of why.",""),"")</f>
        <v/>
      </c>
      <c r="AL30" s="1486"/>
      <c r="AM30" s="1486"/>
      <c r="AN30" s="1486"/>
      <c r="AO30" s="1486"/>
      <c r="AP30" s="1486"/>
      <c r="AQ30" s="1486"/>
      <c r="AR30" s="1486"/>
      <c r="AS30" s="1486"/>
      <c r="AT30" s="1486"/>
      <c r="AU30" s="1486"/>
      <c r="AV30" s="1487"/>
      <c r="AW30" s="5"/>
      <c r="AX30" s="5"/>
      <c r="AY30" s="5"/>
      <c r="AZ30" s="5"/>
      <c r="BA30" s="5"/>
      <c r="BB30" s="5"/>
      <c r="BC30" s="5"/>
      <c r="BD30" s="5"/>
      <c r="BE30" s="5"/>
      <c r="BF30" s="5"/>
      <c r="BG30" s="5"/>
      <c r="BH30" s="5"/>
      <c r="BI30" s="5"/>
      <c r="BJ30" s="5"/>
      <c r="BK30" s="5"/>
      <c r="BL30" s="5"/>
      <c r="BM30" s="5"/>
      <c r="BN30" s="5"/>
      <c r="BO30" s="641"/>
      <c r="BP30" s="641"/>
      <c r="BQ30" s="641"/>
      <c r="BR30" s="641"/>
      <c r="BS30" s="641"/>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thickBot="1" x14ac:dyDescent="0.25">
      <c r="A31" s="982" t="s">
        <v>114</v>
      </c>
      <c r="B31" s="983"/>
      <c r="C31" s="983"/>
      <c r="D31" s="983"/>
      <c r="E31" s="983"/>
      <c r="F31" s="651" t="s">
        <v>113</v>
      </c>
      <c r="G31" s="1336"/>
      <c r="H31" s="1336"/>
      <c r="I31" s="1336"/>
      <c r="J31" s="1336"/>
      <c r="K31" s="1336"/>
      <c r="L31" s="1336"/>
      <c r="M31" s="1336"/>
      <c r="N31" s="1336"/>
      <c r="O31" s="1336"/>
      <c r="P31" s="1336"/>
      <c r="Q31" s="1337"/>
      <c r="R31" s="42"/>
      <c r="S31" s="982" t="s">
        <v>114</v>
      </c>
      <c r="T31" s="983"/>
      <c r="U31" s="983"/>
      <c r="V31" s="983"/>
      <c r="W31" s="983"/>
      <c r="X31" s="651" t="s">
        <v>113</v>
      </c>
      <c r="Y31" s="1336"/>
      <c r="Z31" s="1336"/>
      <c r="AA31" s="1336"/>
      <c r="AB31" s="1336"/>
      <c r="AC31" s="1336"/>
      <c r="AD31" s="1336"/>
      <c r="AE31" s="1336"/>
      <c r="AF31" s="1336"/>
      <c r="AG31" s="1336"/>
      <c r="AH31" s="1336"/>
      <c r="AI31" s="1337"/>
      <c r="AJ31" s="5"/>
      <c r="AK31" s="1488"/>
      <c r="AL31" s="1489"/>
      <c r="AM31" s="1489"/>
      <c r="AN31" s="1489"/>
      <c r="AO31" s="1489"/>
      <c r="AP31" s="1489"/>
      <c r="AQ31" s="1489"/>
      <c r="AR31" s="1489"/>
      <c r="AS31" s="1489"/>
      <c r="AT31" s="1489"/>
      <c r="AU31" s="1489"/>
      <c r="AV31" s="1490"/>
      <c r="AW31" s="5"/>
      <c r="AX31" s="5"/>
      <c r="AY31" s="5"/>
      <c r="AZ31" s="5"/>
      <c r="BA31" s="5"/>
      <c r="BB31" s="5"/>
      <c r="BC31" s="5"/>
      <c r="BD31" s="5"/>
      <c r="BE31" s="5"/>
      <c r="BF31" s="5"/>
      <c r="BG31" s="5"/>
      <c r="BH31" s="5"/>
      <c r="BI31" s="5"/>
      <c r="BJ31" s="5"/>
      <c r="BK31" s="5"/>
      <c r="BL31" s="5"/>
      <c r="BM31" s="5"/>
      <c r="BN31" s="5"/>
      <c r="BO31" s="641"/>
      <c r="BP31" s="641"/>
      <c r="BQ31" s="641"/>
      <c r="BR31" s="641"/>
      <c r="BS31" s="641"/>
      <c r="BT31" s="5"/>
      <c r="BU31" s="5"/>
      <c r="BV31" s="5"/>
      <c r="BW31" s="5"/>
      <c r="BX31" s="5"/>
      <c r="BY31" s="5"/>
      <c r="BZ31" s="5"/>
      <c r="CA31" s="5"/>
      <c r="CB31" s="5"/>
      <c r="CC31" s="644"/>
      <c r="CD31" s="644"/>
      <c r="CE31" s="644"/>
      <c r="CF31" s="644"/>
      <c r="CG31" s="644"/>
      <c r="CH31" s="644"/>
      <c r="CI31" s="644"/>
      <c r="CJ31" s="644"/>
      <c r="CK31" s="644"/>
      <c r="CL31" s="644"/>
      <c r="CM31" s="644"/>
      <c r="CN31" s="644"/>
      <c r="CO31" s="644"/>
      <c r="CP31" s="644"/>
      <c r="CQ31" s="644"/>
      <c r="CR31" s="644"/>
      <c r="CS31" s="644"/>
      <c r="CT31" s="644"/>
      <c r="CU31" s="644"/>
      <c r="CV31" s="644"/>
      <c r="CW31" s="644"/>
      <c r="CX31" s="644"/>
      <c r="CY31" s="644"/>
      <c r="CZ31" s="644"/>
      <c r="DA31" s="644"/>
      <c r="DB31" s="644"/>
      <c r="DC31" s="644"/>
      <c r="DD31" s="644"/>
      <c r="DE31" s="645"/>
    </row>
    <row r="32" spans="1:109" ht="12.75" thickTop="1" x14ac:dyDescent="0.2">
      <c r="A32" s="1474" t="s">
        <v>111</v>
      </c>
      <c r="B32" s="1475"/>
      <c r="C32" s="1475"/>
      <c r="D32" s="1475"/>
      <c r="E32" s="1475"/>
      <c r="F32" s="1475"/>
      <c r="G32" s="1475"/>
      <c r="H32" s="1322"/>
      <c r="I32" s="1322"/>
      <c r="J32" s="1322"/>
      <c r="K32" s="1322"/>
      <c r="L32" s="1322"/>
      <c r="M32" s="1322"/>
      <c r="N32" s="1322"/>
      <c r="O32" s="1322"/>
      <c r="P32" s="1322"/>
      <c r="Q32" s="1332"/>
      <c r="R32" s="42"/>
      <c r="S32" s="1474" t="s">
        <v>111</v>
      </c>
      <c r="T32" s="1475"/>
      <c r="U32" s="1475"/>
      <c r="V32" s="1475"/>
      <c r="W32" s="1475"/>
      <c r="X32" s="1475"/>
      <c r="Y32" s="1475"/>
      <c r="Z32" s="1322"/>
      <c r="AA32" s="1322"/>
      <c r="AB32" s="1322"/>
      <c r="AC32" s="1322"/>
      <c r="AD32" s="1322"/>
      <c r="AE32" s="1322"/>
      <c r="AF32" s="1322"/>
      <c r="AG32" s="1322"/>
      <c r="AH32" s="1322"/>
      <c r="AI32" s="1332"/>
      <c r="AJ32" s="5"/>
      <c r="AK32" s="1488"/>
      <c r="AL32" s="1489"/>
      <c r="AM32" s="1489"/>
      <c r="AN32" s="1489"/>
      <c r="AO32" s="1489"/>
      <c r="AP32" s="1489"/>
      <c r="AQ32" s="1489"/>
      <c r="AR32" s="1489"/>
      <c r="AS32" s="1489"/>
      <c r="AT32" s="1489"/>
      <c r="AU32" s="1489"/>
      <c r="AV32" s="1490"/>
      <c r="AW32" s="5"/>
      <c r="AX32" s="5"/>
      <c r="AY32" s="5"/>
      <c r="AZ32" s="5"/>
      <c r="BA32" s="5"/>
      <c r="BB32" s="5"/>
      <c r="BC32" s="5"/>
      <c r="BD32" s="5"/>
      <c r="BE32" s="5"/>
      <c r="BF32" s="5"/>
      <c r="BG32" s="5"/>
      <c r="BH32" s="5"/>
      <c r="BI32" s="5"/>
      <c r="BJ32" s="5"/>
      <c r="BK32" s="5"/>
      <c r="BL32" s="5"/>
      <c r="BM32" s="5"/>
      <c r="BN32" s="5"/>
      <c r="BO32" s="641"/>
      <c r="BP32" s="641"/>
      <c r="BQ32" s="641"/>
      <c r="BR32" s="641"/>
      <c r="BS32" s="641"/>
      <c r="BT32" s="5"/>
      <c r="BU32" s="5"/>
      <c r="BV32" s="5"/>
      <c r="BW32" s="5"/>
      <c r="BX32" s="5"/>
      <c r="BY32" s="5"/>
      <c r="BZ32" s="5"/>
      <c r="CA32" s="5"/>
      <c r="CB32" s="5"/>
      <c r="CC32" s="644"/>
      <c r="CD32" s="644"/>
      <c r="CE32" s="644"/>
      <c r="CF32" s="644"/>
      <c r="CG32" s="644"/>
      <c r="CH32" s="644"/>
      <c r="CI32" s="644"/>
      <c r="CJ32" s="644"/>
      <c r="CK32" s="644"/>
      <c r="CL32" s="644"/>
      <c r="CM32" s="644"/>
      <c r="CN32" s="644"/>
      <c r="CO32" s="644"/>
      <c r="CP32" s="644"/>
      <c r="CQ32" s="644"/>
      <c r="CR32" s="644"/>
      <c r="CS32" s="644"/>
      <c r="CT32" s="644"/>
      <c r="CU32" s="644"/>
      <c r="CV32" s="644"/>
      <c r="CW32" s="644"/>
      <c r="CX32" s="644"/>
      <c r="CY32" s="644"/>
      <c r="CZ32" s="644"/>
      <c r="DA32" s="644"/>
      <c r="DB32" s="644"/>
      <c r="DC32" s="644"/>
      <c r="DD32" s="644"/>
      <c r="DE32" s="645"/>
    </row>
    <row r="33" spans="1:85" ht="12" customHeight="1" thickBot="1" x14ac:dyDescent="0.25">
      <c r="A33" s="996" t="s">
        <v>108</v>
      </c>
      <c r="B33" s="997"/>
      <c r="C33" s="997"/>
      <c r="D33" s="997"/>
      <c r="E33" s="997"/>
      <c r="F33" s="997"/>
      <c r="G33" s="997"/>
      <c r="H33" s="994"/>
      <c r="I33" s="994"/>
      <c r="J33" s="994"/>
      <c r="K33" s="994"/>
      <c r="L33" s="994"/>
      <c r="M33" s="994"/>
      <c r="N33" s="994"/>
      <c r="O33" s="994"/>
      <c r="P33" s="994"/>
      <c r="Q33" s="995"/>
      <c r="R33" s="42"/>
      <c r="S33" s="996" t="s">
        <v>108</v>
      </c>
      <c r="T33" s="997"/>
      <c r="U33" s="997"/>
      <c r="V33" s="997"/>
      <c r="W33" s="997"/>
      <c r="X33" s="997"/>
      <c r="Y33" s="997"/>
      <c r="Z33" s="994"/>
      <c r="AA33" s="994"/>
      <c r="AB33" s="994"/>
      <c r="AC33" s="994"/>
      <c r="AD33" s="994"/>
      <c r="AE33" s="994"/>
      <c r="AF33" s="994"/>
      <c r="AG33" s="994"/>
      <c r="AH33" s="994"/>
      <c r="AI33" s="995"/>
      <c r="AJ33" s="5"/>
      <c r="AK33" s="1491"/>
      <c r="AL33" s="1492"/>
      <c r="AM33" s="1492"/>
      <c r="AN33" s="1492"/>
      <c r="AO33" s="1492"/>
      <c r="AP33" s="1492"/>
      <c r="AQ33" s="1492"/>
      <c r="AR33" s="1492"/>
      <c r="AS33" s="1492"/>
      <c r="AT33" s="1492"/>
      <c r="AU33" s="1492"/>
      <c r="AV33" s="1493"/>
      <c r="AW33" s="5"/>
      <c r="AX33" s="5"/>
      <c r="AY33" s="5"/>
      <c r="AZ33" s="5"/>
      <c r="BA33" s="5"/>
      <c r="BB33" s="5"/>
      <c r="BC33" s="5"/>
      <c r="BD33" s="5"/>
      <c r="BE33" s="5"/>
      <c r="BF33" s="5"/>
      <c r="BG33" s="5"/>
      <c r="BH33" s="5"/>
      <c r="BI33" s="5"/>
      <c r="BJ33" s="5"/>
      <c r="BK33" s="5"/>
      <c r="BL33" s="5"/>
      <c r="BM33" s="5"/>
      <c r="BN33" s="5"/>
      <c r="BO33" s="641"/>
      <c r="BP33" s="641"/>
      <c r="BQ33" s="641"/>
      <c r="BR33" s="641"/>
      <c r="BS33" s="641"/>
      <c r="BT33" s="5"/>
      <c r="BU33" s="5"/>
      <c r="BV33" s="5"/>
      <c r="BW33" s="5"/>
      <c r="BX33" s="5"/>
      <c r="BY33" s="5"/>
      <c r="BZ33" s="5"/>
      <c r="CA33" s="5"/>
      <c r="CB33" s="5"/>
      <c r="CC33" s="644"/>
      <c r="CD33" s="644"/>
      <c r="CE33" s="644"/>
      <c r="CF33" s="644"/>
      <c r="CG33" s="644"/>
    </row>
    <row r="34" spans="1:85" ht="12" customHeight="1" thickBot="1" x14ac:dyDescent="0.25">
      <c r="A34" s="991" t="s">
        <v>105</v>
      </c>
      <c r="B34" s="992"/>
      <c r="C34" s="992"/>
      <c r="D34" s="992"/>
      <c r="E34" s="992"/>
      <c r="F34" s="992"/>
      <c r="G34" s="993"/>
      <c r="H34" s="934"/>
      <c r="I34" s="934"/>
      <c r="J34" s="934"/>
      <c r="K34" s="934"/>
      <c r="L34" s="934"/>
      <c r="M34" s="934"/>
      <c r="N34" s="934"/>
      <c r="O34" s="934"/>
      <c r="P34" s="934"/>
      <c r="Q34" s="1022"/>
      <c r="R34" s="42"/>
      <c r="S34" s="991" t="s">
        <v>105</v>
      </c>
      <c r="T34" s="992"/>
      <c r="U34" s="992"/>
      <c r="V34" s="992"/>
      <c r="W34" s="992"/>
      <c r="X34" s="992"/>
      <c r="Y34" s="993"/>
      <c r="Z34" s="934"/>
      <c r="AA34" s="934"/>
      <c r="AB34" s="934"/>
      <c r="AC34" s="934"/>
      <c r="AD34" s="934"/>
      <c r="AE34" s="934"/>
      <c r="AF34" s="934"/>
      <c r="AG34" s="934"/>
      <c r="AH34" s="934"/>
      <c r="AI34" s="1022"/>
      <c r="AJ34" s="5"/>
      <c r="AK34" s="650"/>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641"/>
      <c r="BP34" s="641"/>
      <c r="BQ34" s="641"/>
      <c r="BR34" s="641"/>
      <c r="BS34" s="641"/>
      <c r="BT34" s="5"/>
      <c r="BU34" s="5"/>
      <c r="BV34" s="5"/>
      <c r="BW34" s="5"/>
      <c r="BX34" s="5"/>
      <c r="BY34" s="5"/>
      <c r="BZ34" s="5"/>
      <c r="CA34" s="5"/>
      <c r="CB34" s="5"/>
      <c r="CC34" s="644"/>
      <c r="CD34" s="644"/>
      <c r="CE34" s="644"/>
      <c r="CF34" s="644"/>
      <c r="CG34" s="644"/>
    </row>
    <row r="35" spans="1:85" ht="12" customHeight="1" thickBot="1" x14ac:dyDescent="0.25">
      <c r="A35" s="996" t="s">
        <v>104</v>
      </c>
      <c r="B35" s="997"/>
      <c r="C35" s="997"/>
      <c r="D35" s="997"/>
      <c r="E35" s="997"/>
      <c r="F35" s="997"/>
      <c r="G35" s="997"/>
      <c r="H35" s="1019"/>
      <c r="I35" s="1020"/>
      <c r="J35" s="1020"/>
      <c r="K35" s="1020"/>
      <c r="L35" s="1020"/>
      <c r="M35" s="1020"/>
      <c r="N35" s="1020"/>
      <c r="O35" s="1020"/>
      <c r="P35" s="1020"/>
      <c r="Q35" s="1021"/>
      <c r="R35" s="42"/>
      <c r="S35" s="996" t="s">
        <v>104</v>
      </c>
      <c r="T35" s="997"/>
      <c r="U35" s="997"/>
      <c r="V35" s="997"/>
      <c r="W35" s="997"/>
      <c r="X35" s="997"/>
      <c r="Y35" s="997"/>
      <c r="Z35" s="1019"/>
      <c r="AA35" s="1020"/>
      <c r="AB35" s="1020"/>
      <c r="AC35" s="1020"/>
      <c r="AD35" s="1020"/>
      <c r="AE35" s="1020"/>
      <c r="AF35" s="1020"/>
      <c r="AG35" s="1020"/>
      <c r="AH35" s="1020"/>
      <c r="AI35" s="1021"/>
      <c r="AJ35" s="5"/>
      <c r="AK35" s="955" t="s">
        <v>442</v>
      </c>
      <c r="AL35" s="956"/>
      <c r="AM35" s="956"/>
      <c r="AN35" s="956"/>
      <c r="AO35" s="956"/>
      <c r="AP35" s="956"/>
      <c r="AQ35" s="956"/>
      <c r="AR35" s="956"/>
      <c r="AS35" s="956"/>
      <c r="AT35" s="956"/>
      <c r="AU35" s="956"/>
      <c r="AV35" s="956"/>
      <c r="AW35" s="956"/>
      <c r="AX35" s="956"/>
      <c r="AY35" s="956"/>
      <c r="AZ35" s="956"/>
      <c r="BA35" s="956"/>
      <c r="BB35" s="956"/>
      <c r="BC35" s="956"/>
      <c r="BD35" s="956"/>
      <c r="BE35" s="956"/>
      <c r="BF35" s="956"/>
      <c r="BG35" s="956"/>
      <c r="BH35" s="956"/>
      <c r="BI35" s="956"/>
      <c r="BJ35" s="956"/>
      <c r="BK35" s="956"/>
      <c r="BL35" s="956"/>
      <c r="BM35" s="956"/>
      <c r="BN35" s="956"/>
      <c r="BO35" s="956"/>
      <c r="BP35" s="956"/>
      <c r="BQ35" s="957"/>
      <c r="BR35" s="641"/>
      <c r="BS35" s="641"/>
      <c r="BT35" s="5"/>
      <c r="BU35" s="5"/>
      <c r="BV35" s="5"/>
      <c r="BW35" s="5"/>
      <c r="BX35" s="5"/>
      <c r="BY35" s="5"/>
      <c r="BZ35" s="5"/>
      <c r="CA35" s="5"/>
      <c r="CB35" s="5"/>
      <c r="CC35" s="644"/>
      <c r="CD35" s="644"/>
      <c r="CE35" s="644"/>
      <c r="CF35" s="644"/>
      <c r="CG35" s="644"/>
    </row>
    <row r="36" spans="1:85" ht="12" customHeight="1" thickTop="1" thickBot="1" x14ac:dyDescent="0.25">
      <c r="A36" s="1044"/>
      <c r="B36" s="1045"/>
      <c r="C36" s="1045"/>
      <c r="D36" s="1045"/>
      <c r="E36" s="1045"/>
      <c r="F36" s="1045"/>
      <c r="G36" s="1045"/>
      <c r="H36" s="1046" t="s">
        <v>102</v>
      </c>
      <c r="I36" s="1046"/>
      <c r="J36" s="1046"/>
      <c r="K36" s="1046"/>
      <c r="L36" s="1046"/>
      <c r="M36" s="1046" t="s">
        <v>101</v>
      </c>
      <c r="N36" s="1046"/>
      <c r="O36" s="1046"/>
      <c r="P36" s="1046"/>
      <c r="Q36" s="1047"/>
      <c r="R36" s="42"/>
      <c r="S36" s="1044"/>
      <c r="T36" s="1045"/>
      <c r="U36" s="1045"/>
      <c r="V36" s="1045"/>
      <c r="W36" s="1045"/>
      <c r="X36" s="1045"/>
      <c r="Y36" s="1045"/>
      <c r="Z36" s="1046" t="s">
        <v>102</v>
      </c>
      <c r="AA36" s="1046"/>
      <c r="AB36" s="1046"/>
      <c r="AC36" s="1046"/>
      <c r="AD36" s="1046"/>
      <c r="AE36" s="1046" t="s">
        <v>101</v>
      </c>
      <c r="AF36" s="1046"/>
      <c r="AG36" s="1046"/>
      <c r="AH36" s="1046"/>
      <c r="AI36" s="1047"/>
      <c r="AJ36" s="5"/>
      <c r="AK36" s="973"/>
      <c r="AL36" s="975"/>
      <c r="AM36" s="1479">
        <v>1</v>
      </c>
      <c r="AN36" s="1479"/>
      <c r="AO36" s="1120" t="s">
        <v>215</v>
      </c>
      <c r="AP36" s="1120"/>
      <c r="AQ36" s="1120"/>
      <c r="AR36" s="1120"/>
      <c r="AS36" s="1120"/>
      <c r="AT36" s="1120"/>
      <c r="AU36" s="1120"/>
      <c r="AV36" s="1120"/>
      <c r="AW36" s="1120"/>
      <c r="AX36" s="1120"/>
      <c r="AY36" s="1120"/>
      <c r="AZ36" s="1120"/>
      <c r="BA36" s="1120"/>
      <c r="BB36" s="1120"/>
      <c r="BC36" s="1120"/>
      <c r="BD36" s="1120"/>
      <c r="BE36" s="1120"/>
      <c r="BF36" s="1120"/>
      <c r="BG36" s="1120"/>
      <c r="BH36" s="1120"/>
      <c r="BI36" s="1120"/>
      <c r="BJ36" s="1120"/>
      <c r="BK36" s="1120"/>
      <c r="BL36" s="1120"/>
      <c r="BM36" s="1120"/>
      <c r="BN36" s="1120"/>
      <c r="BO36" s="1120"/>
      <c r="BP36" s="1120"/>
      <c r="BQ36" s="1429"/>
      <c r="BR36" s="5"/>
      <c r="BS36" s="5"/>
      <c r="BT36" s="5"/>
      <c r="BU36" s="5"/>
      <c r="BV36" s="5"/>
      <c r="BW36" s="5"/>
      <c r="BX36" s="5"/>
      <c r="BY36" s="5"/>
      <c r="BZ36" s="5"/>
      <c r="CA36" s="5"/>
      <c r="CB36" s="5"/>
    </row>
    <row r="37" spans="1:85" ht="12.75" customHeight="1" thickTop="1" x14ac:dyDescent="0.2">
      <c r="A37" s="1474" t="s">
        <v>32</v>
      </c>
      <c r="B37" s="1475"/>
      <c r="C37" s="1475"/>
      <c r="D37" s="1475"/>
      <c r="E37" s="1475"/>
      <c r="F37" s="1475"/>
      <c r="G37" s="1475"/>
      <c r="H37" s="1331"/>
      <c r="I37" s="1322"/>
      <c r="J37" s="1322"/>
      <c r="K37" s="1322"/>
      <c r="L37" s="1332"/>
      <c r="M37" s="1331"/>
      <c r="N37" s="1322"/>
      <c r="O37" s="1322"/>
      <c r="P37" s="1322"/>
      <c r="Q37" s="1332"/>
      <c r="R37" s="42"/>
      <c r="S37" s="1474" t="s">
        <v>32</v>
      </c>
      <c r="T37" s="1475"/>
      <c r="U37" s="1475"/>
      <c r="V37" s="1475"/>
      <c r="W37" s="1475"/>
      <c r="X37" s="1475"/>
      <c r="Y37" s="1475"/>
      <c r="Z37" s="1322"/>
      <c r="AA37" s="1322"/>
      <c r="AB37" s="1322"/>
      <c r="AC37" s="1322"/>
      <c r="AD37" s="1322"/>
      <c r="AE37" s="1331"/>
      <c r="AF37" s="1322"/>
      <c r="AG37" s="1322"/>
      <c r="AH37" s="1322"/>
      <c r="AI37" s="1332"/>
      <c r="AJ37" s="5"/>
      <c r="AK37" s="1430"/>
      <c r="AL37" s="1431"/>
      <c r="AM37" s="1004">
        <v>2</v>
      </c>
      <c r="AN37" s="1004"/>
      <c r="AO37" s="999" t="s">
        <v>214</v>
      </c>
      <c r="AP37" s="999"/>
      <c r="AQ37" s="999"/>
      <c r="AR37" s="999"/>
      <c r="AS37" s="999"/>
      <c r="AT37" s="999"/>
      <c r="AU37" s="999"/>
      <c r="AV37" s="999"/>
      <c r="AW37" s="999"/>
      <c r="AX37" s="999"/>
      <c r="AY37" s="999"/>
      <c r="AZ37" s="999"/>
      <c r="BA37" s="999"/>
      <c r="BB37" s="999"/>
      <c r="BC37" s="999"/>
      <c r="BD37" s="999"/>
      <c r="BE37" s="999"/>
      <c r="BF37" s="999"/>
      <c r="BG37" s="999"/>
      <c r="BH37" s="999"/>
      <c r="BI37" s="999"/>
      <c r="BJ37" s="999"/>
      <c r="BK37" s="999"/>
      <c r="BL37" s="999"/>
      <c r="BM37" s="999"/>
      <c r="BN37" s="999"/>
      <c r="BO37" s="999"/>
      <c r="BP37" s="999"/>
      <c r="BQ37" s="1420"/>
      <c r="BR37" s="5"/>
      <c r="BS37" s="5"/>
      <c r="BT37" s="5"/>
      <c r="BU37" s="5"/>
      <c r="BV37" s="5"/>
      <c r="BW37" s="5"/>
      <c r="BX37" s="5"/>
      <c r="BY37" s="5"/>
      <c r="BZ37" s="5"/>
      <c r="CA37" s="5"/>
      <c r="CB37" s="5"/>
    </row>
    <row r="38" spans="1:85" ht="12.75" customHeight="1" x14ac:dyDescent="0.2">
      <c r="A38" s="996" t="s">
        <v>100</v>
      </c>
      <c r="B38" s="997"/>
      <c r="C38" s="997"/>
      <c r="D38" s="997"/>
      <c r="E38" s="997"/>
      <c r="F38" s="997"/>
      <c r="G38" s="997"/>
      <c r="H38" s="933"/>
      <c r="I38" s="933"/>
      <c r="J38" s="933"/>
      <c r="K38" s="933"/>
      <c r="L38" s="933"/>
      <c r="M38" s="931" t="s">
        <v>99</v>
      </c>
      <c r="N38" s="932"/>
      <c r="O38" s="932"/>
      <c r="P38" s="932"/>
      <c r="Q38" s="1050"/>
      <c r="R38" s="42"/>
      <c r="S38" s="996" t="s">
        <v>100</v>
      </c>
      <c r="T38" s="997"/>
      <c r="U38" s="997"/>
      <c r="V38" s="997"/>
      <c r="W38" s="997"/>
      <c r="X38" s="997"/>
      <c r="Y38" s="997"/>
      <c r="Z38" s="933"/>
      <c r="AA38" s="933"/>
      <c r="AB38" s="933"/>
      <c r="AC38" s="933"/>
      <c r="AD38" s="933"/>
      <c r="AE38" s="931" t="s">
        <v>99</v>
      </c>
      <c r="AF38" s="932"/>
      <c r="AG38" s="932"/>
      <c r="AH38" s="932"/>
      <c r="AI38" s="1050"/>
      <c r="AJ38" s="5"/>
      <c r="AK38" s="1430"/>
      <c r="AL38" s="1431"/>
      <c r="AM38" s="1004">
        <v>3</v>
      </c>
      <c r="AN38" s="1004"/>
      <c r="AO38" s="999" t="s">
        <v>213</v>
      </c>
      <c r="AP38" s="999"/>
      <c r="AQ38" s="999"/>
      <c r="AR38" s="999"/>
      <c r="AS38" s="999"/>
      <c r="AT38" s="999"/>
      <c r="AU38" s="999"/>
      <c r="AV38" s="999"/>
      <c r="AW38" s="999"/>
      <c r="AX38" s="999"/>
      <c r="AY38" s="999"/>
      <c r="AZ38" s="999"/>
      <c r="BA38" s="999"/>
      <c r="BB38" s="999"/>
      <c r="BC38" s="999"/>
      <c r="BD38" s="999"/>
      <c r="BE38" s="999"/>
      <c r="BF38" s="999"/>
      <c r="BG38" s="999"/>
      <c r="BH38" s="999"/>
      <c r="BI38" s="999"/>
      <c r="BJ38" s="999"/>
      <c r="BK38" s="999"/>
      <c r="BL38" s="999"/>
      <c r="BM38" s="999"/>
      <c r="BN38" s="999"/>
      <c r="BO38" s="999"/>
      <c r="BP38" s="999"/>
      <c r="BQ38" s="1420"/>
      <c r="BR38" s="5"/>
      <c r="BS38" s="5"/>
      <c r="BT38" s="5"/>
      <c r="BU38" s="5"/>
      <c r="BV38" s="5"/>
      <c r="BW38" s="5"/>
      <c r="BX38" s="5"/>
      <c r="BY38" s="5"/>
      <c r="BZ38" s="5"/>
      <c r="CA38" s="5"/>
      <c r="CB38" s="5"/>
    </row>
    <row r="39" spans="1:85" ht="12" customHeight="1" x14ac:dyDescent="0.2">
      <c r="A39" s="996" t="s">
        <v>946</v>
      </c>
      <c r="B39" s="997"/>
      <c r="C39" s="997"/>
      <c r="D39" s="997"/>
      <c r="E39" s="997"/>
      <c r="F39" s="997"/>
      <c r="G39" s="997"/>
      <c r="H39" s="931" t="s">
        <v>99</v>
      </c>
      <c r="I39" s="932"/>
      <c r="J39" s="932"/>
      <c r="K39" s="932"/>
      <c r="L39" s="932"/>
      <c r="M39" s="932" t="str">
        <f>IF(H35&lt;&gt;"---",IF(H38*H35&lt;&gt;0,H38*H35, ""),"---")</f>
        <v/>
      </c>
      <c r="N39" s="932"/>
      <c r="O39" s="932"/>
      <c r="P39" s="932"/>
      <c r="Q39" s="1050"/>
      <c r="R39" s="42"/>
      <c r="S39" s="996" t="s">
        <v>946</v>
      </c>
      <c r="T39" s="997"/>
      <c r="U39" s="997"/>
      <c r="V39" s="997"/>
      <c r="W39" s="997"/>
      <c r="X39" s="997"/>
      <c r="Y39" s="997"/>
      <c r="Z39" s="931" t="s">
        <v>99</v>
      </c>
      <c r="AA39" s="932"/>
      <c r="AB39" s="932"/>
      <c r="AC39" s="932"/>
      <c r="AD39" s="932"/>
      <c r="AE39" s="932" t="str">
        <f>IF(Z35&lt;&gt;"---",IF(Z38*Z35&lt;&gt;0,Z38*Z35, ""),"---")</f>
        <v/>
      </c>
      <c r="AF39" s="932"/>
      <c r="AG39" s="932"/>
      <c r="AH39" s="932"/>
      <c r="AI39" s="1050"/>
      <c r="AJ39" s="5"/>
      <c r="AK39" s="1430"/>
      <c r="AL39" s="1431"/>
      <c r="AM39" s="1004">
        <v>4</v>
      </c>
      <c r="AN39" s="1004"/>
      <c r="AO39" s="999" t="s">
        <v>212</v>
      </c>
      <c r="AP39" s="999"/>
      <c r="AQ39" s="999"/>
      <c r="AR39" s="999"/>
      <c r="AS39" s="999"/>
      <c r="AT39" s="999"/>
      <c r="AU39" s="999"/>
      <c r="AV39" s="999"/>
      <c r="AW39" s="999"/>
      <c r="AX39" s="999"/>
      <c r="AY39" s="999"/>
      <c r="AZ39" s="999"/>
      <c r="BA39" s="999"/>
      <c r="BB39" s="999"/>
      <c r="BC39" s="999"/>
      <c r="BD39" s="999"/>
      <c r="BE39" s="999"/>
      <c r="BF39" s="999"/>
      <c r="BG39" s="999"/>
      <c r="BH39" s="999"/>
      <c r="BI39" s="999"/>
      <c r="BJ39" s="999"/>
      <c r="BK39" s="999"/>
      <c r="BL39" s="999"/>
      <c r="BM39" s="999"/>
      <c r="BN39" s="999"/>
      <c r="BO39" s="999"/>
      <c r="BP39" s="999"/>
      <c r="BQ39" s="1420"/>
      <c r="BR39" s="5"/>
      <c r="BS39" s="5"/>
      <c r="BT39" s="5"/>
      <c r="BU39" s="5"/>
      <c r="BV39" s="5"/>
      <c r="BW39" s="5"/>
      <c r="BX39" s="5"/>
      <c r="BY39" s="5"/>
      <c r="BZ39" s="5"/>
      <c r="CA39" s="5"/>
      <c r="CB39" s="5"/>
    </row>
    <row r="40" spans="1:85" ht="12" x14ac:dyDescent="0.2">
      <c r="A40" s="996" t="s">
        <v>947</v>
      </c>
      <c r="B40" s="997"/>
      <c r="C40" s="997"/>
      <c r="D40" s="997"/>
      <c r="E40" s="997"/>
      <c r="F40" s="997"/>
      <c r="G40" s="997"/>
      <c r="H40" s="931" t="s">
        <v>99</v>
      </c>
      <c r="I40" s="932"/>
      <c r="J40" s="932"/>
      <c r="K40" s="932"/>
      <c r="L40" s="932"/>
      <c r="M40" s="932" t="str">
        <f>IF(AT10="Single Phase",AN5,IF(AT10="Three Phase",IF(MOD(AN5,1)=0,AN5&amp;".0",AN5)&amp;", "&amp;IF(MOD(AN6,1)=0,AN6&amp;".0",AN6)&amp;", "&amp;IF(MOD(AN7,1)=0,AN7&amp;".0",AN7),""))</f>
        <v/>
      </c>
      <c r="N40" s="932"/>
      <c r="O40" s="932"/>
      <c r="P40" s="932"/>
      <c r="Q40" s="1050"/>
      <c r="R40" s="42"/>
      <c r="S40" s="996" t="s">
        <v>947</v>
      </c>
      <c r="T40" s="997"/>
      <c r="U40" s="997"/>
      <c r="V40" s="997"/>
      <c r="W40" s="997"/>
      <c r="X40" s="997"/>
      <c r="Y40" s="997"/>
      <c r="Z40" s="931" t="s">
        <v>99</v>
      </c>
      <c r="AA40" s="932"/>
      <c r="AB40" s="932"/>
      <c r="AC40" s="932"/>
      <c r="AD40" s="932"/>
      <c r="AE40" s="932" t="str">
        <f>IF(AT19="Single Phase",AN14,IF(AT19="Three Phase",IF(MOD(AN14,1)=0,AN14&amp;".0",AN14)&amp;", "&amp;IF(MOD(AN15,1)=0,AN15&amp;".0",AN15)&amp;", "&amp;IF(MOD(AN16,1)=0,AN16&amp;".0",AN16),""))</f>
        <v/>
      </c>
      <c r="AF40" s="932"/>
      <c r="AG40" s="932"/>
      <c r="AH40" s="932"/>
      <c r="AI40" s="1050"/>
      <c r="AJ40" s="5"/>
      <c r="AK40" s="1430"/>
      <c r="AL40" s="1431"/>
      <c r="AM40" s="1004">
        <v>5</v>
      </c>
      <c r="AN40" s="1004"/>
      <c r="AO40" s="999" t="s">
        <v>211</v>
      </c>
      <c r="AP40" s="999"/>
      <c r="AQ40" s="999"/>
      <c r="AR40" s="999"/>
      <c r="AS40" s="999"/>
      <c r="AT40" s="999"/>
      <c r="AU40" s="999"/>
      <c r="AV40" s="999"/>
      <c r="AW40" s="999"/>
      <c r="AX40" s="999"/>
      <c r="AY40" s="999"/>
      <c r="AZ40" s="999"/>
      <c r="BA40" s="999"/>
      <c r="BB40" s="999"/>
      <c r="BC40" s="999"/>
      <c r="BD40" s="999"/>
      <c r="BE40" s="999"/>
      <c r="BF40" s="999"/>
      <c r="BG40" s="999"/>
      <c r="BH40" s="999"/>
      <c r="BI40" s="999"/>
      <c r="BJ40" s="999"/>
      <c r="BK40" s="999"/>
      <c r="BL40" s="999"/>
      <c r="BM40" s="999"/>
      <c r="BN40" s="999"/>
      <c r="BO40" s="999"/>
      <c r="BP40" s="999"/>
      <c r="BQ40" s="1420"/>
      <c r="BR40" s="652"/>
      <c r="BS40" s="652"/>
      <c r="BT40" s="652"/>
      <c r="BU40" s="652"/>
      <c r="BV40" s="652"/>
      <c r="BW40" s="652"/>
      <c r="BX40" s="652"/>
      <c r="BY40" s="652"/>
      <c r="BZ40" s="652"/>
      <c r="CA40" s="652"/>
      <c r="CB40" s="5"/>
    </row>
    <row r="41" spans="1:85" ht="12.75" thickBot="1" x14ac:dyDescent="0.25">
      <c r="A41" s="1042" t="s">
        <v>98</v>
      </c>
      <c r="B41" s="1043"/>
      <c r="C41" s="1043"/>
      <c r="D41" s="1043"/>
      <c r="E41" s="1043"/>
      <c r="F41" s="1043"/>
      <c r="G41" s="1043"/>
      <c r="H41" s="1476"/>
      <c r="I41" s="1476"/>
      <c r="J41" s="1476"/>
      <c r="K41" s="1476"/>
      <c r="L41" s="1476"/>
      <c r="M41" s="1178" t="str">
        <f>IF(AT10="Single Phase",AQ5,IF(AT10="Three Phase",AQ5 &amp;", " &amp;AQ6 &amp; ", " &amp;AQ7,""))</f>
        <v/>
      </c>
      <c r="N41" s="1477"/>
      <c r="O41" s="1477"/>
      <c r="P41" s="1477"/>
      <c r="Q41" s="1478"/>
      <c r="R41" s="42"/>
      <c r="S41" s="1042" t="s">
        <v>98</v>
      </c>
      <c r="T41" s="1043"/>
      <c r="U41" s="1043"/>
      <c r="V41" s="1043"/>
      <c r="W41" s="1043"/>
      <c r="X41" s="1043"/>
      <c r="Y41" s="1043"/>
      <c r="Z41" s="1065"/>
      <c r="AA41" s="1065"/>
      <c r="AB41" s="1065"/>
      <c r="AC41" s="1065"/>
      <c r="AD41" s="1065"/>
      <c r="AE41" s="1178" t="str">
        <f>IF(AT19="Single Phase",AQ14,IF(AT19="Three Phase",AQ14 &amp;", " &amp;AQ15 &amp; ", " &amp;AQ16,""))</f>
        <v/>
      </c>
      <c r="AF41" s="1477"/>
      <c r="AG41" s="1477"/>
      <c r="AH41" s="1477"/>
      <c r="AI41" s="1478"/>
      <c r="AJ41" s="5"/>
      <c r="AK41" s="1430"/>
      <c r="AL41" s="1431"/>
      <c r="AM41" s="1004">
        <v>6</v>
      </c>
      <c r="AN41" s="1004"/>
      <c r="AO41" s="999" t="s">
        <v>210</v>
      </c>
      <c r="AP41" s="999"/>
      <c r="AQ41" s="999"/>
      <c r="AR41" s="999"/>
      <c r="AS41" s="999"/>
      <c r="AT41" s="999"/>
      <c r="AU41" s="999"/>
      <c r="AV41" s="999"/>
      <c r="AW41" s="999"/>
      <c r="AX41" s="999"/>
      <c r="AY41" s="999"/>
      <c r="AZ41" s="999"/>
      <c r="BA41" s="999"/>
      <c r="BB41" s="999"/>
      <c r="BC41" s="999"/>
      <c r="BD41" s="999"/>
      <c r="BE41" s="999"/>
      <c r="BF41" s="999"/>
      <c r="BG41" s="999"/>
      <c r="BH41" s="999"/>
      <c r="BI41" s="999"/>
      <c r="BJ41" s="999"/>
      <c r="BK41" s="999"/>
      <c r="BL41" s="999"/>
      <c r="BM41" s="999"/>
      <c r="BN41" s="999"/>
      <c r="BO41" s="999"/>
      <c r="BP41" s="999"/>
      <c r="BQ41" s="1420"/>
      <c r="BR41" s="641"/>
      <c r="BS41" s="641"/>
      <c r="BT41" s="641"/>
      <c r="BU41" s="641"/>
      <c r="BV41" s="641"/>
      <c r="BW41" s="641"/>
      <c r="BX41" s="641"/>
      <c r="BY41" s="641"/>
      <c r="BZ41" s="641"/>
      <c r="CA41" s="641"/>
      <c r="CB41" s="5"/>
    </row>
    <row r="42" spans="1:85" ht="12.6" customHeight="1" thickBot="1" x14ac:dyDescent="0.25">
      <c r="A42" s="42"/>
      <c r="B42" s="42"/>
      <c r="C42" s="42"/>
      <c r="D42" s="42"/>
      <c r="E42" s="42"/>
      <c r="F42" s="42"/>
      <c r="G42" s="42"/>
      <c r="H42" s="42"/>
      <c r="I42" s="42"/>
      <c r="J42" s="42"/>
      <c r="K42" s="42"/>
      <c r="L42" s="42"/>
      <c r="M42" s="42"/>
      <c r="N42" s="42"/>
      <c r="O42" s="42"/>
      <c r="P42" s="42"/>
      <c r="Q42" s="42"/>
      <c r="R42" s="42"/>
      <c r="S42" s="42"/>
      <c r="T42" s="42"/>
      <c r="U42" s="42"/>
      <c r="V42" s="42"/>
      <c r="W42" s="42"/>
      <c r="X42" s="42"/>
      <c r="Y42" s="42"/>
      <c r="Z42" s="42"/>
      <c r="AA42" s="42"/>
      <c r="AB42" s="42"/>
      <c r="AC42" s="42"/>
      <c r="AD42" s="42"/>
      <c r="AE42" s="42"/>
      <c r="AF42" s="42"/>
      <c r="AG42" s="42"/>
      <c r="AH42" s="42"/>
      <c r="AI42" s="42"/>
      <c r="AJ42" s="5"/>
      <c r="AK42" s="1430"/>
      <c r="AL42" s="1431"/>
      <c r="AM42" s="1004">
        <v>7</v>
      </c>
      <c r="AN42" s="1004"/>
      <c r="AO42" s="999" t="s">
        <v>209</v>
      </c>
      <c r="AP42" s="999"/>
      <c r="AQ42" s="999"/>
      <c r="AR42" s="999"/>
      <c r="AS42" s="999"/>
      <c r="AT42" s="999"/>
      <c r="AU42" s="999"/>
      <c r="AV42" s="999"/>
      <c r="AW42" s="999"/>
      <c r="AX42" s="999"/>
      <c r="AY42" s="999"/>
      <c r="AZ42" s="999"/>
      <c r="BA42" s="999"/>
      <c r="BB42" s="999"/>
      <c r="BC42" s="999"/>
      <c r="BD42" s="999"/>
      <c r="BE42" s="999"/>
      <c r="BF42" s="999"/>
      <c r="BG42" s="999"/>
      <c r="BH42" s="999"/>
      <c r="BI42" s="999"/>
      <c r="BJ42" s="999"/>
      <c r="BK42" s="999"/>
      <c r="BL42" s="999"/>
      <c r="BM42" s="999"/>
      <c r="BN42" s="999"/>
      <c r="BO42" s="999"/>
      <c r="BP42" s="999"/>
      <c r="BQ42" s="1420"/>
      <c r="BR42" s="641"/>
      <c r="BS42" s="641"/>
      <c r="BT42" s="641"/>
      <c r="BU42" s="641"/>
      <c r="BV42" s="641"/>
      <c r="BW42" s="641"/>
      <c r="BX42" s="641"/>
      <c r="BY42" s="641"/>
      <c r="BZ42" s="641"/>
      <c r="CA42" s="641"/>
      <c r="CB42" s="5"/>
    </row>
    <row r="43" spans="1:85" ht="12" customHeight="1" thickBot="1" x14ac:dyDescent="0.25">
      <c r="A43" s="982" t="s">
        <v>130</v>
      </c>
      <c r="B43" s="983"/>
      <c r="C43" s="983"/>
      <c r="D43" s="983"/>
      <c r="E43" s="983"/>
      <c r="F43" s="983"/>
      <c r="G43" s="983"/>
      <c r="H43" s="983"/>
      <c r="I43" s="983"/>
      <c r="J43" s="983"/>
      <c r="K43" s="651" t="s">
        <v>113</v>
      </c>
      <c r="L43" s="983" t="str">
        <f>IF(G31&lt;&gt;0,G31,"")</f>
        <v/>
      </c>
      <c r="M43" s="983"/>
      <c r="N43" s="983"/>
      <c r="O43" s="983"/>
      <c r="P43" s="983"/>
      <c r="Q43" s="984"/>
      <c r="R43" s="42"/>
      <c r="S43" s="982" t="s">
        <v>130</v>
      </c>
      <c r="T43" s="983"/>
      <c r="U43" s="983"/>
      <c r="V43" s="983"/>
      <c r="W43" s="983"/>
      <c r="X43" s="983"/>
      <c r="Y43" s="983"/>
      <c r="Z43" s="983"/>
      <c r="AA43" s="983"/>
      <c r="AB43" s="983"/>
      <c r="AC43" s="651" t="s">
        <v>113</v>
      </c>
      <c r="AD43" s="983" t="str">
        <f>IF(Y31&lt;&gt;0,Y31,"")</f>
        <v/>
      </c>
      <c r="AE43" s="983"/>
      <c r="AF43" s="983"/>
      <c r="AG43" s="983"/>
      <c r="AH43" s="983"/>
      <c r="AI43" s="984"/>
      <c r="AJ43" s="5"/>
      <c r="AK43" s="1430"/>
      <c r="AL43" s="1431"/>
      <c r="AM43" s="1004">
        <v>8</v>
      </c>
      <c r="AN43" s="1004"/>
      <c r="AO43" s="999" t="s">
        <v>208</v>
      </c>
      <c r="AP43" s="999"/>
      <c r="AQ43" s="999"/>
      <c r="AR43" s="999"/>
      <c r="AS43" s="999"/>
      <c r="AT43" s="999"/>
      <c r="AU43" s="999"/>
      <c r="AV43" s="999"/>
      <c r="AW43" s="999"/>
      <c r="AX43" s="999"/>
      <c r="AY43" s="999"/>
      <c r="AZ43" s="999"/>
      <c r="BA43" s="999"/>
      <c r="BB43" s="999"/>
      <c r="BC43" s="999"/>
      <c r="BD43" s="999"/>
      <c r="BE43" s="999"/>
      <c r="BF43" s="999"/>
      <c r="BG43" s="999"/>
      <c r="BH43" s="999"/>
      <c r="BI43" s="999"/>
      <c r="BJ43" s="999"/>
      <c r="BK43" s="999"/>
      <c r="BL43" s="999"/>
      <c r="BM43" s="999"/>
      <c r="BN43" s="999"/>
      <c r="BO43" s="999"/>
      <c r="BP43" s="999"/>
      <c r="BQ43" s="1420"/>
      <c r="BR43" s="641"/>
      <c r="BS43" s="641"/>
      <c r="BT43" s="641"/>
      <c r="BU43" s="641"/>
      <c r="BV43" s="641"/>
      <c r="BW43" s="641"/>
      <c r="BX43" s="641"/>
      <c r="BY43" s="641"/>
      <c r="BZ43" s="641"/>
      <c r="CA43" s="641"/>
      <c r="CB43" s="5"/>
    </row>
    <row r="44" spans="1:85" ht="12" customHeight="1" thickTop="1" x14ac:dyDescent="0.2">
      <c r="A44" s="1474" t="s">
        <v>126</v>
      </c>
      <c r="B44" s="1475"/>
      <c r="C44" s="1475"/>
      <c r="D44" s="1475"/>
      <c r="E44" s="1475"/>
      <c r="F44" s="1475"/>
      <c r="G44" s="1475"/>
      <c r="H44" s="1390"/>
      <c r="I44" s="1391"/>
      <c r="J44" s="1391"/>
      <c r="K44" s="1391"/>
      <c r="L44" s="1391"/>
      <c r="M44" s="1391"/>
      <c r="N44" s="1391"/>
      <c r="O44" s="1391"/>
      <c r="P44" s="1391"/>
      <c r="Q44" s="1392"/>
      <c r="R44" s="42"/>
      <c r="S44" s="1474" t="s">
        <v>126</v>
      </c>
      <c r="T44" s="1475"/>
      <c r="U44" s="1475"/>
      <c r="V44" s="1475"/>
      <c r="W44" s="1475"/>
      <c r="X44" s="1475"/>
      <c r="Y44" s="1475"/>
      <c r="Z44" s="1390"/>
      <c r="AA44" s="1391"/>
      <c r="AB44" s="1391"/>
      <c r="AC44" s="1391"/>
      <c r="AD44" s="1391"/>
      <c r="AE44" s="1391"/>
      <c r="AF44" s="1391"/>
      <c r="AG44" s="1391"/>
      <c r="AH44" s="1391"/>
      <c r="AI44" s="1392"/>
      <c r="AJ44" s="5"/>
      <c r="AK44" s="1430"/>
      <c r="AL44" s="1431"/>
      <c r="AM44" s="1004">
        <v>9</v>
      </c>
      <c r="AN44" s="1004"/>
      <c r="AO44" s="999" t="s">
        <v>207</v>
      </c>
      <c r="AP44" s="999"/>
      <c r="AQ44" s="999"/>
      <c r="AR44" s="999"/>
      <c r="AS44" s="999"/>
      <c r="AT44" s="999"/>
      <c r="AU44" s="999"/>
      <c r="AV44" s="999"/>
      <c r="AW44" s="999"/>
      <c r="AX44" s="999"/>
      <c r="AY44" s="999"/>
      <c r="AZ44" s="999"/>
      <c r="BA44" s="999"/>
      <c r="BB44" s="999"/>
      <c r="BC44" s="999"/>
      <c r="BD44" s="999"/>
      <c r="BE44" s="999"/>
      <c r="BF44" s="999"/>
      <c r="BG44" s="999"/>
      <c r="BH44" s="999"/>
      <c r="BI44" s="999"/>
      <c r="BJ44" s="999"/>
      <c r="BK44" s="999"/>
      <c r="BL44" s="999"/>
      <c r="BM44" s="999"/>
      <c r="BN44" s="999"/>
      <c r="BO44" s="999"/>
      <c r="BP44" s="999"/>
      <c r="BQ44" s="1420"/>
      <c r="BR44" s="641"/>
      <c r="BS44" s="641"/>
      <c r="BT44" s="641"/>
      <c r="BU44" s="641"/>
      <c r="BV44" s="641"/>
      <c r="BW44" s="641"/>
      <c r="BX44" s="641"/>
      <c r="BY44" s="641"/>
      <c r="BZ44" s="641"/>
      <c r="CA44" s="641"/>
      <c r="CB44" s="5"/>
    </row>
    <row r="45" spans="1:85" ht="12" customHeight="1" x14ac:dyDescent="0.2">
      <c r="A45" s="1012" t="s">
        <v>123</v>
      </c>
      <c r="B45" s="1013"/>
      <c r="C45" s="1013"/>
      <c r="D45" s="1013"/>
      <c r="E45" s="1013"/>
      <c r="F45" s="1013"/>
      <c r="G45" s="1013"/>
      <c r="H45" s="1153"/>
      <c r="I45" s="1154"/>
      <c r="J45" s="1154"/>
      <c r="K45" s="1154"/>
      <c r="L45" s="1154"/>
      <c r="M45" s="1154"/>
      <c r="N45" s="1154"/>
      <c r="O45" s="1154"/>
      <c r="P45" s="1154"/>
      <c r="Q45" s="1333"/>
      <c r="R45" s="42"/>
      <c r="S45" s="1012" t="s">
        <v>123</v>
      </c>
      <c r="T45" s="1013"/>
      <c r="U45" s="1013"/>
      <c r="V45" s="1013"/>
      <c r="W45" s="1013"/>
      <c r="X45" s="1013"/>
      <c r="Y45" s="1013"/>
      <c r="Z45" s="1153"/>
      <c r="AA45" s="1154"/>
      <c r="AB45" s="1154"/>
      <c r="AC45" s="1154"/>
      <c r="AD45" s="1154"/>
      <c r="AE45" s="1154"/>
      <c r="AF45" s="1154"/>
      <c r="AG45" s="1154"/>
      <c r="AH45" s="1154"/>
      <c r="AI45" s="1333"/>
      <c r="AJ45" s="5"/>
      <c r="AK45" s="1430"/>
      <c r="AL45" s="1431"/>
      <c r="AM45" s="1004">
        <v>10</v>
      </c>
      <c r="AN45" s="1004"/>
      <c r="AO45" s="999" t="s">
        <v>206</v>
      </c>
      <c r="AP45" s="999"/>
      <c r="AQ45" s="999"/>
      <c r="AR45" s="999"/>
      <c r="AS45" s="999"/>
      <c r="AT45" s="999"/>
      <c r="AU45" s="999"/>
      <c r="AV45" s="999"/>
      <c r="AW45" s="999"/>
      <c r="AX45" s="999"/>
      <c r="AY45" s="999"/>
      <c r="AZ45" s="999"/>
      <c r="BA45" s="999"/>
      <c r="BB45" s="999"/>
      <c r="BC45" s="999"/>
      <c r="BD45" s="999"/>
      <c r="BE45" s="999"/>
      <c r="BF45" s="999"/>
      <c r="BG45" s="999"/>
      <c r="BH45" s="999"/>
      <c r="BI45" s="999"/>
      <c r="BJ45" s="999"/>
      <c r="BK45" s="999"/>
      <c r="BL45" s="999"/>
      <c r="BM45" s="999"/>
      <c r="BN45" s="999"/>
      <c r="BO45" s="999"/>
      <c r="BP45" s="999"/>
      <c r="BQ45" s="1420"/>
      <c r="BR45" s="641"/>
      <c r="BS45" s="641"/>
      <c r="BT45" s="641"/>
      <c r="BU45" s="641"/>
      <c r="BV45" s="641"/>
      <c r="BW45" s="641"/>
      <c r="BX45" s="641"/>
      <c r="BY45" s="641"/>
      <c r="BZ45" s="641"/>
      <c r="CA45" s="641"/>
      <c r="CB45" s="5"/>
    </row>
    <row r="46" spans="1:85" ht="12" customHeight="1" x14ac:dyDescent="0.2">
      <c r="A46" s="996" t="s">
        <v>121</v>
      </c>
      <c r="B46" s="997"/>
      <c r="C46" s="997"/>
      <c r="D46" s="997"/>
      <c r="E46" s="997"/>
      <c r="F46" s="997"/>
      <c r="G46" s="997"/>
      <c r="H46" s="1328"/>
      <c r="I46" s="1328"/>
      <c r="J46" s="1328"/>
      <c r="K46" s="1471" t="s">
        <v>116</v>
      </c>
      <c r="L46" s="1472"/>
      <c r="M46" s="1328"/>
      <c r="N46" s="1328"/>
      <c r="O46" s="1328"/>
      <c r="P46" s="1471" t="s">
        <v>115</v>
      </c>
      <c r="Q46" s="1473"/>
      <c r="R46" s="42"/>
      <c r="S46" s="996" t="s">
        <v>121</v>
      </c>
      <c r="T46" s="997"/>
      <c r="U46" s="997"/>
      <c r="V46" s="997"/>
      <c r="W46" s="997"/>
      <c r="X46" s="997"/>
      <c r="Y46" s="997"/>
      <c r="Z46" s="1328"/>
      <c r="AA46" s="1328"/>
      <c r="AB46" s="1328"/>
      <c r="AC46" s="1471" t="s">
        <v>116</v>
      </c>
      <c r="AD46" s="1472"/>
      <c r="AE46" s="1328"/>
      <c r="AF46" s="1328"/>
      <c r="AG46" s="1328"/>
      <c r="AH46" s="1471" t="s">
        <v>115</v>
      </c>
      <c r="AI46" s="1473"/>
      <c r="AJ46" s="5"/>
      <c r="AK46" s="1430"/>
      <c r="AL46" s="1431"/>
      <c r="AM46" s="1004">
        <v>11</v>
      </c>
      <c r="AN46" s="1004"/>
      <c r="AO46" s="999" t="s">
        <v>205</v>
      </c>
      <c r="AP46" s="999"/>
      <c r="AQ46" s="999"/>
      <c r="AR46" s="999"/>
      <c r="AS46" s="999"/>
      <c r="AT46" s="999"/>
      <c r="AU46" s="999"/>
      <c r="AV46" s="999"/>
      <c r="AW46" s="999"/>
      <c r="AX46" s="999"/>
      <c r="AY46" s="999"/>
      <c r="AZ46" s="999"/>
      <c r="BA46" s="999"/>
      <c r="BB46" s="999"/>
      <c r="BC46" s="999"/>
      <c r="BD46" s="999"/>
      <c r="BE46" s="999"/>
      <c r="BF46" s="999"/>
      <c r="BG46" s="999"/>
      <c r="BH46" s="999"/>
      <c r="BI46" s="999"/>
      <c r="BJ46" s="999"/>
      <c r="BK46" s="999"/>
      <c r="BL46" s="999"/>
      <c r="BM46" s="999"/>
      <c r="BN46" s="999"/>
      <c r="BO46" s="999"/>
      <c r="BP46" s="999"/>
      <c r="BQ46" s="1420"/>
      <c r="BR46" s="641"/>
      <c r="BS46" s="641"/>
      <c r="BT46" s="641"/>
      <c r="BU46" s="641"/>
      <c r="BV46" s="641"/>
      <c r="BW46" s="641"/>
      <c r="BX46" s="641"/>
      <c r="BY46" s="641"/>
      <c r="BZ46" s="641"/>
      <c r="CA46" s="641"/>
      <c r="CB46" s="5"/>
    </row>
    <row r="47" spans="1:85" ht="12" customHeight="1" x14ac:dyDescent="0.2">
      <c r="A47" s="996" t="s">
        <v>118</v>
      </c>
      <c r="B47" s="997"/>
      <c r="C47" s="997"/>
      <c r="D47" s="997"/>
      <c r="E47" s="997"/>
      <c r="F47" s="997"/>
      <c r="G47" s="997"/>
      <c r="H47" s="1153"/>
      <c r="I47" s="1154"/>
      <c r="J47" s="1154"/>
      <c r="K47" s="1154"/>
      <c r="L47" s="1154"/>
      <c r="M47" s="1154"/>
      <c r="N47" s="1154"/>
      <c r="O47" s="1154"/>
      <c r="P47" s="1154"/>
      <c r="Q47" s="1333"/>
      <c r="R47" s="42"/>
      <c r="S47" s="996" t="s">
        <v>118</v>
      </c>
      <c r="T47" s="997"/>
      <c r="U47" s="997"/>
      <c r="V47" s="997"/>
      <c r="W47" s="997"/>
      <c r="X47" s="997"/>
      <c r="Y47" s="997"/>
      <c r="Z47" s="1153"/>
      <c r="AA47" s="1154"/>
      <c r="AB47" s="1154"/>
      <c r="AC47" s="1154"/>
      <c r="AD47" s="1154"/>
      <c r="AE47" s="1154"/>
      <c r="AF47" s="1154"/>
      <c r="AG47" s="1154"/>
      <c r="AH47" s="1154"/>
      <c r="AI47" s="1333"/>
      <c r="AJ47" s="5"/>
      <c r="AK47" s="1430"/>
      <c r="AL47" s="1431"/>
      <c r="AM47" s="1004">
        <v>12</v>
      </c>
      <c r="AN47" s="1004"/>
      <c r="AO47" s="999" t="s">
        <v>204</v>
      </c>
      <c r="AP47" s="999"/>
      <c r="AQ47" s="999"/>
      <c r="AR47" s="999"/>
      <c r="AS47" s="999"/>
      <c r="AT47" s="999"/>
      <c r="AU47" s="999"/>
      <c r="AV47" s="999"/>
      <c r="AW47" s="999"/>
      <c r="AX47" s="999"/>
      <c r="AY47" s="999"/>
      <c r="AZ47" s="999"/>
      <c r="BA47" s="999"/>
      <c r="BB47" s="999"/>
      <c r="BC47" s="999"/>
      <c r="BD47" s="999"/>
      <c r="BE47" s="999"/>
      <c r="BF47" s="999"/>
      <c r="BG47" s="999"/>
      <c r="BH47" s="999"/>
      <c r="BI47" s="999"/>
      <c r="BJ47" s="999"/>
      <c r="BK47" s="999"/>
      <c r="BL47" s="999"/>
      <c r="BM47" s="999"/>
      <c r="BN47" s="999"/>
      <c r="BO47" s="999"/>
      <c r="BP47" s="999"/>
      <c r="BQ47" s="1420"/>
      <c r="BR47" s="641"/>
      <c r="BS47" s="641"/>
      <c r="BT47" s="641"/>
      <c r="BU47" s="641"/>
      <c r="BV47" s="641"/>
      <c r="BW47" s="641"/>
      <c r="BX47" s="641"/>
      <c r="BY47" s="641"/>
      <c r="BZ47" s="641"/>
      <c r="CA47" s="641"/>
      <c r="CB47" s="5"/>
    </row>
    <row r="48" spans="1:85" ht="12" customHeight="1" x14ac:dyDescent="0.2">
      <c r="A48" s="996" t="s">
        <v>117</v>
      </c>
      <c r="B48" s="997"/>
      <c r="C48" s="997"/>
      <c r="D48" s="997"/>
      <c r="E48" s="997"/>
      <c r="F48" s="997"/>
      <c r="G48" s="997"/>
      <c r="H48" s="1328"/>
      <c r="I48" s="1328"/>
      <c r="J48" s="1328"/>
      <c r="K48" s="1471" t="s">
        <v>116</v>
      </c>
      <c r="L48" s="1472"/>
      <c r="M48" s="1328"/>
      <c r="N48" s="1328"/>
      <c r="O48" s="1328"/>
      <c r="P48" s="1471" t="s">
        <v>115</v>
      </c>
      <c r="Q48" s="1473"/>
      <c r="R48" s="42"/>
      <c r="S48" s="996" t="s">
        <v>117</v>
      </c>
      <c r="T48" s="997"/>
      <c r="U48" s="997"/>
      <c r="V48" s="997"/>
      <c r="W48" s="997"/>
      <c r="X48" s="997"/>
      <c r="Y48" s="997"/>
      <c r="Z48" s="1328"/>
      <c r="AA48" s="1328"/>
      <c r="AB48" s="1328"/>
      <c r="AC48" s="1471" t="s">
        <v>116</v>
      </c>
      <c r="AD48" s="1472"/>
      <c r="AE48" s="1328"/>
      <c r="AF48" s="1328"/>
      <c r="AG48" s="1328"/>
      <c r="AH48" s="1471" t="s">
        <v>115</v>
      </c>
      <c r="AI48" s="1473"/>
      <c r="AJ48" s="5"/>
      <c r="AK48" s="1430"/>
      <c r="AL48" s="1431"/>
      <c r="AM48" s="1004">
        <v>13</v>
      </c>
      <c r="AN48" s="1004"/>
      <c r="AO48" s="999" t="s">
        <v>203</v>
      </c>
      <c r="AP48" s="999"/>
      <c r="AQ48" s="999"/>
      <c r="AR48" s="999"/>
      <c r="AS48" s="999"/>
      <c r="AT48" s="999"/>
      <c r="AU48" s="999"/>
      <c r="AV48" s="999"/>
      <c r="AW48" s="999"/>
      <c r="AX48" s="999"/>
      <c r="AY48" s="999"/>
      <c r="AZ48" s="999"/>
      <c r="BA48" s="999"/>
      <c r="BB48" s="999"/>
      <c r="BC48" s="999"/>
      <c r="BD48" s="999"/>
      <c r="BE48" s="999"/>
      <c r="BF48" s="999"/>
      <c r="BG48" s="999"/>
      <c r="BH48" s="999"/>
      <c r="BI48" s="999"/>
      <c r="BJ48" s="999"/>
      <c r="BK48" s="999"/>
      <c r="BL48" s="999"/>
      <c r="BM48" s="999"/>
      <c r="BN48" s="999"/>
      <c r="BO48" s="999"/>
      <c r="BP48" s="999"/>
      <c r="BQ48" s="1420"/>
      <c r="BR48" s="641"/>
      <c r="BS48" s="641"/>
      <c r="BT48" s="641"/>
      <c r="BU48" s="641"/>
      <c r="BV48" s="641"/>
      <c r="BW48" s="641"/>
      <c r="BX48" s="641"/>
      <c r="BY48" s="641"/>
      <c r="BZ48" s="641"/>
      <c r="CA48" s="641"/>
      <c r="CB48" s="5"/>
    </row>
    <row r="49" spans="1:80" ht="12" customHeight="1" x14ac:dyDescent="0.2">
      <c r="A49" s="996" t="s">
        <v>112</v>
      </c>
      <c r="B49" s="997"/>
      <c r="C49" s="997"/>
      <c r="D49" s="997"/>
      <c r="E49" s="997"/>
      <c r="F49" s="997"/>
      <c r="G49" s="997"/>
      <c r="H49" s="1153"/>
      <c r="I49" s="1154"/>
      <c r="J49" s="1154"/>
      <c r="K49" s="1154"/>
      <c r="L49" s="1154"/>
      <c r="M49" s="1154"/>
      <c r="N49" s="1154"/>
      <c r="O49" s="1154"/>
      <c r="P49" s="1154"/>
      <c r="Q49" s="1333"/>
      <c r="R49" s="42"/>
      <c r="S49" s="996" t="s">
        <v>112</v>
      </c>
      <c r="T49" s="997"/>
      <c r="U49" s="997"/>
      <c r="V49" s="997"/>
      <c r="W49" s="997"/>
      <c r="X49" s="997"/>
      <c r="Y49" s="997"/>
      <c r="Z49" s="1153"/>
      <c r="AA49" s="1154"/>
      <c r="AB49" s="1154"/>
      <c r="AC49" s="1154"/>
      <c r="AD49" s="1154"/>
      <c r="AE49" s="1154"/>
      <c r="AF49" s="1154"/>
      <c r="AG49" s="1154"/>
      <c r="AH49" s="1154"/>
      <c r="AI49" s="1333"/>
      <c r="AJ49" s="5"/>
      <c r="AK49" s="1430"/>
      <c r="AL49" s="1431"/>
      <c r="AM49" s="1004">
        <v>14</v>
      </c>
      <c r="AN49" s="1004"/>
      <c r="AO49" s="999" t="s">
        <v>202</v>
      </c>
      <c r="AP49" s="999"/>
      <c r="AQ49" s="999"/>
      <c r="AR49" s="999"/>
      <c r="AS49" s="999"/>
      <c r="AT49" s="999"/>
      <c r="AU49" s="999"/>
      <c r="AV49" s="999"/>
      <c r="AW49" s="999"/>
      <c r="AX49" s="999"/>
      <c r="AY49" s="999"/>
      <c r="AZ49" s="999"/>
      <c r="BA49" s="999"/>
      <c r="BB49" s="999"/>
      <c r="BC49" s="999"/>
      <c r="BD49" s="999"/>
      <c r="BE49" s="999"/>
      <c r="BF49" s="999"/>
      <c r="BG49" s="999"/>
      <c r="BH49" s="999"/>
      <c r="BI49" s="999"/>
      <c r="BJ49" s="999"/>
      <c r="BK49" s="999"/>
      <c r="BL49" s="999"/>
      <c r="BM49" s="999"/>
      <c r="BN49" s="999"/>
      <c r="BO49" s="999"/>
      <c r="BP49" s="999"/>
      <c r="BQ49" s="1420"/>
      <c r="BR49" s="641"/>
      <c r="BS49" s="641"/>
      <c r="BT49" s="641"/>
      <c r="BU49" s="641"/>
      <c r="BV49" s="641"/>
      <c r="BW49" s="641"/>
      <c r="BX49" s="641"/>
      <c r="BY49" s="641"/>
      <c r="BZ49" s="641"/>
      <c r="CA49" s="641"/>
      <c r="CB49" s="5"/>
    </row>
    <row r="50" spans="1:80" ht="12" customHeight="1" x14ac:dyDescent="0.2">
      <c r="A50" s="996" t="s">
        <v>110</v>
      </c>
      <c r="B50" s="997"/>
      <c r="C50" s="997"/>
      <c r="D50" s="997"/>
      <c r="E50" s="997"/>
      <c r="F50" s="997"/>
      <c r="G50" s="997"/>
      <c r="H50" s="1098"/>
      <c r="I50" s="1099"/>
      <c r="J50" s="1099"/>
      <c r="K50" s="1099"/>
      <c r="L50" s="1197" t="s">
        <v>109</v>
      </c>
      <c r="M50" s="1197"/>
      <c r="N50" s="1469"/>
      <c r="O50" s="1469"/>
      <c r="P50" s="1469"/>
      <c r="Q50" s="1470"/>
      <c r="R50" s="42"/>
      <c r="S50" s="996" t="s">
        <v>110</v>
      </c>
      <c r="T50" s="997"/>
      <c r="U50" s="997"/>
      <c r="V50" s="997"/>
      <c r="W50" s="997"/>
      <c r="X50" s="997"/>
      <c r="Y50" s="997"/>
      <c r="Z50" s="1098"/>
      <c r="AA50" s="1099"/>
      <c r="AB50" s="1099"/>
      <c r="AC50" s="1099"/>
      <c r="AD50" s="1197" t="s">
        <v>109</v>
      </c>
      <c r="AE50" s="1197"/>
      <c r="AF50" s="1100"/>
      <c r="AG50" s="1100"/>
      <c r="AH50" s="1100"/>
      <c r="AI50" s="1419"/>
      <c r="AJ50" s="5"/>
      <c r="AK50" s="1430"/>
      <c r="AL50" s="1431"/>
      <c r="AM50" s="1004">
        <v>15</v>
      </c>
      <c r="AN50" s="1004"/>
      <c r="AO50" s="999" t="s">
        <v>201</v>
      </c>
      <c r="AP50" s="999"/>
      <c r="AQ50" s="999"/>
      <c r="AR50" s="999"/>
      <c r="AS50" s="999"/>
      <c r="AT50" s="999"/>
      <c r="AU50" s="999"/>
      <c r="AV50" s="999"/>
      <c r="AW50" s="999"/>
      <c r="AX50" s="999"/>
      <c r="AY50" s="999"/>
      <c r="AZ50" s="999"/>
      <c r="BA50" s="999"/>
      <c r="BB50" s="999"/>
      <c r="BC50" s="999"/>
      <c r="BD50" s="999"/>
      <c r="BE50" s="999"/>
      <c r="BF50" s="999"/>
      <c r="BG50" s="999"/>
      <c r="BH50" s="999"/>
      <c r="BI50" s="999"/>
      <c r="BJ50" s="999"/>
      <c r="BK50" s="999"/>
      <c r="BL50" s="999"/>
      <c r="BM50" s="999"/>
      <c r="BN50" s="999"/>
      <c r="BO50" s="999"/>
      <c r="BP50" s="999"/>
      <c r="BQ50" s="1420"/>
      <c r="BR50" s="641"/>
      <c r="BS50" s="641"/>
      <c r="BT50" s="641"/>
      <c r="BU50" s="641"/>
      <c r="BV50" s="641"/>
      <c r="BW50" s="641"/>
      <c r="BX50" s="641"/>
      <c r="BY50" s="641"/>
      <c r="BZ50" s="641"/>
      <c r="CA50" s="641"/>
      <c r="CB50" s="5"/>
    </row>
    <row r="51" spans="1:80" ht="12" customHeight="1" thickBot="1" x14ac:dyDescent="0.25">
      <c r="A51" s="1042" t="s">
        <v>107</v>
      </c>
      <c r="B51" s="1043"/>
      <c r="C51" s="1043"/>
      <c r="D51" s="1043"/>
      <c r="E51" s="1043"/>
      <c r="F51" s="1043"/>
      <c r="G51" s="1043"/>
      <c r="H51" s="1055"/>
      <c r="I51" s="1382"/>
      <c r="J51" s="1382"/>
      <c r="K51" s="1382"/>
      <c r="L51" s="1382"/>
      <c r="M51" s="1088" t="s">
        <v>106</v>
      </c>
      <c r="N51" s="1088"/>
      <c r="O51" s="1088"/>
      <c r="P51" s="1088"/>
      <c r="Q51" s="1089"/>
      <c r="R51" s="42"/>
      <c r="S51" s="1042" t="s">
        <v>107</v>
      </c>
      <c r="T51" s="1043"/>
      <c r="U51" s="1043"/>
      <c r="V51" s="1043"/>
      <c r="W51" s="1043"/>
      <c r="X51" s="1043"/>
      <c r="Y51" s="1043"/>
      <c r="Z51" s="1055"/>
      <c r="AA51" s="1382"/>
      <c r="AB51" s="1382"/>
      <c r="AC51" s="1382"/>
      <c r="AD51" s="1382"/>
      <c r="AE51" s="1088" t="s">
        <v>106</v>
      </c>
      <c r="AF51" s="1088"/>
      <c r="AG51" s="1088"/>
      <c r="AH51" s="1088"/>
      <c r="AI51" s="1089"/>
      <c r="AJ51" s="5"/>
      <c r="AK51" s="1430"/>
      <c r="AL51" s="1431"/>
      <c r="AM51" s="1004">
        <v>16</v>
      </c>
      <c r="AN51" s="1004"/>
      <c r="AO51" s="999" t="s">
        <v>200</v>
      </c>
      <c r="AP51" s="999"/>
      <c r="AQ51" s="999"/>
      <c r="AR51" s="999"/>
      <c r="AS51" s="999"/>
      <c r="AT51" s="999"/>
      <c r="AU51" s="999"/>
      <c r="AV51" s="999"/>
      <c r="AW51" s="999"/>
      <c r="AX51" s="999"/>
      <c r="AY51" s="999"/>
      <c r="AZ51" s="999"/>
      <c r="BA51" s="999"/>
      <c r="BB51" s="999"/>
      <c r="BC51" s="999"/>
      <c r="BD51" s="999"/>
      <c r="BE51" s="999"/>
      <c r="BF51" s="999"/>
      <c r="BG51" s="999"/>
      <c r="BH51" s="999"/>
      <c r="BI51" s="999"/>
      <c r="BJ51" s="999"/>
      <c r="BK51" s="999"/>
      <c r="BL51" s="999"/>
      <c r="BM51" s="999"/>
      <c r="BN51" s="999"/>
      <c r="BO51" s="999"/>
      <c r="BP51" s="999"/>
      <c r="BQ51" s="1420"/>
      <c r="BR51" s="641"/>
      <c r="BS51" s="641"/>
      <c r="BT51" s="641"/>
      <c r="BU51" s="641"/>
      <c r="BV51" s="641"/>
      <c r="BW51" s="641"/>
      <c r="BX51" s="641"/>
      <c r="BY51" s="641"/>
      <c r="BZ51" s="641"/>
      <c r="CA51" s="641"/>
      <c r="CB51" s="5"/>
    </row>
    <row r="52" spans="1:80" ht="12" customHeight="1" x14ac:dyDescent="0.2">
      <c r="A52" s="35"/>
      <c r="B52" s="23"/>
      <c r="C52" s="23"/>
      <c r="D52" s="23"/>
      <c r="E52" s="23"/>
      <c r="F52" s="23"/>
      <c r="G52" s="23"/>
      <c r="H52" s="35"/>
      <c r="I52" s="23"/>
      <c r="J52" s="23"/>
      <c r="K52" s="23"/>
      <c r="L52" s="23"/>
      <c r="M52" s="23"/>
      <c r="N52" s="23"/>
      <c r="O52" s="35"/>
      <c r="P52" s="23"/>
      <c r="Q52" s="23"/>
      <c r="R52" s="23"/>
      <c r="S52" s="23"/>
      <c r="T52" s="35"/>
      <c r="U52" s="23"/>
      <c r="V52" s="23"/>
      <c r="W52" s="35"/>
      <c r="X52" s="23"/>
      <c r="Y52" s="23"/>
      <c r="Z52" s="23"/>
      <c r="AA52" s="35"/>
      <c r="AB52" s="23"/>
      <c r="AC52" s="35"/>
      <c r="AD52" s="23"/>
      <c r="AE52" s="23"/>
      <c r="AF52" s="23"/>
      <c r="AG52" s="23"/>
      <c r="AH52" s="23"/>
      <c r="AI52" s="23"/>
      <c r="AJ52" s="5"/>
      <c r="AK52" s="1430"/>
      <c r="AL52" s="1431"/>
      <c r="AM52" s="1004">
        <v>17</v>
      </c>
      <c r="AN52" s="1004"/>
      <c r="AO52" s="999" t="s">
        <v>199</v>
      </c>
      <c r="AP52" s="999"/>
      <c r="AQ52" s="999"/>
      <c r="AR52" s="999"/>
      <c r="AS52" s="999"/>
      <c r="AT52" s="999"/>
      <c r="AU52" s="999"/>
      <c r="AV52" s="999"/>
      <c r="AW52" s="999"/>
      <c r="AX52" s="999"/>
      <c r="AY52" s="999"/>
      <c r="AZ52" s="999"/>
      <c r="BA52" s="999"/>
      <c r="BB52" s="999"/>
      <c r="BC52" s="999"/>
      <c r="BD52" s="999"/>
      <c r="BE52" s="999"/>
      <c r="BF52" s="999"/>
      <c r="BG52" s="999"/>
      <c r="BH52" s="999"/>
      <c r="BI52" s="999"/>
      <c r="BJ52" s="999"/>
      <c r="BK52" s="999"/>
      <c r="BL52" s="999"/>
      <c r="BM52" s="999"/>
      <c r="BN52" s="999"/>
      <c r="BO52" s="999"/>
      <c r="BP52" s="999"/>
      <c r="BQ52" s="1420"/>
      <c r="BR52" s="641"/>
      <c r="BS52" s="641"/>
      <c r="BT52" s="641"/>
      <c r="BU52" s="641"/>
      <c r="BV52" s="641"/>
      <c r="BW52" s="641"/>
      <c r="BX52" s="641"/>
      <c r="BY52" s="641"/>
      <c r="BZ52" s="641"/>
      <c r="CA52" s="641"/>
      <c r="CB52" s="5"/>
    </row>
    <row r="53" spans="1:80" ht="12" customHeight="1" x14ac:dyDescent="0.2">
      <c r="A53" s="653"/>
      <c r="B53" s="42" t="s">
        <v>39</v>
      </c>
      <c r="C53" s="565"/>
      <c r="D53" s="565"/>
      <c r="E53" s="565"/>
      <c r="F53" s="565"/>
      <c r="G53" s="565"/>
      <c r="H53" s="565"/>
      <c r="I53" s="565"/>
      <c r="J53" s="565"/>
      <c r="K53" s="565"/>
      <c r="L53" s="565"/>
      <c r="M53" s="565"/>
      <c r="N53" s="565"/>
      <c r="O53" s="565"/>
      <c r="P53" s="565"/>
      <c r="Q53" s="565"/>
      <c r="R53" s="565"/>
      <c r="S53" s="565"/>
      <c r="T53" s="565"/>
      <c r="U53" s="565"/>
      <c r="V53" s="565"/>
      <c r="W53" s="565"/>
      <c r="X53" s="565"/>
      <c r="Y53" s="565"/>
      <c r="Z53" s="565"/>
      <c r="AA53" s="565"/>
      <c r="AB53" s="565"/>
      <c r="AC53" s="565"/>
      <c r="AD53" s="565"/>
      <c r="AE53" s="565"/>
      <c r="AF53" s="565"/>
      <c r="AG53" s="565"/>
      <c r="AH53" s="565"/>
      <c r="AI53" s="565"/>
      <c r="AJ53" s="5"/>
      <c r="AK53" s="1430"/>
      <c r="AL53" s="1431"/>
      <c r="AM53" s="1004">
        <v>18</v>
      </c>
      <c r="AN53" s="1004"/>
      <c r="AO53" s="999" t="s">
        <v>198</v>
      </c>
      <c r="AP53" s="999"/>
      <c r="AQ53" s="999"/>
      <c r="AR53" s="999"/>
      <c r="AS53" s="999"/>
      <c r="AT53" s="999"/>
      <c r="AU53" s="999"/>
      <c r="AV53" s="999"/>
      <c r="AW53" s="999"/>
      <c r="AX53" s="999"/>
      <c r="AY53" s="999"/>
      <c r="AZ53" s="999"/>
      <c r="BA53" s="999"/>
      <c r="BB53" s="999"/>
      <c r="BC53" s="999"/>
      <c r="BD53" s="999"/>
      <c r="BE53" s="999"/>
      <c r="BF53" s="999"/>
      <c r="BG53" s="999"/>
      <c r="BH53" s="999"/>
      <c r="BI53" s="999"/>
      <c r="BJ53" s="999"/>
      <c r="BK53" s="999"/>
      <c r="BL53" s="999"/>
      <c r="BM53" s="999"/>
      <c r="BN53" s="999"/>
      <c r="BO53" s="999"/>
      <c r="BP53" s="999"/>
      <c r="BQ53" s="1420"/>
      <c r="BR53" s="641"/>
      <c r="BS53" s="641"/>
      <c r="BT53" s="641"/>
      <c r="BU53" s="641"/>
      <c r="BV53" s="641"/>
      <c r="BW53" s="641"/>
      <c r="BX53" s="641"/>
      <c r="BY53" s="641"/>
      <c r="BZ53" s="641"/>
      <c r="CA53" s="641"/>
      <c r="CB53" s="5"/>
    </row>
    <row r="54" spans="1:80" ht="12" customHeight="1" x14ac:dyDescent="0.2">
      <c r="A54" s="35"/>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1430"/>
      <c r="AL54" s="1431"/>
      <c r="AM54" s="1004">
        <v>19</v>
      </c>
      <c r="AN54" s="1004"/>
      <c r="AO54" s="999" t="s">
        <v>197</v>
      </c>
      <c r="AP54" s="999"/>
      <c r="AQ54" s="999"/>
      <c r="AR54" s="999"/>
      <c r="AS54" s="999"/>
      <c r="AT54" s="999"/>
      <c r="AU54" s="999"/>
      <c r="AV54" s="999"/>
      <c r="AW54" s="999"/>
      <c r="AX54" s="999"/>
      <c r="AY54" s="999"/>
      <c r="AZ54" s="999"/>
      <c r="BA54" s="999"/>
      <c r="BB54" s="999"/>
      <c r="BC54" s="999"/>
      <c r="BD54" s="999"/>
      <c r="BE54" s="999"/>
      <c r="BF54" s="999"/>
      <c r="BG54" s="999"/>
      <c r="BH54" s="999"/>
      <c r="BI54" s="999"/>
      <c r="BJ54" s="999"/>
      <c r="BK54" s="999"/>
      <c r="BL54" s="999"/>
      <c r="BM54" s="999"/>
      <c r="BN54" s="999"/>
      <c r="BO54" s="999"/>
      <c r="BP54" s="999"/>
      <c r="BQ54" s="1420"/>
      <c r="BR54" s="641"/>
      <c r="BS54" s="641"/>
      <c r="BT54" s="641"/>
      <c r="BU54" s="641"/>
      <c r="BV54" s="641"/>
      <c r="BW54" s="641"/>
      <c r="BX54" s="641"/>
      <c r="BY54" s="641"/>
      <c r="BZ54" s="641"/>
      <c r="CA54" s="641"/>
      <c r="CB54" s="5"/>
    </row>
    <row r="55" spans="1:80" ht="12" customHeight="1" x14ac:dyDescent="0.2">
      <c r="A55" s="35"/>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1430"/>
      <c r="AL55" s="1431"/>
      <c r="AM55" s="1004">
        <v>20</v>
      </c>
      <c r="AN55" s="1004"/>
      <c r="AO55" s="999" t="s">
        <v>196</v>
      </c>
      <c r="AP55" s="999"/>
      <c r="AQ55" s="999"/>
      <c r="AR55" s="999"/>
      <c r="AS55" s="999"/>
      <c r="AT55" s="999"/>
      <c r="AU55" s="999"/>
      <c r="AV55" s="999"/>
      <c r="AW55" s="999"/>
      <c r="AX55" s="999"/>
      <c r="AY55" s="999"/>
      <c r="AZ55" s="999"/>
      <c r="BA55" s="999"/>
      <c r="BB55" s="999"/>
      <c r="BC55" s="999"/>
      <c r="BD55" s="999"/>
      <c r="BE55" s="999"/>
      <c r="BF55" s="999"/>
      <c r="BG55" s="999"/>
      <c r="BH55" s="999"/>
      <c r="BI55" s="999"/>
      <c r="BJ55" s="999"/>
      <c r="BK55" s="999"/>
      <c r="BL55" s="999"/>
      <c r="BM55" s="999"/>
      <c r="BN55" s="999"/>
      <c r="BO55" s="999"/>
      <c r="BP55" s="999"/>
      <c r="BQ55" s="1420"/>
      <c r="BR55" s="641"/>
      <c r="BS55" s="641"/>
      <c r="BT55" s="641"/>
      <c r="BU55" s="641"/>
      <c r="BV55" s="641"/>
      <c r="BW55" s="641"/>
      <c r="BX55" s="641"/>
      <c r="BY55" s="641"/>
      <c r="BZ55" s="641"/>
      <c r="CA55" s="641"/>
      <c r="CB55" s="5"/>
    </row>
    <row r="56" spans="1:80" ht="12" customHeight="1" thickBot="1" x14ac:dyDescent="0.25">
      <c r="A56" s="35"/>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1468" t="s">
        <v>195</v>
      </c>
      <c r="AL56" s="1447"/>
      <c r="AM56" s="1447"/>
      <c r="AN56" s="1447"/>
      <c r="AO56" s="1447"/>
      <c r="AP56" s="1447"/>
      <c r="AQ56" s="1447"/>
      <c r="AR56" s="1447"/>
      <c r="AS56" s="1447"/>
      <c r="AT56" s="1447"/>
      <c r="AU56" s="1447"/>
      <c r="AV56" s="1447"/>
      <c r="AW56" s="1447"/>
      <c r="AX56" s="1447"/>
      <c r="AY56" s="1447"/>
      <c r="AZ56" s="1447"/>
      <c r="BA56" s="1447"/>
      <c r="BB56" s="1447"/>
      <c r="BC56" s="1447"/>
      <c r="BD56" s="1447"/>
      <c r="BE56" s="1447"/>
      <c r="BF56" s="1447"/>
      <c r="BG56" s="1447"/>
      <c r="BH56" s="1447"/>
      <c r="BI56" s="1447"/>
      <c r="BJ56" s="1447"/>
      <c r="BK56" s="1447"/>
      <c r="BL56" s="1447"/>
      <c r="BM56" s="1447"/>
      <c r="BN56" s="1447"/>
      <c r="BO56" s="1447"/>
      <c r="BP56" s="1447"/>
      <c r="BQ56" s="1448"/>
      <c r="BR56" s="641"/>
      <c r="BS56" s="641"/>
      <c r="BT56" s="641"/>
      <c r="BU56" s="641"/>
      <c r="BV56" s="641"/>
      <c r="BW56" s="641"/>
      <c r="BX56" s="641"/>
      <c r="BY56" s="641"/>
      <c r="BZ56" s="641"/>
      <c r="CA56" s="641"/>
      <c r="CB56" s="5"/>
    </row>
    <row r="57" spans="1:80" ht="12" customHeight="1" x14ac:dyDescent="0.2">
      <c r="A57" s="35"/>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641"/>
      <c r="BP57" s="641"/>
      <c r="BQ57" s="641"/>
      <c r="BR57" s="641"/>
      <c r="BS57" s="641"/>
      <c r="BT57" s="641"/>
      <c r="BU57" s="641"/>
      <c r="BV57" s="641"/>
      <c r="BW57" s="641"/>
      <c r="BX57" s="641"/>
      <c r="BY57" s="641"/>
      <c r="BZ57" s="641"/>
      <c r="CA57" s="641"/>
      <c r="CB57" s="5"/>
    </row>
    <row r="58" spans="1:80" ht="12" customHeight="1" x14ac:dyDescent="0.2">
      <c r="A58" s="35"/>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35"/>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35"/>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1467"/>
      <c r="C61" s="1467"/>
      <c r="D61" s="1467"/>
      <c r="E61" s="1467"/>
      <c r="F61" s="1467"/>
      <c r="G61" s="1467"/>
      <c r="H61" s="1467"/>
      <c r="I61" s="1467"/>
      <c r="J61" s="1467"/>
      <c r="K61" s="1467"/>
      <c r="L61" s="1467"/>
      <c r="M61" s="1467"/>
      <c r="N61" s="1467"/>
      <c r="O61" s="1467"/>
      <c r="P61" s="1467"/>
      <c r="Q61" s="1467"/>
      <c r="R61" s="1467"/>
      <c r="S61" s="1467"/>
      <c r="T61" s="1467"/>
      <c r="U61" s="1467"/>
      <c r="V61" s="1467"/>
      <c r="W61" s="1467"/>
      <c r="X61" s="1467"/>
      <c r="Y61" s="1467"/>
      <c r="Z61" s="1467"/>
      <c r="AA61" s="1467"/>
      <c r="AB61" s="1467"/>
      <c r="AC61" s="1467"/>
      <c r="AD61" s="1467"/>
      <c r="AE61" s="1467"/>
      <c r="AF61" s="1467"/>
      <c r="AG61" s="1467"/>
      <c r="AH61" s="1467"/>
      <c r="AI61" s="1467"/>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395">
    <mergeCell ref="AJ1:CB1"/>
    <mergeCell ref="AK3:BO3"/>
    <mergeCell ref="AK4:AM4"/>
    <mergeCell ref="AN4:AP4"/>
    <mergeCell ref="AQ4:AS4"/>
    <mergeCell ref="AT4:AY4"/>
    <mergeCell ref="AZ4:BG4"/>
    <mergeCell ref="BH4:BO4"/>
    <mergeCell ref="A7:E7"/>
    <mergeCell ref="F7:P7"/>
    <mergeCell ref="T7:X7"/>
    <mergeCell ref="Y7:AI7"/>
    <mergeCell ref="AK7:AM7"/>
    <mergeCell ref="AN7:AP7"/>
    <mergeCell ref="BH5:BO5"/>
    <mergeCell ref="AK6:AM6"/>
    <mergeCell ref="AN6:AP6"/>
    <mergeCell ref="AQ6:AS6"/>
    <mergeCell ref="AT6:AY6"/>
    <mergeCell ref="AZ6:BG6"/>
    <mergeCell ref="BH6:BO6"/>
    <mergeCell ref="M5:AI5"/>
    <mergeCell ref="AK5:AM5"/>
    <mergeCell ref="AN5:AP5"/>
    <mergeCell ref="AQ5:AS5"/>
    <mergeCell ref="AT5:AY5"/>
    <mergeCell ref="AZ5:BG5"/>
    <mergeCell ref="AQ7:AS7"/>
    <mergeCell ref="AT7:AY7"/>
    <mergeCell ref="AZ7:BG7"/>
    <mergeCell ref="BH7:BO7"/>
    <mergeCell ref="AK8:AM8"/>
    <mergeCell ref="AN8:AP8"/>
    <mergeCell ref="AQ8:AS8"/>
    <mergeCell ref="AT8:AY8"/>
    <mergeCell ref="AZ8:BO8"/>
    <mergeCell ref="AZ9:BO10"/>
    <mergeCell ref="AT10:AY10"/>
    <mergeCell ref="A11:P11"/>
    <mergeCell ref="T11:AI11"/>
    <mergeCell ref="A12:F12"/>
    <mergeCell ref="G12:P12"/>
    <mergeCell ref="T12:Y12"/>
    <mergeCell ref="Z12:AD12"/>
    <mergeCell ref="AE12:AI12"/>
    <mergeCell ref="AK12:BO12"/>
    <mergeCell ref="A9:E9"/>
    <mergeCell ref="F9:P9"/>
    <mergeCell ref="T9:X9"/>
    <mergeCell ref="Y9:AI9"/>
    <mergeCell ref="AK9:AS10"/>
    <mergeCell ref="AT9:AY9"/>
    <mergeCell ref="A14:F14"/>
    <mergeCell ref="G14:P14"/>
    <mergeCell ref="T14:Y14"/>
    <mergeCell ref="Z14:AD14"/>
    <mergeCell ref="AE14:AI14"/>
    <mergeCell ref="A13:F13"/>
    <mergeCell ref="G13:P13"/>
    <mergeCell ref="T13:Y13"/>
    <mergeCell ref="Z13:AD13"/>
    <mergeCell ref="AE13:AI13"/>
    <mergeCell ref="AK14:AM14"/>
    <mergeCell ref="AN14:AP14"/>
    <mergeCell ref="AQ14:AS14"/>
    <mergeCell ref="AT14:AY14"/>
    <mergeCell ref="AZ14:BG14"/>
    <mergeCell ref="BH14:BO14"/>
    <mergeCell ref="AN13:AP13"/>
    <mergeCell ref="AQ13:AS13"/>
    <mergeCell ref="AT13:AY13"/>
    <mergeCell ref="AZ13:BG13"/>
    <mergeCell ref="BH13:BO13"/>
    <mergeCell ref="AK13:AM13"/>
    <mergeCell ref="AN15:AP15"/>
    <mergeCell ref="AQ15:AS15"/>
    <mergeCell ref="AT15:AY15"/>
    <mergeCell ref="AZ15:BG15"/>
    <mergeCell ref="BH15:BO15"/>
    <mergeCell ref="A16:F16"/>
    <mergeCell ref="G16:P16"/>
    <mergeCell ref="T16:Y16"/>
    <mergeCell ref="Z16:AB16"/>
    <mergeCell ref="AC16:AD16"/>
    <mergeCell ref="A15:F15"/>
    <mergeCell ref="G15:P15"/>
    <mergeCell ref="T15:Y15"/>
    <mergeCell ref="Z15:AD15"/>
    <mergeCell ref="AE15:AI15"/>
    <mergeCell ref="AK15:AM15"/>
    <mergeCell ref="AK18:AS19"/>
    <mergeCell ref="AT18:AY18"/>
    <mergeCell ref="AZ18:BO19"/>
    <mergeCell ref="A19:I19"/>
    <mergeCell ref="N19:V19"/>
    <mergeCell ref="AA19:AI19"/>
    <mergeCell ref="AT19:AY19"/>
    <mergeCell ref="AZ16:BG16"/>
    <mergeCell ref="BH16:BO16"/>
    <mergeCell ref="T17:Y17"/>
    <mergeCell ref="Z17:AD17"/>
    <mergeCell ref="AE17:AI17"/>
    <mergeCell ref="AK17:AM17"/>
    <mergeCell ref="AN17:AP17"/>
    <mergeCell ref="AQ17:AS17"/>
    <mergeCell ref="AT17:AY17"/>
    <mergeCell ref="AZ17:BO17"/>
    <mergeCell ref="AE16:AG16"/>
    <mergeCell ref="AH16:AI16"/>
    <mergeCell ref="AK16:AM16"/>
    <mergeCell ref="AN16:AP16"/>
    <mergeCell ref="AQ16:AS16"/>
    <mergeCell ref="AT16:AY16"/>
    <mergeCell ref="AA20:AC20"/>
    <mergeCell ref="AD20:AF20"/>
    <mergeCell ref="AG20:AI20"/>
    <mergeCell ref="A21:C21"/>
    <mergeCell ref="D21:F21"/>
    <mergeCell ref="G21:I21"/>
    <mergeCell ref="N21:P21"/>
    <mergeCell ref="Q21:S21"/>
    <mergeCell ref="T21:V21"/>
    <mergeCell ref="AA21:AC21"/>
    <mergeCell ref="A20:C20"/>
    <mergeCell ref="D20:F20"/>
    <mergeCell ref="G20:I20"/>
    <mergeCell ref="N20:P20"/>
    <mergeCell ref="Q20:S20"/>
    <mergeCell ref="T20:V20"/>
    <mergeCell ref="AD21:AF21"/>
    <mergeCell ref="AG21:AI21"/>
    <mergeCell ref="AA23:AC23"/>
    <mergeCell ref="AD23:AF23"/>
    <mergeCell ref="AG23:AI23"/>
    <mergeCell ref="AK21:AW21"/>
    <mergeCell ref="AY21:BK21"/>
    <mergeCell ref="A22:C22"/>
    <mergeCell ref="D22:F22"/>
    <mergeCell ref="G22:I22"/>
    <mergeCell ref="N22:P22"/>
    <mergeCell ref="Q22:S22"/>
    <mergeCell ref="T22:V22"/>
    <mergeCell ref="BH22:BK22"/>
    <mergeCell ref="AA22:AC22"/>
    <mergeCell ref="AD22:AF22"/>
    <mergeCell ref="AG22:AI22"/>
    <mergeCell ref="AK22:AS22"/>
    <mergeCell ref="AT22:AW22"/>
    <mergeCell ref="AY22:BG22"/>
    <mergeCell ref="AY25:BG25"/>
    <mergeCell ref="AK23:AS23"/>
    <mergeCell ref="AT23:AV23"/>
    <mergeCell ref="AY23:BG23"/>
    <mergeCell ref="BH23:BJ23"/>
    <mergeCell ref="A24:C24"/>
    <mergeCell ref="D24:F24"/>
    <mergeCell ref="G24:I24"/>
    <mergeCell ref="N24:P24"/>
    <mergeCell ref="Q24:S24"/>
    <mergeCell ref="T24:V24"/>
    <mergeCell ref="BH24:BK24"/>
    <mergeCell ref="AA24:AC24"/>
    <mergeCell ref="AD24:AF24"/>
    <mergeCell ref="AG24:AI24"/>
    <mergeCell ref="AK24:AS24"/>
    <mergeCell ref="AT24:AW24"/>
    <mergeCell ref="AY24:BG24"/>
    <mergeCell ref="A23:C23"/>
    <mergeCell ref="D23:F23"/>
    <mergeCell ref="G23:I23"/>
    <mergeCell ref="N23:P23"/>
    <mergeCell ref="Q23:S23"/>
    <mergeCell ref="T23:V23"/>
    <mergeCell ref="A27:C27"/>
    <mergeCell ref="D27:F27"/>
    <mergeCell ref="G27:I27"/>
    <mergeCell ref="N27:R27"/>
    <mergeCell ref="S27:T27"/>
    <mergeCell ref="U27:V27"/>
    <mergeCell ref="BH25:BK25"/>
    <mergeCell ref="A26:C26"/>
    <mergeCell ref="D26:F26"/>
    <mergeCell ref="G26:I26"/>
    <mergeCell ref="N26:V26"/>
    <mergeCell ref="AA26:AC26"/>
    <mergeCell ref="AD26:AF26"/>
    <mergeCell ref="AG26:AI26"/>
    <mergeCell ref="AK26:AW27"/>
    <mergeCell ref="AY26:BK27"/>
    <mergeCell ref="A25:C25"/>
    <mergeCell ref="D25:F25"/>
    <mergeCell ref="G25:I25"/>
    <mergeCell ref="AA25:AC25"/>
    <mergeCell ref="AD25:AF25"/>
    <mergeCell ref="AG25:AI25"/>
    <mergeCell ref="AK25:AS25"/>
    <mergeCell ref="AT25:AW25"/>
    <mergeCell ref="U29:V29"/>
    <mergeCell ref="X29:AE29"/>
    <mergeCell ref="AF29:AG29"/>
    <mergeCell ref="AH29:AI29"/>
    <mergeCell ref="AK29:AV29"/>
    <mergeCell ref="AK30:AV33"/>
    <mergeCell ref="A28:L28"/>
    <mergeCell ref="N28:R28"/>
    <mergeCell ref="S28:T28"/>
    <mergeCell ref="U28:V28"/>
    <mergeCell ref="X28:AI28"/>
    <mergeCell ref="A29:H29"/>
    <mergeCell ref="I29:J29"/>
    <mergeCell ref="K29:L29"/>
    <mergeCell ref="N29:R29"/>
    <mergeCell ref="S29:T29"/>
    <mergeCell ref="A33:G33"/>
    <mergeCell ref="H33:Q33"/>
    <mergeCell ref="S33:Y33"/>
    <mergeCell ref="Z33:AI33"/>
    <mergeCell ref="A34:G34"/>
    <mergeCell ref="H34:Q34"/>
    <mergeCell ref="S34:Y34"/>
    <mergeCell ref="Z34:AI34"/>
    <mergeCell ref="A31:E31"/>
    <mergeCell ref="G31:Q31"/>
    <mergeCell ref="S31:W31"/>
    <mergeCell ref="Y31:AI31"/>
    <mergeCell ref="A32:G32"/>
    <mergeCell ref="H32:Q32"/>
    <mergeCell ref="S32:Y32"/>
    <mergeCell ref="Z32:AI32"/>
    <mergeCell ref="A35:G35"/>
    <mergeCell ref="H35:Q35"/>
    <mergeCell ref="S35:Y35"/>
    <mergeCell ref="Z35:AI35"/>
    <mergeCell ref="AK35:BQ35"/>
    <mergeCell ref="A36:G36"/>
    <mergeCell ref="H36:L36"/>
    <mergeCell ref="M36:Q36"/>
    <mergeCell ref="S36:Y36"/>
    <mergeCell ref="Z36:AD36"/>
    <mergeCell ref="AE36:AI36"/>
    <mergeCell ref="AK36:AL36"/>
    <mergeCell ref="AM36:AN36"/>
    <mergeCell ref="AO36:BQ36"/>
    <mergeCell ref="A37:G37"/>
    <mergeCell ref="H37:L37"/>
    <mergeCell ref="M37:Q37"/>
    <mergeCell ref="S37:Y37"/>
    <mergeCell ref="Z37:AD37"/>
    <mergeCell ref="AE37:AI37"/>
    <mergeCell ref="AK37:AL37"/>
    <mergeCell ref="AM37:AN37"/>
    <mergeCell ref="AO37:BQ37"/>
    <mergeCell ref="A38:G38"/>
    <mergeCell ref="H38:L38"/>
    <mergeCell ref="M38:Q38"/>
    <mergeCell ref="S38:Y38"/>
    <mergeCell ref="Z38:AD38"/>
    <mergeCell ref="AE38:AI38"/>
    <mergeCell ref="AK38:AL38"/>
    <mergeCell ref="AM38:AN38"/>
    <mergeCell ref="AO38:BQ38"/>
    <mergeCell ref="A39:G39"/>
    <mergeCell ref="H39:L39"/>
    <mergeCell ref="M39:Q39"/>
    <mergeCell ref="S39:Y39"/>
    <mergeCell ref="Z39:AD39"/>
    <mergeCell ref="AE39:AI39"/>
    <mergeCell ref="AK39:AL39"/>
    <mergeCell ref="AM39:AN39"/>
    <mergeCell ref="AO39:BQ39"/>
    <mergeCell ref="A40:G40"/>
    <mergeCell ref="H40:L40"/>
    <mergeCell ref="M40:Q40"/>
    <mergeCell ref="S40:Y40"/>
    <mergeCell ref="Z40:AD40"/>
    <mergeCell ref="AE40:AI40"/>
    <mergeCell ref="AK40:AL40"/>
    <mergeCell ref="AM40:AN40"/>
    <mergeCell ref="AO40:BQ40"/>
    <mergeCell ref="AK41:AL41"/>
    <mergeCell ref="AM41:AN41"/>
    <mergeCell ref="AO41:BQ41"/>
    <mergeCell ref="AK42:AL42"/>
    <mergeCell ref="AM42:AN42"/>
    <mergeCell ref="AO42:BQ42"/>
    <mergeCell ref="A41:G41"/>
    <mergeCell ref="H41:L41"/>
    <mergeCell ref="M41:Q41"/>
    <mergeCell ref="S41:Y41"/>
    <mergeCell ref="Z41:AD41"/>
    <mergeCell ref="AE41:AI41"/>
    <mergeCell ref="AO43:BQ43"/>
    <mergeCell ref="A44:G44"/>
    <mergeCell ref="H44:Q44"/>
    <mergeCell ref="S44:Y44"/>
    <mergeCell ref="Z44:AI44"/>
    <mergeCell ref="AK44:AL44"/>
    <mergeCell ref="AM44:AN44"/>
    <mergeCell ref="AO44:BQ44"/>
    <mergeCell ref="A43:J43"/>
    <mergeCell ref="L43:Q43"/>
    <mergeCell ref="S43:AB43"/>
    <mergeCell ref="AD43:AI43"/>
    <mergeCell ref="AK43:AL43"/>
    <mergeCell ref="AM43:AN43"/>
    <mergeCell ref="AO45:BQ45"/>
    <mergeCell ref="A46:G46"/>
    <mergeCell ref="H46:J46"/>
    <mergeCell ref="K46:L46"/>
    <mergeCell ref="M46:O46"/>
    <mergeCell ref="P46:Q46"/>
    <mergeCell ref="S46:Y46"/>
    <mergeCell ref="Z46:AB46"/>
    <mergeCell ref="AC46:AD46"/>
    <mergeCell ref="AE46:AG46"/>
    <mergeCell ref="A45:G45"/>
    <mergeCell ref="H45:Q45"/>
    <mergeCell ref="S45:Y45"/>
    <mergeCell ref="Z45:AI45"/>
    <mergeCell ref="AK45:AL45"/>
    <mergeCell ref="AM45:AN45"/>
    <mergeCell ref="AH46:AI46"/>
    <mergeCell ref="AK46:AL46"/>
    <mergeCell ref="AM46:AN46"/>
    <mergeCell ref="AO46:BQ46"/>
    <mergeCell ref="A47:G47"/>
    <mergeCell ref="H47:Q47"/>
    <mergeCell ref="S47:Y47"/>
    <mergeCell ref="Z47:AI47"/>
    <mergeCell ref="AK47:AL47"/>
    <mergeCell ref="AM47:AN47"/>
    <mergeCell ref="AO47:BQ47"/>
    <mergeCell ref="A48:G48"/>
    <mergeCell ref="H48:J48"/>
    <mergeCell ref="K48:L48"/>
    <mergeCell ref="M48:O48"/>
    <mergeCell ref="P48:Q48"/>
    <mergeCell ref="S48:Y48"/>
    <mergeCell ref="Z48:AB48"/>
    <mergeCell ref="AC48:AD48"/>
    <mergeCell ref="AE48:AG48"/>
    <mergeCell ref="AH48:AI48"/>
    <mergeCell ref="AK48:AL48"/>
    <mergeCell ref="AM48:AN48"/>
    <mergeCell ref="AO48:BQ48"/>
    <mergeCell ref="A49:G49"/>
    <mergeCell ref="H49:Q49"/>
    <mergeCell ref="S49:Y49"/>
    <mergeCell ref="Z49:AI49"/>
    <mergeCell ref="AK49:AL49"/>
    <mergeCell ref="AM49:AN49"/>
    <mergeCell ref="AO49:BQ49"/>
    <mergeCell ref="A50:G50"/>
    <mergeCell ref="H50:K50"/>
    <mergeCell ref="L50:M50"/>
    <mergeCell ref="N50:Q50"/>
    <mergeCell ref="S50:Y50"/>
    <mergeCell ref="Z50:AC50"/>
    <mergeCell ref="AD50:AE50"/>
    <mergeCell ref="AF50:AI50"/>
    <mergeCell ref="AK50:AL50"/>
    <mergeCell ref="AM50:AN50"/>
    <mergeCell ref="AO50:BQ50"/>
    <mergeCell ref="AO54:BQ54"/>
    <mergeCell ref="B55:AI55"/>
    <mergeCell ref="AK55:AL55"/>
    <mergeCell ref="AM55:AN55"/>
    <mergeCell ref="AO55:BQ55"/>
    <mergeCell ref="AO51:BQ51"/>
    <mergeCell ref="AK52:AL52"/>
    <mergeCell ref="AM52:AN52"/>
    <mergeCell ref="AO52:BQ52"/>
    <mergeCell ref="AK53:AL53"/>
    <mergeCell ref="AM53:AN53"/>
    <mergeCell ref="AO53:BQ53"/>
    <mergeCell ref="A51:G51"/>
    <mergeCell ref="H51:L51"/>
    <mergeCell ref="M51:Q51"/>
    <mergeCell ref="S51:Y51"/>
    <mergeCell ref="Z51:AD51"/>
    <mergeCell ref="AE51:AI51"/>
    <mergeCell ref="AK51:AL51"/>
    <mergeCell ref="AM51:AN51"/>
    <mergeCell ref="B54:AI54"/>
    <mergeCell ref="AK54:AL54"/>
    <mergeCell ref="AM54:AN54"/>
    <mergeCell ref="B61:AI61"/>
    <mergeCell ref="E62:K62"/>
    <mergeCell ref="V62:AI62"/>
    <mergeCell ref="B56:AI56"/>
    <mergeCell ref="AK56:BQ56"/>
    <mergeCell ref="B57:AI57"/>
    <mergeCell ref="B58:AI58"/>
    <mergeCell ref="B59:AI59"/>
    <mergeCell ref="B60:AI60"/>
  </mergeCells>
  <conditionalFormatting sqref="V62:AI62 E62:K62 H41:L41 H38:L38 H32:Q35 H51:L51 N50:Q50 H50:K50 H49:Q49 H47:Q47 H46:J46 G12:P14 Y9:AI9 Y7:AI7 F9:P9 F7:P7 M46:O46 M48:O48 H48:J48 H44:Q45 G16:P16 H37:Q37">
    <cfRule type="containsBlanks" dxfId="1483" priority="90">
      <formula>LEN(TRIM(E7))=0</formula>
    </cfRule>
  </conditionalFormatting>
  <conditionalFormatting sqref="M38:Q41">
    <cfRule type="containsText" dxfId="1482" priority="89" operator="containsText" text="CALC.">
      <formula>NOT(ISERROR(SEARCH("CALC.",M38)))</formula>
    </cfRule>
  </conditionalFormatting>
  <conditionalFormatting sqref="A45:Q51">
    <cfRule type="expression" dxfId="1481" priority="88">
      <formula>$H$44="Direct Drive"</formula>
    </cfRule>
  </conditionalFormatting>
  <conditionalFormatting sqref="A47:G47 A49:G49 A46:O46 A48:O48 A50:M50 A45:G45">
    <cfRule type="expression" dxfId="1480" priority="87">
      <formula>$H$44="Direct Drive"</formula>
    </cfRule>
  </conditionalFormatting>
  <conditionalFormatting sqref="A51:G51">
    <cfRule type="expression" dxfId="1479" priority="86">
      <formula>$H$44="Direct Drive"</formula>
    </cfRule>
  </conditionalFormatting>
  <conditionalFormatting sqref="H45:Q45 P46:Q46 H47:Q47 P48:Q48 H49:Q49 N50:Q50">
    <cfRule type="expression" dxfId="1478" priority="85">
      <formula>$H$44="Direct Drive"</formula>
    </cfRule>
  </conditionalFormatting>
  <conditionalFormatting sqref="G31">
    <cfRule type="containsBlanks" dxfId="1477" priority="84">
      <formula>LEN(TRIM(G31))=0</formula>
    </cfRule>
  </conditionalFormatting>
  <conditionalFormatting sqref="Z41:AD41 Z38:AD38 Z37:AI37 Z32:AI35 Z51:AD51 AF50:AI50 Z50:AC50 Z49:AI49 Z47:AI47 Z46:AB46 AE46:AG46 AE48:AG48 Z48:AB48 Z44:AI45">
    <cfRule type="containsBlanks" dxfId="1476" priority="83">
      <formula>LEN(TRIM(Z32))=0</formula>
    </cfRule>
  </conditionalFormatting>
  <conditionalFormatting sqref="AE38:AI39">
    <cfRule type="containsText" dxfId="1475" priority="82" operator="containsText" text="CALC.">
      <formula>NOT(ISERROR(SEARCH("CALC.",AE38)))</formula>
    </cfRule>
  </conditionalFormatting>
  <conditionalFormatting sqref="S47:Y47 S49:Y49 S46:AG46 S48:AG48 S50:AE50 S45:Y45">
    <cfRule type="expression" dxfId="1474" priority="80">
      <formula>$Z$44="Direct Drive"</formula>
    </cfRule>
  </conditionalFormatting>
  <conditionalFormatting sqref="Z45:AI45 AH46:AI46 Z47:AI47 AH48:AI48 Z49:AI49 AF50:AI50">
    <cfRule type="expression" dxfId="1473" priority="78">
      <formula>$Z$44="Direct Drive"</formula>
    </cfRule>
  </conditionalFormatting>
  <conditionalFormatting sqref="Y31">
    <cfRule type="containsBlanks" dxfId="1472" priority="77">
      <formula>LEN(TRIM(Y31))=0</formula>
    </cfRule>
  </conditionalFormatting>
  <conditionalFormatting sqref="S51:Y51">
    <cfRule type="expression" dxfId="1471" priority="79">
      <formula>$Z$44="Direct Drive"</formula>
    </cfRule>
  </conditionalFormatting>
  <conditionalFormatting sqref="S45:AI51">
    <cfRule type="expression" dxfId="1470" priority="81">
      <formula>$Z$44="Direct Drive"</formula>
    </cfRule>
  </conditionalFormatting>
  <conditionalFormatting sqref="S29:T29">
    <cfRule type="containsBlanks" dxfId="1469" priority="75">
      <formula>LEN(TRIM(S29))=0</formula>
    </cfRule>
  </conditionalFormatting>
  <conditionalFormatting sqref="S27:T28">
    <cfRule type="containsBlanks" dxfId="1468" priority="76">
      <formula>LEN(TRIM(S27))=0</formula>
    </cfRule>
  </conditionalFormatting>
  <conditionalFormatting sqref="G25:I25">
    <cfRule type="expression" dxfId="1467" priority="73">
      <formula>$P$22&gt;$H$33</formula>
    </cfRule>
    <cfRule type="containsText" dxfId="1466" priority="74" operator="containsText" text="CALC.">
      <formula>NOT(ISERROR(SEARCH("CALC.",G25)))</formula>
    </cfRule>
  </conditionalFormatting>
  <conditionalFormatting sqref="AG25:AI25">
    <cfRule type="expression" dxfId="1465" priority="71">
      <formula>$P$22&gt;$H$33</formula>
    </cfRule>
    <cfRule type="containsText" dxfId="1464" priority="72" operator="containsText" text="CALC.">
      <formula>NOT(ISERROR(SEARCH("CALC.",AG25)))</formula>
    </cfRule>
  </conditionalFormatting>
  <conditionalFormatting sqref="AZ5:BO7">
    <cfRule type="notContainsBlanks" dxfId="1463" priority="70">
      <formula>LEN(TRIM(AZ5))&gt;0</formula>
    </cfRule>
  </conditionalFormatting>
  <conditionalFormatting sqref="AN5:AS7 AT6 AT8 AT10">
    <cfRule type="containsBlanks" dxfId="1462" priority="69">
      <formula>LEN(TRIM(AN5))=0</formula>
    </cfRule>
  </conditionalFormatting>
  <conditionalFormatting sqref="AN8:AS8">
    <cfRule type="containsText" dxfId="1461" priority="68" operator="containsText" text="CALC.">
      <formula>NOT(ISERROR(SEARCH("CALC.",AN8)))</formula>
    </cfRule>
  </conditionalFormatting>
  <conditionalFormatting sqref="AK6:AS8 AZ4:BO10 AT4:AY8">
    <cfRule type="expression" dxfId="1460" priority="67">
      <formula>$AT$10="Single Phase"</formula>
    </cfRule>
  </conditionalFormatting>
  <conditionalFormatting sqref="AT25:AW25">
    <cfRule type="expression" dxfId="1459" priority="66">
      <formula>IF($AT$24&lt;&gt;"CALC.",$M$36&lt;$AT$24)</formula>
    </cfRule>
  </conditionalFormatting>
  <conditionalFormatting sqref="AT24:AW25 AT23:AV23 AT22:AW22">
    <cfRule type="containsText" dxfId="1458" priority="65" operator="containsText" text="CALC.">
      <formula>NOT(ISERROR(SEARCH("CALC.",AT22)))</formula>
    </cfRule>
  </conditionalFormatting>
  <conditionalFormatting sqref="AK22:AW27">
    <cfRule type="expression" dxfId="1457" priority="64">
      <formula>$Z$25="Direct Drive"</formula>
    </cfRule>
  </conditionalFormatting>
  <conditionalFormatting sqref="AK22:AS25">
    <cfRule type="expression" dxfId="1456" priority="63">
      <formula>$Z$25="Direct Drive"</formula>
    </cfRule>
  </conditionalFormatting>
  <conditionalFormatting sqref="AT22:AW25">
    <cfRule type="expression" dxfId="1455" priority="62">
      <formula>$Z$25="Direct Drive"</formula>
    </cfRule>
  </conditionalFormatting>
  <conditionalFormatting sqref="AZ14:BO16">
    <cfRule type="notContainsBlanks" dxfId="1454" priority="61">
      <formula>LEN(TRIM(AZ14))&gt;0</formula>
    </cfRule>
  </conditionalFormatting>
  <conditionalFormatting sqref="AN14:AS16 AT19">
    <cfRule type="containsBlanks" dxfId="1453" priority="60">
      <formula>LEN(TRIM(AN14))=0</formula>
    </cfRule>
  </conditionalFormatting>
  <conditionalFormatting sqref="AN17:AS17">
    <cfRule type="containsText" dxfId="1452" priority="59" operator="containsText" text="CALC.">
      <formula>NOT(ISERROR(SEARCH("CALC.",AN17)))</formula>
    </cfRule>
  </conditionalFormatting>
  <conditionalFormatting sqref="AK15:AS17 AZ13:BO19 AT13:AY14 AT16:AY16">
    <cfRule type="expression" dxfId="1451" priority="58">
      <formula>$AT$19="Single Phase"</formula>
    </cfRule>
  </conditionalFormatting>
  <conditionalFormatting sqref="BH22:BK25">
    <cfRule type="expression" dxfId="1450" priority="53">
      <formula>$Z$25="Direct Drive"</formula>
    </cfRule>
  </conditionalFormatting>
  <conditionalFormatting sqref="BH25:BK25">
    <cfRule type="expression" dxfId="1449" priority="57">
      <formula>IF($AT$24&lt;&gt;"CALC.",$M$36&lt;$AT$24)</formula>
    </cfRule>
  </conditionalFormatting>
  <conditionalFormatting sqref="BH24:BK25 BH23:BJ23 BH22:BK22">
    <cfRule type="containsText" dxfId="1448" priority="56" operator="containsText" text="CALC.">
      <formula>NOT(ISERROR(SEARCH("CALC.",BH22)))</formula>
    </cfRule>
  </conditionalFormatting>
  <conditionalFormatting sqref="AY22:BK27">
    <cfRule type="expression" dxfId="1447" priority="55">
      <formula>$Z$25="Direct Drive"</formula>
    </cfRule>
  </conditionalFormatting>
  <conditionalFormatting sqref="AY22:BG25">
    <cfRule type="expression" dxfId="1446" priority="54">
      <formula>$Z$25="Direct Drive"</formula>
    </cfRule>
  </conditionalFormatting>
  <conditionalFormatting sqref="AK30">
    <cfRule type="notContainsBlanks" dxfId="1445" priority="52">
      <formula>LEN(TRIM(AK30))&gt;0</formula>
    </cfRule>
  </conditionalFormatting>
  <conditionalFormatting sqref="AK36:BQ55">
    <cfRule type="expression" dxfId="1444" priority="51">
      <formula>NOT(ISBLANK($AU36))</formula>
    </cfRule>
  </conditionalFormatting>
  <conditionalFormatting sqref="AE40:AI41">
    <cfRule type="containsText" dxfId="1443" priority="50" operator="containsText" text="CALC.">
      <formula>NOT(ISERROR(SEARCH("CALC.",AE40)))</formula>
    </cfRule>
  </conditionalFormatting>
  <conditionalFormatting sqref="Z17:AI17 AE16:AG16 AE12:AI14 Z16:AB16 Z13:AD14 Z12">
    <cfRule type="containsBlanks" dxfId="1442" priority="49">
      <formula>LEN(TRIM(Z12))=0</formula>
    </cfRule>
  </conditionalFormatting>
  <conditionalFormatting sqref="Z13:AD14 Z16:AD16">
    <cfRule type="expression" dxfId="1441" priority="48">
      <formula>$Z$12="N/A"</formula>
    </cfRule>
  </conditionalFormatting>
  <conditionalFormatting sqref="Z17:AD17">
    <cfRule type="expression" dxfId="1440" priority="47">
      <formula>$Z$12="N/A"</formula>
    </cfRule>
  </conditionalFormatting>
  <conditionalFormatting sqref="AE13:AI14 AE16:AI16">
    <cfRule type="expression" dxfId="1439" priority="46">
      <formula>$AE$12="N/A"</formula>
    </cfRule>
  </conditionalFormatting>
  <conditionalFormatting sqref="AE17:AI17">
    <cfRule type="expression" dxfId="1438" priority="45">
      <formula>$AE$12="N/A"</formula>
    </cfRule>
  </conditionalFormatting>
  <conditionalFormatting sqref="D26">
    <cfRule type="containsBlanks" dxfId="1437" priority="44">
      <formula>LEN(TRIM(D26))=0</formula>
    </cfRule>
  </conditionalFormatting>
  <conditionalFormatting sqref="G26">
    <cfRule type="containsBlanks" dxfId="1436" priority="43">
      <formula>LEN(TRIM(G26))=0</formula>
    </cfRule>
  </conditionalFormatting>
  <conditionalFormatting sqref="AD26">
    <cfRule type="containsBlanks" dxfId="1435" priority="42">
      <formula>LEN(TRIM(AD26))=0</formula>
    </cfRule>
  </conditionalFormatting>
  <conditionalFormatting sqref="AG26">
    <cfRule type="containsBlanks" dxfId="1434" priority="41">
      <formula>LEN(TRIM(AG26))=0</formula>
    </cfRule>
  </conditionalFormatting>
  <conditionalFormatting sqref="D21:F21">
    <cfRule type="containsBlanks" dxfId="1433" priority="40">
      <formula>LEN(TRIM(D21))=0</formula>
    </cfRule>
  </conditionalFormatting>
  <conditionalFormatting sqref="G21:I21">
    <cfRule type="containsBlanks" dxfId="1432" priority="39">
      <formula>LEN(TRIM(G21))=0</formula>
    </cfRule>
  </conditionalFormatting>
  <conditionalFormatting sqref="D22:F22">
    <cfRule type="containsBlanks" dxfId="1431" priority="38">
      <formula>LEN(TRIM(D22))=0</formula>
    </cfRule>
  </conditionalFormatting>
  <conditionalFormatting sqref="G22:I22">
    <cfRule type="containsBlanks" dxfId="1430" priority="37">
      <formula>LEN(TRIM(G22))=0</formula>
    </cfRule>
  </conditionalFormatting>
  <conditionalFormatting sqref="D23:F23">
    <cfRule type="containsBlanks" dxfId="1429" priority="36">
      <formula>LEN(TRIM(D23))=0</formula>
    </cfRule>
  </conditionalFormatting>
  <conditionalFormatting sqref="G23:I23">
    <cfRule type="containsBlanks" dxfId="1428" priority="35">
      <formula>LEN(TRIM(G23))=0</formula>
    </cfRule>
  </conditionalFormatting>
  <conditionalFormatting sqref="D24:F24">
    <cfRule type="containsBlanks" dxfId="1427" priority="34">
      <formula>LEN(TRIM(D24))=0</formula>
    </cfRule>
  </conditionalFormatting>
  <conditionalFormatting sqref="G24:I24">
    <cfRule type="containsBlanks" dxfId="1426" priority="33">
      <formula>LEN(TRIM(G24))=0</formula>
    </cfRule>
  </conditionalFormatting>
  <conditionalFormatting sqref="D25:F25">
    <cfRule type="containsBlanks" dxfId="1425" priority="32">
      <formula>LEN(TRIM(D25))=0</formula>
    </cfRule>
  </conditionalFormatting>
  <conditionalFormatting sqref="AD21:AF21">
    <cfRule type="containsBlanks" dxfId="1424" priority="31">
      <formula>LEN(TRIM(AD21))=0</formula>
    </cfRule>
  </conditionalFormatting>
  <conditionalFormatting sqref="AG21:AI21">
    <cfRule type="containsBlanks" dxfId="1423" priority="30">
      <formula>LEN(TRIM(AG21))=0</formula>
    </cfRule>
  </conditionalFormatting>
  <conditionalFormatting sqref="AD22:AF22">
    <cfRule type="containsBlanks" dxfId="1422" priority="29">
      <formula>LEN(TRIM(AD22))=0</formula>
    </cfRule>
  </conditionalFormatting>
  <conditionalFormatting sqref="AG22:AI22">
    <cfRule type="containsBlanks" dxfId="1421" priority="28">
      <formula>LEN(TRIM(AG22))=0</formula>
    </cfRule>
  </conditionalFormatting>
  <conditionalFormatting sqref="AD23:AF23">
    <cfRule type="containsBlanks" dxfId="1420" priority="27">
      <formula>LEN(TRIM(AD23))=0</formula>
    </cfRule>
  </conditionalFormatting>
  <conditionalFormatting sqref="AG23:AI23">
    <cfRule type="containsBlanks" dxfId="1419" priority="26">
      <formula>LEN(TRIM(AG23))=0</formula>
    </cfRule>
  </conditionalFormatting>
  <conditionalFormatting sqref="AD24:AF24">
    <cfRule type="containsBlanks" dxfId="1418" priority="25">
      <formula>LEN(TRIM(AD24))=0</formula>
    </cfRule>
  </conditionalFormatting>
  <conditionalFormatting sqref="AG24:AI24">
    <cfRule type="containsBlanks" dxfId="1417" priority="24">
      <formula>LEN(TRIM(AG24))=0</formula>
    </cfRule>
  </conditionalFormatting>
  <conditionalFormatting sqref="AD25:AF25">
    <cfRule type="containsBlanks" dxfId="1416" priority="23">
      <formula>LEN(TRIM(AD25))=0</formula>
    </cfRule>
  </conditionalFormatting>
  <conditionalFormatting sqref="Q21:S21">
    <cfRule type="containsBlanks" dxfId="1415" priority="22">
      <formula>LEN(TRIM(Q21))=0</formula>
    </cfRule>
  </conditionalFormatting>
  <conditionalFormatting sqref="T21:V21">
    <cfRule type="containsBlanks" dxfId="1414" priority="21">
      <formula>LEN(TRIM(T21))=0</formula>
    </cfRule>
  </conditionalFormatting>
  <conditionalFormatting sqref="Q22:S22">
    <cfRule type="containsBlanks" dxfId="1413" priority="20">
      <formula>LEN(TRIM(Q22))=0</formula>
    </cfRule>
  </conditionalFormatting>
  <conditionalFormatting sqref="T22:V22">
    <cfRule type="containsBlanks" dxfId="1412" priority="19">
      <formula>LEN(TRIM(T22))=0</formula>
    </cfRule>
  </conditionalFormatting>
  <conditionalFormatting sqref="Q23:S23">
    <cfRule type="containsBlanks" dxfId="1411" priority="18">
      <formula>LEN(TRIM(Q23))=0</formula>
    </cfRule>
  </conditionalFormatting>
  <conditionalFormatting sqref="T23:V23">
    <cfRule type="containsBlanks" dxfId="1410" priority="17">
      <formula>LEN(TRIM(T23))=0</formula>
    </cfRule>
  </conditionalFormatting>
  <conditionalFormatting sqref="Q24:S24">
    <cfRule type="containsBlanks" dxfId="1409" priority="16">
      <formula>LEN(TRIM(Q24))=0</formula>
    </cfRule>
  </conditionalFormatting>
  <conditionalFormatting sqref="T24:V24">
    <cfRule type="containsBlanks" dxfId="1408" priority="15">
      <formula>LEN(TRIM(T24))=0</formula>
    </cfRule>
  </conditionalFormatting>
  <conditionalFormatting sqref="Z15:AI15">
    <cfRule type="containsBlanks" dxfId="1407" priority="14">
      <formula>LEN(TRIM(Z15))=0</formula>
    </cfRule>
  </conditionalFormatting>
  <conditionalFormatting sqref="Z15:AD15">
    <cfRule type="expression" dxfId="1406" priority="13">
      <formula>$Z$12="N/A"</formula>
    </cfRule>
  </conditionalFormatting>
  <conditionalFormatting sqref="AE15:AI15">
    <cfRule type="expression" dxfId="1405" priority="12">
      <formula>$AE$12="N/A"</formula>
    </cfRule>
  </conditionalFormatting>
  <conditionalFormatting sqref="G15:P15">
    <cfRule type="containsBlanks" dxfId="1404" priority="11">
      <formula>LEN(TRIM(G15))=0</formula>
    </cfRule>
  </conditionalFormatting>
  <conditionalFormatting sqref="AF29:AH29">
    <cfRule type="containsBlanks" dxfId="1403" priority="10">
      <formula>LEN(TRIM(AF29))=0</formula>
    </cfRule>
  </conditionalFormatting>
  <conditionalFormatting sqref="AF29:AI29">
    <cfRule type="expression" dxfId="1402" priority="9">
      <formula>$X$29="FIXED SPEED"</formula>
    </cfRule>
  </conditionalFormatting>
  <conditionalFormatting sqref="X29">
    <cfRule type="containsBlanks" dxfId="1401" priority="8">
      <formula>LEN(TRIM(X29))=0</formula>
    </cfRule>
  </conditionalFormatting>
  <conditionalFormatting sqref="I29:K29">
    <cfRule type="containsBlanks" dxfId="1400" priority="7">
      <formula>LEN(TRIM(I29))=0</formula>
    </cfRule>
  </conditionalFormatting>
  <conditionalFormatting sqref="I29:L29">
    <cfRule type="expression" dxfId="1399" priority="6">
      <formula>$A$29="FIXED SPEED"</formula>
    </cfRule>
  </conditionalFormatting>
  <conditionalFormatting sqref="A29">
    <cfRule type="containsBlanks" dxfId="1398" priority="5">
      <formula>LEN(TRIM(A29))=0</formula>
    </cfRule>
  </conditionalFormatting>
  <conditionalFormatting sqref="AT15">
    <cfRule type="containsBlanks" dxfId="1397" priority="4">
      <formula>LEN(TRIM(AT15))=0</formula>
    </cfRule>
  </conditionalFormatting>
  <conditionalFormatting sqref="AT15:AY15">
    <cfRule type="expression" dxfId="1396" priority="3">
      <formula>$AT$10="Single Phase"</formula>
    </cfRule>
  </conditionalFormatting>
  <conditionalFormatting sqref="AT17">
    <cfRule type="containsBlanks" dxfId="1395" priority="2">
      <formula>LEN(TRIM(AT17))=0</formula>
    </cfRule>
  </conditionalFormatting>
  <conditionalFormatting sqref="AT17:AY17">
    <cfRule type="expression" dxfId="1394" priority="1">
      <formula>$AT$10="Single Phase"</formula>
    </cfRule>
  </conditionalFormatting>
  <dataValidations count="19">
    <dataValidation type="list" allowBlank="1" showInputMessage="1" showErrorMessage="1" sqref="X29 A29" xr:uid="{1DDC7AE7-EFAF-47A7-8590-C1DFB487B342}">
      <formula1>"VFD SETTING, ECM SETTING, FIXED SPEED"</formula1>
    </dataValidation>
    <dataValidation type="list" allowBlank="1" showInputMessage="1" sqref="Z15:AI15" xr:uid="{574ECC06-2BD6-46D5-AA07-1D0939C93D00}">
      <formula1>"Bag,Box,Disposable,Electrostatic,HEPA,Fibrous,Pleated,Washable"</formula1>
    </dataValidation>
    <dataValidation type="whole" allowBlank="1" showInputMessage="1" showErrorMessage="1" error="This Remarks section is limited to 10." sqref="A54:A60" xr:uid="{24CBB50B-FB47-45AA-BA7B-F33CDA3D1DDF}">
      <formula1>1</formula1>
      <formula2>100</formula2>
    </dataValidation>
    <dataValidation allowBlank="1" showInputMessage="1" promptTitle="BHP Calc Info" prompt="If Single Phase, BHP=# of Motors * (HP*Amps*Volts)/(NP Amps*NP Volts)_x000a__x000a_If Three Phase, BHP=# of Motors * (Avg. Amps*Avg. Volts*Motor Eff.*Power Factor*1.73)/746" sqref="G25:I25 AG25:AI25" xr:uid="{82995BD6-4F70-412E-94AF-FC14F17551D5}"/>
    <dataValidation type="list" allowBlank="1" showInputMessage="1" showErrorMessage="1" prompt="See Internal Use Area on right for assistance determining fan rotation." sqref="AD26 D26 G26 AG26" xr:uid="{6B0CC553-A599-480C-82FA-DFAB4F72B4FF}">
      <formula1>"CW, CCW,'---"</formula1>
    </dataValidation>
    <dataValidation type="list" allowBlank="1" showInputMessage="1" showErrorMessage="1" promptTitle="Phase Selection" prompt="Select Single or Three Phase" sqref="AT10:AY10 AT19:AY19" xr:uid="{ED1DFEDD-C3C2-4EDB-8F7C-8B0CE2C2AB80}">
      <formula1>"Single Phase, Three Phase"</formula1>
    </dataValidation>
    <dataValidation allowBlank="1" showInputMessage="1" showErrorMessage="1" prompt="If PF is unattainable use .80" sqref="AT8:AY8 AT17:AY17" xr:uid="{FE71ACC8-5F63-41B9-8213-3A46144F624F}"/>
    <dataValidation allowBlank="1" showInputMessage="1" showErrorMessage="1" prompt="If EFF is unatainable use .90" sqref="AT6:AY6 AT15:AY15" xr:uid="{11D3323F-49E4-49E5-9E67-2B5F805D9157}"/>
    <dataValidation type="list" allowBlank="1" showInputMessage="1" showErrorMessage="1" sqref="AH29:AI29 K29:L29" xr:uid="{220255B5-63BD-4C93-B6EA-E974DD40EEF2}">
      <formula1>"Hz, %"</formula1>
    </dataValidation>
    <dataValidation type="whole" allowBlank="1" showInputMessage="1" showErrorMessage="1" error="This Remarks section is limited to 10." sqref="H52 O52 T52 W52 AA52 AC52 A52:A53" xr:uid="{4564E027-21AA-440E-940A-17A8AF019A17}">
      <formula1>1</formula1>
      <formula2>10</formula2>
    </dataValidation>
    <dataValidation type="list" allowBlank="1" showInputMessage="1" sqref="H34:Q34 Z34:AI34" xr:uid="{D33C1E25-1E2F-460F-83CB-00E620DE2447}">
      <formula1>".17,.25,.33,.5,.75,1,2,3,5,7.5,10,15,20,25,30,40,50,60,75,100,125,150,200"</formula1>
    </dataValidation>
    <dataValidation type="list" allowBlank="1" showInputMessage="1" sqref="G13:P13" xr:uid="{CDA87A8E-B4A5-4158-923E-0FE258AB0D38}">
      <formula1>"HDT,HBT,VBT,VDT"</formula1>
    </dataValidation>
    <dataValidation type="list" allowBlank="1" showInputMessage="1" sqref="H32:Q32 Z32:AI32" xr:uid="{9CFE4C0F-9EFC-406E-871B-C0B894066377}">
      <formula1>"Baldor,Dayton,Emmerson,FASCO,GE,GENTEQ,Marathon,Trane,WEG,Westinghouse"</formula1>
    </dataValidation>
    <dataValidation type="list" allowBlank="1" showInputMessage="1" sqref="Z12:AI12" xr:uid="{712307CB-8968-4C18-80C6-505E8CC98848}">
      <formula1>"PRE FILTER,FINAL FILTER,N/A"</formula1>
    </dataValidation>
    <dataValidation type="list" allowBlank="1" showInputMessage="1" sqref="Z17:AI17" xr:uid="{DE713C41-C4CB-44D8-8B4A-1E667C1A92E6}">
      <formula1>"Clean,Slightly Dirty, Dirty"</formula1>
    </dataValidation>
    <dataValidation type="list" allowBlank="1" showInputMessage="1" sqref="H47:Q47 H45:Q45 Z45:AI45 Z47:AI47" xr:uid="{72113E5B-BDBA-4C6C-B8C6-D9CC1C2A8A23}">
      <formula1>"Browning,Campbell,Congress,Dayton,Fenner Drives, TB Wood's"</formula1>
    </dataValidation>
    <dataValidation type="list" allowBlank="1" showInputMessage="1" showErrorMessage="1" sqref="H44:Q44 Z44:AI44" xr:uid="{FEBC9DDD-D0C2-4CAE-A2AB-C32C84B0A526}">
      <formula1>"Belt Drive,Direct Drive"</formula1>
    </dataValidation>
    <dataValidation allowBlank="1" showInputMessage="1" showErrorMessage="1" prompt="Typical Service Factor is 1.15. If unknown then use '---" sqref="H35:Q35 Z35:AI35" xr:uid="{01518495-4B69-4CC3-B3D7-7D79874F62BB}"/>
    <dataValidation type="list" allowBlank="1" showInputMessage="1" sqref="G31:Q31 Y31:AI31" xr:uid="{E5913672-9F25-4C74-9E7F-CA9BD091E948}">
      <formula1>"1,2,3,4,6,8"</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7C9A0D-6958-40B7-947D-2C09FED783EC}">
  <sheetPr codeName="Sheet45">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47" t="s">
        <v>49</v>
      </c>
      <c r="AK2" s="947"/>
      <c r="AL2" s="947"/>
      <c r="AM2" s="947"/>
      <c r="AN2" s="947"/>
      <c r="AO2" s="947"/>
      <c r="AP2" s="947"/>
      <c r="AQ2" s="947"/>
      <c r="AR2" s="947"/>
      <c r="AS2" s="947"/>
      <c r="AT2" s="947"/>
      <c r="AU2" s="947"/>
      <c r="AV2" s="947"/>
      <c r="AW2" s="947"/>
      <c r="AX2" s="947"/>
      <c r="AY2" s="947"/>
      <c r="AZ2" s="947"/>
      <c r="BA2" s="947"/>
      <c r="BB2" s="947"/>
      <c r="BC2" s="947"/>
      <c r="BD2" s="947"/>
      <c r="BE2" s="947"/>
      <c r="BF2" s="947"/>
      <c r="BG2" s="947"/>
      <c r="BH2" s="947"/>
      <c r="BI2" s="947"/>
      <c r="BJ2" s="947"/>
      <c r="BK2" s="947"/>
      <c r="BL2" s="947"/>
      <c r="BM2" s="947"/>
      <c r="BN2" s="947"/>
      <c r="BO2" s="947"/>
      <c r="BP2" s="947"/>
      <c r="BQ2" s="947"/>
      <c r="BR2" s="947"/>
      <c r="BS2" s="947"/>
      <c r="BT2" s="947"/>
      <c r="BU2" s="947"/>
      <c r="BV2" s="947"/>
      <c r="BW2" s="947"/>
      <c r="BX2" s="947"/>
      <c r="BY2" s="947"/>
      <c r="BZ2" s="947"/>
      <c r="CA2" s="947"/>
      <c r="CB2" s="947"/>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8"/>
      <c r="N5" s="948"/>
      <c r="O5" s="948"/>
      <c r="P5" s="948"/>
      <c r="Q5" s="948"/>
      <c r="R5" s="948"/>
      <c r="S5" s="948"/>
      <c r="T5" s="948"/>
      <c r="U5" s="948"/>
      <c r="V5" s="948"/>
      <c r="W5" s="948"/>
      <c r="X5" s="948"/>
      <c r="Y5" s="948"/>
      <c r="Z5" s="948"/>
      <c r="AA5" s="948"/>
      <c r="AB5" s="948"/>
      <c r="AC5" s="948"/>
      <c r="AD5" s="948"/>
      <c r="AE5" s="948"/>
      <c r="AF5" s="948"/>
      <c r="AG5" s="948"/>
      <c r="AH5" s="948"/>
      <c r="AI5" s="948"/>
      <c r="AJ5" s="5"/>
      <c r="AK5" s="1554" t="s">
        <v>789</v>
      </c>
      <c r="AL5" s="1555"/>
      <c r="AM5" s="1555"/>
      <c r="AN5" s="1555"/>
      <c r="AO5" s="1555"/>
      <c r="AP5" s="1555"/>
      <c r="AQ5" s="1555"/>
      <c r="AR5" s="1555"/>
      <c r="AS5" s="1556"/>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57"/>
      <c r="AL6" s="1558"/>
      <c r="AM6" s="1558"/>
      <c r="AN6" s="1558"/>
      <c r="AO6" s="1558"/>
      <c r="AP6" s="1558"/>
      <c r="AQ6" s="1558"/>
      <c r="AR6" s="1558"/>
      <c r="AS6" s="1559"/>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60" t="s">
        <v>843</v>
      </c>
      <c r="AL7" s="1479"/>
      <c r="AM7" s="1456"/>
      <c r="AN7" s="1457"/>
      <c r="AO7" s="1457"/>
      <c r="AP7" s="1457"/>
      <c r="AQ7" s="1457"/>
      <c r="AR7" s="1457"/>
      <c r="AS7" s="1458"/>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82" t="s">
        <v>97</v>
      </c>
      <c r="B8" s="983"/>
      <c r="C8" s="983"/>
      <c r="D8" s="983"/>
      <c r="E8" s="983"/>
      <c r="F8" s="983"/>
      <c r="G8" s="983"/>
      <c r="H8" s="983"/>
      <c r="I8" s="983"/>
      <c r="J8" s="983"/>
      <c r="K8" s="983"/>
      <c r="L8" s="983"/>
      <c r="M8" s="983"/>
      <c r="N8" s="983"/>
      <c r="O8" s="983"/>
      <c r="P8" s="983"/>
      <c r="Q8" s="983"/>
      <c r="R8" s="983"/>
      <c r="S8" s="983"/>
      <c r="T8" s="983"/>
      <c r="U8" s="983"/>
      <c r="V8" s="983"/>
      <c r="W8" s="983"/>
      <c r="X8" s="983"/>
      <c r="Y8" s="983"/>
      <c r="Z8" s="983"/>
      <c r="AA8" s="983"/>
      <c r="AB8" s="983"/>
      <c r="AC8" s="983"/>
      <c r="AD8" s="983"/>
      <c r="AE8" s="983"/>
      <c r="AF8" s="983"/>
      <c r="AG8" s="983"/>
      <c r="AH8" s="983"/>
      <c r="AI8" s="984"/>
      <c r="AJ8" s="5"/>
      <c r="AK8" s="1542" t="s">
        <v>844</v>
      </c>
      <c r="AL8" s="1004"/>
      <c r="AM8" s="1444"/>
      <c r="AN8" s="1444"/>
      <c r="AO8" s="1444"/>
      <c r="AP8" s="1444"/>
      <c r="AQ8" s="1444"/>
      <c r="AR8" s="1444"/>
      <c r="AS8" s="144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61" t="s">
        <v>96</v>
      </c>
      <c r="B9" s="1562"/>
      <c r="C9" s="1563"/>
      <c r="D9" s="1564" t="str">
        <f>IF(AM7&lt;&gt;"","A","")</f>
        <v/>
      </c>
      <c r="E9" s="1565"/>
      <c r="F9" s="1552" t="str">
        <f>IF(AM7&lt;&gt;"",AM7,"")</f>
        <v/>
      </c>
      <c r="G9" s="1550" t="str">
        <f>IF(AM7&lt;&gt;"","B","")</f>
        <v/>
      </c>
      <c r="H9" s="1551"/>
      <c r="I9" s="1548" t="str">
        <f>IF(AM8&lt;&gt;"",AM8,"")</f>
        <v/>
      </c>
      <c r="J9" s="1550" t="str">
        <f>IF(AM8&lt;&gt;"","C","")</f>
        <v/>
      </c>
      <c r="K9" s="1551"/>
      <c r="L9" s="1548" t="str">
        <f>IF(AM9&lt;&gt;"",AM9,"")</f>
        <v/>
      </c>
      <c r="M9" s="1550" t="str">
        <f>IF(AM9&lt;&gt;"","D","")</f>
        <v/>
      </c>
      <c r="N9" s="1551"/>
      <c r="O9" s="1548" t="str">
        <f>IF(AM10&lt;&gt;"",AM10,"")</f>
        <v/>
      </c>
      <c r="P9" s="1550" t="str">
        <f>IF(AM10&lt;&gt;"","E","")</f>
        <v/>
      </c>
      <c r="Q9" s="1551"/>
      <c r="R9" s="1548" t="str">
        <f>IF(AM11&lt;&gt;"",AM11,"")</f>
        <v/>
      </c>
      <c r="S9" s="1550" t="str">
        <f>IF(AM11&lt;&gt;"","F","")</f>
        <v/>
      </c>
      <c r="T9" s="1551"/>
      <c r="U9" s="1548" t="str">
        <f>IF(AM12&lt;&gt;"",AM12,"")</f>
        <v/>
      </c>
      <c r="V9" s="1550" t="str">
        <f>IF(AM12&lt;&gt;"","G","")</f>
        <v/>
      </c>
      <c r="W9" s="1551"/>
      <c r="X9" s="1548" t="str">
        <f>IF(AM13&lt;&gt;"",AM13,"")</f>
        <v/>
      </c>
      <c r="Y9" s="1550" t="str">
        <f>IF(AM13&lt;&gt;"","H","")</f>
        <v/>
      </c>
      <c r="Z9" s="1551"/>
      <c r="AA9" s="1548" t="str">
        <f>IF(AM14&lt;&gt;"",AM14,"")</f>
        <v/>
      </c>
      <c r="AB9" s="1550" t="str">
        <f>IF(AM14&lt;&gt;"","I","")</f>
        <v/>
      </c>
      <c r="AC9" s="1551"/>
      <c r="AD9" s="1548" t="str">
        <f>IF(AM15&lt;&gt;"",AM15,"")</f>
        <v/>
      </c>
      <c r="AE9" s="1550" t="str">
        <f>IF(AM15&lt;&gt;"","J","")</f>
        <v/>
      </c>
      <c r="AF9" s="1551"/>
      <c r="AG9" s="1552" t="str">
        <f>IF(AM16&lt;&gt;"",AM16,"")</f>
        <v/>
      </c>
      <c r="AH9" s="1550" t="str">
        <f>IF(AM16&lt;&gt;"","K","")</f>
        <v/>
      </c>
      <c r="AI9" s="1553"/>
      <c r="AJ9" s="5"/>
      <c r="AK9" s="1542" t="s">
        <v>845</v>
      </c>
      <c r="AL9" s="1004"/>
      <c r="AM9" s="1444"/>
      <c r="AN9" s="1444"/>
      <c r="AO9" s="1444"/>
      <c r="AP9" s="1444"/>
      <c r="AQ9" s="1444"/>
      <c r="AR9" s="1444"/>
      <c r="AS9" s="144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66"/>
      <c r="E10" s="1267"/>
      <c r="F10" s="1548"/>
      <c r="G10" s="1266"/>
      <c r="H10" s="1267"/>
      <c r="I10" s="1548"/>
      <c r="J10" s="1266"/>
      <c r="K10" s="1267"/>
      <c r="L10" s="1548"/>
      <c r="M10" s="1266"/>
      <c r="N10" s="1267"/>
      <c r="O10" s="1548"/>
      <c r="P10" s="1266"/>
      <c r="Q10" s="1267"/>
      <c r="R10" s="1548"/>
      <c r="S10" s="1266"/>
      <c r="T10" s="1267"/>
      <c r="U10" s="1548"/>
      <c r="V10" s="1266"/>
      <c r="W10" s="1267"/>
      <c r="X10" s="1548"/>
      <c r="Y10" s="1266"/>
      <c r="Z10" s="1267"/>
      <c r="AA10" s="1548"/>
      <c r="AB10" s="1266"/>
      <c r="AC10" s="1267"/>
      <c r="AD10" s="1548"/>
      <c r="AE10" s="1266"/>
      <c r="AF10" s="1267"/>
      <c r="AG10" s="1548"/>
      <c r="AH10" s="1266"/>
      <c r="AI10" s="1307"/>
      <c r="AJ10" s="5"/>
      <c r="AK10" s="1542" t="s">
        <v>846</v>
      </c>
      <c r="AL10" s="1004"/>
      <c r="AM10" s="1444"/>
      <c r="AN10" s="1444"/>
      <c r="AO10" s="1444"/>
      <c r="AP10" s="1444"/>
      <c r="AQ10" s="1444"/>
      <c r="AR10" s="1444"/>
      <c r="AS10" s="144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66"/>
      <c r="E11" s="1267"/>
      <c r="F11" s="1548"/>
      <c r="G11" s="1266"/>
      <c r="H11" s="1267"/>
      <c r="I11" s="1548"/>
      <c r="J11" s="1266"/>
      <c r="K11" s="1267"/>
      <c r="L11" s="1548"/>
      <c r="M11" s="1266"/>
      <c r="N11" s="1267"/>
      <c r="O11" s="1548"/>
      <c r="P11" s="1266"/>
      <c r="Q11" s="1267"/>
      <c r="R11" s="1548"/>
      <c r="S11" s="1266"/>
      <c r="T11" s="1267"/>
      <c r="U11" s="1548"/>
      <c r="V11" s="1266"/>
      <c r="W11" s="1267"/>
      <c r="X11" s="1548"/>
      <c r="Y11" s="1266"/>
      <c r="Z11" s="1267"/>
      <c r="AA11" s="1548"/>
      <c r="AB11" s="1266"/>
      <c r="AC11" s="1267"/>
      <c r="AD11" s="1548"/>
      <c r="AE11" s="1266"/>
      <c r="AF11" s="1267"/>
      <c r="AG11" s="1548"/>
      <c r="AH11" s="1266"/>
      <c r="AI11" s="1307"/>
      <c r="AJ11" s="5"/>
      <c r="AK11" s="1542" t="s">
        <v>847</v>
      </c>
      <c r="AL11" s="1004"/>
      <c r="AM11" s="1444"/>
      <c r="AN11" s="1444"/>
      <c r="AO11" s="1444"/>
      <c r="AP11" s="1444"/>
      <c r="AQ11" s="1444"/>
      <c r="AR11" s="1444"/>
      <c r="AS11" s="144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66"/>
      <c r="E12" s="1267"/>
      <c r="F12" s="1548"/>
      <c r="G12" s="1266"/>
      <c r="H12" s="1267"/>
      <c r="I12" s="1548"/>
      <c r="J12" s="1266"/>
      <c r="K12" s="1267"/>
      <c r="L12" s="1548"/>
      <c r="M12" s="1266"/>
      <c r="N12" s="1267"/>
      <c r="O12" s="1548"/>
      <c r="P12" s="1266"/>
      <c r="Q12" s="1267"/>
      <c r="R12" s="1548"/>
      <c r="S12" s="1266"/>
      <c r="T12" s="1267"/>
      <c r="U12" s="1548"/>
      <c r="V12" s="1266"/>
      <c r="W12" s="1267"/>
      <c r="X12" s="1548"/>
      <c r="Y12" s="1266"/>
      <c r="Z12" s="1267"/>
      <c r="AA12" s="1548"/>
      <c r="AB12" s="1266"/>
      <c r="AC12" s="1267"/>
      <c r="AD12" s="1548"/>
      <c r="AE12" s="1266"/>
      <c r="AF12" s="1267"/>
      <c r="AG12" s="1548"/>
      <c r="AH12" s="1266"/>
      <c r="AI12" s="1307"/>
      <c r="AJ12" s="5"/>
      <c r="AK12" s="1542" t="s">
        <v>848</v>
      </c>
      <c r="AL12" s="1004"/>
      <c r="AM12" s="1444"/>
      <c r="AN12" s="1444"/>
      <c r="AO12" s="1444"/>
      <c r="AP12" s="1444"/>
      <c r="AQ12" s="1444"/>
      <c r="AR12" s="1444"/>
      <c r="AS12" s="144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45" t="s">
        <v>95</v>
      </c>
      <c r="B13" s="1546"/>
      <c r="C13" s="1547"/>
      <c r="D13" s="1268"/>
      <c r="E13" s="1269"/>
      <c r="F13" s="1549"/>
      <c r="G13" s="1268"/>
      <c r="H13" s="1269"/>
      <c r="I13" s="1549"/>
      <c r="J13" s="1268"/>
      <c r="K13" s="1269"/>
      <c r="L13" s="1549"/>
      <c r="M13" s="1268"/>
      <c r="N13" s="1269"/>
      <c r="O13" s="1549"/>
      <c r="P13" s="1268"/>
      <c r="Q13" s="1269"/>
      <c r="R13" s="1549"/>
      <c r="S13" s="1268"/>
      <c r="T13" s="1269"/>
      <c r="U13" s="1549"/>
      <c r="V13" s="1268"/>
      <c r="W13" s="1269"/>
      <c r="X13" s="1549"/>
      <c r="Y13" s="1268"/>
      <c r="Z13" s="1269"/>
      <c r="AA13" s="1549"/>
      <c r="AB13" s="1268"/>
      <c r="AC13" s="1269"/>
      <c r="AD13" s="1549"/>
      <c r="AE13" s="1268"/>
      <c r="AF13" s="1269"/>
      <c r="AG13" s="1549"/>
      <c r="AH13" s="1268"/>
      <c r="AI13" s="1308"/>
      <c r="AJ13" s="5"/>
      <c r="AK13" s="1542" t="s">
        <v>849</v>
      </c>
      <c r="AL13" s="1004"/>
      <c r="AM13" s="1444"/>
      <c r="AN13" s="1444"/>
      <c r="AO13" s="1444"/>
      <c r="AP13" s="1444"/>
      <c r="AQ13" s="1444"/>
      <c r="AR13" s="1444"/>
      <c r="AS13" s="1445"/>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x14ac:dyDescent="0.2">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2" t="s">
        <v>850</v>
      </c>
      <c r="AL14" s="1004"/>
      <c r="AM14" s="1444"/>
      <c r="AN14" s="1444"/>
      <c r="AO14" s="1444"/>
      <c r="AP14" s="1444"/>
      <c r="AQ14" s="1444"/>
      <c r="AR14" s="1444"/>
      <c r="AS14" s="1445"/>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x14ac:dyDescent="0.2">
      <c r="A15" s="603"/>
      <c r="B15" s="42" t="s">
        <v>39</v>
      </c>
      <c r="C15" s="603"/>
      <c r="D15" s="603"/>
      <c r="E15" s="603"/>
      <c r="F15" s="603"/>
      <c r="G15" s="603"/>
      <c r="H15" s="603"/>
      <c r="I15" s="603"/>
      <c r="J15" s="603"/>
      <c r="K15" s="603"/>
      <c r="L15" s="603"/>
      <c r="M15" s="603"/>
      <c r="N15" s="603"/>
      <c r="O15" s="603"/>
      <c r="P15" s="603"/>
      <c r="Q15" s="603"/>
      <c r="R15" s="603"/>
      <c r="S15" s="603"/>
      <c r="T15" s="603"/>
      <c r="U15" s="603"/>
      <c r="V15" s="603"/>
      <c r="W15" s="603"/>
      <c r="X15" s="603"/>
      <c r="Y15" s="603"/>
      <c r="Z15" s="603"/>
      <c r="AA15" s="603"/>
      <c r="AB15" s="603"/>
      <c r="AC15" s="603"/>
      <c r="AD15" s="603"/>
      <c r="AE15" s="603"/>
      <c r="AF15" s="603"/>
      <c r="AG15" s="603"/>
      <c r="AH15" s="603"/>
      <c r="AI15" s="603"/>
      <c r="AJ15" s="5"/>
      <c r="AK15" s="1542" t="s">
        <v>851</v>
      </c>
      <c r="AL15" s="1004"/>
      <c r="AM15" s="1444"/>
      <c r="AN15" s="1444"/>
      <c r="AO15" s="1444"/>
      <c r="AP15" s="1444"/>
      <c r="AQ15" s="1444"/>
      <c r="AR15" s="1444"/>
      <c r="AS15" s="1445"/>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Bot="1" x14ac:dyDescent="0.25">
      <c r="A16" s="23"/>
      <c r="B16" s="876"/>
      <c r="C16" s="876"/>
      <c r="D16" s="876"/>
      <c r="E16" s="876"/>
      <c r="F16" s="876"/>
      <c r="G16" s="876"/>
      <c r="H16" s="876"/>
      <c r="I16" s="876"/>
      <c r="J16" s="876"/>
      <c r="K16" s="876"/>
      <c r="L16" s="876"/>
      <c r="M16" s="876"/>
      <c r="N16" s="876"/>
      <c r="O16" s="876"/>
      <c r="P16" s="876"/>
      <c r="Q16" s="876"/>
      <c r="R16" s="876"/>
      <c r="S16" s="876"/>
      <c r="T16" s="876"/>
      <c r="U16" s="876"/>
      <c r="V16" s="876"/>
      <c r="W16" s="876"/>
      <c r="X16" s="876"/>
      <c r="Y16" s="876"/>
      <c r="Z16" s="876"/>
      <c r="AA16" s="876"/>
      <c r="AB16" s="876"/>
      <c r="AC16" s="876"/>
      <c r="AD16" s="876"/>
      <c r="AE16" s="876"/>
      <c r="AF16" s="876"/>
      <c r="AG16" s="876"/>
      <c r="AH16" s="876"/>
      <c r="AI16" s="876"/>
      <c r="AJ16" s="5"/>
      <c r="AK16" s="1543" t="s">
        <v>852</v>
      </c>
      <c r="AL16" s="1544"/>
      <c r="AM16" s="1441"/>
      <c r="AN16" s="1441"/>
      <c r="AO16" s="1441"/>
      <c r="AP16" s="1441"/>
      <c r="AQ16" s="1441"/>
      <c r="AR16" s="1441"/>
      <c r="AS16" s="1442"/>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3"/>
      <c r="B17" s="876"/>
      <c r="C17" s="876"/>
      <c r="D17" s="876"/>
      <c r="E17" s="876"/>
      <c r="F17" s="876"/>
      <c r="G17" s="876"/>
      <c r="H17" s="876"/>
      <c r="I17" s="876"/>
      <c r="J17" s="876"/>
      <c r="K17" s="876"/>
      <c r="L17" s="876"/>
      <c r="M17" s="876"/>
      <c r="N17" s="876"/>
      <c r="O17" s="876"/>
      <c r="P17" s="876"/>
      <c r="Q17" s="876"/>
      <c r="R17" s="876"/>
      <c r="S17" s="876"/>
      <c r="T17" s="876"/>
      <c r="U17" s="876"/>
      <c r="V17" s="876"/>
      <c r="W17" s="876"/>
      <c r="X17" s="876"/>
      <c r="Y17" s="876"/>
      <c r="Z17" s="876"/>
      <c r="AA17" s="876"/>
      <c r="AB17" s="876"/>
      <c r="AC17" s="876"/>
      <c r="AD17" s="876"/>
      <c r="AE17" s="876"/>
      <c r="AF17" s="876"/>
      <c r="AG17" s="876"/>
      <c r="AH17" s="876"/>
      <c r="AI17" s="876"/>
      <c r="AJ17" s="5"/>
      <c r="AK17" s="1541"/>
      <c r="AL17" s="1541"/>
      <c r="AM17" s="5"/>
      <c r="AN17" s="5"/>
      <c r="AO17" s="5"/>
      <c r="AP17" s="655"/>
      <c r="AQ17" s="655"/>
      <c r="AR17" s="655"/>
      <c r="AS17" s="655"/>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x14ac:dyDescent="0.2">
      <c r="A18" s="23"/>
      <c r="B18" s="876"/>
      <c r="C18" s="876"/>
      <c r="D18" s="876"/>
      <c r="E18" s="876"/>
      <c r="F18" s="876"/>
      <c r="G18" s="876"/>
      <c r="H18" s="876"/>
      <c r="I18" s="876"/>
      <c r="J18" s="876"/>
      <c r="K18" s="876"/>
      <c r="L18" s="876"/>
      <c r="M18" s="876"/>
      <c r="N18" s="876"/>
      <c r="O18" s="876"/>
      <c r="P18" s="876"/>
      <c r="Q18" s="876"/>
      <c r="R18" s="876"/>
      <c r="S18" s="876"/>
      <c r="T18" s="876"/>
      <c r="U18" s="876"/>
      <c r="V18" s="876"/>
      <c r="W18" s="876"/>
      <c r="X18" s="876"/>
      <c r="Y18" s="876"/>
      <c r="Z18" s="876"/>
      <c r="AA18" s="876"/>
      <c r="AB18" s="876"/>
      <c r="AC18" s="876"/>
      <c r="AD18" s="876"/>
      <c r="AE18" s="876"/>
      <c r="AF18" s="876"/>
      <c r="AG18" s="876"/>
      <c r="AH18" s="876"/>
      <c r="AI18" s="876"/>
      <c r="AJ18" s="5"/>
      <c r="AK18" s="5"/>
      <c r="AL18" s="5"/>
      <c r="AM18" s="5"/>
      <c r="AN18" s="5"/>
      <c r="AO18" s="5"/>
      <c r="AP18" s="655"/>
      <c r="AQ18" s="655"/>
      <c r="AR18" s="655"/>
      <c r="AS18" s="655"/>
      <c r="AT18" s="658"/>
      <c r="AU18" s="658"/>
      <c r="AV18" s="658"/>
      <c r="AW18" s="658"/>
      <c r="AX18" s="658"/>
      <c r="AY18" s="658"/>
      <c r="AZ18" s="659"/>
      <c r="BA18" s="659"/>
      <c r="BB18" s="659"/>
      <c r="BC18" s="659"/>
      <c r="BD18" s="659"/>
      <c r="BE18" s="659"/>
      <c r="BF18" s="659"/>
      <c r="BG18" s="659"/>
      <c r="BH18" s="659"/>
      <c r="BI18" s="659"/>
      <c r="BJ18" s="659"/>
      <c r="BK18" s="659"/>
      <c r="BL18" s="659"/>
      <c r="BM18" s="659"/>
      <c r="BN18" s="659"/>
      <c r="BO18" s="659"/>
      <c r="BP18" s="5"/>
      <c r="BQ18" s="5"/>
      <c r="BR18" s="5"/>
      <c r="BS18" s="5"/>
      <c r="BT18" s="5"/>
      <c r="BU18" s="5"/>
      <c r="BV18" s="5"/>
      <c r="BW18" s="5"/>
      <c r="BX18" s="5"/>
      <c r="BY18" s="5"/>
      <c r="BZ18" s="5"/>
      <c r="CA18" s="5"/>
      <c r="CB18" s="5"/>
      <c r="CC18" s="644"/>
      <c r="CD18" s="644"/>
      <c r="CE18" s="644"/>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x14ac:dyDescent="0.2">
      <c r="A19" s="23"/>
      <c r="B19" s="876"/>
      <c r="C19" s="876"/>
      <c r="D19" s="876"/>
      <c r="E19" s="876"/>
      <c r="F19" s="876"/>
      <c r="G19" s="876"/>
      <c r="H19" s="876"/>
      <c r="I19" s="876"/>
      <c r="J19" s="876"/>
      <c r="K19" s="876"/>
      <c r="L19" s="876"/>
      <c r="M19" s="876"/>
      <c r="N19" s="876"/>
      <c r="O19" s="876"/>
      <c r="P19" s="876"/>
      <c r="Q19" s="876"/>
      <c r="R19" s="876"/>
      <c r="S19" s="876"/>
      <c r="T19" s="876"/>
      <c r="U19" s="876"/>
      <c r="V19" s="876"/>
      <c r="W19" s="876"/>
      <c r="X19" s="876"/>
      <c r="Y19" s="876"/>
      <c r="Z19" s="876"/>
      <c r="AA19" s="876"/>
      <c r="AB19" s="876"/>
      <c r="AC19" s="876"/>
      <c r="AD19" s="876"/>
      <c r="AE19" s="876"/>
      <c r="AF19" s="876"/>
      <c r="AG19" s="876"/>
      <c r="AH19" s="876"/>
      <c r="AI19" s="876"/>
      <c r="AJ19" s="5"/>
      <c r="AK19" s="5"/>
      <c r="AL19" s="5"/>
      <c r="AM19" s="5"/>
      <c r="AN19" s="5"/>
      <c r="AO19" s="5"/>
      <c r="AP19" s="655"/>
      <c r="AQ19" s="655"/>
      <c r="AR19" s="655"/>
      <c r="AS19" s="655"/>
      <c r="AT19" s="652"/>
      <c r="AU19" s="652"/>
      <c r="AV19" s="652"/>
      <c r="AW19" s="652"/>
      <c r="AX19" s="652"/>
      <c r="AY19" s="652"/>
      <c r="AZ19" s="659"/>
      <c r="BA19" s="659"/>
      <c r="BB19" s="659"/>
      <c r="BC19" s="659"/>
      <c r="BD19" s="659"/>
      <c r="BE19" s="659"/>
      <c r="BF19" s="659"/>
      <c r="BG19" s="659"/>
      <c r="BH19" s="659"/>
      <c r="BI19" s="659"/>
      <c r="BJ19" s="659"/>
      <c r="BK19" s="659"/>
      <c r="BL19" s="659"/>
      <c r="BM19" s="659"/>
      <c r="BN19" s="659"/>
      <c r="BO19" s="659"/>
      <c r="BP19" s="5"/>
      <c r="BQ19" s="5"/>
      <c r="BR19" s="5"/>
      <c r="BS19" s="5"/>
      <c r="BT19" s="5"/>
      <c r="BU19" s="5"/>
      <c r="BV19" s="5"/>
      <c r="BW19" s="5"/>
      <c r="BX19" s="5"/>
      <c r="BY19" s="5"/>
      <c r="BZ19" s="5"/>
      <c r="CA19" s="5"/>
      <c r="CB19" s="5"/>
      <c r="CC19" s="644"/>
      <c r="CD19" s="644"/>
      <c r="CE19" s="644"/>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x14ac:dyDescent="0.2">
      <c r="A20" s="23"/>
      <c r="B20" s="876"/>
      <c r="C20" s="876"/>
      <c r="D20" s="876"/>
      <c r="E20" s="876"/>
      <c r="F20" s="876"/>
      <c r="G20" s="876"/>
      <c r="H20" s="876"/>
      <c r="I20" s="876"/>
      <c r="J20" s="876"/>
      <c r="K20" s="876"/>
      <c r="L20" s="876"/>
      <c r="M20" s="876"/>
      <c r="N20" s="876"/>
      <c r="O20" s="876"/>
      <c r="P20" s="876"/>
      <c r="Q20" s="876"/>
      <c r="R20" s="876"/>
      <c r="S20" s="876"/>
      <c r="T20" s="876"/>
      <c r="U20" s="876"/>
      <c r="V20" s="876"/>
      <c r="W20" s="876"/>
      <c r="X20" s="876"/>
      <c r="Y20" s="876"/>
      <c r="Z20" s="876"/>
      <c r="AA20" s="876"/>
      <c r="AB20" s="876"/>
      <c r="AC20" s="876"/>
      <c r="AD20" s="876"/>
      <c r="AE20" s="876"/>
      <c r="AF20" s="876"/>
      <c r="AG20" s="876"/>
      <c r="AH20" s="876"/>
      <c r="AI20" s="876"/>
      <c r="AJ20" s="5"/>
      <c r="AK20" s="660"/>
      <c r="AL20" s="660"/>
      <c r="AM20" s="660"/>
      <c r="AN20" s="660"/>
      <c r="AO20" s="660"/>
      <c r="AP20" s="660"/>
      <c r="AQ20" s="660"/>
      <c r="AR20" s="660"/>
      <c r="AS20" s="660"/>
      <c r="AT20" s="658"/>
      <c r="AU20" s="658"/>
      <c r="AV20" s="658"/>
      <c r="AW20" s="658"/>
      <c r="AX20" s="658"/>
      <c r="AY20" s="658"/>
      <c r="AZ20" s="659"/>
      <c r="BA20" s="659"/>
      <c r="BB20" s="659"/>
      <c r="BC20" s="659"/>
      <c r="BD20" s="659"/>
      <c r="BE20" s="659"/>
      <c r="BF20" s="659"/>
      <c r="BG20" s="659"/>
      <c r="BH20" s="659"/>
      <c r="BI20" s="659"/>
      <c r="BJ20" s="659"/>
      <c r="BK20" s="659"/>
      <c r="BL20" s="659"/>
      <c r="BM20" s="659"/>
      <c r="BN20" s="659"/>
      <c r="BO20" s="659"/>
      <c r="BP20" s="5"/>
      <c r="BQ20" s="5"/>
      <c r="BR20" s="5"/>
      <c r="BS20" s="5"/>
      <c r="BT20" s="5"/>
      <c r="BU20" s="5"/>
      <c r="BV20" s="5"/>
      <c r="BW20" s="5"/>
      <c r="BX20" s="5"/>
      <c r="BY20" s="5"/>
      <c r="BZ20" s="5"/>
      <c r="CA20" s="5"/>
      <c r="CB20" s="5"/>
      <c r="CC20" s="644"/>
      <c r="CD20" s="644"/>
      <c r="CE20" s="644"/>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23"/>
      <c r="B21" s="876"/>
      <c r="C21" s="876"/>
      <c r="D21" s="876"/>
      <c r="E21" s="876"/>
      <c r="F21" s="876"/>
      <c r="G21" s="876"/>
      <c r="H21" s="876"/>
      <c r="I21" s="876"/>
      <c r="J21" s="876"/>
      <c r="K21" s="876"/>
      <c r="L21" s="876"/>
      <c r="M21" s="876"/>
      <c r="N21" s="876"/>
      <c r="O21" s="876"/>
      <c r="P21" s="876"/>
      <c r="Q21" s="876"/>
      <c r="R21" s="876"/>
      <c r="S21" s="876"/>
      <c r="T21" s="876"/>
      <c r="U21" s="876"/>
      <c r="V21" s="876"/>
      <c r="W21" s="876"/>
      <c r="X21" s="876"/>
      <c r="Y21" s="876"/>
      <c r="Z21" s="876"/>
      <c r="AA21" s="876"/>
      <c r="AB21" s="876"/>
      <c r="AC21" s="876"/>
      <c r="AD21" s="876"/>
      <c r="AE21" s="876"/>
      <c r="AF21" s="876"/>
      <c r="AG21" s="876"/>
      <c r="AH21" s="876"/>
      <c r="AI21" s="87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c r="BT21" s="5"/>
      <c r="BU21" s="5"/>
      <c r="BV21" s="5"/>
      <c r="BW21" s="5"/>
      <c r="BX21" s="5"/>
      <c r="BY21" s="5"/>
      <c r="BZ21" s="5"/>
      <c r="CA21" s="5"/>
      <c r="CB21" s="5"/>
      <c r="CC21" s="644"/>
      <c r="CD21" s="644"/>
      <c r="CE21" s="644"/>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23"/>
      <c r="B22" s="876"/>
      <c r="C22" s="876"/>
      <c r="D22" s="876"/>
      <c r="E22" s="876"/>
      <c r="F22" s="876"/>
      <c r="G22" s="876"/>
      <c r="H22" s="876"/>
      <c r="I22" s="876"/>
      <c r="J22" s="876"/>
      <c r="K22" s="876"/>
      <c r="L22" s="876"/>
      <c r="M22" s="876"/>
      <c r="N22" s="876"/>
      <c r="O22" s="876"/>
      <c r="P22" s="876"/>
      <c r="Q22" s="876"/>
      <c r="R22" s="876"/>
      <c r="S22" s="876"/>
      <c r="T22" s="876"/>
      <c r="U22" s="876"/>
      <c r="V22" s="876"/>
      <c r="W22" s="876"/>
      <c r="X22" s="876"/>
      <c r="Y22" s="876"/>
      <c r="Z22" s="876"/>
      <c r="AA22" s="876"/>
      <c r="AB22" s="876"/>
      <c r="AC22" s="876"/>
      <c r="AD22" s="876"/>
      <c r="AE22" s="876"/>
      <c r="AF22" s="876"/>
      <c r="AG22" s="876"/>
      <c r="AH22" s="876"/>
      <c r="AI22" s="876"/>
      <c r="AJ22" s="5"/>
      <c r="AK22" s="652"/>
      <c r="AL22" s="652"/>
      <c r="AM22" s="652"/>
      <c r="AN22" s="652"/>
      <c r="AO22" s="652"/>
      <c r="AP22" s="652"/>
      <c r="AQ22" s="652"/>
      <c r="AR22" s="652"/>
      <c r="AS22" s="652"/>
      <c r="AT22" s="652"/>
      <c r="AU22" s="652"/>
      <c r="AV22" s="652"/>
      <c r="AW22" s="652"/>
      <c r="AX22" s="647"/>
      <c r="AY22" s="647"/>
      <c r="AZ22" s="647"/>
      <c r="BA22" s="647"/>
      <c r="BB22" s="5"/>
      <c r="BC22" s="652"/>
      <c r="BD22" s="652"/>
      <c r="BE22" s="652"/>
      <c r="BF22" s="652"/>
      <c r="BG22" s="652"/>
      <c r="BH22" s="652"/>
      <c r="BI22" s="652"/>
      <c r="BJ22" s="652"/>
      <c r="BK22" s="652"/>
      <c r="BL22" s="652"/>
      <c r="BM22" s="652"/>
      <c r="BN22" s="652"/>
      <c r="BO22" s="652"/>
      <c r="BP22" s="652"/>
      <c r="BQ22" s="652"/>
      <c r="BR22" s="652"/>
      <c r="BS22" s="652"/>
      <c r="BT22" s="5"/>
      <c r="BU22" s="5"/>
      <c r="BV22" s="5"/>
      <c r="BW22" s="5"/>
      <c r="BX22" s="5"/>
      <c r="BY22" s="5"/>
      <c r="BZ22" s="5"/>
      <c r="CA22" s="5"/>
      <c r="CB22" s="5"/>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76"/>
      <c r="C23" s="876"/>
      <c r="D23" s="876"/>
      <c r="E23" s="876"/>
      <c r="F23" s="876"/>
      <c r="G23" s="876"/>
      <c r="H23" s="876"/>
      <c r="I23" s="876"/>
      <c r="J23" s="876"/>
      <c r="K23" s="876"/>
      <c r="L23" s="876"/>
      <c r="M23" s="876"/>
      <c r="N23" s="876"/>
      <c r="O23" s="876"/>
      <c r="P23" s="876"/>
      <c r="Q23" s="876"/>
      <c r="R23" s="876"/>
      <c r="S23" s="876"/>
      <c r="T23" s="876"/>
      <c r="U23" s="876"/>
      <c r="V23" s="876"/>
      <c r="W23" s="876"/>
      <c r="X23" s="876"/>
      <c r="Y23" s="876"/>
      <c r="Z23" s="876"/>
      <c r="AA23" s="876"/>
      <c r="AB23" s="876"/>
      <c r="AC23" s="876"/>
      <c r="AD23" s="876"/>
      <c r="AE23" s="876"/>
      <c r="AF23" s="876"/>
      <c r="AG23" s="876"/>
      <c r="AH23" s="876"/>
      <c r="AI23" s="876"/>
      <c r="AJ23" s="5"/>
      <c r="AK23" s="641"/>
      <c r="AL23" s="641"/>
      <c r="AM23" s="641"/>
      <c r="AN23" s="641"/>
      <c r="AO23" s="641"/>
      <c r="AP23" s="652"/>
      <c r="AQ23" s="652"/>
      <c r="AR23" s="652"/>
      <c r="AS23" s="652"/>
      <c r="AT23" s="652"/>
      <c r="AU23" s="652"/>
      <c r="AV23" s="652"/>
      <c r="AW23" s="652"/>
      <c r="AX23" s="647"/>
      <c r="AY23" s="647"/>
      <c r="AZ23" s="647"/>
      <c r="BA23" s="647"/>
      <c r="BB23" s="5"/>
      <c r="BC23" s="652"/>
      <c r="BD23" s="652"/>
      <c r="BE23" s="652"/>
      <c r="BF23" s="652"/>
      <c r="BG23" s="652"/>
      <c r="BH23" s="652"/>
      <c r="BI23" s="652"/>
      <c r="BJ23" s="652"/>
      <c r="BK23" s="652"/>
      <c r="BL23" s="652"/>
      <c r="BM23" s="652"/>
      <c r="BN23" s="652"/>
      <c r="BO23" s="652"/>
      <c r="BP23" s="652"/>
      <c r="BQ23" s="652"/>
      <c r="BR23" s="652"/>
      <c r="BS23" s="652"/>
      <c r="BT23" s="5"/>
      <c r="BU23" s="5"/>
      <c r="BV23" s="5"/>
      <c r="BW23" s="5"/>
      <c r="BX23" s="5"/>
      <c r="BY23" s="5"/>
      <c r="BZ23" s="5"/>
      <c r="CA23" s="5"/>
      <c r="CB23" s="5"/>
      <c r="CC23" s="644"/>
      <c r="CD23" s="644"/>
      <c r="CE23" s="644"/>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76"/>
      <c r="C24" s="876"/>
      <c r="D24" s="876"/>
      <c r="E24" s="876"/>
      <c r="F24" s="876"/>
      <c r="G24" s="876"/>
      <c r="H24" s="876"/>
      <c r="I24" s="876"/>
      <c r="J24" s="876"/>
      <c r="K24" s="876"/>
      <c r="L24" s="876"/>
      <c r="M24" s="876"/>
      <c r="N24" s="876"/>
      <c r="O24" s="876"/>
      <c r="P24" s="876"/>
      <c r="Q24" s="876"/>
      <c r="R24" s="876"/>
      <c r="S24" s="876"/>
      <c r="T24" s="876"/>
      <c r="U24" s="876"/>
      <c r="V24" s="876"/>
      <c r="W24" s="876"/>
      <c r="X24" s="876"/>
      <c r="Y24" s="876"/>
      <c r="Z24" s="876"/>
      <c r="AA24" s="876"/>
      <c r="AB24" s="876"/>
      <c r="AC24" s="876"/>
      <c r="AD24" s="876"/>
      <c r="AE24" s="876"/>
      <c r="AF24" s="876"/>
      <c r="AG24" s="876"/>
      <c r="AH24" s="876"/>
      <c r="AI24" s="876"/>
      <c r="AJ24" s="5"/>
      <c r="AK24" s="641"/>
      <c r="AL24" s="641"/>
      <c r="AM24" s="641"/>
      <c r="AN24" s="641"/>
      <c r="AO24" s="641"/>
      <c r="AP24" s="652"/>
      <c r="AQ24" s="652"/>
      <c r="AR24" s="652"/>
      <c r="AS24" s="652"/>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76"/>
      <c r="C25" s="876"/>
      <c r="D25" s="876"/>
      <c r="E25" s="876"/>
      <c r="F25" s="876"/>
      <c r="G25" s="876"/>
      <c r="H25" s="876"/>
      <c r="I25" s="876"/>
      <c r="J25" s="876"/>
      <c r="K25" s="876"/>
      <c r="L25" s="876"/>
      <c r="M25" s="876"/>
      <c r="N25" s="876"/>
      <c r="O25" s="876"/>
      <c r="P25" s="876"/>
      <c r="Q25" s="876"/>
      <c r="R25" s="876"/>
      <c r="S25" s="876"/>
      <c r="T25" s="876"/>
      <c r="U25" s="876"/>
      <c r="V25" s="876"/>
      <c r="W25" s="876"/>
      <c r="X25" s="876"/>
      <c r="Y25" s="876"/>
      <c r="Z25" s="876"/>
      <c r="AA25" s="876"/>
      <c r="AB25" s="876"/>
      <c r="AC25" s="876"/>
      <c r="AD25" s="876"/>
      <c r="AE25" s="876"/>
      <c r="AF25" s="876"/>
      <c r="AG25" s="876"/>
      <c r="AH25" s="876"/>
      <c r="AI25" s="876"/>
      <c r="AJ25" s="5"/>
      <c r="AK25" s="641"/>
      <c r="AL25" s="641"/>
      <c r="AM25" s="641"/>
      <c r="AN25" s="641"/>
      <c r="AO25" s="641"/>
      <c r="AP25" s="652"/>
      <c r="AQ25" s="652"/>
      <c r="AR25" s="652"/>
      <c r="AS25" s="652"/>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76"/>
      <c r="C26" s="876"/>
      <c r="D26" s="876"/>
      <c r="E26" s="876"/>
      <c r="F26" s="876"/>
      <c r="G26" s="876"/>
      <c r="H26" s="876"/>
      <c r="I26" s="876"/>
      <c r="J26" s="876"/>
      <c r="K26" s="876"/>
      <c r="L26" s="876"/>
      <c r="M26" s="876"/>
      <c r="N26" s="876"/>
      <c r="O26" s="876"/>
      <c r="P26" s="876"/>
      <c r="Q26" s="876"/>
      <c r="R26" s="876"/>
      <c r="S26" s="876"/>
      <c r="T26" s="876"/>
      <c r="U26" s="876"/>
      <c r="V26" s="876"/>
      <c r="W26" s="876"/>
      <c r="X26" s="876"/>
      <c r="Y26" s="876"/>
      <c r="Z26" s="876"/>
      <c r="AA26" s="876"/>
      <c r="AB26" s="876"/>
      <c r="AC26" s="876"/>
      <c r="AD26" s="876"/>
      <c r="AE26" s="876"/>
      <c r="AF26" s="876"/>
      <c r="AG26" s="876"/>
      <c r="AH26" s="876"/>
      <c r="AI26" s="876"/>
      <c r="AJ26" s="5"/>
      <c r="AK26" s="641"/>
      <c r="AL26" s="641"/>
      <c r="AM26" s="641"/>
      <c r="AN26" s="641"/>
      <c r="AO26" s="641"/>
      <c r="AP26" s="652"/>
      <c r="AQ26" s="652"/>
      <c r="AR26" s="652"/>
      <c r="AS26" s="652"/>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76"/>
      <c r="C27" s="876"/>
      <c r="D27" s="876"/>
      <c r="E27" s="876"/>
      <c r="F27" s="876"/>
      <c r="G27" s="876"/>
      <c r="H27" s="876"/>
      <c r="I27" s="876"/>
      <c r="J27" s="876"/>
      <c r="K27" s="876"/>
      <c r="L27" s="876"/>
      <c r="M27" s="876"/>
      <c r="N27" s="876"/>
      <c r="O27" s="876"/>
      <c r="P27" s="876"/>
      <c r="Q27" s="876"/>
      <c r="R27" s="876"/>
      <c r="S27" s="876"/>
      <c r="T27" s="876"/>
      <c r="U27" s="876"/>
      <c r="V27" s="876"/>
      <c r="W27" s="876"/>
      <c r="X27" s="876"/>
      <c r="Y27" s="876"/>
      <c r="Z27" s="876"/>
      <c r="AA27" s="876"/>
      <c r="AB27" s="876"/>
      <c r="AC27" s="876"/>
      <c r="AD27" s="876"/>
      <c r="AE27" s="876"/>
      <c r="AF27" s="876"/>
      <c r="AG27" s="876"/>
      <c r="AH27" s="876"/>
      <c r="AI27" s="876"/>
      <c r="AJ27" s="5"/>
      <c r="AK27" s="659"/>
      <c r="AL27" s="659"/>
      <c r="AM27" s="659"/>
      <c r="AN27" s="659"/>
      <c r="AO27" s="659"/>
      <c r="AP27" s="652"/>
      <c r="AQ27" s="652"/>
      <c r="AR27" s="652"/>
      <c r="AS27" s="652"/>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x14ac:dyDescent="0.2">
      <c r="A28" s="23"/>
      <c r="B28" s="876"/>
      <c r="C28" s="876"/>
      <c r="D28" s="876"/>
      <c r="E28" s="876"/>
      <c r="F28" s="876"/>
      <c r="G28" s="876"/>
      <c r="H28" s="876"/>
      <c r="I28" s="876"/>
      <c r="J28" s="876"/>
      <c r="K28" s="876"/>
      <c r="L28" s="876"/>
      <c r="M28" s="876"/>
      <c r="N28" s="876"/>
      <c r="O28" s="876"/>
      <c r="P28" s="876"/>
      <c r="Q28" s="876"/>
      <c r="R28" s="876"/>
      <c r="S28" s="876"/>
      <c r="T28" s="876"/>
      <c r="U28" s="876"/>
      <c r="V28" s="876"/>
      <c r="W28" s="876"/>
      <c r="X28" s="876"/>
      <c r="Y28" s="876"/>
      <c r="Z28" s="876"/>
      <c r="AA28" s="876"/>
      <c r="AB28" s="876"/>
      <c r="AC28" s="876"/>
      <c r="AD28" s="876"/>
      <c r="AE28" s="876"/>
      <c r="AF28" s="876"/>
      <c r="AG28" s="876"/>
      <c r="AH28" s="876"/>
      <c r="AI28" s="876"/>
      <c r="AJ28" s="5"/>
      <c r="AK28" s="5"/>
      <c r="AL28" s="5"/>
      <c r="AM28" s="5"/>
      <c r="AN28" s="5"/>
      <c r="AO28" s="5"/>
      <c r="AP28" s="652"/>
      <c r="AQ28" s="652"/>
      <c r="AR28" s="652"/>
      <c r="AS28" s="65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76"/>
      <c r="C29" s="876"/>
      <c r="D29" s="876"/>
      <c r="E29" s="876"/>
      <c r="F29" s="876"/>
      <c r="G29" s="876"/>
      <c r="H29" s="876"/>
      <c r="I29" s="876"/>
      <c r="J29" s="876"/>
      <c r="K29" s="876"/>
      <c r="L29" s="876"/>
      <c r="M29" s="876"/>
      <c r="N29" s="876"/>
      <c r="O29" s="876"/>
      <c r="P29" s="876"/>
      <c r="Q29" s="876"/>
      <c r="R29" s="876"/>
      <c r="S29" s="876"/>
      <c r="T29" s="876"/>
      <c r="U29" s="876"/>
      <c r="V29" s="876"/>
      <c r="W29" s="876"/>
      <c r="X29" s="876"/>
      <c r="Y29" s="876"/>
      <c r="Z29" s="876"/>
      <c r="AA29" s="876"/>
      <c r="AB29" s="876"/>
      <c r="AC29" s="876"/>
      <c r="AD29" s="876"/>
      <c r="AE29" s="876"/>
      <c r="AF29" s="876"/>
      <c r="AG29" s="876"/>
      <c r="AH29" s="876"/>
      <c r="AI29" s="876"/>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876"/>
      <c r="C30" s="876"/>
      <c r="D30" s="876"/>
      <c r="E30" s="876"/>
      <c r="F30" s="876"/>
      <c r="G30" s="876"/>
      <c r="H30" s="876"/>
      <c r="I30" s="876"/>
      <c r="J30" s="876"/>
      <c r="K30" s="876"/>
      <c r="L30" s="876"/>
      <c r="M30" s="876"/>
      <c r="N30" s="876"/>
      <c r="O30" s="876"/>
      <c r="P30" s="876"/>
      <c r="Q30" s="876"/>
      <c r="R30" s="876"/>
      <c r="S30" s="876"/>
      <c r="T30" s="876"/>
      <c r="U30" s="876"/>
      <c r="V30" s="876"/>
      <c r="W30" s="876"/>
      <c r="X30" s="876"/>
      <c r="Y30" s="876"/>
      <c r="Z30" s="876"/>
      <c r="AA30" s="876"/>
      <c r="AB30" s="876"/>
      <c r="AC30" s="876"/>
      <c r="AD30" s="876"/>
      <c r="AE30" s="876"/>
      <c r="AF30" s="876"/>
      <c r="AG30" s="876"/>
      <c r="AH30" s="876"/>
      <c r="AI30" s="876"/>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76"/>
      <c r="C31" s="876"/>
      <c r="D31" s="876"/>
      <c r="E31" s="876"/>
      <c r="F31" s="876"/>
      <c r="G31" s="876"/>
      <c r="H31" s="876"/>
      <c r="I31" s="876"/>
      <c r="J31" s="876"/>
      <c r="K31" s="876"/>
      <c r="L31" s="876"/>
      <c r="M31" s="876"/>
      <c r="N31" s="876"/>
      <c r="O31" s="876"/>
      <c r="P31" s="876"/>
      <c r="Q31" s="876"/>
      <c r="R31" s="876"/>
      <c r="S31" s="876"/>
      <c r="T31" s="876"/>
      <c r="U31" s="876"/>
      <c r="V31" s="876"/>
      <c r="W31" s="876"/>
      <c r="X31" s="876"/>
      <c r="Y31" s="876"/>
      <c r="Z31" s="876"/>
      <c r="AA31" s="876"/>
      <c r="AB31" s="876"/>
      <c r="AC31" s="876"/>
      <c r="AD31" s="876"/>
      <c r="AE31" s="876"/>
      <c r="AF31" s="876"/>
      <c r="AG31" s="876"/>
      <c r="AH31" s="876"/>
      <c r="AI31" s="876"/>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23"/>
      <c r="B32" s="876"/>
      <c r="C32" s="876"/>
      <c r="D32" s="876"/>
      <c r="E32" s="876"/>
      <c r="F32" s="876"/>
      <c r="G32" s="876"/>
      <c r="H32" s="876"/>
      <c r="I32" s="876"/>
      <c r="J32" s="876"/>
      <c r="K32" s="876"/>
      <c r="L32" s="876"/>
      <c r="M32" s="876"/>
      <c r="N32" s="876"/>
      <c r="O32" s="876"/>
      <c r="P32" s="876"/>
      <c r="Q32" s="876"/>
      <c r="R32" s="876"/>
      <c r="S32" s="876"/>
      <c r="T32" s="876"/>
      <c r="U32" s="876"/>
      <c r="V32" s="876"/>
      <c r="W32" s="876"/>
      <c r="X32" s="876"/>
      <c r="Y32" s="876"/>
      <c r="Z32" s="876"/>
      <c r="AA32" s="876"/>
      <c r="AB32" s="876"/>
      <c r="AC32" s="876"/>
      <c r="AD32" s="876"/>
      <c r="AE32" s="876"/>
      <c r="AF32" s="876"/>
      <c r="AG32" s="876"/>
      <c r="AH32" s="876"/>
      <c r="AI32" s="876"/>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76"/>
      <c r="C33" s="876"/>
      <c r="D33" s="876"/>
      <c r="E33" s="876"/>
      <c r="F33" s="876"/>
      <c r="G33" s="876"/>
      <c r="H33" s="876"/>
      <c r="I33" s="876"/>
      <c r="J33" s="876"/>
      <c r="K33" s="876"/>
      <c r="L33" s="876"/>
      <c r="M33" s="876"/>
      <c r="N33" s="876"/>
      <c r="O33" s="876"/>
      <c r="P33" s="876"/>
      <c r="Q33" s="876"/>
      <c r="R33" s="876"/>
      <c r="S33" s="876"/>
      <c r="T33" s="876"/>
      <c r="U33" s="876"/>
      <c r="V33" s="876"/>
      <c r="W33" s="876"/>
      <c r="X33" s="876"/>
      <c r="Y33" s="876"/>
      <c r="Z33" s="876"/>
      <c r="AA33" s="876"/>
      <c r="AB33" s="876"/>
      <c r="AC33" s="876"/>
      <c r="AD33" s="876"/>
      <c r="AE33" s="876"/>
      <c r="AF33" s="876"/>
      <c r="AG33" s="876"/>
      <c r="AH33" s="876"/>
      <c r="AI33" s="876"/>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76"/>
      <c r="C34" s="876"/>
      <c r="D34" s="876"/>
      <c r="E34" s="876"/>
      <c r="F34" s="876"/>
      <c r="G34" s="876"/>
      <c r="H34" s="876"/>
      <c r="I34" s="876"/>
      <c r="J34" s="876"/>
      <c r="K34" s="876"/>
      <c r="L34" s="876"/>
      <c r="M34" s="876"/>
      <c r="N34" s="876"/>
      <c r="O34" s="876"/>
      <c r="P34" s="876"/>
      <c r="Q34" s="876"/>
      <c r="R34" s="876"/>
      <c r="S34" s="876"/>
      <c r="T34" s="876"/>
      <c r="U34" s="876"/>
      <c r="V34" s="876"/>
      <c r="W34" s="876"/>
      <c r="X34" s="876"/>
      <c r="Y34" s="876"/>
      <c r="Z34" s="876"/>
      <c r="AA34" s="876"/>
      <c r="AB34" s="876"/>
      <c r="AC34" s="876"/>
      <c r="AD34" s="876"/>
      <c r="AE34" s="876"/>
      <c r="AF34" s="876"/>
      <c r="AG34" s="876"/>
      <c r="AH34" s="876"/>
      <c r="AI34" s="876"/>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5"/>
      <c r="AK37" s="5"/>
      <c r="AL37" s="5"/>
      <c r="AM37" s="650"/>
      <c r="AN37" s="650"/>
      <c r="AO37" s="650"/>
      <c r="AP37" s="650"/>
      <c r="AQ37" s="650"/>
      <c r="AR37" s="650"/>
      <c r="AS37" s="650"/>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5"/>
      <c r="AK38" s="662"/>
      <c r="AL38" s="652"/>
      <c r="AM38" s="650"/>
      <c r="AN38" s="650"/>
      <c r="AO38" s="650"/>
      <c r="AP38" s="650"/>
      <c r="AQ38" s="650"/>
      <c r="AR38" s="650"/>
      <c r="AS38" s="650"/>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5"/>
      <c r="AK39" s="652"/>
      <c r="AL39" s="652"/>
      <c r="AM39" s="650"/>
      <c r="AN39" s="650"/>
      <c r="AO39" s="650"/>
      <c r="AP39" s="650"/>
      <c r="AQ39" s="650"/>
      <c r="AR39" s="650"/>
      <c r="AS39" s="650"/>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5"/>
      <c r="AK40" s="641"/>
      <c r="AL40" s="641"/>
      <c r="AM40" s="650"/>
      <c r="AN40" s="650"/>
      <c r="AO40" s="650"/>
      <c r="AP40" s="650"/>
      <c r="AQ40" s="650"/>
      <c r="AR40" s="650"/>
      <c r="AS40" s="650"/>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76"/>
      <c r="C41" s="876"/>
      <c r="D41" s="876"/>
      <c r="E41" s="876"/>
      <c r="F41" s="876"/>
      <c r="G41" s="876"/>
      <c r="H41" s="876"/>
      <c r="I41" s="876"/>
      <c r="J41" s="876"/>
      <c r="K41" s="876"/>
      <c r="L41" s="876"/>
      <c r="M41" s="876"/>
      <c r="N41" s="876"/>
      <c r="O41" s="876"/>
      <c r="P41" s="876"/>
      <c r="Q41" s="876"/>
      <c r="R41" s="876"/>
      <c r="S41" s="876"/>
      <c r="T41" s="876"/>
      <c r="U41" s="876"/>
      <c r="V41" s="876"/>
      <c r="W41" s="876"/>
      <c r="X41" s="876"/>
      <c r="Y41" s="876"/>
      <c r="Z41" s="876"/>
      <c r="AA41" s="876"/>
      <c r="AB41" s="876"/>
      <c r="AC41" s="876"/>
      <c r="AD41" s="876"/>
      <c r="AE41" s="876"/>
      <c r="AF41" s="876"/>
      <c r="AG41" s="876"/>
      <c r="AH41" s="876"/>
      <c r="AI41" s="876"/>
      <c r="AJ41" s="5"/>
      <c r="AK41" s="641"/>
      <c r="AL41" s="641"/>
      <c r="AM41" s="650"/>
      <c r="AN41" s="650"/>
      <c r="AO41" s="650"/>
      <c r="AP41" s="650"/>
      <c r="AQ41" s="650"/>
      <c r="AR41" s="650"/>
      <c r="AS41" s="650"/>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76"/>
      <c r="C42" s="876"/>
      <c r="D42" s="876"/>
      <c r="E42" s="876"/>
      <c r="F42" s="876"/>
      <c r="G42" s="876"/>
      <c r="H42" s="876"/>
      <c r="I42" s="876"/>
      <c r="J42" s="876"/>
      <c r="K42" s="876"/>
      <c r="L42" s="876"/>
      <c r="M42" s="876"/>
      <c r="N42" s="876"/>
      <c r="O42" s="876"/>
      <c r="P42" s="876"/>
      <c r="Q42" s="876"/>
      <c r="R42" s="876"/>
      <c r="S42" s="876"/>
      <c r="T42" s="876"/>
      <c r="U42" s="876"/>
      <c r="V42" s="876"/>
      <c r="W42" s="876"/>
      <c r="X42" s="876"/>
      <c r="Y42" s="876"/>
      <c r="Z42" s="876"/>
      <c r="AA42" s="876"/>
      <c r="AB42" s="876"/>
      <c r="AC42" s="876"/>
      <c r="AD42" s="876"/>
      <c r="AE42" s="876"/>
      <c r="AF42" s="876"/>
      <c r="AG42" s="876"/>
      <c r="AH42" s="876"/>
      <c r="AI42" s="876"/>
      <c r="AJ42" s="5"/>
      <c r="AK42" s="641"/>
      <c r="AL42" s="641"/>
      <c r="AM42" s="650"/>
      <c r="AN42" s="650"/>
      <c r="AO42" s="650"/>
      <c r="AP42" s="650"/>
      <c r="AQ42" s="650"/>
      <c r="AR42" s="650"/>
      <c r="AS42" s="650"/>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76"/>
      <c r="C43" s="876"/>
      <c r="D43" s="876"/>
      <c r="E43" s="876"/>
      <c r="F43" s="876"/>
      <c r="G43" s="876"/>
      <c r="H43" s="876"/>
      <c r="I43" s="876"/>
      <c r="J43" s="876"/>
      <c r="K43" s="876"/>
      <c r="L43" s="876"/>
      <c r="M43" s="876"/>
      <c r="N43" s="876"/>
      <c r="O43" s="876"/>
      <c r="P43" s="876"/>
      <c r="Q43" s="876"/>
      <c r="R43" s="876"/>
      <c r="S43" s="876"/>
      <c r="T43" s="876"/>
      <c r="U43" s="876"/>
      <c r="V43" s="876"/>
      <c r="W43" s="876"/>
      <c r="X43" s="876"/>
      <c r="Y43" s="876"/>
      <c r="Z43" s="876"/>
      <c r="AA43" s="876"/>
      <c r="AB43" s="876"/>
      <c r="AC43" s="876"/>
      <c r="AD43" s="876"/>
      <c r="AE43" s="876"/>
      <c r="AF43" s="876"/>
      <c r="AG43" s="876"/>
      <c r="AH43" s="876"/>
      <c r="AI43" s="876"/>
      <c r="AJ43" s="5"/>
      <c r="AK43" s="641"/>
      <c r="AL43" s="641"/>
      <c r="AM43" s="650"/>
      <c r="AN43" s="650"/>
      <c r="AO43" s="650"/>
      <c r="AP43" s="650"/>
      <c r="AQ43" s="650"/>
      <c r="AR43" s="650"/>
      <c r="AS43" s="650"/>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76"/>
      <c r="C44" s="876"/>
      <c r="D44" s="876"/>
      <c r="E44" s="876"/>
      <c r="F44" s="876"/>
      <c r="G44" s="876"/>
      <c r="H44" s="876"/>
      <c r="I44" s="876"/>
      <c r="J44" s="876"/>
      <c r="K44" s="876"/>
      <c r="L44" s="876"/>
      <c r="M44" s="876"/>
      <c r="N44" s="876"/>
      <c r="O44" s="876"/>
      <c r="P44" s="876"/>
      <c r="Q44" s="876"/>
      <c r="R44" s="876"/>
      <c r="S44" s="876"/>
      <c r="T44" s="876"/>
      <c r="U44" s="876"/>
      <c r="V44" s="876"/>
      <c r="W44" s="876"/>
      <c r="X44" s="876"/>
      <c r="Y44" s="876"/>
      <c r="Z44" s="876"/>
      <c r="AA44" s="876"/>
      <c r="AB44" s="876"/>
      <c r="AC44" s="876"/>
      <c r="AD44" s="876"/>
      <c r="AE44" s="876"/>
      <c r="AF44" s="876"/>
      <c r="AG44" s="876"/>
      <c r="AH44" s="876"/>
      <c r="AI44" s="876"/>
      <c r="AJ44" s="5"/>
      <c r="AK44" s="641"/>
      <c r="AL44" s="641"/>
      <c r="AM44" s="650"/>
      <c r="AN44" s="650"/>
      <c r="AO44" s="650"/>
      <c r="AP44" s="650"/>
      <c r="AQ44" s="650"/>
      <c r="AR44" s="650"/>
      <c r="AS44" s="650"/>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76"/>
      <c r="C45" s="876"/>
      <c r="D45" s="876"/>
      <c r="E45" s="876"/>
      <c r="F45" s="876"/>
      <c r="G45" s="876"/>
      <c r="H45" s="876"/>
      <c r="I45" s="876"/>
      <c r="J45" s="876"/>
      <c r="K45" s="876"/>
      <c r="L45" s="876"/>
      <c r="M45" s="876"/>
      <c r="N45" s="876"/>
      <c r="O45" s="876"/>
      <c r="P45" s="876"/>
      <c r="Q45" s="876"/>
      <c r="R45" s="876"/>
      <c r="S45" s="876"/>
      <c r="T45" s="876"/>
      <c r="U45" s="876"/>
      <c r="V45" s="876"/>
      <c r="W45" s="876"/>
      <c r="X45" s="876"/>
      <c r="Y45" s="876"/>
      <c r="Z45" s="876"/>
      <c r="AA45" s="876"/>
      <c r="AB45" s="876"/>
      <c r="AC45" s="876"/>
      <c r="AD45" s="876"/>
      <c r="AE45" s="876"/>
      <c r="AF45" s="876"/>
      <c r="AG45" s="876"/>
      <c r="AH45" s="876"/>
      <c r="AI45" s="876"/>
      <c r="AJ45" s="5"/>
      <c r="AK45" s="641"/>
      <c r="AL45" s="641"/>
      <c r="AM45" s="650"/>
      <c r="AN45" s="650"/>
      <c r="AO45" s="650"/>
      <c r="AP45" s="650"/>
      <c r="AQ45" s="650"/>
      <c r="AR45" s="650"/>
      <c r="AS45" s="650"/>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76"/>
      <c r="C46" s="876"/>
      <c r="D46" s="876"/>
      <c r="E46" s="876"/>
      <c r="F46" s="876"/>
      <c r="G46" s="876"/>
      <c r="H46" s="876"/>
      <c r="I46" s="876"/>
      <c r="J46" s="876"/>
      <c r="K46" s="876"/>
      <c r="L46" s="876"/>
      <c r="M46" s="876"/>
      <c r="N46" s="876"/>
      <c r="O46" s="876"/>
      <c r="P46" s="876"/>
      <c r="Q46" s="876"/>
      <c r="R46" s="876"/>
      <c r="S46" s="876"/>
      <c r="T46" s="876"/>
      <c r="U46" s="876"/>
      <c r="V46" s="876"/>
      <c r="W46" s="876"/>
      <c r="X46" s="876"/>
      <c r="Y46" s="876"/>
      <c r="Z46" s="876"/>
      <c r="AA46" s="876"/>
      <c r="AB46" s="876"/>
      <c r="AC46" s="876"/>
      <c r="AD46" s="876"/>
      <c r="AE46" s="876"/>
      <c r="AF46" s="876"/>
      <c r="AG46" s="876"/>
      <c r="AH46" s="876"/>
      <c r="AI46" s="876"/>
      <c r="AJ46" s="5"/>
      <c r="AK46" s="641"/>
      <c r="AL46" s="641"/>
      <c r="AM46" s="650"/>
      <c r="AN46" s="650"/>
      <c r="AO46" s="650"/>
      <c r="AP46" s="650"/>
      <c r="AQ46" s="650"/>
      <c r="AR46" s="650"/>
      <c r="AS46" s="650"/>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76"/>
      <c r="C47" s="876"/>
      <c r="D47" s="876"/>
      <c r="E47" s="876"/>
      <c r="F47" s="876"/>
      <c r="G47" s="876"/>
      <c r="H47" s="876"/>
      <c r="I47" s="876"/>
      <c r="J47" s="876"/>
      <c r="K47" s="876"/>
      <c r="L47" s="876"/>
      <c r="M47" s="876"/>
      <c r="N47" s="876"/>
      <c r="O47" s="876"/>
      <c r="P47" s="876"/>
      <c r="Q47" s="876"/>
      <c r="R47" s="876"/>
      <c r="S47" s="876"/>
      <c r="T47" s="876"/>
      <c r="U47" s="876"/>
      <c r="V47" s="876"/>
      <c r="W47" s="876"/>
      <c r="X47" s="876"/>
      <c r="Y47" s="876"/>
      <c r="Z47" s="876"/>
      <c r="AA47" s="876"/>
      <c r="AB47" s="876"/>
      <c r="AC47" s="876"/>
      <c r="AD47" s="876"/>
      <c r="AE47" s="876"/>
      <c r="AF47" s="876"/>
      <c r="AG47" s="876"/>
      <c r="AH47" s="876"/>
      <c r="AI47" s="876"/>
      <c r="AJ47" s="5"/>
      <c r="AK47" s="641"/>
      <c r="AL47" s="641"/>
      <c r="AM47" s="650"/>
      <c r="AN47" s="650"/>
      <c r="AO47" s="650"/>
      <c r="AP47" s="650"/>
      <c r="AQ47" s="650"/>
      <c r="AR47" s="650"/>
      <c r="AS47" s="650"/>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76"/>
      <c r="C48" s="876"/>
      <c r="D48" s="876"/>
      <c r="E48" s="876"/>
      <c r="F48" s="876"/>
      <c r="G48" s="876"/>
      <c r="H48" s="876"/>
      <c r="I48" s="876"/>
      <c r="J48" s="876"/>
      <c r="K48" s="876"/>
      <c r="L48" s="876"/>
      <c r="M48" s="876"/>
      <c r="N48" s="876"/>
      <c r="O48" s="876"/>
      <c r="P48" s="876"/>
      <c r="Q48" s="876"/>
      <c r="R48" s="876"/>
      <c r="S48" s="876"/>
      <c r="T48" s="876"/>
      <c r="U48" s="876"/>
      <c r="V48" s="876"/>
      <c r="W48" s="876"/>
      <c r="X48" s="876"/>
      <c r="Y48" s="876"/>
      <c r="Z48" s="876"/>
      <c r="AA48" s="876"/>
      <c r="AB48" s="876"/>
      <c r="AC48" s="876"/>
      <c r="AD48" s="876"/>
      <c r="AE48" s="876"/>
      <c r="AF48" s="876"/>
      <c r="AG48" s="876"/>
      <c r="AH48" s="876"/>
      <c r="AI48" s="876"/>
      <c r="AJ48" s="5"/>
      <c r="AK48" s="641"/>
      <c r="AL48" s="641"/>
      <c r="AM48" s="650"/>
      <c r="AN48" s="650"/>
      <c r="AO48" s="650"/>
      <c r="AP48" s="650"/>
      <c r="AQ48" s="650"/>
      <c r="AR48" s="650"/>
      <c r="AS48" s="650"/>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76"/>
      <c r="C49" s="876"/>
      <c r="D49" s="876"/>
      <c r="E49" s="876"/>
      <c r="F49" s="876"/>
      <c r="G49" s="876"/>
      <c r="H49" s="876"/>
      <c r="I49" s="876"/>
      <c r="J49" s="876"/>
      <c r="K49" s="876"/>
      <c r="L49" s="876"/>
      <c r="M49" s="876"/>
      <c r="N49" s="876"/>
      <c r="O49" s="876"/>
      <c r="P49" s="876"/>
      <c r="Q49" s="876"/>
      <c r="R49" s="876"/>
      <c r="S49" s="876"/>
      <c r="T49" s="876"/>
      <c r="U49" s="876"/>
      <c r="V49" s="876"/>
      <c r="W49" s="876"/>
      <c r="X49" s="876"/>
      <c r="Y49" s="876"/>
      <c r="Z49" s="876"/>
      <c r="AA49" s="876"/>
      <c r="AB49" s="876"/>
      <c r="AC49" s="876"/>
      <c r="AD49" s="876"/>
      <c r="AE49" s="876"/>
      <c r="AF49" s="876"/>
      <c r="AG49" s="876"/>
      <c r="AH49" s="876"/>
      <c r="AI49" s="876"/>
      <c r="AJ49" s="5"/>
      <c r="AK49" s="641"/>
      <c r="AL49" s="641"/>
      <c r="AM49" s="650"/>
      <c r="AN49" s="650"/>
      <c r="AO49" s="650"/>
      <c r="AP49" s="650"/>
      <c r="AQ49" s="650"/>
      <c r="AR49" s="650"/>
      <c r="AS49" s="650"/>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76"/>
      <c r="C50" s="876"/>
      <c r="D50" s="876"/>
      <c r="E50" s="876"/>
      <c r="F50" s="876"/>
      <c r="G50" s="876"/>
      <c r="H50" s="876"/>
      <c r="I50" s="876"/>
      <c r="J50" s="876"/>
      <c r="K50" s="876"/>
      <c r="L50" s="876"/>
      <c r="M50" s="876"/>
      <c r="N50" s="876"/>
      <c r="O50" s="876"/>
      <c r="P50" s="876"/>
      <c r="Q50" s="876"/>
      <c r="R50" s="876"/>
      <c r="S50" s="876"/>
      <c r="T50" s="876"/>
      <c r="U50" s="876"/>
      <c r="V50" s="876"/>
      <c r="W50" s="876"/>
      <c r="X50" s="876"/>
      <c r="Y50" s="876"/>
      <c r="Z50" s="876"/>
      <c r="AA50" s="876"/>
      <c r="AB50" s="876"/>
      <c r="AC50" s="876"/>
      <c r="AD50" s="876"/>
      <c r="AE50" s="876"/>
      <c r="AF50" s="876"/>
      <c r="AG50" s="876"/>
      <c r="AH50" s="876"/>
      <c r="AI50" s="876"/>
      <c r="AJ50" s="5"/>
      <c r="AK50" s="641"/>
      <c r="AL50" s="641"/>
      <c r="AM50" s="650"/>
      <c r="AN50" s="650"/>
      <c r="AO50" s="650"/>
      <c r="AP50" s="650"/>
      <c r="AQ50" s="650"/>
      <c r="AR50" s="650"/>
      <c r="AS50" s="650"/>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641"/>
      <c r="AL51" s="641"/>
      <c r="AM51" s="650"/>
      <c r="AN51" s="650"/>
      <c r="AO51" s="650"/>
      <c r="AP51" s="650"/>
      <c r="AQ51" s="650"/>
      <c r="AR51" s="650"/>
      <c r="AS51" s="650"/>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650"/>
      <c r="AN52" s="650"/>
      <c r="AO52" s="650"/>
      <c r="AP52" s="650"/>
      <c r="AQ52" s="650"/>
      <c r="AR52" s="650"/>
      <c r="AS52" s="650"/>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06">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L9:L13"/>
    <mergeCell ref="M9:N9"/>
    <mergeCell ref="O9:O13"/>
    <mergeCell ref="P9:Q9"/>
    <mergeCell ref="R9:R13"/>
    <mergeCell ref="S9:T9"/>
    <mergeCell ref="M10:N13"/>
    <mergeCell ref="P10:Q13"/>
    <mergeCell ref="S10:T13"/>
    <mergeCell ref="U9:U13"/>
    <mergeCell ref="V9:W9"/>
    <mergeCell ref="X9:X13"/>
    <mergeCell ref="Y9:Z9"/>
    <mergeCell ref="AA9:AA13"/>
    <mergeCell ref="AB9:AC9"/>
    <mergeCell ref="V10:W13"/>
    <mergeCell ref="Y10:Z13"/>
    <mergeCell ref="AB10:AC13"/>
    <mergeCell ref="AK14:AL14"/>
    <mergeCell ref="AM14:AS14"/>
    <mergeCell ref="AK15:AL15"/>
    <mergeCell ref="AM15:AS15"/>
    <mergeCell ref="B16:AI16"/>
    <mergeCell ref="AK16:AL16"/>
    <mergeCell ref="AM16:AS16"/>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B22:AI22"/>
    <mergeCell ref="B23:AI23"/>
    <mergeCell ref="B24:AI24"/>
    <mergeCell ref="B25:AI25"/>
    <mergeCell ref="B26:AI26"/>
    <mergeCell ref="B27:AI27"/>
    <mergeCell ref="B17:AI17"/>
    <mergeCell ref="AK17:AL17"/>
    <mergeCell ref="B18:AI18"/>
    <mergeCell ref="B19:AI19"/>
    <mergeCell ref="B20:AI20"/>
    <mergeCell ref="B21:AI21"/>
    <mergeCell ref="B34:AI34"/>
    <mergeCell ref="B35:AI35"/>
    <mergeCell ref="B36:AI36"/>
    <mergeCell ref="B37:AI37"/>
    <mergeCell ref="B38:AI38"/>
    <mergeCell ref="B39:AI39"/>
    <mergeCell ref="B28:AI28"/>
    <mergeCell ref="B29:AI29"/>
    <mergeCell ref="B30:AI30"/>
    <mergeCell ref="B31:AI31"/>
    <mergeCell ref="B32:AI32"/>
    <mergeCell ref="B33:AI33"/>
    <mergeCell ref="B46:AI46"/>
    <mergeCell ref="B47:AI47"/>
    <mergeCell ref="B48:AI48"/>
    <mergeCell ref="B49:AI49"/>
    <mergeCell ref="B50:AI50"/>
    <mergeCell ref="B51:AI51"/>
    <mergeCell ref="B40:AI40"/>
    <mergeCell ref="B41:AI41"/>
    <mergeCell ref="B42:AI42"/>
    <mergeCell ref="B43:AI43"/>
    <mergeCell ref="B44:AI44"/>
    <mergeCell ref="B45:AI45"/>
    <mergeCell ref="B58:AI58"/>
    <mergeCell ref="B59:AI59"/>
    <mergeCell ref="B60:AI60"/>
    <mergeCell ref="E62:K62"/>
    <mergeCell ref="V62:AI62"/>
    <mergeCell ref="B52:AI52"/>
    <mergeCell ref="B53:AI53"/>
    <mergeCell ref="B54:AI54"/>
    <mergeCell ref="B55:AI55"/>
    <mergeCell ref="B56:AI56"/>
    <mergeCell ref="B57:AI57"/>
  </mergeCells>
  <conditionalFormatting sqref="V62:AI62 E62:K62">
    <cfRule type="containsBlanks" dxfId="1393" priority="10">
      <formula>LEN(TRIM(E62))=0</formula>
    </cfRule>
  </conditionalFormatting>
  <conditionalFormatting sqref="F9:AG13">
    <cfRule type="containsBlanks" dxfId="1392" priority="9">
      <formula>LEN(TRIM(F9))=0</formula>
    </cfRule>
  </conditionalFormatting>
  <conditionalFormatting sqref="D10:E13">
    <cfRule type="containsBlanks" dxfId="1391" priority="8">
      <formula>LEN(TRIM(D10))=0</formula>
    </cfRule>
  </conditionalFormatting>
  <conditionalFormatting sqref="AH10:AI13 AE10:AF13 AB10:AC13 Y10:Z13 V10:W13 S10:T13 P10:Q13 M10:N13 J10:K13 G10:H13 D10:E13">
    <cfRule type="expression" dxfId="1390" priority="7">
      <formula>D$43&lt;&gt;""</formula>
    </cfRule>
  </conditionalFormatting>
  <conditionalFormatting sqref="D10:E13 G10:H13 J10:K13 M10:N13 P10:Q13 S10:T13 V10:W13 Y10:Z13 AB10:AC13 AE10:AF13 AH10:AI13">
    <cfRule type="notContainsBlanks" dxfId="1389" priority="6">
      <formula>LEN(TRIM(D10))&gt;0</formula>
    </cfRule>
  </conditionalFormatting>
  <conditionalFormatting sqref="F9:F13 I9:I13 L9:L13 O9:O13 R9:R13 U9:U13 X9:X13 AA9:AA13 AD9:AD13 AG9:AG13">
    <cfRule type="notContainsBlanks" dxfId="1388" priority="5">
      <formula>LEN(TRIM(F9))&gt;0</formula>
    </cfRule>
  </conditionalFormatting>
  <conditionalFormatting sqref="D9:E9">
    <cfRule type="containsBlanks" dxfId="1387" priority="4">
      <formula>LEN(TRIM(D9))=0</formula>
    </cfRule>
  </conditionalFormatting>
  <conditionalFormatting sqref="D9:E9">
    <cfRule type="containsBlanks" dxfId="1386" priority="3">
      <formula>LEN(TRIM(D9))=0</formula>
    </cfRule>
  </conditionalFormatting>
  <conditionalFormatting sqref="AH9:AI13">
    <cfRule type="containsBlanks" dxfId="1385" priority="2">
      <formula>LEN(TRIM(AH9))=0</formula>
    </cfRule>
  </conditionalFormatting>
  <conditionalFormatting sqref="AM7:AS16">
    <cfRule type="notContainsBlanks" dxfId="1384" priority="1">
      <formula>LEN(TRIM(AM7))&gt;0</formula>
    </cfRule>
  </conditionalFormatting>
  <dataValidations count="17">
    <dataValidation type="list" allowBlank="1" showInputMessage="1" showErrorMessage="1" sqref="AM7:AS16" xr:uid="{A3E55315-7117-403C-8906-27526205D6C9}">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Note: Does not include completion of the &quot;STATIC PRESSURE PROFILE &quot;w.c. &quot; section or remarks." sqref="AP17:AS19 AT4:AT5 AP4:AS4" xr:uid="{F44FFC1F-AC16-4E9A-A37A-3D4E268EFAAF}"/>
    <dataValidation type="list" allowBlank="1" showInputMessage="1" showErrorMessage="1" sqref="AK18:AO19 AK4:AO4 AM17:AO17" xr:uid="{FE3A38DC-A5A7-4D51-87D5-78384E023227}">
      <formula1>"Complete"</formula1>
    </dataValidation>
    <dataValidation type="list" allowBlank="1" showInputMessage="1" showErrorMessage="1" promptTitle="Phase Selection" prompt="Select Single or Three Phase" sqref="AT20:AY20" xr:uid="{2F47DAE5-FFE1-40DE-8D48-05ED2F7815F0}">
      <formula1>"Single Phase, Three Phase"</formula1>
    </dataValidation>
    <dataValidation type="list" allowBlank="1" showInputMessage="1" showErrorMessage="1" sqref="AH9:AI9" xr:uid="{229083F3-FF53-4DF3-B885-6ACCEBFB5E3B}">
      <formula1>"K"</formula1>
    </dataValidation>
    <dataValidation type="list" allowBlank="1" showInputMessage="1" showErrorMessage="1" sqref="D9:E9" xr:uid="{D35BDF52-A0C6-44E6-B6D7-63F3ED56CB00}">
      <formula1>"A"</formula1>
    </dataValidation>
    <dataValidation type="list" allowBlank="1" showInputMessage="1" showErrorMessage="1" sqref="G9:H9" xr:uid="{0F9FA5BB-5212-473D-9119-A8E6D7DC88B3}">
      <formula1>"B"</formula1>
    </dataValidation>
    <dataValidation type="list" allowBlank="1" showInputMessage="1" showErrorMessage="1" sqref="J9:K9" xr:uid="{C0C6C22D-0137-4273-AD6E-2C02F130C7A6}">
      <formula1>"C"</formula1>
    </dataValidation>
    <dataValidation type="list" allowBlank="1" showInputMessage="1" showErrorMessage="1" sqref="M9:N9" xr:uid="{260D8FA5-A07F-4D30-945A-6C83CE7E5D69}">
      <formula1>"D"</formula1>
    </dataValidation>
    <dataValidation type="list" allowBlank="1" showInputMessage="1" showErrorMessage="1" sqref="P9:Q9" xr:uid="{585537EE-4217-4FEE-881A-6AACBF43DEB0}">
      <formula1>"E"</formula1>
    </dataValidation>
    <dataValidation type="list" allowBlank="1" showInputMessage="1" showErrorMessage="1" sqref="S9:T9" xr:uid="{E579ED72-4B93-472E-8B72-314130F25779}">
      <formula1>"F"</formula1>
    </dataValidation>
    <dataValidation type="list" allowBlank="1" showInputMessage="1" showErrorMessage="1" sqref="V9:W9" xr:uid="{1E4F6826-E3F3-4A55-B3BF-B6FE1E43C9FB}">
      <formula1>"G"</formula1>
    </dataValidation>
    <dataValidation type="list" allowBlank="1" showInputMessage="1" showErrorMessage="1" sqref="Y9:Z9" xr:uid="{992B19A4-FC23-400E-BC01-8937BF3F5F16}">
      <formula1>"H"</formula1>
    </dataValidation>
    <dataValidation type="list" allowBlank="1" showInputMessage="1" showErrorMessage="1" sqref="AB9:AC9" xr:uid="{9AADB6A4-ECCA-438E-A7CB-29DB27C16412}">
      <formula1>"I"</formula1>
    </dataValidation>
    <dataValidation type="list" allowBlank="1" showInputMessage="1" showErrorMessage="1" sqref="AE9:AF9" xr:uid="{448CD327-88BC-482F-9056-23A5FA3B516B}">
      <formula1>"J"</formula1>
    </dataValidation>
    <dataValidation allowBlank="1" showInputMessage="1" showErrorMessage="1" prompt="If PF is unattainable use .80" sqref="AT18:AY18" xr:uid="{A5810521-522A-4ACE-914B-B86E2FC9C9FD}"/>
    <dataValidation allowBlank="1" showInputMessage="1" showErrorMessage="1" prompt="If EFF is unatainable use .90" sqref="AT16:AY16" xr:uid="{BF00F142-857A-4851-852D-74AB8822FC24}"/>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9A3156-D0F6-4E43-856F-BA905C1E74ED}">
  <sheetPr codeName="Sheet46">
    <pageSetUpPr fitToPage="1"/>
  </sheetPr>
  <dimension ref="A1:FW62"/>
  <sheetViews>
    <sheetView zoomScaleNormal="100" workbookViewId="0">
      <selection sqref="A1:C1"/>
    </sheetView>
  </sheetViews>
  <sheetFormatPr defaultColWidth="0" defaultRowHeight="0" customHeight="1" zeroHeight="1" x14ac:dyDescent="0.2"/>
  <cols>
    <col min="1" max="80" width="2.7109375" style="1" customWidth="1"/>
    <col min="81" max="179" width="2.7109375" style="1" hidden="1" customWidth="1"/>
    <col min="180" max="16384" width="9.140625" style="1" hidden="1"/>
  </cols>
  <sheetData>
    <row r="1" spans="1:109" ht="12" customHeight="1" x14ac:dyDescent="0.2">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652"/>
      <c r="AK1" s="652"/>
      <c r="AL1" s="652"/>
      <c r="AM1" s="652"/>
      <c r="AN1" s="652"/>
      <c r="AO1" s="652"/>
      <c r="AP1" s="652"/>
      <c r="AQ1" s="652"/>
      <c r="AR1" s="652"/>
      <c r="AS1" s="652"/>
      <c r="AT1" s="652"/>
      <c r="AU1" s="652"/>
      <c r="AV1" s="652"/>
      <c r="AW1" s="652"/>
      <c r="AX1" s="652"/>
      <c r="AY1" s="652"/>
      <c r="AZ1" s="652"/>
      <c r="BA1" s="652"/>
      <c r="BB1" s="652"/>
      <c r="BC1" s="652"/>
      <c r="BD1" s="652"/>
      <c r="BE1" s="652"/>
      <c r="BF1" s="652"/>
      <c r="BG1" s="652"/>
      <c r="BH1" s="652"/>
      <c r="BI1" s="652"/>
      <c r="BJ1" s="652"/>
      <c r="BK1" s="652"/>
      <c r="BL1" s="652"/>
      <c r="BM1" s="652"/>
      <c r="BN1" s="652"/>
      <c r="BO1" s="652"/>
      <c r="BP1" s="652"/>
      <c r="BQ1" s="652"/>
      <c r="BR1" s="652"/>
      <c r="BS1" s="652"/>
      <c r="BT1" s="652"/>
      <c r="BU1" s="652"/>
      <c r="BV1" s="652"/>
      <c r="BW1" s="652"/>
      <c r="BX1" s="652"/>
      <c r="BY1" s="652"/>
      <c r="BZ1" s="652"/>
      <c r="CA1" s="652"/>
      <c r="CB1" s="652"/>
    </row>
    <row r="2" spans="1:109"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947" t="s">
        <v>49</v>
      </c>
      <c r="AK2" s="947"/>
      <c r="AL2" s="947"/>
      <c r="AM2" s="947"/>
      <c r="AN2" s="947"/>
      <c r="AO2" s="947"/>
      <c r="AP2" s="947"/>
      <c r="AQ2" s="947"/>
      <c r="AR2" s="947"/>
      <c r="AS2" s="947"/>
      <c r="AT2" s="947"/>
      <c r="AU2" s="947"/>
      <c r="AV2" s="947"/>
      <c r="AW2" s="947"/>
      <c r="AX2" s="947"/>
      <c r="AY2" s="947"/>
      <c r="AZ2" s="947"/>
      <c r="BA2" s="947"/>
      <c r="BB2" s="947"/>
      <c r="BC2" s="947"/>
      <c r="BD2" s="947"/>
      <c r="BE2" s="947"/>
      <c r="BF2" s="947"/>
      <c r="BG2" s="947"/>
      <c r="BH2" s="947"/>
      <c r="BI2" s="947"/>
      <c r="BJ2" s="947"/>
      <c r="BK2" s="947"/>
      <c r="BL2" s="947"/>
      <c r="BM2" s="947"/>
      <c r="BN2" s="947"/>
      <c r="BO2" s="947"/>
      <c r="BP2" s="947"/>
      <c r="BQ2" s="947"/>
      <c r="BR2" s="947"/>
      <c r="BS2" s="947"/>
      <c r="BT2" s="947"/>
      <c r="BU2" s="947"/>
      <c r="BV2" s="947"/>
      <c r="BW2" s="947"/>
      <c r="BX2" s="947"/>
      <c r="BY2" s="947"/>
      <c r="BZ2" s="947"/>
      <c r="CA2" s="947"/>
      <c r="CB2" s="947"/>
    </row>
    <row r="3" spans="1:109"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654"/>
      <c r="AL3" s="654"/>
      <c r="AM3" s="654"/>
      <c r="AN3" s="654"/>
      <c r="AO3" s="654"/>
      <c r="AP3" s="654"/>
      <c r="AQ3" s="654"/>
      <c r="AR3" s="654"/>
      <c r="AS3" s="654"/>
      <c r="AT3" s="654"/>
      <c r="AU3" s="5"/>
      <c r="AV3" s="652"/>
      <c r="AW3" s="652"/>
      <c r="AX3" s="652"/>
      <c r="AY3" s="652"/>
      <c r="AZ3" s="652"/>
      <c r="BA3" s="652"/>
      <c r="BB3" s="652"/>
      <c r="BC3" s="652"/>
      <c r="BD3" s="652"/>
      <c r="BE3" s="652"/>
      <c r="BF3" s="652"/>
      <c r="BG3" s="652"/>
      <c r="BH3" s="652"/>
      <c r="BI3" s="652"/>
      <c r="BJ3" s="652"/>
      <c r="BK3" s="5"/>
      <c r="BL3" s="5"/>
      <c r="BM3" s="5"/>
      <c r="BN3" s="5"/>
      <c r="BO3" s="5"/>
      <c r="BP3" s="5"/>
      <c r="BQ3" s="5"/>
      <c r="BR3" s="5"/>
      <c r="BS3" s="5"/>
      <c r="BT3" s="5"/>
      <c r="BU3" s="5"/>
      <c r="BV3" s="5"/>
      <c r="BW3" s="5"/>
      <c r="BX3" s="5"/>
      <c r="BY3" s="5"/>
      <c r="BZ3" s="5"/>
      <c r="CA3" s="5"/>
      <c r="CB3" s="5"/>
    </row>
    <row r="4" spans="1:109" ht="12" customHeight="1" thickBot="1" x14ac:dyDescent="0.25">
      <c r="A4" s="6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655"/>
      <c r="AQ4" s="655"/>
      <c r="AR4" s="655"/>
      <c r="AS4" s="655"/>
      <c r="AT4" s="65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row>
    <row r="5" spans="1:109" ht="12.75" customHeight="1" x14ac:dyDescent="0.2">
      <c r="A5" s="42"/>
      <c r="B5" s="42"/>
      <c r="C5" s="42"/>
      <c r="D5" s="42"/>
      <c r="E5" s="42"/>
      <c r="F5" s="42"/>
      <c r="G5" s="42"/>
      <c r="H5" s="42"/>
      <c r="I5" s="42"/>
      <c r="J5" s="42"/>
      <c r="K5" s="42"/>
      <c r="L5" s="42"/>
      <c r="M5" s="948"/>
      <c r="N5" s="948"/>
      <c r="O5" s="948"/>
      <c r="P5" s="948"/>
      <c r="Q5" s="948"/>
      <c r="R5" s="948"/>
      <c r="S5" s="948"/>
      <c r="T5" s="948"/>
      <c r="U5" s="948"/>
      <c r="V5" s="948"/>
      <c r="W5" s="948"/>
      <c r="X5" s="948"/>
      <c r="Y5" s="948"/>
      <c r="Z5" s="948"/>
      <c r="AA5" s="948"/>
      <c r="AB5" s="948"/>
      <c r="AC5" s="948"/>
      <c r="AD5" s="948"/>
      <c r="AE5" s="948"/>
      <c r="AF5" s="948"/>
      <c r="AG5" s="948"/>
      <c r="AH5" s="948"/>
      <c r="AI5" s="948"/>
      <c r="AJ5" s="5"/>
      <c r="AK5" s="1566" t="s">
        <v>931</v>
      </c>
      <c r="AL5" s="1567"/>
      <c r="AM5" s="1567"/>
      <c r="AN5" s="1567"/>
      <c r="AO5" s="1567"/>
      <c r="AP5" s="1567"/>
      <c r="AQ5" s="1567"/>
      <c r="AR5" s="1567"/>
      <c r="AS5" s="1568"/>
      <c r="AT5" s="65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row>
    <row r="6" spans="1:109" ht="12" customHeight="1" thickBot="1" x14ac:dyDescent="0.25">
      <c r="A6" s="565"/>
      <c r="B6" s="565"/>
      <c r="C6" s="565"/>
      <c r="D6" s="565"/>
      <c r="E6" s="565"/>
      <c r="F6" s="565"/>
      <c r="G6" s="565"/>
      <c r="H6" s="565"/>
      <c r="I6" s="565"/>
      <c r="J6" s="565"/>
      <c r="K6" s="565"/>
      <c r="L6" s="565"/>
      <c r="M6" s="565"/>
      <c r="N6" s="565"/>
      <c r="O6" s="565"/>
      <c r="P6" s="565"/>
      <c r="Q6" s="565"/>
      <c r="R6" s="565"/>
      <c r="S6" s="565"/>
      <c r="T6" s="565"/>
      <c r="U6" s="565"/>
      <c r="V6" s="565"/>
      <c r="W6" s="565"/>
      <c r="X6" s="565"/>
      <c r="Y6" s="565"/>
      <c r="Z6" s="565"/>
      <c r="AA6" s="565"/>
      <c r="AB6" s="565"/>
      <c r="AC6" s="565"/>
      <c r="AD6" s="565"/>
      <c r="AE6" s="565"/>
      <c r="AF6" s="565"/>
      <c r="AG6" s="565"/>
      <c r="AH6" s="565"/>
      <c r="AI6" s="565"/>
      <c r="AJ6" s="5"/>
      <c r="AK6" s="1569"/>
      <c r="AL6" s="1570"/>
      <c r="AM6" s="1570"/>
      <c r="AN6" s="1570"/>
      <c r="AO6" s="1570"/>
      <c r="AP6" s="1570"/>
      <c r="AQ6" s="1570"/>
      <c r="AR6" s="1570"/>
      <c r="AS6" s="1571"/>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row>
    <row r="7" spans="1:109" ht="12" customHeight="1" thickTop="1" thickBot="1" x14ac:dyDescent="0.25">
      <c r="A7" s="565"/>
      <c r="B7" s="565"/>
      <c r="C7" s="565"/>
      <c r="D7" s="565"/>
      <c r="E7" s="565"/>
      <c r="F7" s="565"/>
      <c r="G7" s="565"/>
      <c r="H7" s="565"/>
      <c r="I7" s="565"/>
      <c r="J7" s="565"/>
      <c r="K7" s="565"/>
      <c r="L7" s="565"/>
      <c r="M7" s="565"/>
      <c r="N7" s="565"/>
      <c r="O7" s="565"/>
      <c r="P7" s="565"/>
      <c r="Q7" s="565"/>
      <c r="R7" s="565"/>
      <c r="S7" s="565"/>
      <c r="T7" s="565"/>
      <c r="U7" s="565"/>
      <c r="V7" s="565"/>
      <c r="W7" s="565"/>
      <c r="X7" s="565"/>
      <c r="Y7" s="565"/>
      <c r="Z7" s="565"/>
      <c r="AA7" s="565"/>
      <c r="AB7" s="565"/>
      <c r="AC7" s="565"/>
      <c r="AD7" s="565"/>
      <c r="AE7" s="565"/>
      <c r="AF7" s="565"/>
      <c r="AG7" s="565"/>
      <c r="AH7" s="565"/>
      <c r="AI7" s="565"/>
      <c r="AJ7" s="5"/>
      <c r="AK7" s="1560" t="s">
        <v>843</v>
      </c>
      <c r="AL7" s="1479"/>
      <c r="AM7" s="1456"/>
      <c r="AN7" s="1457"/>
      <c r="AO7" s="1457"/>
      <c r="AP7" s="1457"/>
      <c r="AQ7" s="1457"/>
      <c r="AR7" s="1457"/>
      <c r="AS7" s="1458"/>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row>
    <row r="8" spans="1:109" ht="12" customHeight="1" thickBot="1" x14ac:dyDescent="0.25">
      <c r="A8" s="982" t="s">
        <v>905</v>
      </c>
      <c r="B8" s="983"/>
      <c r="C8" s="983"/>
      <c r="D8" s="983"/>
      <c r="E8" s="983"/>
      <c r="F8" s="983"/>
      <c r="G8" s="983"/>
      <c r="H8" s="983"/>
      <c r="I8" s="983"/>
      <c r="J8" s="983"/>
      <c r="K8" s="983"/>
      <c r="L8" s="983"/>
      <c r="M8" s="983"/>
      <c r="N8" s="983"/>
      <c r="O8" s="983"/>
      <c r="P8" s="983"/>
      <c r="Q8" s="983"/>
      <c r="R8" s="983"/>
      <c r="S8" s="983"/>
      <c r="T8" s="983"/>
      <c r="U8" s="983"/>
      <c r="V8" s="983"/>
      <c r="W8" s="983"/>
      <c r="X8" s="983"/>
      <c r="Y8" s="983"/>
      <c r="Z8" s="983"/>
      <c r="AA8" s="983"/>
      <c r="AB8" s="983"/>
      <c r="AC8" s="983"/>
      <c r="AD8" s="983"/>
      <c r="AE8" s="983"/>
      <c r="AF8" s="983"/>
      <c r="AG8" s="983"/>
      <c r="AH8" s="983"/>
      <c r="AI8" s="984"/>
      <c r="AJ8" s="5"/>
      <c r="AK8" s="1542" t="s">
        <v>844</v>
      </c>
      <c r="AL8" s="1004"/>
      <c r="AM8" s="1444"/>
      <c r="AN8" s="1444"/>
      <c r="AO8" s="1444"/>
      <c r="AP8" s="1444"/>
      <c r="AQ8" s="1444"/>
      <c r="AR8" s="1444"/>
      <c r="AS8" s="144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row>
    <row r="9" spans="1:109" ht="12" customHeight="1" thickTop="1" x14ac:dyDescent="0.2">
      <c r="A9" s="1561" t="s">
        <v>96</v>
      </c>
      <c r="B9" s="1562"/>
      <c r="C9" s="1563"/>
      <c r="D9" s="1564" t="str">
        <f>IF(AM7&lt;&gt;"","A","")</f>
        <v/>
      </c>
      <c r="E9" s="1565"/>
      <c r="F9" s="1552" t="str">
        <f>IF(AM7&lt;&gt;"",AM7,"")</f>
        <v/>
      </c>
      <c r="G9" s="1550" t="str">
        <f>IF(AM7&lt;&gt;"","B","")</f>
        <v/>
      </c>
      <c r="H9" s="1551"/>
      <c r="I9" s="1548" t="str">
        <f>IF(AM8&lt;&gt;"",AM8,"")</f>
        <v/>
      </c>
      <c r="J9" s="1550" t="str">
        <f>IF(AM8&lt;&gt;"","C","")</f>
        <v/>
      </c>
      <c r="K9" s="1551"/>
      <c r="L9" s="1548" t="str">
        <f>IF(AM9&lt;&gt;"",AM9,"")</f>
        <v/>
      </c>
      <c r="M9" s="1550" t="str">
        <f>IF(AM9&lt;&gt;"","D","")</f>
        <v/>
      </c>
      <c r="N9" s="1551"/>
      <c r="O9" s="1548" t="str">
        <f>IF(AM10&lt;&gt;"",AM10,"")</f>
        <v/>
      </c>
      <c r="P9" s="1550" t="str">
        <f>IF(AM10&lt;&gt;"","E","")</f>
        <v/>
      </c>
      <c r="Q9" s="1551"/>
      <c r="R9" s="1548" t="str">
        <f>IF(AM11&lt;&gt;"",AM11,"")</f>
        <v/>
      </c>
      <c r="S9" s="1550" t="str">
        <f>IF(AM11&lt;&gt;"","F","")</f>
        <v/>
      </c>
      <c r="T9" s="1551"/>
      <c r="U9" s="1548" t="str">
        <f>IF(AM12&lt;&gt;"",AM12,"")</f>
        <v/>
      </c>
      <c r="V9" s="1550" t="str">
        <f>IF(AM12&lt;&gt;"","G","")</f>
        <v/>
      </c>
      <c r="W9" s="1551"/>
      <c r="X9" s="1548" t="str">
        <f>IF(AM13&lt;&gt;"",AM13,"")</f>
        <v/>
      </c>
      <c r="Y9" s="1550" t="str">
        <f>IF(AM13&lt;&gt;"","H","")</f>
        <v/>
      </c>
      <c r="Z9" s="1551"/>
      <c r="AA9" s="1548" t="str">
        <f>IF(AM14&lt;&gt;"",AM14,"")</f>
        <v/>
      </c>
      <c r="AB9" s="1550" t="str">
        <f>IF(AM14&lt;&gt;"","I","")</f>
        <v/>
      </c>
      <c r="AC9" s="1551"/>
      <c r="AD9" s="1548" t="str">
        <f>IF(AM15&lt;&gt;"",AM15,"")</f>
        <v/>
      </c>
      <c r="AE9" s="1550" t="str">
        <f>IF(AM15&lt;&gt;"","J","")</f>
        <v/>
      </c>
      <c r="AF9" s="1551"/>
      <c r="AG9" s="1552" t="str">
        <f>IF(AM16&lt;&gt;"",AM16,"")</f>
        <v/>
      </c>
      <c r="AH9" s="1550" t="str">
        <f>IF(AM16&lt;&gt;"","K","")</f>
        <v/>
      </c>
      <c r="AI9" s="1553"/>
      <c r="AJ9" s="5"/>
      <c r="AK9" s="1542" t="s">
        <v>845</v>
      </c>
      <c r="AL9" s="1004"/>
      <c r="AM9" s="1444"/>
      <c r="AN9" s="1444"/>
      <c r="AO9" s="1444"/>
      <c r="AP9" s="1444"/>
      <c r="AQ9" s="1444"/>
      <c r="AR9" s="1444"/>
      <c r="AS9" s="144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row>
    <row r="10" spans="1:109" ht="12" customHeight="1" x14ac:dyDescent="0.2">
      <c r="A10" s="254"/>
      <c r="B10" s="656"/>
      <c r="C10" s="656"/>
      <c r="D10" s="1266"/>
      <c r="E10" s="1267"/>
      <c r="F10" s="1548"/>
      <c r="G10" s="1266"/>
      <c r="H10" s="1267"/>
      <c r="I10" s="1548"/>
      <c r="J10" s="1266"/>
      <c r="K10" s="1267"/>
      <c r="L10" s="1548"/>
      <c r="M10" s="1266"/>
      <c r="N10" s="1267"/>
      <c r="O10" s="1548"/>
      <c r="P10" s="1266"/>
      <c r="Q10" s="1267"/>
      <c r="R10" s="1548"/>
      <c r="S10" s="1266"/>
      <c r="T10" s="1267"/>
      <c r="U10" s="1548"/>
      <c r="V10" s="1266"/>
      <c r="W10" s="1267"/>
      <c r="X10" s="1548"/>
      <c r="Y10" s="1266"/>
      <c r="Z10" s="1267"/>
      <c r="AA10" s="1548"/>
      <c r="AB10" s="1266"/>
      <c r="AC10" s="1267"/>
      <c r="AD10" s="1548"/>
      <c r="AE10" s="1266"/>
      <c r="AF10" s="1267"/>
      <c r="AG10" s="1548"/>
      <c r="AH10" s="1266"/>
      <c r="AI10" s="1307"/>
      <c r="AJ10" s="5"/>
      <c r="AK10" s="1542" t="s">
        <v>846</v>
      </c>
      <c r="AL10" s="1004"/>
      <c r="AM10" s="1444"/>
      <c r="AN10" s="1444"/>
      <c r="AO10" s="1444"/>
      <c r="AP10" s="1444"/>
      <c r="AQ10" s="1444"/>
      <c r="AR10" s="1444"/>
      <c r="AS10" s="144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row>
    <row r="11" spans="1:109" ht="12" customHeight="1" x14ac:dyDescent="0.2">
      <c r="A11" s="254"/>
      <c r="B11" s="656"/>
      <c r="C11" s="656"/>
      <c r="D11" s="1266"/>
      <c r="E11" s="1267"/>
      <c r="F11" s="1548"/>
      <c r="G11" s="1266"/>
      <c r="H11" s="1267"/>
      <c r="I11" s="1548"/>
      <c r="J11" s="1266"/>
      <c r="K11" s="1267"/>
      <c r="L11" s="1548"/>
      <c r="M11" s="1266"/>
      <c r="N11" s="1267"/>
      <c r="O11" s="1548"/>
      <c r="P11" s="1266"/>
      <c r="Q11" s="1267"/>
      <c r="R11" s="1548"/>
      <c r="S11" s="1266"/>
      <c r="T11" s="1267"/>
      <c r="U11" s="1548"/>
      <c r="V11" s="1266"/>
      <c r="W11" s="1267"/>
      <c r="X11" s="1548"/>
      <c r="Y11" s="1266"/>
      <c r="Z11" s="1267"/>
      <c r="AA11" s="1548"/>
      <c r="AB11" s="1266"/>
      <c r="AC11" s="1267"/>
      <c r="AD11" s="1548"/>
      <c r="AE11" s="1266"/>
      <c r="AF11" s="1267"/>
      <c r="AG11" s="1548"/>
      <c r="AH11" s="1266"/>
      <c r="AI11" s="1307"/>
      <c r="AJ11" s="5"/>
      <c r="AK11" s="1542" t="s">
        <v>847</v>
      </c>
      <c r="AL11" s="1004"/>
      <c r="AM11" s="1444"/>
      <c r="AN11" s="1444"/>
      <c r="AO11" s="1444"/>
      <c r="AP11" s="1444"/>
      <c r="AQ11" s="1444"/>
      <c r="AR11" s="1444"/>
      <c r="AS11" s="144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row>
    <row r="12" spans="1:109" ht="12" customHeight="1" x14ac:dyDescent="0.2">
      <c r="A12" s="254"/>
      <c r="B12" s="656"/>
      <c r="C12" s="656"/>
      <c r="D12" s="1266"/>
      <c r="E12" s="1267"/>
      <c r="F12" s="1548"/>
      <c r="G12" s="1266"/>
      <c r="H12" s="1267"/>
      <c r="I12" s="1548"/>
      <c r="J12" s="1266"/>
      <c r="K12" s="1267"/>
      <c r="L12" s="1548"/>
      <c r="M12" s="1266"/>
      <c r="N12" s="1267"/>
      <c r="O12" s="1548"/>
      <c r="P12" s="1266"/>
      <c r="Q12" s="1267"/>
      <c r="R12" s="1548"/>
      <c r="S12" s="1266"/>
      <c r="T12" s="1267"/>
      <c r="U12" s="1548"/>
      <c r="V12" s="1266"/>
      <c r="W12" s="1267"/>
      <c r="X12" s="1548"/>
      <c r="Y12" s="1266"/>
      <c r="Z12" s="1267"/>
      <c r="AA12" s="1548"/>
      <c r="AB12" s="1266"/>
      <c r="AC12" s="1267"/>
      <c r="AD12" s="1548"/>
      <c r="AE12" s="1266"/>
      <c r="AF12" s="1267"/>
      <c r="AG12" s="1548"/>
      <c r="AH12" s="1266"/>
      <c r="AI12" s="1307"/>
      <c r="AJ12" s="5"/>
      <c r="AK12" s="1542" t="s">
        <v>848</v>
      </c>
      <c r="AL12" s="1004"/>
      <c r="AM12" s="1444"/>
      <c r="AN12" s="1444"/>
      <c r="AO12" s="1444"/>
      <c r="AP12" s="1444"/>
      <c r="AQ12" s="1444"/>
      <c r="AR12" s="1444"/>
      <c r="AS12" s="144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row>
    <row r="13" spans="1:109" ht="14.45" customHeight="1" thickBot="1" x14ac:dyDescent="0.25">
      <c r="A13" s="1545" t="s">
        <v>95</v>
      </c>
      <c r="B13" s="1546"/>
      <c r="C13" s="1547"/>
      <c r="D13" s="1268"/>
      <c r="E13" s="1269"/>
      <c r="F13" s="1549"/>
      <c r="G13" s="1268"/>
      <c r="H13" s="1269"/>
      <c r="I13" s="1549"/>
      <c r="J13" s="1268"/>
      <c r="K13" s="1269"/>
      <c r="L13" s="1549"/>
      <c r="M13" s="1268"/>
      <c r="N13" s="1269"/>
      <c r="O13" s="1549"/>
      <c r="P13" s="1268"/>
      <c r="Q13" s="1269"/>
      <c r="R13" s="1549"/>
      <c r="S13" s="1268"/>
      <c r="T13" s="1269"/>
      <c r="U13" s="1549"/>
      <c r="V13" s="1268"/>
      <c r="W13" s="1269"/>
      <c r="X13" s="1549"/>
      <c r="Y13" s="1268"/>
      <c r="Z13" s="1269"/>
      <c r="AA13" s="1549"/>
      <c r="AB13" s="1268"/>
      <c r="AC13" s="1269"/>
      <c r="AD13" s="1549"/>
      <c r="AE13" s="1268"/>
      <c r="AF13" s="1269"/>
      <c r="AG13" s="1549"/>
      <c r="AH13" s="1268"/>
      <c r="AI13" s="1308"/>
      <c r="AJ13" s="5"/>
      <c r="AK13" s="1542" t="s">
        <v>849</v>
      </c>
      <c r="AL13" s="1004"/>
      <c r="AM13" s="1444"/>
      <c r="AN13" s="1444"/>
      <c r="AO13" s="1444"/>
      <c r="AP13" s="1444"/>
      <c r="AQ13" s="1444"/>
      <c r="AR13" s="1444"/>
      <c r="AS13" s="1445"/>
      <c r="AT13" s="652"/>
      <c r="AU13" s="652"/>
      <c r="AV13" s="652"/>
      <c r="AW13" s="652"/>
      <c r="AX13" s="652"/>
      <c r="AY13" s="652"/>
      <c r="AZ13" s="652"/>
      <c r="BA13" s="652"/>
      <c r="BB13" s="652"/>
      <c r="BC13" s="652"/>
      <c r="BD13" s="652"/>
      <c r="BE13" s="652"/>
      <c r="BF13" s="652"/>
      <c r="BG13" s="652"/>
      <c r="BH13" s="652"/>
      <c r="BI13" s="652"/>
      <c r="BJ13" s="652"/>
      <c r="BK13" s="652"/>
      <c r="BL13" s="652"/>
      <c r="BM13" s="652"/>
      <c r="BN13" s="652"/>
      <c r="BO13" s="652"/>
      <c r="BP13" s="5"/>
      <c r="BQ13" s="5"/>
      <c r="BR13" s="5"/>
      <c r="BS13" s="5"/>
      <c r="BT13" s="5"/>
      <c r="BU13" s="5"/>
      <c r="BV13" s="5"/>
      <c r="BW13" s="5"/>
      <c r="BX13" s="5"/>
      <c r="BY13" s="5"/>
      <c r="BZ13" s="5"/>
      <c r="CA13" s="5"/>
      <c r="CB13" s="5"/>
      <c r="CL13" s="643"/>
      <c r="CM13" s="643"/>
      <c r="CN13" s="643"/>
      <c r="CO13" s="643"/>
      <c r="CP13" s="643"/>
      <c r="CQ13" s="643"/>
      <c r="CR13" s="643"/>
      <c r="CS13" s="643"/>
      <c r="CT13" s="643"/>
      <c r="CU13" s="643"/>
      <c r="CV13" s="643"/>
      <c r="CW13" s="643"/>
      <c r="CX13" s="643"/>
      <c r="CY13" s="643"/>
      <c r="CZ13" s="643"/>
      <c r="DA13" s="643"/>
      <c r="DB13" s="643"/>
      <c r="DC13" s="643"/>
      <c r="DD13" s="643"/>
    </row>
    <row r="14" spans="1:109" ht="12" customHeight="1" thickBot="1" x14ac:dyDescent="0.25">
      <c r="A14" s="591"/>
      <c r="B14" s="591"/>
      <c r="C14" s="591"/>
      <c r="D14" s="591"/>
      <c r="E14" s="591"/>
      <c r="F14" s="591"/>
      <c r="G14" s="591"/>
      <c r="H14" s="591"/>
      <c r="I14" s="591"/>
      <c r="J14" s="591"/>
      <c r="K14" s="591"/>
      <c r="L14" s="591"/>
      <c r="M14" s="591"/>
      <c r="N14" s="591"/>
      <c r="O14" s="591"/>
      <c r="P14" s="591"/>
      <c r="Q14" s="591"/>
      <c r="R14" s="591"/>
      <c r="S14" s="591"/>
      <c r="T14" s="591"/>
      <c r="U14" s="591"/>
      <c r="V14" s="591"/>
      <c r="W14" s="591"/>
      <c r="X14" s="591"/>
      <c r="Y14" s="591"/>
      <c r="Z14" s="591"/>
      <c r="AA14" s="591"/>
      <c r="AB14" s="591"/>
      <c r="AC14" s="591"/>
      <c r="AD14" s="591"/>
      <c r="AE14" s="591"/>
      <c r="AF14" s="591"/>
      <c r="AG14" s="591"/>
      <c r="AH14" s="591"/>
      <c r="AI14" s="591"/>
      <c r="AJ14" s="5"/>
      <c r="AK14" s="1542" t="s">
        <v>850</v>
      </c>
      <c r="AL14" s="1004"/>
      <c r="AM14" s="1444"/>
      <c r="AN14" s="1444"/>
      <c r="AO14" s="1444"/>
      <c r="AP14" s="1444"/>
      <c r="AQ14" s="1444"/>
      <c r="AR14" s="1444"/>
      <c r="AS14" s="1445"/>
      <c r="AT14" s="641"/>
      <c r="AU14" s="641"/>
      <c r="AV14" s="641"/>
      <c r="AW14" s="641"/>
      <c r="AX14" s="641"/>
      <c r="AY14" s="641"/>
      <c r="AZ14" s="641"/>
      <c r="BA14" s="641"/>
      <c r="BB14" s="641"/>
      <c r="BC14" s="641"/>
      <c r="BD14" s="641"/>
      <c r="BE14" s="641"/>
      <c r="BF14" s="641"/>
      <c r="BG14" s="641"/>
      <c r="BH14" s="641"/>
      <c r="BI14" s="641"/>
      <c r="BJ14" s="641"/>
      <c r="BK14" s="641"/>
      <c r="BL14" s="641"/>
      <c r="BM14" s="641"/>
      <c r="BN14" s="641"/>
      <c r="BO14" s="641"/>
      <c r="BP14" s="5"/>
      <c r="BQ14" s="5"/>
      <c r="BR14" s="5"/>
      <c r="BS14" s="5"/>
      <c r="BT14" s="5"/>
      <c r="BU14" s="5"/>
      <c r="BV14" s="5"/>
      <c r="BW14" s="5"/>
      <c r="BX14" s="5"/>
      <c r="BY14" s="5"/>
      <c r="BZ14" s="5"/>
      <c r="CA14" s="5"/>
      <c r="CB14" s="5"/>
    </row>
    <row r="15" spans="1:109" ht="12" customHeight="1" thickBot="1" x14ac:dyDescent="0.25">
      <c r="A15" s="982" t="s">
        <v>906</v>
      </c>
      <c r="B15" s="983"/>
      <c r="C15" s="983"/>
      <c r="D15" s="983"/>
      <c r="E15" s="983"/>
      <c r="F15" s="983"/>
      <c r="G15" s="983"/>
      <c r="H15" s="983"/>
      <c r="I15" s="983"/>
      <c r="J15" s="983"/>
      <c r="K15" s="983"/>
      <c r="L15" s="983"/>
      <c r="M15" s="983"/>
      <c r="N15" s="983"/>
      <c r="O15" s="983"/>
      <c r="P15" s="983"/>
      <c r="Q15" s="983"/>
      <c r="R15" s="983"/>
      <c r="S15" s="983"/>
      <c r="T15" s="983"/>
      <c r="U15" s="983"/>
      <c r="V15" s="983"/>
      <c r="W15" s="983"/>
      <c r="X15" s="983"/>
      <c r="Y15" s="983"/>
      <c r="Z15" s="983"/>
      <c r="AA15" s="983"/>
      <c r="AB15" s="983"/>
      <c r="AC15" s="983"/>
      <c r="AD15" s="983"/>
      <c r="AE15" s="983"/>
      <c r="AF15" s="983"/>
      <c r="AG15" s="983"/>
      <c r="AH15" s="983"/>
      <c r="AI15" s="984"/>
      <c r="AJ15" s="5"/>
      <c r="AK15" s="1542" t="s">
        <v>851</v>
      </c>
      <c r="AL15" s="1004"/>
      <c r="AM15" s="1444"/>
      <c r="AN15" s="1444"/>
      <c r="AO15" s="1444"/>
      <c r="AP15" s="1444"/>
      <c r="AQ15" s="1444"/>
      <c r="AR15" s="1444"/>
      <c r="AS15" s="1445"/>
      <c r="AT15" s="652"/>
      <c r="AU15" s="652"/>
      <c r="AV15" s="652"/>
      <c r="AW15" s="652"/>
      <c r="AX15" s="652"/>
      <c r="AY15" s="652"/>
      <c r="AZ15" s="657"/>
      <c r="BA15" s="657"/>
      <c r="BB15" s="657"/>
      <c r="BC15" s="657"/>
      <c r="BD15" s="657"/>
      <c r="BE15" s="657"/>
      <c r="BF15" s="657"/>
      <c r="BG15" s="657"/>
      <c r="BH15" s="657"/>
      <c r="BI15" s="657"/>
      <c r="BJ15" s="657"/>
      <c r="BK15" s="657"/>
      <c r="BL15" s="657"/>
      <c r="BM15" s="657"/>
      <c r="BN15" s="657"/>
      <c r="BO15" s="657"/>
      <c r="BP15" s="5"/>
      <c r="BQ15" s="5"/>
      <c r="BR15" s="5"/>
      <c r="BS15" s="5"/>
      <c r="BT15" s="5"/>
      <c r="BU15" s="5"/>
      <c r="BV15" s="5"/>
      <c r="BW15" s="5"/>
      <c r="BX15" s="5"/>
      <c r="BY15" s="5"/>
      <c r="BZ15" s="5"/>
      <c r="CA15" s="5"/>
      <c r="CB15" s="5"/>
    </row>
    <row r="16" spans="1:109" ht="12" customHeight="1" thickTop="1" thickBot="1" x14ac:dyDescent="0.25">
      <c r="A16" s="1561" t="s">
        <v>96</v>
      </c>
      <c r="B16" s="1562"/>
      <c r="C16" s="1563"/>
      <c r="D16" s="1564" t="str">
        <f>IF(AM19&lt;&gt;"","A","")</f>
        <v/>
      </c>
      <c r="E16" s="1565"/>
      <c r="F16" s="1552" t="str">
        <f>IF(AM19&lt;&gt;"",AM19,"")</f>
        <v/>
      </c>
      <c r="G16" s="1550" t="str">
        <f>IF(AM19&lt;&gt;"","B","")</f>
        <v/>
      </c>
      <c r="H16" s="1551"/>
      <c r="I16" s="1548" t="str">
        <f>IF(AM20&lt;&gt;"",AM20,"")</f>
        <v/>
      </c>
      <c r="J16" s="1550" t="str">
        <f>IF(AM20&lt;&gt;"","C","")</f>
        <v/>
      </c>
      <c r="K16" s="1551"/>
      <c r="L16" s="1548" t="str">
        <f>IF(AM21&lt;&gt;"",AM21,"")</f>
        <v/>
      </c>
      <c r="M16" s="1550" t="str">
        <f>IF(AM21&lt;&gt;"","D","")</f>
        <v/>
      </c>
      <c r="N16" s="1551"/>
      <c r="O16" s="1548" t="str">
        <f>IF(AM22&lt;&gt;"",AM22,"")</f>
        <v/>
      </c>
      <c r="P16" s="1550" t="str">
        <f>IF(AM22&lt;&gt;"","E","")</f>
        <v/>
      </c>
      <c r="Q16" s="1551"/>
      <c r="R16" s="1548" t="str">
        <f>IF(AM23&lt;&gt;"",AM23,"")</f>
        <v/>
      </c>
      <c r="S16" s="1550" t="str">
        <f>IF(AM23&lt;&gt;"","F","")</f>
        <v/>
      </c>
      <c r="T16" s="1551"/>
      <c r="U16" s="1548" t="str">
        <f>IF(AM24&lt;&gt;"",AM24,"")</f>
        <v/>
      </c>
      <c r="V16" s="1550" t="str">
        <f>IF(AM24&lt;&gt;"","G","")</f>
        <v/>
      </c>
      <c r="W16" s="1551"/>
      <c r="X16" s="1548" t="str">
        <f>IF(AM25&lt;&gt;"",AM25,"")</f>
        <v/>
      </c>
      <c r="Y16" s="1550" t="str">
        <f>IF(AM25&lt;&gt;"","H","")</f>
        <v/>
      </c>
      <c r="Z16" s="1551"/>
      <c r="AA16" s="1548" t="str">
        <f>IF(AM26&lt;&gt;"",AM26,"")</f>
        <v/>
      </c>
      <c r="AB16" s="1550" t="str">
        <f>IF(AM26&lt;&gt;"","I","")</f>
        <v/>
      </c>
      <c r="AC16" s="1551"/>
      <c r="AD16" s="1548" t="str">
        <f>IF(AM27&lt;&gt;"",AM27,"")</f>
        <v/>
      </c>
      <c r="AE16" s="1550" t="str">
        <f>IF(AM27&lt;&gt;"","J","")</f>
        <v/>
      </c>
      <c r="AF16" s="1551"/>
      <c r="AG16" s="1552" t="str">
        <f>IF(AM28&lt;&gt;"",AM28,"")</f>
        <v/>
      </c>
      <c r="AH16" s="1550" t="str">
        <f>IF(AM28&lt;&gt;"","K","")</f>
        <v/>
      </c>
      <c r="AI16" s="1553"/>
      <c r="AJ16" s="5"/>
      <c r="AK16" s="1543" t="s">
        <v>852</v>
      </c>
      <c r="AL16" s="1544"/>
      <c r="AM16" s="1441"/>
      <c r="AN16" s="1441"/>
      <c r="AO16" s="1441"/>
      <c r="AP16" s="1441"/>
      <c r="AQ16" s="1441"/>
      <c r="AR16" s="1441"/>
      <c r="AS16" s="1442"/>
      <c r="AT16" s="658"/>
      <c r="AU16" s="658"/>
      <c r="AV16" s="658"/>
      <c r="AW16" s="658"/>
      <c r="AX16" s="658"/>
      <c r="AY16" s="658"/>
      <c r="AZ16" s="657"/>
      <c r="BA16" s="657"/>
      <c r="BB16" s="657"/>
      <c r="BC16" s="657"/>
      <c r="BD16" s="657"/>
      <c r="BE16" s="657"/>
      <c r="BF16" s="657"/>
      <c r="BG16" s="657"/>
      <c r="BH16" s="657"/>
      <c r="BI16" s="657"/>
      <c r="BJ16" s="657"/>
      <c r="BK16" s="657"/>
      <c r="BL16" s="657"/>
      <c r="BM16" s="657"/>
      <c r="BN16" s="657"/>
      <c r="BO16" s="657"/>
      <c r="BP16" s="5"/>
      <c r="BQ16" s="5"/>
      <c r="BR16" s="5"/>
      <c r="BS16" s="5"/>
      <c r="BT16" s="5"/>
      <c r="BU16" s="5"/>
      <c r="BV16" s="5"/>
      <c r="BW16" s="5"/>
      <c r="BX16" s="5"/>
      <c r="BY16" s="5"/>
      <c r="BZ16" s="5"/>
      <c r="CA16" s="5"/>
      <c r="CB16" s="5"/>
      <c r="CC16" s="644"/>
      <c r="CD16" s="644"/>
      <c r="CE16" s="644"/>
      <c r="CF16" s="644"/>
      <c r="CG16" s="644"/>
      <c r="CH16" s="644"/>
      <c r="CI16" s="644"/>
      <c r="CJ16" s="644"/>
      <c r="CK16" s="644"/>
      <c r="CL16" s="644"/>
      <c r="CM16" s="644"/>
      <c r="CN16" s="644"/>
      <c r="CO16" s="644"/>
      <c r="CP16" s="644"/>
      <c r="CQ16" s="644"/>
      <c r="CR16" s="644"/>
      <c r="CS16" s="644"/>
      <c r="CT16" s="644"/>
      <c r="CU16" s="644"/>
      <c r="CV16" s="644"/>
      <c r="CW16" s="644"/>
      <c r="CX16" s="644"/>
      <c r="CY16" s="644"/>
      <c r="CZ16" s="644"/>
      <c r="DA16" s="644"/>
      <c r="DB16" s="644"/>
      <c r="DC16" s="644"/>
      <c r="DD16" s="644"/>
      <c r="DE16" s="645"/>
    </row>
    <row r="17" spans="1:109" ht="12" customHeight="1" x14ac:dyDescent="0.2">
      <c r="A17" s="254"/>
      <c r="B17" s="656"/>
      <c r="C17" s="656"/>
      <c r="D17" s="1266"/>
      <c r="E17" s="1267"/>
      <c r="F17" s="1548"/>
      <c r="G17" s="1266"/>
      <c r="H17" s="1267"/>
      <c r="I17" s="1548"/>
      <c r="J17" s="1266"/>
      <c r="K17" s="1267"/>
      <c r="L17" s="1548"/>
      <c r="M17" s="1266"/>
      <c r="N17" s="1267"/>
      <c r="O17" s="1548"/>
      <c r="P17" s="1266"/>
      <c r="Q17" s="1267"/>
      <c r="R17" s="1548"/>
      <c r="S17" s="1266"/>
      <c r="T17" s="1267"/>
      <c r="U17" s="1548"/>
      <c r="V17" s="1266"/>
      <c r="W17" s="1267"/>
      <c r="X17" s="1548"/>
      <c r="Y17" s="1266"/>
      <c r="Z17" s="1267"/>
      <c r="AA17" s="1548"/>
      <c r="AB17" s="1266"/>
      <c r="AC17" s="1267"/>
      <c r="AD17" s="1548"/>
      <c r="AE17" s="1266"/>
      <c r="AF17" s="1267"/>
      <c r="AG17" s="1548"/>
      <c r="AH17" s="1266"/>
      <c r="AI17" s="1307"/>
      <c r="AJ17" s="5"/>
      <c r="AK17" s="1566" t="s">
        <v>932</v>
      </c>
      <c r="AL17" s="1567"/>
      <c r="AM17" s="1567"/>
      <c r="AN17" s="1567"/>
      <c r="AO17" s="1567"/>
      <c r="AP17" s="1567"/>
      <c r="AQ17" s="1567"/>
      <c r="AR17" s="1567"/>
      <c r="AS17" s="1568"/>
      <c r="AT17" s="652"/>
      <c r="AU17" s="652"/>
      <c r="AV17" s="652"/>
      <c r="AW17" s="652"/>
      <c r="AX17" s="652"/>
      <c r="AY17" s="652"/>
      <c r="AZ17" s="657"/>
      <c r="BA17" s="657"/>
      <c r="BB17" s="657"/>
      <c r="BC17" s="657"/>
      <c r="BD17" s="657"/>
      <c r="BE17" s="657"/>
      <c r="BF17" s="657"/>
      <c r="BG17" s="657"/>
      <c r="BH17" s="657"/>
      <c r="BI17" s="657"/>
      <c r="BJ17" s="657"/>
      <c r="BK17" s="657"/>
      <c r="BL17" s="657"/>
      <c r="BM17" s="657"/>
      <c r="BN17" s="657"/>
      <c r="BO17" s="657"/>
      <c r="BP17" s="5"/>
      <c r="BQ17" s="5"/>
      <c r="BR17" s="5"/>
      <c r="BS17" s="5"/>
      <c r="BT17" s="5"/>
      <c r="BU17" s="5"/>
      <c r="BV17" s="5"/>
      <c r="BW17" s="5"/>
      <c r="BX17" s="5"/>
      <c r="BY17" s="5"/>
      <c r="BZ17" s="5"/>
      <c r="CA17" s="5"/>
      <c r="CB17" s="5"/>
      <c r="CC17" s="644"/>
      <c r="CD17" s="644"/>
      <c r="CE17" s="644"/>
      <c r="CF17" s="644"/>
      <c r="CG17" s="644"/>
      <c r="CH17" s="644"/>
      <c r="CI17" s="644"/>
      <c r="CJ17" s="644"/>
      <c r="CK17" s="644"/>
      <c r="CL17" s="644"/>
      <c r="CM17" s="644"/>
      <c r="CN17" s="644"/>
      <c r="CO17" s="644"/>
      <c r="CP17" s="644"/>
      <c r="CQ17" s="644"/>
      <c r="CR17" s="644"/>
      <c r="CS17" s="644"/>
      <c r="CT17" s="644"/>
      <c r="CU17" s="644"/>
      <c r="CV17" s="644"/>
      <c r="CW17" s="644"/>
      <c r="CX17" s="644"/>
      <c r="CY17" s="644"/>
      <c r="CZ17" s="644"/>
      <c r="DA17" s="644"/>
      <c r="DB17" s="644"/>
      <c r="DC17" s="644"/>
      <c r="DD17" s="644"/>
      <c r="DE17" s="645"/>
    </row>
    <row r="18" spans="1:109" ht="12" customHeight="1" thickBot="1" x14ac:dyDescent="0.25">
      <c r="A18" s="254"/>
      <c r="B18" s="656"/>
      <c r="C18" s="656"/>
      <c r="D18" s="1266"/>
      <c r="E18" s="1267"/>
      <c r="F18" s="1548"/>
      <c r="G18" s="1266"/>
      <c r="H18" s="1267"/>
      <c r="I18" s="1548"/>
      <c r="J18" s="1266"/>
      <c r="K18" s="1267"/>
      <c r="L18" s="1548"/>
      <c r="M18" s="1266"/>
      <c r="N18" s="1267"/>
      <c r="O18" s="1548"/>
      <c r="P18" s="1266"/>
      <c r="Q18" s="1267"/>
      <c r="R18" s="1548"/>
      <c r="S18" s="1266"/>
      <c r="T18" s="1267"/>
      <c r="U18" s="1548"/>
      <c r="V18" s="1266"/>
      <c r="W18" s="1267"/>
      <c r="X18" s="1548"/>
      <c r="Y18" s="1266"/>
      <c r="Z18" s="1267"/>
      <c r="AA18" s="1548"/>
      <c r="AB18" s="1266"/>
      <c r="AC18" s="1267"/>
      <c r="AD18" s="1548"/>
      <c r="AE18" s="1266"/>
      <c r="AF18" s="1267"/>
      <c r="AG18" s="1548"/>
      <c r="AH18" s="1266"/>
      <c r="AI18" s="1307"/>
      <c r="AJ18" s="5"/>
      <c r="AK18" s="1569"/>
      <c r="AL18" s="1570"/>
      <c r="AM18" s="1570"/>
      <c r="AN18" s="1570"/>
      <c r="AO18" s="1570"/>
      <c r="AP18" s="1570"/>
      <c r="AQ18" s="1570"/>
      <c r="AR18" s="1570"/>
      <c r="AS18" s="1571"/>
      <c r="AT18" s="658"/>
      <c r="AU18" s="658"/>
      <c r="AV18" s="652"/>
      <c r="AW18" s="652"/>
      <c r="AX18" s="652"/>
      <c r="AY18" s="652"/>
      <c r="AZ18" s="657"/>
      <c r="BA18" s="657"/>
      <c r="BB18" s="657"/>
      <c r="BC18" s="657"/>
      <c r="BD18" s="657"/>
      <c r="BE18" s="657"/>
      <c r="BF18" s="657"/>
      <c r="BG18" s="657"/>
      <c r="BH18" s="657"/>
      <c r="BI18" s="657"/>
      <c r="BJ18" s="657"/>
      <c r="BK18" s="657"/>
      <c r="BL18" s="657"/>
      <c r="BM18" s="657"/>
      <c r="BN18" s="657"/>
      <c r="BO18" s="657"/>
      <c r="BP18" s="5"/>
      <c r="BQ18" s="5"/>
      <c r="BR18" s="5"/>
      <c r="BS18" s="5"/>
      <c r="BT18" s="5"/>
      <c r="BU18" s="5"/>
      <c r="BV18" s="5"/>
      <c r="BW18" s="5"/>
      <c r="BX18" s="5"/>
      <c r="BY18" s="5"/>
      <c r="BZ18" s="5"/>
      <c r="CA18" s="5"/>
      <c r="CB18" s="5"/>
      <c r="CF18" s="644"/>
      <c r="CG18" s="644"/>
      <c r="CH18" s="644"/>
      <c r="CI18" s="644"/>
      <c r="CJ18" s="644"/>
      <c r="CK18" s="644"/>
      <c r="CL18" s="644"/>
      <c r="CM18" s="644"/>
      <c r="CN18" s="644"/>
      <c r="CO18" s="644"/>
      <c r="CP18" s="644"/>
      <c r="CQ18" s="644"/>
      <c r="CR18" s="644"/>
      <c r="CS18" s="644"/>
      <c r="CT18" s="644"/>
      <c r="CU18" s="644"/>
      <c r="CV18" s="644"/>
      <c r="CW18" s="644"/>
      <c r="CX18" s="644"/>
      <c r="CY18" s="644"/>
      <c r="CZ18" s="644"/>
      <c r="DA18" s="644"/>
      <c r="DB18" s="644"/>
      <c r="DC18" s="644"/>
      <c r="DD18" s="644"/>
      <c r="DE18" s="645"/>
    </row>
    <row r="19" spans="1:109" ht="12" customHeight="1" thickTop="1" x14ac:dyDescent="0.2">
      <c r="A19" s="254"/>
      <c r="B19" s="656"/>
      <c r="C19" s="656"/>
      <c r="D19" s="1266"/>
      <c r="E19" s="1267"/>
      <c r="F19" s="1548"/>
      <c r="G19" s="1266"/>
      <c r="H19" s="1267"/>
      <c r="I19" s="1548"/>
      <c r="J19" s="1266"/>
      <c r="K19" s="1267"/>
      <c r="L19" s="1548"/>
      <c r="M19" s="1266"/>
      <c r="N19" s="1267"/>
      <c r="O19" s="1548"/>
      <c r="P19" s="1266"/>
      <c r="Q19" s="1267"/>
      <c r="R19" s="1548"/>
      <c r="S19" s="1266"/>
      <c r="T19" s="1267"/>
      <c r="U19" s="1548"/>
      <c r="V19" s="1266"/>
      <c r="W19" s="1267"/>
      <c r="X19" s="1548"/>
      <c r="Y19" s="1266"/>
      <c r="Z19" s="1267"/>
      <c r="AA19" s="1548"/>
      <c r="AB19" s="1266"/>
      <c r="AC19" s="1267"/>
      <c r="AD19" s="1548"/>
      <c r="AE19" s="1266"/>
      <c r="AF19" s="1267"/>
      <c r="AG19" s="1548"/>
      <c r="AH19" s="1266"/>
      <c r="AI19" s="1307"/>
      <c r="AJ19" s="5"/>
      <c r="AK19" s="1560" t="s">
        <v>843</v>
      </c>
      <c r="AL19" s="1479"/>
      <c r="AM19" s="1456"/>
      <c r="AN19" s="1457"/>
      <c r="AO19" s="1457"/>
      <c r="AP19" s="1457"/>
      <c r="AQ19" s="1457"/>
      <c r="AR19" s="1457"/>
      <c r="AS19" s="1458"/>
      <c r="AT19" s="652"/>
      <c r="AU19" s="652"/>
      <c r="AV19" s="652"/>
      <c r="AW19" s="652"/>
      <c r="AX19" s="652"/>
      <c r="AY19" s="652"/>
      <c r="AZ19" s="657"/>
      <c r="BA19" s="657"/>
      <c r="BB19" s="657"/>
      <c r="BC19" s="657"/>
      <c r="BD19" s="657"/>
      <c r="BE19" s="657"/>
      <c r="BF19" s="657"/>
      <c r="BG19" s="657"/>
      <c r="BH19" s="657"/>
      <c r="BI19" s="657"/>
      <c r="BJ19" s="657"/>
      <c r="BK19" s="657"/>
      <c r="BL19" s="657"/>
      <c r="BM19" s="657"/>
      <c r="BN19" s="657"/>
      <c r="BO19" s="657"/>
      <c r="BP19" s="5"/>
      <c r="BQ19" s="5"/>
      <c r="BR19" s="5"/>
      <c r="BS19" s="5"/>
      <c r="BT19" s="5"/>
      <c r="BU19" s="5"/>
      <c r="BV19" s="5"/>
      <c r="BW19" s="5"/>
      <c r="BX19" s="5"/>
      <c r="BY19" s="5"/>
      <c r="BZ19" s="5"/>
      <c r="CA19" s="5"/>
      <c r="CB19" s="5"/>
      <c r="CF19" s="644"/>
      <c r="CG19" s="644"/>
      <c r="CH19" s="644"/>
      <c r="CI19" s="644"/>
      <c r="CJ19" s="644"/>
      <c r="CK19" s="644"/>
      <c r="CL19" s="644"/>
      <c r="CM19" s="644"/>
      <c r="CN19" s="644"/>
      <c r="CO19" s="644"/>
      <c r="CP19" s="644"/>
      <c r="CQ19" s="644"/>
      <c r="CR19" s="644"/>
      <c r="CS19" s="644"/>
      <c r="CT19" s="644"/>
      <c r="CU19" s="644"/>
      <c r="CV19" s="644"/>
      <c r="CW19" s="644"/>
      <c r="CX19" s="644"/>
      <c r="CY19" s="644"/>
      <c r="CZ19" s="644"/>
      <c r="DA19" s="644"/>
      <c r="DB19" s="644"/>
      <c r="DC19" s="644"/>
      <c r="DD19" s="644"/>
      <c r="DE19" s="645"/>
    </row>
    <row r="20" spans="1:109" ht="12" customHeight="1" thickBot="1" x14ac:dyDescent="0.25">
      <c r="A20" s="1545" t="s">
        <v>95</v>
      </c>
      <c r="B20" s="1546"/>
      <c r="C20" s="1547"/>
      <c r="D20" s="1268"/>
      <c r="E20" s="1269"/>
      <c r="F20" s="1549"/>
      <c r="G20" s="1268"/>
      <c r="H20" s="1269"/>
      <c r="I20" s="1549"/>
      <c r="J20" s="1268"/>
      <c r="K20" s="1269"/>
      <c r="L20" s="1549"/>
      <c r="M20" s="1268"/>
      <c r="N20" s="1269"/>
      <c r="O20" s="1549"/>
      <c r="P20" s="1268"/>
      <c r="Q20" s="1269"/>
      <c r="R20" s="1549"/>
      <c r="S20" s="1268"/>
      <c r="T20" s="1269"/>
      <c r="U20" s="1549"/>
      <c r="V20" s="1268"/>
      <c r="W20" s="1269"/>
      <c r="X20" s="1549"/>
      <c r="Y20" s="1268"/>
      <c r="Z20" s="1269"/>
      <c r="AA20" s="1549"/>
      <c r="AB20" s="1268"/>
      <c r="AC20" s="1269"/>
      <c r="AD20" s="1549"/>
      <c r="AE20" s="1268"/>
      <c r="AF20" s="1269"/>
      <c r="AG20" s="1549"/>
      <c r="AH20" s="1268"/>
      <c r="AI20" s="1308"/>
      <c r="AJ20" s="5"/>
      <c r="AK20" s="1542" t="s">
        <v>844</v>
      </c>
      <c r="AL20" s="1004"/>
      <c r="AM20" s="1444"/>
      <c r="AN20" s="1444"/>
      <c r="AO20" s="1444"/>
      <c r="AP20" s="1444"/>
      <c r="AQ20" s="1444"/>
      <c r="AR20" s="1444"/>
      <c r="AS20" s="1445"/>
      <c r="AT20" s="658"/>
      <c r="AU20" s="658"/>
      <c r="AV20" s="652"/>
      <c r="AW20" s="652"/>
      <c r="AX20" s="652"/>
      <c r="AY20" s="652"/>
      <c r="AZ20" s="657"/>
      <c r="BA20" s="657"/>
      <c r="BB20" s="657"/>
      <c r="BC20" s="657"/>
      <c r="BD20" s="657"/>
      <c r="BE20" s="657"/>
      <c r="BF20" s="657"/>
      <c r="BG20" s="657"/>
      <c r="BH20" s="657"/>
      <c r="BI20" s="657"/>
      <c r="BJ20" s="657"/>
      <c r="BK20" s="657"/>
      <c r="BL20" s="657"/>
      <c r="BM20" s="657"/>
      <c r="BN20" s="657"/>
      <c r="BO20" s="657"/>
      <c r="BP20" s="5"/>
      <c r="BQ20" s="5"/>
      <c r="BR20" s="5"/>
      <c r="BS20" s="5"/>
      <c r="BT20" s="5"/>
      <c r="BU20" s="5"/>
      <c r="BV20" s="5"/>
      <c r="BW20" s="5"/>
      <c r="BX20" s="5"/>
      <c r="BY20" s="5"/>
      <c r="BZ20" s="5"/>
      <c r="CA20" s="5"/>
      <c r="CB20" s="5"/>
      <c r="CF20" s="644"/>
      <c r="CG20" s="644"/>
      <c r="CH20" s="644"/>
      <c r="CI20" s="644"/>
      <c r="CJ20" s="644"/>
      <c r="CK20" s="644"/>
      <c r="CL20" s="644"/>
      <c r="CM20" s="644"/>
      <c r="CN20" s="644"/>
      <c r="CO20" s="644"/>
      <c r="CP20" s="644"/>
      <c r="CQ20" s="644"/>
      <c r="CR20" s="644"/>
      <c r="CS20" s="644"/>
      <c r="CT20" s="644"/>
      <c r="CU20" s="644"/>
      <c r="CV20" s="644"/>
      <c r="CW20" s="644"/>
      <c r="CX20" s="644"/>
      <c r="CY20" s="644"/>
      <c r="CZ20" s="644"/>
      <c r="DA20" s="644"/>
      <c r="DB20" s="644"/>
      <c r="DC20" s="644"/>
      <c r="DD20" s="644"/>
      <c r="DE20" s="645"/>
    </row>
    <row r="21" spans="1:109" ht="12" x14ac:dyDescent="0.2">
      <c r="A21" s="565"/>
      <c r="B21" s="876"/>
      <c r="C21" s="876"/>
      <c r="D21" s="876"/>
      <c r="E21" s="876"/>
      <c r="F21" s="876"/>
      <c r="G21" s="876"/>
      <c r="H21" s="876"/>
      <c r="I21" s="876"/>
      <c r="J21" s="876"/>
      <c r="K21" s="876"/>
      <c r="L21" s="876"/>
      <c r="M21" s="876"/>
      <c r="N21" s="876"/>
      <c r="O21" s="876"/>
      <c r="P21" s="876"/>
      <c r="Q21" s="876"/>
      <c r="R21" s="876"/>
      <c r="S21" s="876"/>
      <c r="T21" s="876"/>
      <c r="U21" s="876"/>
      <c r="V21" s="876"/>
      <c r="W21" s="876"/>
      <c r="X21" s="876"/>
      <c r="Y21" s="876"/>
      <c r="Z21" s="876"/>
      <c r="AA21" s="876"/>
      <c r="AB21" s="876"/>
      <c r="AC21" s="876"/>
      <c r="AD21" s="876"/>
      <c r="AE21" s="876"/>
      <c r="AF21" s="876"/>
      <c r="AG21" s="876"/>
      <c r="AH21" s="876"/>
      <c r="AI21" s="876"/>
      <c r="AJ21" s="5"/>
      <c r="AK21" s="1542" t="s">
        <v>845</v>
      </c>
      <c r="AL21" s="1004"/>
      <c r="AM21" s="1444"/>
      <c r="AN21" s="1444"/>
      <c r="AO21" s="1444"/>
      <c r="AP21" s="1444"/>
      <c r="AQ21" s="1444"/>
      <c r="AR21" s="1444"/>
      <c r="AS21" s="1445"/>
      <c r="AT21" s="5"/>
      <c r="AU21" s="5"/>
      <c r="AV21" s="652"/>
      <c r="AW21" s="652"/>
      <c r="AX21" s="652"/>
      <c r="AY21" s="652"/>
      <c r="AZ21" s="657"/>
      <c r="BA21" s="657"/>
      <c r="BB21" s="657"/>
      <c r="BC21" s="657"/>
      <c r="BD21" s="657"/>
      <c r="BE21" s="657"/>
      <c r="BF21" s="657"/>
      <c r="BG21" s="657"/>
      <c r="BH21" s="657"/>
      <c r="BI21" s="657"/>
      <c r="BJ21" s="657"/>
      <c r="BK21" s="657"/>
      <c r="BL21" s="657"/>
      <c r="BM21" s="657"/>
      <c r="BN21" s="657"/>
      <c r="BO21" s="657"/>
      <c r="BP21" s="5"/>
      <c r="BQ21" s="5"/>
      <c r="BR21" s="5"/>
      <c r="BS21" s="5"/>
      <c r="BT21" s="5"/>
      <c r="BU21" s="5"/>
      <c r="BV21" s="5"/>
      <c r="BW21" s="5"/>
      <c r="BX21" s="5"/>
      <c r="BY21" s="5"/>
      <c r="BZ21" s="5"/>
      <c r="CA21" s="5"/>
      <c r="CB21" s="5"/>
      <c r="CF21" s="644"/>
      <c r="CG21" s="644"/>
      <c r="CH21" s="644"/>
      <c r="CI21" s="644"/>
      <c r="CJ21" s="644"/>
      <c r="CK21" s="644"/>
      <c r="CL21" s="644"/>
      <c r="CM21" s="644"/>
      <c r="CN21" s="644"/>
      <c r="CO21" s="644"/>
      <c r="CP21" s="644"/>
      <c r="CQ21" s="644"/>
      <c r="CR21" s="644"/>
      <c r="CS21" s="644"/>
      <c r="CT21" s="644"/>
      <c r="CU21" s="644"/>
      <c r="CV21" s="644"/>
      <c r="CW21" s="644"/>
      <c r="CX21" s="644"/>
      <c r="CY21" s="644"/>
      <c r="CZ21" s="644"/>
      <c r="DA21" s="644"/>
      <c r="DB21" s="644"/>
      <c r="DC21" s="644"/>
      <c r="DD21" s="644"/>
      <c r="DE21" s="645"/>
    </row>
    <row r="22" spans="1:109" ht="12" customHeight="1" x14ac:dyDescent="0.2">
      <c r="A22" s="565"/>
      <c r="B22" s="42" t="s">
        <v>39</v>
      </c>
      <c r="C22" s="565"/>
      <c r="D22" s="565"/>
      <c r="E22" s="565"/>
      <c r="F22" s="565"/>
      <c r="G22" s="565"/>
      <c r="H22" s="565"/>
      <c r="I22" s="565"/>
      <c r="J22" s="565"/>
      <c r="K22" s="565"/>
      <c r="L22" s="565"/>
      <c r="M22" s="565"/>
      <c r="N22" s="565"/>
      <c r="O22" s="565"/>
      <c r="P22" s="565"/>
      <c r="Q22" s="565"/>
      <c r="R22" s="565"/>
      <c r="S22" s="565"/>
      <c r="T22" s="565"/>
      <c r="U22" s="565"/>
      <c r="V22" s="565"/>
      <c r="W22" s="565"/>
      <c r="X22" s="565"/>
      <c r="Y22" s="565"/>
      <c r="Z22" s="565"/>
      <c r="AA22" s="565"/>
      <c r="AB22" s="565"/>
      <c r="AC22" s="565"/>
      <c r="AD22" s="565"/>
      <c r="AE22" s="565"/>
      <c r="AF22" s="565"/>
      <c r="AG22" s="565"/>
      <c r="AH22" s="565"/>
      <c r="AI22" s="565"/>
      <c r="AJ22" s="5"/>
      <c r="AK22" s="1542" t="s">
        <v>846</v>
      </c>
      <c r="AL22" s="1004"/>
      <c r="AM22" s="1444"/>
      <c r="AN22" s="1444"/>
      <c r="AO22" s="1444"/>
      <c r="AP22" s="1444"/>
      <c r="AQ22" s="1444"/>
      <c r="AR22" s="1444"/>
      <c r="AS22" s="1445"/>
      <c r="AT22" s="652"/>
      <c r="AU22" s="652"/>
      <c r="AV22" s="652"/>
      <c r="AW22" s="652"/>
      <c r="AX22" s="652"/>
      <c r="AY22" s="652"/>
      <c r="AZ22" s="657"/>
      <c r="BA22" s="657"/>
      <c r="BB22" s="657"/>
      <c r="BC22" s="657"/>
      <c r="BD22" s="657"/>
      <c r="BE22" s="657"/>
      <c r="BF22" s="657"/>
      <c r="BG22" s="657"/>
      <c r="BH22" s="657"/>
      <c r="BI22" s="657"/>
      <c r="BJ22" s="657"/>
      <c r="BK22" s="657"/>
      <c r="BL22" s="657"/>
      <c r="BM22" s="657"/>
      <c r="BN22" s="657"/>
      <c r="BO22" s="657"/>
      <c r="BP22" s="5"/>
      <c r="BQ22" s="5"/>
      <c r="BR22" s="5"/>
      <c r="BS22" s="5"/>
      <c r="BT22" s="5"/>
      <c r="BU22" s="5"/>
      <c r="BV22" s="5"/>
      <c r="BW22" s="5"/>
      <c r="BX22" s="5"/>
      <c r="BY22" s="5"/>
      <c r="BZ22" s="5"/>
      <c r="CA22" s="5"/>
      <c r="CB22" s="5"/>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c r="DC22" s="644"/>
      <c r="DD22" s="644"/>
      <c r="DE22" s="645"/>
    </row>
    <row r="23" spans="1:109" ht="12" customHeight="1" x14ac:dyDescent="0.2">
      <c r="A23" s="23"/>
      <c r="B23" s="876"/>
      <c r="C23" s="876"/>
      <c r="D23" s="876"/>
      <c r="E23" s="876"/>
      <c r="F23" s="876"/>
      <c r="G23" s="876"/>
      <c r="H23" s="876"/>
      <c r="I23" s="876"/>
      <c r="J23" s="876"/>
      <c r="K23" s="876"/>
      <c r="L23" s="876"/>
      <c r="M23" s="876"/>
      <c r="N23" s="876"/>
      <c r="O23" s="876"/>
      <c r="P23" s="876"/>
      <c r="Q23" s="876"/>
      <c r="R23" s="876"/>
      <c r="S23" s="876"/>
      <c r="T23" s="876"/>
      <c r="U23" s="876"/>
      <c r="V23" s="876"/>
      <c r="W23" s="876"/>
      <c r="X23" s="876"/>
      <c r="Y23" s="876"/>
      <c r="Z23" s="876"/>
      <c r="AA23" s="876"/>
      <c r="AB23" s="876"/>
      <c r="AC23" s="876"/>
      <c r="AD23" s="876"/>
      <c r="AE23" s="876"/>
      <c r="AF23" s="876"/>
      <c r="AG23" s="876"/>
      <c r="AH23" s="876"/>
      <c r="AI23" s="876"/>
      <c r="AJ23" s="5"/>
      <c r="AK23" s="1542" t="s">
        <v>847</v>
      </c>
      <c r="AL23" s="1004"/>
      <c r="AM23" s="1444"/>
      <c r="AN23" s="1444"/>
      <c r="AO23" s="1444"/>
      <c r="AP23" s="1444"/>
      <c r="AQ23" s="1444"/>
      <c r="AR23" s="1444"/>
      <c r="AS23" s="1445"/>
      <c r="AT23" s="652"/>
      <c r="AU23" s="652"/>
      <c r="AV23" s="652"/>
      <c r="AW23" s="652"/>
      <c r="AX23" s="652"/>
      <c r="AY23" s="652"/>
      <c r="AZ23" s="657"/>
      <c r="BA23" s="657"/>
      <c r="BB23" s="657"/>
      <c r="BC23" s="657"/>
      <c r="BD23" s="657"/>
      <c r="BE23" s="657"/>
      <c r="BF23" s="657"/>
      <c r="BG23" s="657"/>
      <c r="BH23" s="657"/>
      <c r="BI23" s="657"/>
      <c r="BJ23" s="657"/>
      <c r="BK23" s="657"/>
      <c r="BL23" s="657"/>
      <c r="BM23" s="657"/>
      <c r="BN23" s="657"/>
      <c r="BO23" s="657"/>
      <c r="BP23" s="5"/>
      <c r="BQ23" s="5"/>
      <c r="BR23" s="5"/>
      <c r="BS23" s="5"/>
      <c r="BT23" s="5"/>
      <c r="BU23" s="5"/>
      <c r="BV23" s="5"/>
      <c r="BW23" s="5"/>
      <c r="BX23" s="5"/>
      <c r="BY23" s="5"/>
      <c r="BZ23" s="5"/>
      <c r="CA23" s="5"/>
      <c r="CB23" s="5"/>
      <c r="CF23" s="644"/>
      <c r="CG23" s="644"/>
      <c r="CH23" s="644"/>
      <c r="CI23" s="644"/>
      <c r="CJ23" s="644"/>
      <c r="CK23" s="644"/>
      <c r="CL23" s="644"/>
      <c r="CM23" s="644"/>
      <c r="CN23" s="644"/>
      <c r="CO23" s="644"/>
      <c r="CP23" s="644"/>
      <c r="CQ23" s="644"/>
      <c r="CR23" s="644"/>
      <c r="CS23" s="644"/>
      <c r="CT23" s="644"/>
      <c r="CU23" s="644"/>
      <c r="CV23" s="644"/>
      <c r="CW23" s="644"/>
      <c r="CX23" s="644"/>
      <c r="CY23" s="644"/>
      <c r="CZ23" s="644"/>
      <c r="DA23" s="644"/>
      <c r="DB23" s="644"/>
      <c r="DC23" s="644"/>
      <c r="DD23" s="644"/>
      <c r="DE23" s="645"/>
    </row>
    <row r="24" spans="1:109" ht="12" customHeight="1" x14ac:dyDescent="0.2">
      <c r="A24" s="23"/>
      <c r="B24" s="876"/>
      <c r="C24" s="876"/>
      <c r="D24" s="876"/>
      <c r="E24" s="876"/>
      <c r="F24" s="876"/>
      <c r="G24" s="876"/>
      <c r="H24" s="876"/>
      <c r="I24" s="876"/>
      <c r="J24" s="876"/>
      <c r="K24" s="876"/>
      <c r="L24" s="876"/>
      <c r="M24" s="876"/>
      <c r="N24" s="876"/>
      <c r="O24" s="876"/>
      <c r="P24" s="876"/>
      <c r="Q24" s="876"/>
      <c r="R24" s="876"/>
      <c r="S24" s="876"/>
      <c r="T24" s="876"/>
      <c r="U24" s="876"/>
      <c r="V24" s="876"/>
      <c r="W24" s="876"/>
      <c r="X24" s="876"/>
      <c r="Y24" s="876"/>
      <c r="Z24" s="876"/>
      <c r="AA24" s="876"/>
      <c r="AB24" s="876"/>
      <c r="AC24" s="876"/>
      <c r="AD24" s="876"/>
      <c r="AE24" s="876"/>
      <c r="AF24" s="876"/>
      <c r="AG24" s="876"/>
      <c r="AH24" s="876"/>
      <c r="AI24" s="876"/>
      <c r="AJ24" s="5"/>
      <c r="AK24" s="1542" t="s">
        <v>848</v>
      </c>
      <c r="AL24" s="1004"/>
      <c r="AM24" s="1444"/>
      <c r="AN24" s="1444"/>
      <c r="AO24" s="1444"/>
      <c r="AP24" s="1444"/>
      <c r="AQ24" s="1444"/>
      <c r="AR24" s="1444"/>
      <c r="AS24" s="1445"/>
      <c r="AT24" s="652"/>
      <c r="AU24" s="652"/>
      <c r="AV24" s="652"/>
      <c r="AW24" s="652"/>
      <c r="AX24" s="647"/>
      <c r="AY24" s="647"/>
      <c r="AZ24" s="647"/>
      <c r="BA24" s="647"/>
      <c r="BB24" s="5"/>
      <c r="BC24" s="652"/>
      <c r="BD24" s="652"/>
      <c r="BE24" s="652"/>
      <c r="BF24" s="652"/>
      <c r="BG24" s="652"/>
      <c r="BH24" s="652"/>
      <c r="BI24" s="652"/>
      <c r="BJ24" s="652"/>
      <c r="BK24" s="652"/>
      <c r="BL24" s="652"/>
      <c r="BM24" s="652"/>
      <c r="BN24" s="652"/>
      <c r="BO24" s="652"/>
      <c r="BP24" s="652"/>
      <c r="BQ24" s="652"/>
      <c r="BR24" s="652"/>
      <c r="BS24" s="652"/>
      <c r="BT24" s="5"/>
      <c r="BU24" s="5"/>
      <c r="BV24" s="5"/>
      <c r="BW24" s="5"/>
      <c r="BX24" s="5"/>
      <c r="BY24" s="5"/>
      <c r="BZ24" s="5"/>
      <c r="CA24" s="5"/>
      <c r="CB24" s="5"/>
      <c r="CC24" s="644"/>
      <c r="CD24" s="644"/>
      <c r="CE24" s="644"/>
      <c r="CF24" s="644"/>
      <c r="CG24" s="644"/>
      <c r="CH24" s="644"/>
      <c r="CI24" s="644"/>
      <c r="CJ24" s="644"/>
      <c r="CK24" s="644"/>
      <c r="CL24" s="644"/>
      <c r="CM24" s="644"/>
      <c r="CN24" s="644"/>
      <c r="CO24" s="644"/>
      <c r="CP24" s="644"/>
      <c r="CQ24" s="644"/>
      <c r="CR24" s="644"/>
      <c r="CS24" s="644"/>
      <c r="CT24" s="644"/>
      <c r="CU24" s="644"/>
      <c r="CV24" s="644"/>
      <c r="CW24" s="644"/>
      <c r="CX24" s="644"/>
      <c r="CY24" s="644"/>
      <c r="CZ24" s="644"/>
      <c r="DA24" s="644"/>
      <c r="DB24" s="644"/>
      <c r="DC24" s="644"/>
      <c r="DD24" s="644"/>
      <c r="DE24" s="645"/>
    </row>
    <row r="25" spans="1:109" ht="12" customHeight="1" x14ac:dyDescent="0.2">
      <c r="A25" s="23"/>
      <c r="B25" s="876"/>
      <c r="C25" s="876"/>
      <c r="D25" s="876"/>
      <c r="E25" s="876"/>
      <c r="F25" s="876"/>
      <c r="G25" s="876"/>
      <c r="H25" s="876"/>
      <c r="I25" s="876"/>
      <c r="J25" s="876"/>
      <c r="K25" s="876"/>
      <c r="L25" s="876"/>
      <c r="M25" s="876"/>
      <c r="N25" s="876"/>
      <c r="O25" s="876"/>
      <c r="P25" s="876"/>
      <c r="Q25" s="876"/>
      <c r="R25" s="876"/>
      <c r="S25" s="876"/>
      <c r="T25" s="876"/>
      <c r="U25" s="876"/>
      <c r="V25" s="876"/>
      <c r="W25" s="876"/>
      <c r="X25" s="876"/>
      <c r="Y25" s="876"/>
      <c r="Z25" s="876"/>
      <c r="AA25" s="876"/>
      <c r="AB25" s="876"/>
      <c r="AC25" s="876"/>
      <c r="AD25" s="876"/>
      <c r="AE25" s="876"/>
      <c r="AF25" s="876"/>
      <c r="AG25" s="876"/>
      <c r="AH25" s="876"/>
      <c r="AI25" s="876"/>
      <c r="AJ25" s="5"/>
      <c r="AK25" s="1542" t="s">
        <v>849</v>
      </c>
      <c r="AL25" s="1004"/>
      <c r="AM25" s="1444"/>
      <c r="AN25" s="1444"/>
      <c r="AO25" s="1444"/>
      <c r="AP25" s="1444"/>
      <c r="AQ25" s="1444"/>
      <c r="AR25" s="1444"/>
      <c r="AS25" s="1445"/>
      <c r="AT25" s="652"/>
      <c r="AU25" s="652"/>
      <c r="AV25" s="652"/>
      <c r="AW25" s="652"/>
      <c r="AX25" s="647"/>
      <c r="AY25" s="647"/>
      <c r="AZ25" s="647"/>
      <c r="BA25" s="647"/>
      <c r="BB25" s="5"/>
      <c r="BC25" s="652"/>
      <c r="BD25" s="652"/>
      <c r="BE25" s="652"/>
      <c r="BF25" s="652"/>
      <c r="BG25" s="652"/>
      <c r="BH25" s="652"/>
      <c r="BI25" s="652"/>
      <c r="BJ25" s="652"/>
      <c r="BK25" s="652"/>
      <c r="BL25" s="652"/>
      <c r="BM25" s="652"/>
      <c r="BN25" s="652"/>
      <c r="BO25" s="652"/>
      <c r="BP25" s="652"/>
      <c r="BQ25" s="652"/>
      <c r="BR25" s="652"/>
      <c r="BS25" s="652"/>
      <c r="BT25" s="5"/>
      <c r="BU25" s="5"/>
      <c r="BV25" s="5"/>
      <c r="BW25" s="5"/>
      <c r="BX25" s="5"/>
      <c r="BY25" s="5"/>
      <c r="BZ25" s="5"/>
      <c r="CA25" s="5"/>
      <c r="CB25" s="5"/>
      <c r="CC25" s="644"/>
      <c r="CD25" s="644"/>
      <c r="CE25" s="644"/>
      <c r="CF25" s="644"/>
      <c r="CG25" s="644"/>
      <c r="CH25" s="644"/>
      <c r="CI25" s="644"/>
      <c r="CJ25" s="644"/>
      <c r="CK25" s="644"/>
      <c r="CL25" s="644"/>
      <c r="CM25" s="644"/>
      <c r="CN25" s="644"/>
      <c r="CO25" s="644"/>
      <c r="CP25" s="644"/>
      <c r="CQ25" s="644"/>
      <c r="CR25" s="644"/>
      <c r="CS25" s="644"/>
      <c r="CT25" s="644"/>
      <c r="CU25" s="644"/>
      <c r="CV25" s="644"/>
      <c r="CW25" s="644"/>
      <c r="CX25" s="644"/>
      <c r="CY25" s="644"/>
      <c r="CZ25" s="644"/>
      <c r="DA25" s="644"/>
      <c r="DB25" s="644"/>
      <c r="DC25" s="644"/>
      <c r="DD25" s="644"/>
      <c r="DE25" s="645"/>
    </row>
    <row r="26" spans="1:109" ht="12.75" customHeight="1" x14ac:dyDescent="0.2">
      <c r="A26" s="23"/>
      <c r="B26" s="876"/>
      <c r="C26" s="876"/>
      <c r="D26" s="876"/>
      <c r="E26" s="876"/>
      <c r="F26" s="876"/>
      <c r="G26" s="876"/>
      <c r="H26" s="876"/>
      <c r="I26" s="876"/>
      <c r="J26" s="876"/>
      <c r="K26" s="876"/>
      <c r="L26" s="876"/>
      <c r="M26" s="876"/>
      <c r="N26" s="876"/>
      <c r="O26" s="876"/>
      <c r="P26" s="876"/>
      <c r="Q26" s="876"/>
      <c r="R26" s="876"/>
      <c r="S26" s="876"/>
      <c r="T26" s="876"/>
      <c r="U26" s="876"/>
      <c r="V26" s="876"/>
      <c r="W26" s="876"/>
      <c r="X26" s="876"/>
      <c r="Y26" s="876"/>
      <c r="Z26" s="876"/>
      <c r="AA26" s="876"/>
      <c r="AB26" s="876"/>
      <c r="AC26" s="876"/>
      <c r="AD26" s="876"/>
      <c r="AE26" s="876"/>
      <c r="AF26" s="876"/>
      <c r="AG26" s="876"/>
      <c r="AH26" s="876"/>
      <c r="AI26" s="876"/>
      <c r="AJ26" s="5"/>
      <c r="AK26" s="1542" t="s">
        <v>850</v>
      </c>
      <c r="AL26" s="1004"/>
      <c r="AM26" s="1444"/>
      <c r="AN26" s="1444"/>
      <c r="AO26" s="1444"/>
      <c r="AP26" s="1444"/>
      <c r="AQ26" s="1444"/>
      <c r="AR26" s="1444"/>
      <c r="AS26" s="1445"/>
      <c r="AT26" s="652"/>
      <c r="AU26" s="652"/>
      <c r="AV26" s="652"/>
      <c r="AW26" s="652"/>
      <c r="AX26" s="647"/>
      <c r="AY26" s="647"/>
      <c r="AZ26" s="647"/>
      <c r="BA26" s="647"/>
      <c r="BB26" s="5"/>
      <c r="BC26" s="652"/>
      <c r="BD26" s="652"/>
      <c r="BE26" s="652"/>
      <c r="BF26" s="652"/>
      <c r="BG26" s="652"/>
      <c r="BH26" s="652"/>
      <c r="BI26" s="652"/>
      <c r="BJ26" s="652"/>
      <c r="BK26" s="652"/>
      <c r="BL26" s="652"/>
      <c r="BM26" s="652"/>
      <c r="BN26" s="652"/>
      <c r="BO26" s="652"/>
      <c r="BP26" s="652"/>
      <c r="BQ26" s="652"/>
      <c r="BR26" s="652"/>
      <c r="BS26" s="652"/>
      <c r="BT26" s="5"/>
      <c r="BU26" s="5"/>
      <c r="BV26" s="5"/>
      <c r="BW26" s="5"/>
      <c r="BX26" s="5"/>
      <c r="BY26" s="5"/>
      <c r="BZ26" s="5"/>
      <c r="CA26" s="5"/>
      <c r="CB26" s="5"/>
      <c r="CC26" s="644"/>
      <c r="CD26" s="644"/>
      <c r="CE26" s="644"/>
      <c r="CF26" s="644"/>
      <c r="CG26" s="644"/>
      <c r="CH26" s="644"/>
      <c r="CI26" s="644"/>
      <c r="CJ26" s="644"/>
      <c r="CK26" s="644"/>
      <c r="CL26" s="644"/>
      <c r="CM26" s="644"/>
      <c r="CN26" s="644"/>
      <c r="CO26" s="644"/>
      <c r="CP26" s="644"/>
      <c r="CQ26" s="644"/>
      <c r="CR26" s="644"/>
      <c r="CS26" s="644"/>
      <c r="CT26" s="644"/>
      <c r="CU26" s="644"/>
      <c r="CV26" s="644"/>
      <c r="CW26" s="644"/>
      <c r="CX26" s="644"/>
      <c r="CY26" s="644"/>
      <c r="CZ26" s="644"/>
      <c r="DA26" s="644"/>
      <c r="DB26" s="644"/>
      <c r="DC26" s="644"/>
      <c r="DD26" s="644"/>
      <c r="DE26" s="645"/>
    </row>
    <row r="27" spans="1:109" ht="12" customHeight="1" x14ac:dyDescent="0.2">
      <c r="A27" s="23"/>
      <c r="B27" s="876"/>
      <c r="C27" s="876"/>
      <c r="D27" s="876"/>
      <c r="E27" s="876"/>
      <c r="F27" s="876"/>
      <c r="G27" s="876"/>
      <c r="H27" s="876"/>
      <c r="I27" s="876"/>
      <c r="J27" s="876"/>
      <c r="K27" s="876"/>
      <c r="L27" s="876"/>
      <c r="M27" s="876"/>
      <c r="N27" s="876"/>
      <c r="O27" s="876"/>
      <c r="P27" s="876"/>
      <c r="Q27" s="876"/>
      <c r="R27" s="876"/>
      <c r="S27" s="876"/>
      <c r="T27" s="876"/>
      <c r="U27" s="876"/>
      <c r="V27" s="876"/>
      <c r="W27" s="876"/>
      <c r="X27" s="876"/>
      <c r="Y27" s="876"/>
      <c r="Z27" s="876"/>
      <c r="AA27" s="876"/>
      <c r="AB27" s="876"/>
      <c r="AC27" s="876"/>
      <c r="AD27" s="876"/>
      <c r="AE27" s="876"/>
      <c r="AF27" s="876"/>
      <c r="AG27" s="876"/>
      <c r="AH27" s="876"/>
      <c r="AI27" s="876"/>
      <c r="AJ27" s="5"/>
      <c r="AK27" s="1542" t="s">
        <v>851</v>
      </c>
      <c r="AL27" s="1004"/>
      <c r="AM27" s="1444"/>
      <c r="AN27" s="1444"/>
      <c r="AO27" s="1444"/>
      <c r="AP27" s="1444"/>
      <c r="AQ27" s="1444"/>
      <c r="AR27" s="1444"/>
      <c r="AS27" s="1445"/>
      <c r="AT27" s="652"/>
      <c r="AU27" s="652"/>
      <c r="AV27" s="652"/>
      <c r="AW27" s="652"/>
      <c r="AX27" s="647"/>
      <c r="AY27" s="647"/>
      <c r="AZ27" s="647"/>
      <c r="BA27" s="647"/>
      <c r="BB27" s="5"/>
      <c r="BC27" s="652"/>
      <c r="BD27" s="652"/>
      <c r="BE27" s="652"/>
      <c r="BF27" s="652"/>
      <c r="BG27" s="652"/>
      <c r="BH27" s="652"/>
      <c r="BI27" s="652"/>
      <c r="BJ27" s="652"/>
      <c r="BK27" s="652"/>
      <c r="BL27" s="652"/>
      <c r="BM27" s="652"/>
      <c r="BN27" s="652"/>
      <c r="BO27" s="652"/>
      <c r="BP27" s="652"/>
      <c r="BQ27" s="652"/>
      <c r="BR27" s="652"/>
      <c r="BS27" s="652"/>
      <c r="BT27" s="5"/>
      <c r="BU27" s="5"/>
      <c r="BV27" s="5"/>
      <c r="BW27" s="5"/>
      <c r="BX27" s="5"/>
      <c r="BY27" s="5"/>
      <c r="BZ27" s="5"/>
      <c r="CA27" s="5"/>
      <c r="CB27" s="5"/>
      <c r="CC27" s="644"/>
      <c r="CD27" s="644"/>
      <c r="CE27" s="644"/>
      <c r="CF27" s="644"/>
      <c r="CG27" s="644"/>
      <c r="CH27" s="644"/>
      <c r="CI27" s="644"/>
      <c r="CJ27" s="644"/>
      <c r="CK27" s="644"/>
      <c r="CL27" s="644"/>
      <c r="CM27" s="644"/>
      <c r="CN27" s="644"/>
      <c r="CO27" s="644"/>
      <c r="CP27" s="644"/>
      <c r="CQ27" s="644"/>
      <c r="CR27" s="644"/>
      <c r="CS27" s="644"/>
      <c r="CT27" s="644"/>
      <c r="CU27" s="644"/>
      <c r="CV27" s="644"/>
      <c r="CW27" s="644"/>
      <c r="CX27" s="644"/>
      <c r="CY27" s="644"/>
      <c r="CZ27" s="644"/>
      <c r="DA27" s="644"/>
      <c r="DB27" s="644"/>
      <c r="DC27" s="644"/>
      <c r="DD27" s="644"/>
      <c r="DE27" s="645"/>
    </row>
    <row r="28" spans="1:109" ht="12" customHeight="1" thickBot="1" x14ac:dyDescent="0.25">
      <c r="A28" s="23"/>
      <c r="B28" s="876"/>
      <c r="C28" s="876"/>
      <c r="D28" s="876"/>
      <c r="E28" s="876"/>
      <c r="F28" s="876"/>
      <c r="G28" s="876"/>
      <c r="H28" s="876"/>
      <c r="I28" s="876"/>
      <c r="J28" s="876"/>
      <c r="K28" s="876"/>
      <c r="L28" s="876"/>
      <c r="M28" s="876"/>
      <c r="N28" s="876"/>
      <c r="O28" s="876"/>
      <c r="P28" s="876"/>
      <c r="Q28" s="876"/>
      <c r="R28" s="876"/>
      <c r="S28" s="876"/>
      <c r="T28" s="876"/>
      <c r="U28" s="876"/>
      <c r="V28" s="876"/>
      <c r="W28" s="876"/>
      <c r="X28" s="876"/>
      <c r="Y28" s="876"/>
      <c r="Z28" s="876"/>
      <c r="AA28" s="876"/>
      <c r="AB28" s="876"/>
      <c r="AC28" s="876"/>
      <c r="AD28" s="876"/>
      <c r="AE28" s="876"/>
      <c r="AF28" s="876"/>
      <c r="AG28" s="876"/>
      <c r="AH28" s="876"/>
      <c r="AI28" s="876"/>
      <c r="AJ28" s="5"/>
      <c r="AK28" s="1543" t="s">
        <v>852</v>
      </c>
      <c r="AL28" s="1544"/>
      <c r="AM28" s="1441"/>
      <c r="AN28" s="1441"/>
      <c r="AO28" s="1441"/>
      <c r="AP28" s="1441"/>
      <c r="AQ28" s="1441"/>
      <c r="AR28" s="1441"/>
      <c r="AS28" s="1442"/>
      <c r="AT28" s="652"/>
      <c r="AU28" s="652"/>
      <c r="AV28" s="652"/>
      <c r="AW28" s="652"/>
      <c r="AX28" s="647"/>
      <c r="AY28" s="647"/>
      <c r="AZ28" s="647"/>
      <c r="BA28" s="647"/>
      <c r="BB28" s="5"/>
      <c r="BC28" s="652"/>
      <c r="BD28" s="652"/>
      <c r="BE28" s="652"/>
      <c r="BF28" s="652"/>
      <c r="BG28" s="652"/>
      <c r="BH28" s="652"/>
      <c r="BI28" s="652"/>
      <c r="BJ28" s="652"/>
      <c r="BK28" s="652"/>
      <c r="BL28" s="652"/>
      <c r="BM28" s="652"/>
      <c r="BN28" s="652"/>
      <c r="BO28" s="652"/>
      <c r="BP28" s="652"/>
      <c r="BQ28" s="652"/>
      <c r="BR28" s="652"/>
      <c r="BS28" s="652"/>
      <c r="BT28" s="5"/>
      <c r="BU28" s="5"/>
      <c r="BV28" s="5"/>
      <c r="BW28" s="5"/>
      <c r="BX28" s="5"/>
      <c r="BY28" s="5"/>
      <c r="BZ28" s="5"/>
      <c r="CA28" s="5"/>
      <c r="CB28" s="5"/>
      <c r="CC28" s="644"/>
      <c r="CD28" s="644"/>
      <c r="CE28" s="644"/>
      <c r="CF28" s="644"/>
      <c r="CG28" s="644"/>
      <c r="CH28" s="644"/>
      <c r="CI28" s="644"/>
      <c r="CJ28" s="644"/>
      <c r="CK28" s="644"/>
      <c r="CL28" s="644"/>
      <c r="CM28" s="644"/>
      <c r="CN28" s="644"/>
      <c r="CO28" s="644"/>
      <c r="CP28" s="644"/>
      <c r="CQ28" s="644"/>
      <c r="CR28" s="644"/>
      <c r="CS28" s="644"/>
      <c r="CT28" s="644"/>
      <c r="CU28" s="644"/>
      <c r="CV28" s="644"/>
      <c r="CW28" s="644"/>
      <c r="CX28" s="644"/>
      <c r="CY28" s="644"/>
      <c r="CZ28" s="644"/>
      <c r="DA28" s="644"/>
      <c r="DB28" s="644"/>
      <c r="DC28" s="644"/>
      <c r="DD28" s="644"/>
      <c r="DE28" s="645"/>
    </row>
    <row r="29" spans="1:109" ht="12" customHeight="1" x14ac:dyDescent="0.2">
      <c r="A29" s="23"/>
      <c r="B29" s="876"/>
      <c r="C29" s="876"/>
      <c r="D29" s="876"/>
      <c r="E29" s="876"/>
      <c r="F29" s="876"/>
      <c r="G29" s="876"/>
      <c r="H29" s="876"/>
      <c r="I29" s="876"/>
      <c r="J29" s="876"/>
      <c r="K29" s="876"/>
      <c r="L29" s="876"/>
      <c r="M29" s="876"/>
      <c r="N29" s="876"/>
      <c r="O29" s="876"/>
      <c r="P29" s="876"/>
      <c r="Q29" s="876"/>
      <c r="R29" s="876"/>
      <c r="S29" s="876"/>
      <c r="T29" s="876"/>
      <c r="U29" s="876"/>
      <c r="V29" s="876"/>
      <c r="W29" s="876"/>
      <c r="X29" s="876"/>
      <c r="Y29" s="876"/>
      <c r="Z29" s="876"/>
      <c r="AA29" s="876"/>
      <c r="AB29" s="876"/>
      <c r="AC29" s="876"/>
      <c r="AD29" s="876"/>
      <c r="AE29" s="876"/>
      <c r="AF29" s="876"/>
      <c r="AG29" s="876"/>
      <c r="AH29" s="876"/>
      <c r="AI29" s="876"/>
      <c r="AJ29" s="5"/>
      <c r="AK29" s="5"/>
      <c r="AL29" s="5"/>
      <c r="AM29" s="5"/>
      <c r="AN29" s="5"/>
      <c r="AO29" s="5"/>
      <c r="AP29" s="652"/>
      <c r="AQ29" s="652"/>
      <c r="AR29" s="652"/>
      <c r="AS29" s="652"/>
      <c r="AT29" s="652"/>
      <c r="AU29" s="652"/>
      <c r="AV29" s="652"/>
      <c r="AW29" s="652"/>
      <c r="AX29" s="647"/>
      <c r="AY29" s="647"/>
      <c r="AZ29" s="647"/>
      <c r="BA29" s="647"/>
      <c r="BB29" s="5"/>
      <c r="BC29" s="652"/>
      <c r="BD29" s="652"/>
      <c r="BE29" s="652"/>
      <c r="BF29" s="652"/>
      <c r="BG29" s="652"/>
      <c r="BH29" s="652"/>
      <c r="BI29" s="652"/>
      <c r="BJ29" s="652"/>
      <c r="BK29" s="652"/>
      <c r="BL29" s="652"/>
      <c r="BM29" s="652"/>
      <c r="BN29" s="652"/>
      <c r="BO29" s="652"/>
      <c r="BP29" s="652"/>
      <c r="BQ29" s="652"/>
      <c r="BR29" s="652"/>
      <c r="BS29" s="652"/>
      <c r="BT29" s="5"/>
      <c r="BU29" s="5"/>
      <c r="BV29" s="5"/>
      <c r="BW29" s="5"/>
      <c r="BX29" s="5"/>
      <c r="BY29" s="5"/>
      <c r="BZ29" s="5"/>
      <c r="CA29" s="5"/>
      <c r="CB29" s="5"/>
      <c r="CC29" s="644"/>
      <c r="CD29" s="644"/>
      <c r="CE29" s="644"/>
      <c r="CF29" s="644"/>
      <c r="CG29" s="644"/>
      <c r="CH29" s="644"/>
      <c r="CI29" s="644"/>
      <c r="CJ29" s="644"/>
      <c r="CK29" s="644"/>
      <c r="CL29" s="644"/>
      <c r="CM29" s="644"/>
      <c r="CN29" s="644"/>
      <c r="CO29" s="644"/>
      <c r="CP29" s="644"/>
      <c r="CQ29" s="644"/>
      <c r="CR29" s="644"/>
      <c r="CS29" s="644"/>
      <c r="CT29" s="644"/>
      <c r="CU29" s="644"/>
      <c r="CV29" s="644"/>
      <c r="CW29" s="644"/>
      <c r="CX29" s="644"/>
      <c r="CY29" s="644"/>
      <c r="CZ29" s="644"/>
      <c r="DA29" s="644"/>
      <c r="DB29" s="644"/>
      <c r="DC29" s="644"/>
      <c r="DD29" s="644"/>
      <c r="DE29" s="645"/>
    </row>
    <row r="30" spans="1:109" ht="12" x14ac:dyDescent="0.2">
      <c r="A30" s="23"/>
      <c r="B30" s="639"/>
      <c r="C30" s="639"/>
      <c r="D30" s="639"/>
      <c r="E30" s="639"/>
      <c r="F30" s="639"/>
      <c r="G30" s="639"/>
      <c r="H30" s="639"/>
      <c r="I30" s="639"/>
      <c r="J30" s="639"/>
      <c r="K30" s="639"/>
      <c r="L30" s="639"/>
      <c r="M30" s="639"/>
      <c r="N30" s="639"/>
      <c r="O30" s="639"/>
      <c r="P30" s="639"/>
      <c r="Q30" s="639"/>
      <c r="R30" s="639"/>
      <c r="S30" s="639"/>
      <c r="T30" s="639"/>
      <c r="U30" s="639"/>
      <c r="V30" s="639"/>
      <c r="W30" s="639"/>
      <c r="X30" s="639"/>
      <c r="Y30" s="639"/>
      <c r="Z30" s="639"/>
      <c r="AA30" s="639"/>
      <c r="AB30" s="639"/>
      <c r="AC30" s="639"/>
      <c r="AD30" s="639"/>
      <c r="AE30" s="639"/>
      <c r="AF30" s="639"/>
      <c r="AG30" s="639"/>
      <c r="AH30" s="639"/>
      <c r="AI30" s="639"/>
      <c r="AJ30" s="5"/>
      <c r="AK30" s="5"/>
      <c r="AL30" s="5"/>
      <c r="AM30" s="5"/>
      <c r="AN30" s="5"/>
      <c r="AO30" s="5"/>
      <c r="AP30" s="652"/>
      <c r="AQ30" s="652"/>
      <c r="AR30" s="652"/>
      <c r="AS30" s="652"/>
      <c r="AT30" s="652"/>
      <c r="AU30" s="652"/>
      <c r="AV30" s="652"/>
      <c r="AW30" s="652"/>
      <c r="AX30" s="647"/>
      <c r="AY30" s="647"/>
      <c r="AZ30" s="647"/>
      <c r="BA30" s="647"/>
      <c r="BB30" s="5"/>
      <c r="BC30" s="652"/>
      <c r="BD30" s="652"/>
      <c r="BE30" s="652"/>
      <c r="BF30" s="652"/>
      <c r="BG30" s="652"/>
      <c r="BH30" s="652"/>
      <c r="BI30" s="652"/>
      <c r="BJ30" s="652"/>
      <c r="BK30" s="652"/>
      <c r="BL30" s="652"/>
      <c r="BM30" s="652"/>
      <c r="BN30" s="652"/>
      <c r="BO30" s="652"/>
      <c r="BP30" s="652"/>
      <c r="BQ30" s="652"/>
      <c r="BR30" s="652"/>
      <c r="BS30" s="652"/>
      <c r="BT30" s="5"/>
      <c r="BU30" s="5"/>
      <c r="BV30" s="5"/>
      <c r="BW30" s="5"/>
      <c r="BX30" s="5"/>
      <c r="BY30" s="5"/>
      <c r="BZ30" s="5"/>
      <c r="CA30" s="5"/>
      <c r="CB30" s="5"/>
      <c r="CC30" s="644"/>
      <c r="CD30" s="644"/>
      <c r="CE30" s="644"/>
      <c r="CF30" s="644"/>
      <c r="CG30" s="644"/>
      <c r="CH30" s="644"/>
      <c r="CI30" s="644"/>
      <c r="CJ30" s="644"/>
      <c r="CK30" s="644"/>
      <c r="CL30" s="644"/>
      <c r="CM30" s="644"/>
      <c r="CN30" s="644"/>
      <c r="CO30" s="644"/>
      <c r="CP30" s="644"/>
      <c r="CQ30" s="644"/>
      <c r="CR30" s="644"/>
      <c r="CS30" s="644"/>
      <c r="CT30" s="644"/>
      <c r="CU30" s="644"/>
      <c r="CV30" s="644"/>
      <c r="CW30" s="644"/>
      <c r="CX30" s="644"/>
      <c r="CY30" s="644"/>
      <c r="CZ30" s="644"/>
      <c r="DA30" s="644"/>
      <c r="DB30" s="644"/>
      <c r="DC30" s="644"/>
      <c r="DD30" s="644"/>
      <c r="DE30" s="645"/>
    </row>
    <row r="31" spans="1:109" ht="12" customHeight="1" x14ac:dyDescent="0.2">
      <c r="A31" s="23"/>
      <c r="B31" s="876"/>
      <c r="C31" s="876"/>
      <c r="D31" s="876"/>
      <c r="E31" s="876"/>
      <c r="F31" s="876"/>
      <c r="G31" s="876"/>
      <c r="H31" s="876"/>
      <c r="I31" s="876"/>
      <c r="J31" s="876"/>
      <c r="K31" s="876"/>
      <c r="L31" s="876"/>
      <c r="M31" s="876"/>
      <c r="N31" s="876"/>
      <c r="O31" s="876"/>
      <c r="P31" s="876"/>
      <c r="Q31" s="876"/>
      <c r="R31" s="876"/>
      <c r="S31" s="876"/>
      <c r="T31" s="876"/>
      <c r="U31" s="876"/>
      <c r="V31" s="876"/>
      <c r="W31" s="876"/>
      <c r="X31" s="876"/>
      <c r="Y31" s="876"/>
      <c r="Z31" s="876"/>
      <c r="AA31" s="876"/>
      <c r="AB31" s="876"/>
      <c r="AC31" s="876"/>
      <c r="AD31" s="876"/>
      <c r="AE31" s="876"/>
      <c r="AF31" s="876"/>
      <c r="AG31" s="876"/>
      <c r="AH31" s="876"/>
      <c r="AI31" s="876"/>
      <c r="AJ31" s="5"/>
      <c r="AK31" s="5"/>
      <c r="AL31" s="5"/>
      <c r="AM31" s="5"/>
      <c r="AN31" s="5"/>
      <c r="AO31" s="5"/>
      <c r="AP31" s="652"/>
      <c r="AQ31" s="652"/>
      <c r="AR31" s="652"/>
      <c r="AS31" s="652"/>
      <c r="AT31" s="652"/>
      <c r="AU31" s="652"/>
      <c r="AV31" s="652"/>
      <c r="AW31" s="652"/>
      <c r="AX31" s="647"/>
      <c r="AY31" s="647"/>
      <c r="AZ31" s="647"/>
      <c r="BA31" s="647"/>
      <c r="BB31" s="5"/>
      <c r="BC31" s="652"/>
      <c r="BD31" s="652"/>
      <c r="BE31" s="652"/>
      <c r="BF31" s="652"/>
      <c r="BG31" s="652"/>
      <c r="BH31" s="652"/>
      <c r="BI31" s="652"/>
      <c r="BJ31" s="652"/>
      <c r="BK31" s="652"/>
      <c r="BL31" s="652"/>
      <c r="BM31" s="652"/>
      <c r="BN31" s="652"/>
      <c r="BO31" s="652"/>
      <c r="BP31" s="652"/>
      <c r="BQ31" s="652"/>
      <c r="BR31" s="652"/>
      <c r="BS31" s="652"/>
      <c r="BT31" s="5"/>
      <c r="BU31" s="5"/>
      <c r="BV31" s="5"/>
      <c r="BW31" s="5"/>
      <c r="BX31" s="5"/>
      <c r="BY31" s="5"/>
      <c r="BZ31" s="5"/>
      <c r="CA31" s="5"/>
      <c r="CB31" s="5"/>
      <c r="CC31" s="644"/>
      <c r="CD31" s="644"/>
      <c r="CE31" s="644"/>
      <c r="CF31" s="644"/>
      <c r="CG31" s="644"/>
    </row>
    <row r="32" spans="1:109" ht="12" x14ac:dyDescent="0.2">
      <c r="A32" s="54"/>
      <c r="B32" s="876"/>
      <c r="C32" s="876"/>
      <c r="D32" s="876"/>
      <c r="E32" s="876"/>
      <c r="F32" s="876"/>
      <c r="G32" s="876"/>
      <c r="H32" s="876"/>
      <c r="I32" s="876"/>
      <c r="J32" s="876"/>
      <c r="K32" s="876"/>
      <c r="L32" s="876"/>
      <c r="M32" s="876"/>
      <c r="N32" s="876"/>
      <c r="O32" s="876"/>
      <c r="P32" s="876"/>
      <c r="Q32" s="876"/>
      <c r="R32" s="876"/>
      <c r="S32" s="876"/>
      <c r="T32" s="876"/>
      <c r="U32" s="876"/>
      <c r="V32" s="876"/>
      <c r="W32" s="876"/>
      <c r="X32" s="876"/>
      <c r="Y32" s="876"/>
      <c r="Z32" s="876"/>
      <c r="AA32" s="876"/>
      <c r="AB32" s="876"/>
      <c r="AC32" s="876"/>
      <c r="AD32" s="876"/>
      <c r="AE32" s="876"/>
      <c r="AF32" s="876"/>
      <c r="AG32" s="876"/>
      <c r="AH32" s="876"/>
      <c r="AI32" s="876"/>
      <c r="AJ32" s="5"/>
      <c r="AK32" s="661"/>
      <c r="AL32" s="661"/>
      <c r="AM32" s="661"/>
      <c r="AN32" s="661"/>
      <c r="AO32" s="661"/>
      <c r="AP32" s="661"/>
      <c r="AQ32" s="661"/>
      <c r="AR32" s="661"/>
      <c r="AS32" s="661"/>
      <c r="AT32" s="661"/>
      <c r="AU32" s="661"/>
      <c r="AV32" s="661"/>
      <c r="AW32" s="5"/>
      <c r="AX32" s="5"/>
      <c r="AY32" s="5"/>
      <c r="AZ32" s="5"/>
      <c r="BA32" s="5"/>
      <c r="BB32" s="5"/>
      <c r="BC32" s="641"/>
      <c r="BD32" s="641"/>
      <c r="BE32" s="641"/>
      <c r="BF32" s="641"/>
      <c r="BG32" s="641"/>
      <c r="BH32" s="641"/>
      <c r="BI32" s="641"/>
      <c r="BJ32" s="641"/>
      <c r="BK32" s="641"/>
      <c r="BL32" s="641"/>
      <c r="BM32" s="641"/>
      <c r="BN32" s="641"/>
      <c r="BO32" s="641"/>
      <c r="BP32" s="641"/>
      <c r="BQ32" s="641"/>
      <c r="BR32" s="641"/>
      <c r="BS32" s="641"/>
      <c r="BT32" s="5"/>
      <c r="BU32" s="5"/>
      <c r="BV32" s="5"/>
      <c r="BW32" s="5"/>
      <c r="BX32" s="5"/>
      <c r="BY32" s="5"/>
      <c r="BZ32" s="5"/>
      <c r="CA32" s="5"/>
      <c r="CB32" s="5"/>
    </row>
    <row r="33" spans="1:80" ht="12.75" customHeight="1" x14ac:dyDescent="0.2">
      <c r="A33" s="23"/>
      <c r="B33" s="876"/>
      <c r="C33" s="876"/>
      <c r="D33" s="876"/>
      <c r="E33" s="876"/>
      <c r="F33" s="876"/>
      <c r="G33" s="876"/>
      <c r="H33" s="876"/>
      <c r="I33" s="876"/>
      <c r="J33" s="876"/>
      <c r="K33" s="876"/>
      <c r="L33" s="876"/>
      <c r="M33" s="876"/>
      <c r="N33" s="876"/>
      <c r="O33" s="876"/>
      <c r="P33" s="876"/>
      <c r="Q33" s="876"/>
      <c r="R33" s="876"/>
      <c r="S33" s="876"/>
      <c r="T33" s="876"/>
      <c r="U33" s="876"/>
      <c r="V33" s="876"/>
      <c r="W33" s="876"/>
      <c r="X33" s="876"/>
      <c r="Y33" s="876"/>
      <c r="Z33" s="876"/>
      <c r="AA33" s="876"/>
      <c r="AB33" s="876"/>
      <c r="AC33" s="876"/>
      <c r="AD33" s="876"/>
      <c r="AE33" s="876"/>
      <c r="AF33" s="876"/>
      <c r="AG33" s="876"/>
      <c r="AH33" s="876"/>
      <c r="AI33" s="876"/>
      <c r="AJ33" s="5"/>
      <c r="AK33" s="650"/>
      <c r="AL33" s="650"/>
      <c r="AM33" s="650"/>
      <c r="AN33" s="650"/>
      <c r="AO33" s="650"/>
      <c r="AP33" s="650"/>
      <c r="AQ33" s="650"/>
      <c r="AR33" s="650"/>
      <c r="AS33" s="650"/>
      <c r="AT33" s="650"/>
      <c r="AU33" s="650"/>
      <c r="AV33" s="650"/>
      <c r="AW33" s="5"/>
      <c r="AX33" s="5"/>
      <c r="AY33" s="5"/>
      <c r="AZ33" s="5"/>
      <c r="BA33" s="5"/>
      <c r="BB33" s="5"/>
      <c r="BC33" s="641"/>
      <c r="BD33" s="641"/>
      <c r="BE33" s="641"/>
      <c r="BF33" s="641"/>
      <c r="BG33" s="641"/>
      <c r="BH33" s="641"/>
      <c r="BI33" s="641"/>
      <c r="BJ33" s="641"/>
      <c r="BK33" s="641"/>
      <c r="BL33" s="641"/>
      <c r="BM33" s="641"/>
      <c r="BN33" s="641"/>
      <c r="BO33" s="641"/>
      <c r="BP33" s="641"/>
      <c r="BQ33" s="641"/>
      <c r="BR33" s="641"/>
      <c r="BS33" s="641"/>
      <c r="BT33" s="5"/>
      <c r="BU33" s="5"/>
      <c r="BV33" s="5"/>
      <c r="BW33" s="5"/>
      <c r="BX33" s="5"/>
      <c r="BY33" s="5"/>
      <c r="BZ33" s="5"/>
      <c r="CA33" s="5"/>
      <c r="CB33" s="5"/>
    </row>
    <row r="34" spans="1:80" ht="12.75" customHeight="1" x14ac:dyDescent="0.2">
      <c r="A34" s="23"/>
      <c r="B34" s="876"/>
      <c r="C34" s="876"/>
      <c r="D34" s="876"/>
      <c r="E34" s="876"/>
      <c r="F34" s="876"/>
      <c r="G34" s="876"/>
      <c r="H34" s="876"/>
      <c r="I34" s="876"/>
      <c r="J34" s="876"/>
      <c r="K34" s="876"/>
      <c r="L34" s="876"/>
      <c r="M34" s="876"/>
      <c r="N34" s="876"/>
      <c r="O34" s="876"/>
      <c r="P34" s="876"/>
      <c r="Q34" s="876"/>
      <c r="R34" s="876"/>
      <c r="S34" s="876"/>
      <c r="T34" s="876"/>
      <c r="U34" s="876"/>
      <c r="V34" s="876"/>
      <c r="W34" s="876"/>
      <c r="X34" s="876"/>
      <c r="Y34" s="876"/>
      <c r="Z34" s="876"/>
      <c r="AA34" s="876"/>
      <c r="AB34" s="876"/>
      <c r="AC34" s="876"/>
      <c r="AD34" s="876"/>
      <c r="AE34" s="876"/>
      <c r="AF34" s="876"/>
      <c r="AG34" s="876"/>
      <c r="AH34" s="876"/>
      <c r="AI34" s="876"/>
      <c r="AJ34" s="5"/>
      <c r="AK34" s="650"/>
      <c r="AL34" s="650"/>
      <c r="AM34" s="650"/>
      <c r="AN34" s="650"/>
      <c r="AO34" s="650"/>
      <c r="AP34" s="650"/>
      <c r="AQ34" s="650"/>
      <c r="AR34" s="650"/>
      <c r="AS34" s="650"/>
      <c r="AT34" s="650"/>
      <c r="AU34" s="650"/>
      <c r="AV34" s="650"/>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row>
    <row r="35" spans="1:80" ht="12" customHeight="1" x14ac:dyDescent="0.2">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5"/>
      <c r="AK35" s="650"/>
      <c r="AL35" s="650"/>
      <c r="AM35" s="650"/>
      <c r="AN35" s="650"/>
      <c r="AO35" s="650"/>
      <c r="AP35" s="650"/>
      <c r="AQ35" s="650"/>
      <c r="AR35" s="650"/>
      <c r="AS35" s="650"/>
      <c r="AT35" s="650"/>
      <c r="AU35" s="650"/>
      <c r="AV35" s="650"/>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row>
    <row r="36" spans="1:80" ht="12" x14ac:dyDescent="0.2">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5"/>
      <c r="AK36" s="650"/>
      <c r="AL36" s="650"/>
      <c r="AM36" s="650"/>
      <c r="AN36" s="650"/>
      <c r="AO36" s="650"/>
      <c r="AP36" s="650"/>
      <c r="AQ36" s="650"/>
      <c r="AR36" s="650"/>
      <c r="AS36" s="650"/>
      <c r="AT36" s="650"/>
      <c r="AU36" s="650"/>
      <c r="AV36" s="65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row>
    <row r="37" spans="1:80" ht="12" x14ac:dyDescent="0.2">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row>
    <row r="38" spans="1:80" ht="12.6" customHeight="1" x14ac:dyDescent="0.2">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5"/>
      <c r="AK38" s="662"/>
      <c r="AL38" s="652"/>
      <c r="AM38" s="652"/>
      <c r="AN38" s="652"/>
      <c r="AO38" s="652"/>
      <c r="AP38" s="652"/>
      <c r="AQ38" s="652"/>
      <c r="AR38" s="652"/>
      <c r="AS38" s="652"/>
      <c r="AT38" s="5"/>
      <c r="AU38" s="652"/>
      <c r="AV38" s="652"/>
      <c r="AW38" s="652"/>
      <c r="AX38" s="652"/>
      <c r="AY38" s="652"/>
      <c r="AZ38" s="652"/>
      <c r="BA38" s="652"/>
      <c r="BB38" s="652"/>
      <c r="BC38" s="652"/>
      <c r="BD38" s="652"/>
      <c r="BE38" s="652"/>
      <c r="BF38" s="652"/>
      <c r="BG38" s="652"/>
      <c r="BH38" s="652"/>
      <c r="BI38" s="652"/>
      <c r="BJ38" s="652"/>
      <c r="BK38" s="652"/>
      <c r="BL38" s="652"/>
      <c r="BM38" s="652"/>
      <c r="BN38" s="652"/>
      <c r="BO38" s="652"/>
      <c r="BP38" s="652"/>
      <c r="BQ38" s="652"/>
      <c r="BR38" s="652"/>
      <c r="BS38" s="652"/>
      <c r="BT38" s="652"/>
      <c r="BU38" s="652"/>
      <c r="BV38" s="652"/>
      <c r="BW38" s="652"/>
      <c r="BX38" s="652"/>
      <c r="BY38" s="652"/>
      <c r="BZ38" s="652"/>
      <c r="CA38" s="652"/>
      <c r="CB38" s="5"/>
    </row>
    <row r="39" spans="1:80" ht="12" customHeight="1" x14ac:dyDescent="0.2">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5"/>
      <c r="AK39" s="652"/>
      <c r="AL39" s="652"/>
      <c r="AM39" s="652"/>
      <c r="AN39" s="652"/>
      <c r="AO39" s="652"/>
      <c r="AP39" s="652"/>
      <c r="AQ39" s="652"/>
      <c r="AR39" s="652"/>
      <c r="AS39" s="652"/>
      <c r="AT39" s="5"/>
      <c r="AU39" s="5"/>
      <c r="AV39" s="5"/>
      <c r="AW39" s="641"/>
      <c r="AX39" s="641"/>
      <c r="AY39" s="641"/>
      <c r="AZ39" s="641"/>
      <c r="BA39" s="641"/>
      <c r="BB39" s="641"/>
      <c r="BC39" s="641"/>
      <c r="BD39" s="641"/>
      <c r="BE39" s="641"/>
      <c r="BF39" s="641"/>
      <c r="BG39" s="641"/>
      <c r="BH39" s="641"/>
      <c r="BI39" s="641"/>
      <c r="BJ39" s="641"/>
      <c r="BK39" s="641"/>
      <c r="BL39" s="641"/>
      <c r="BM39" s="641"/>
      <c r="BN39" s="641"/>
      <c r="BO39" s="641"/>
      <c r="BP39" s="641"/>
      <c r="BQ39" s="641"/>
      <c r="BR39" s="641"/>
      <c r="BS39" s="641"/>
      <c r="BT39" s="641"/>
      <c r="BU39" s="641"/>
      <c r="BV39" s="641"/>
      <c r="BW39" s="641"/>
      <c r="BX39" s="641"/>
      <c r="BY39" s="641"/>
      <c r="BZ39" s="641"/>
      <c r="CA39" s="641"/>
      <c r="CB39" s="5"/>
    </row>
    <row r="40" spans="1:80" ht="12" customHeight="1" x14ac:dyDescent="0.2">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5"/>
      <c r="AK40" s="641"/>
      <c r="AL40" s="652"/>
      <c r="AM40" s="652"/>
      <c r="AN40" s="652"/>
      <c r="AO40" s="652"/>
      <c r="AP40" s="652"/>
      <c r="AQ40" s="652"/>
      <c r="AR40" s="652"/>
      <c r="AS40" s="652"/>
      <c r="AT40" s="5"/>
      <c r="AU40" s="5"/>
      <c r="AV40" s="5"/>
      <c r="AW40" s="641"/>
      <c r="AX40" s="641"/>
      <c r="AY40" s="641"/>
      <c r="AZ40" s="641"/>
      <c r="BA40" s="641"/>
      <c r="BB40" s="641"/>
      <c r="BC40" s="641"/>
      <c r="BD40" s="641"/>
      <c r="BE40" s="641"/>
      <c r="BF40" s="641"/>
      <c r="BG40" s="641"/>
      <c r="BH40" s="641"/>
      <c r="BI40" s="641"/>
      <c r="BJ40" s="641"/>
      <c r="BK40" s="641"/>
      <c r="BL40" s="641"/>
      <c r="BM40" s="641"/>
      <c r="BN40" s="641"/>
      <c r="BO40" s="641"/>
      <c r="BP40" s="641"/>
      <c r="BQ40" s="641"/>
      <c r="BR40" s="641"/>
      <c r="BS40" s="641"/>
      <c r="BT40" s="641"/>
      <c r="BU40" s="641"/>
      <c r="BV40" s="641"/>
      <c r="BW40" s="641"/>
      <c r="BX40" s="641"/>
      <c r="BY40" s="641"/>
      <c r="BZ40" s="641"/>
      <c r="CA40" s="641"/>
      <c r="CB40" s="5"/>
    </row>
    <row r="41" spans="1:80" ht="12" customHeight="1" x14ac:dyDescent="0.2">
      <c r="A41" s="23"/>
      <c r="B41" s="876"/>
      <c r="C41" s="876"/>
      <c r="D41" s="876"/>
      <c r="E41" s="876"/>
      <c r="F41" s="876"/>
      <c r="G41" s="876"/>
      <c r="H41" s="876"/>
      <c r="I41" s="876"/>
      <c r="J41" s="876"/>
      <c r="K41" s="876"/>
      <c r="L41" s="876"/>
      <c r="M41" s="876"/>
      <c r="N41" s="876"/>
      <c r="O41" s="876"/>
      <c r="P41" s="876"/>
      <c r="Q41" s="876"/>
      <c r="R41" s="876"/>
      <c r="S41" s="876"/>
      <c r="T41" s="876"/>
      <c r="U41" s="876"/>
      <c r="V41" s="876"/>
      <c r="W41" s="876"/>
      <c r="X41" s="876"/>
      <c r="Y41" s="876"/>
      <c r="Z41" s="876"/>
      <c r="AA41" s="876"/>
      <c r="AB41" s="876"/>
      <c r="AC41" s="876"/>
      <c r="AD41" s="876"/>
      <c r="AE41" s="876"/>
      <c r="AF41" s="876"/>
      <c r="AG41" s="876"/>
      <c r="AH41" s="876"/>
      <c r="AI41" s="876"/>
      <c r="AJ41" s="5"/>
      <c r="AK41" s="641"/>
      <c r="AL41" s="652"/>
      <c r="AM41" s="652"/>
      <c r="AN41" s="652"/>
      <c r="AO41" s="652"/>
      <c r="AP41" s="652"/>
      <c r="AQ41" s="652"/>
      <c r="AR41" s="652"/>
      <c r="AS41" s="652"/>
      <c r="AT41" s="5"/>
      <c r="AU41" s="5"/>
      <c r="AV41" s="5"/>
      <c r="AW41" s="641"/>
      <c r="AX41" s="641"/>
      <c r="AY41" s="641"/>
      <c r="AZ41" s="641"/>
      <c r="BA41" s="641"/>
      <c r="BB41" s="641"/>
      <c r="BC41" s="641"/>
      <c r="BD41" s="641"/>
      <c r="BE41" s="641"/>
      <c r="BF41" s="641"/>
      <c r="BG41" s="641"/>
      <c r="BH41" s="641"/>
      <c r="BI41" s="641"/>
      <c r="BJ41" s="641"/>
      <c r="BK41" s="641"/>
      <c r="BL41" s="641"/>
      <c r="BM41" s="641"/>
      <c r="BN41" s="641"/>
      <c r="BO41" s="641"/>
      <c r="BP41" s="641"/>
      <c r="BQ41" s="641"/>
      <c r="BR41" s="641"/>
      <c r="BS41" s="641"/>
      <c r="BT41" s="641"/>
      <c r="BU41" s="641"/>
      <c r="BV41" s="641"/>
      <c r="BW41" s="641"/>
      <c r="BX41" s="641"/>
      <c r="BY41" s="641"/>
      <c r="BZ41" s="641"/>
      <c r="CA41" s="641"/>
      <c r="CB41" s="5"/>
    </row>
    <row r="42" spans="1:80" ht="12" customHeight="1" x14ac:dyDescent="0.2">
      <c r="A42" s="23"/>
      <c r="B42" s="876"/>
      <c r="C42" s="876"/>
      <c r="D42" s="876"/>
      <c r="E42" s="876"/>
      <c r="F42" s="876"/>
      <c r="G42" s="876"/>
      <c r="H42" s="876"/>
      <c r="I42" s="876"/>
      <c r="J42" s="876"/>
      <c r="K42" s="876"/>
      <c r="L42" s="876"/>
      <c r="M42" s="876"/>
      <c r="N42" s="876"/>
      <c r="O42" s="876"/>
      <c r="P42" s="876"/>
      <c r="Q42" s="876"/>
      <c r="R42" s="876"/>
      <c r="S42" s="876"/>
      <c r="T42" s="876"/>
      <c r="U42" s="876"/>
      <c r="V42" s="876"/>
      <c r="W42" s="876"/>
      <c r="X42" s="876"/>
      <c r="Y42" s="876"/>
      <c r="Z42" s="876"/>
      <c r="AA42" s="876"/>
      <c r="AB42" s="876"/>
      <c r="AC42" s="876"/>
      <c r="AD42" s="876"/>
      <c r="AE42" s="876"/>
      <c r="AF42" s="876"/>
      <c r="AG42" s="876"/>
      <c r="AH42" s="876"/>
      <c r="AI42" s="876"/>
      <c r="AJ42" s="5"/>
      <c r="AK42" s="641"/>
      <c r="AL42" s="652"/>
      <c r="AM42" s="652"/>
      <c r="AN42" s="652"/>
      <c r="AO42" s="652"/>
      <c r="AP42" s="652"/>
      <c r="AQ42" s="652"/>
      <c r="AR42" s="652"/>
      <c r="AS42" s="652"/>
      <c r="AT42" s="5"/>
      <c r="AU42" s="5"/>
      <c r="AV42" s="5"/>
      <c r="AW42" s="641"/>
      <c r="AX42" s="641"/>
      <c r="AY42" s="641"/>
      <c r="AZ42" s="641"/>
      <c r="BA42" s="641"/>
      <c r="BB42" s="641"/>
      <c r="BC42" s="641"/>
      <c r="BD42" s="641"/>
      <c r="BE42" s="641"/>
      <c r="BF42" s="641"/>
      <c r="BG42" s="641"/>
      <c r="BH42" s="641"/>
      <c r="BI42" s="641"/>
      <c r="BJ42" s="641"/>
      <c r="BK42" s="641"/>
      <c r="BL42" s="641"/>
      <c r="BM42" s="641"/>
      <c r="BN42" s="641"/>
      <c r="BO42" s="641"/>
      <c r="BP42" s="641"/>
      <c r="BQ42" s="641"/>
      <c r="BR42" s="641"/>
      <c r="BS42" s="641"/>
      <c r="BT42" s="641"/>
      <c r="BU42" s="641"/>
      <c r="BV42" s="641"/>
      <c r="BW42" s="641"/>
      <c r="BX42" s="641"/>
      <c r="BY42" s="641"/>
      <c r="BZ42" s="641"/>
      <c r="CA42" s="641"/>
      <c r="CB42" s="5"/>
    </row>
    <row r="43" spans="1:80" ht="12" customHeight="1" x14ac:dyDescent="0.2">
      <c r="A43" s="23"/>
      <c r="B43" s="876"/>
      <c r="C43" s="876"/>
      <c r="D43" s="876"/>
      <c r="E43" s="876"/>
      <c r="F43" s="876"/>
      <c r="G43" s="876"/>
      <c r="H43" s="876"/>
      <c r="I43" s="876"/>
      <c r="J43" s="876"/>
      <c r="K43" s="876"/>
      <c r="L43" s="876"/>
      <c r="M43" s="876"/>
      <c r="N43" s="876"/>
      <c r="O43" s="876"/>
      <c r="P43" s="876"/>
      <c r="Q43" s="876"/>
      <c r="R43" s="876"/>
      <c r="S43" s="876"/>
      <c r="T43" s="876"/>
      <c r="U43" s="876"/>
      <c r="V43" s="876"/>
      <c r="W43" s="876"/>
      <c r="X43" s="876"/>
      <c r="Y43" s="876"/>
      <c r="Z43" s="876"/>
      <c r="AA43" s="876"/>
      <c r="AB43" s="876"/>
      <c r="AC43" s="876"/>
      <c r="AD43" s="876"/>
      <c r="AE43" s="876"/>
      <c r="AF43" s="876"/>
      <c r="AG43" s="876"/>
      <c r="AH43" s="876"/>
      <c r="AI43" s="876"/>
      <c r="AJ43" s="5"/>
      <c r="AK43" s="641"/>
      <c r="AL43" s="652"/>
      <c r="AM43" s="652"/>
      <c r="AN43" s="652"/>
      <c r="AO43" s="652"/>
      <c r="AP43" s="652"/>
      <c r="AQ43" s="652"/>
      <c r="AR43" s="652"/>
      <c r="AS43" s="652"/>
      <c r="AT43" s="5"/>
      <c r="AU43" s="5"/>
      <c r="AV43" s="5"/>
      <c r="AW43" s="641"/>
      <c r="AX43" s="641"/>
      <c r="AY43" s="641"/>
      <c r="AZ43" s="641"/>
      <c r="BA43" s="641"/>
      <c r="BB43" s="641"/>
      <c r="BC43" s="641"/>
      <c r="BD43" s="641"/>
      <c r="BE43" s="641"/>
      <c r="BF43" s="641"/>
      <c r="BG43" s="641"/>
      <c r="BH43" s="641"/>
      <c r="BI43" s="641"/>
      <c r="BJ43" s="641"/>
      <c r="BK43" s="641"/>
      <c r="BL43" s="641"/>
      <c r="BM43" s="641"/>
      <c r="BN43" s="641"/>
      <c r="BO43" s="641"/>
      <c r="BP43" s="641"/>
      <c r="BQ43" s="641"/>
      <c r="BR43" s="641"/>
      <c r="BS43" s="641"/>
      <c r="BT43" s="641"/>
      <c r="BU43" s="641"/>
      <c r="BV43" s="641"/>
      <c r="BW43" s="641"/>
      <c r="BX43" s="641"/>
      <c r="BY43" s="641"/>
      <c r="BZ43" s="641"/>
      <c r="CA43" s="641"/>
      <c r="CB43" s="5"/>
    </row>
    <row r="44" spans="1:80" ht="12" customHeight="1" x14ac:dyDescent="0.2">
      <c r="A44" s="23"/>
      <c r="B44" s="876"/>
      <c r="C44" s="876"/>
      <c r="D44" s="876"/>
      <c r="E44" s="876"/>
      <c r="F44" s="876"/>
      <c r="G44" s="876"/>
      <c r="H44" s="876"/>
      <c r="I44" s="876"/>
      <c r="J44" s="876"/>
      <c r="K44" s="876"/>
      <c r="L44" s="876"/>
      <c r="M44" s="876"/>
      <c r="N44" s="876"/>
      <c r="O44" s="876"/>
      <c r="P44" s="876"/>
      <c r="Q44" s="876"/>
      <c r="R44" s="876"/>
      <c r="S44" s="876"/>
      <c r="T44" s="876"/>
      <c r="U44" s="876"/>
      <c r="V44" s="876"/>
      <c r="W44" s="876"/>
      <c r="X44" s="876"/>
      <c r="Y44" s="876"/>
      <c r="Z44" s="876"/>
      <c r="AA44" s="876"/>
      <c r="AB44" s="876"/>
      <c r="AC44" s="876"/>
      <c r="AD44" s="876"/>
      <c r="AE44" s="876"/>
      <c r="AF44" s="876"/>
      <c r="AG44" s="876"/>
      <c r="AH44" s="876"/>
      <c r="AI44" s="876"/>
      <c r="AJ44" s="5"/>
      <c r="AK44" s="641"/>
      <c r="AL44" s="652"/>
      <c r="AM44" s="652"/>
      <c r="AN44" s="652"/>
      <c r="AO44" s="652"/>
      <c r="AP44" s="652"/>
      <c r="AQ44" s="652"/>
      <c r="AR44" s="652"/>
      <c r="AS44" s="652"/>
      <c r="AT44" s="5"/>
      <c r="AU44" s="5"/>
      <c r="AV44" s="5"/>
      <c r="AW44" s="641"/>
      <c r="AX44" s="641"/>
      <c r="AY44" s="641"/>
      <c r="AZ44" s="641"/>
      <c r="BA44" s="641"/>
      <c r="BB44" s="641"/>
      <c r="BC44" s="641"/>
      <c r="BD44" s="641"/>
      <c r="BE44" s="641"/>
      <c r="BF44" s="641"/>
      <c r="BG44" s="641"/>
      <c r="BH44" s="641"/>
      <c r="BI44" s="641"/>
      <c r="BJ44" s="641"/>
      <c r="BK44" s="641"/>
      <c r="BL44" s="641"/>
      <c r="BM44" s="641"/>
      <c r="BN44" s="641"/>
      <c r="BO44" s="641"/>
      <c r="BP44" s="641"/>
      <c r="BQ44" s="641"/>
      <c r="BR44" s="641"/>
      <c r="BS44" s="641"/>
      <c r="BT44" s="641"/>
      <c r="BU44" s="641"/>
      <c r="BV44" s="641"/>
      <c r="BW44" s="641"/>
      <c r="BX44" s="641"/>
      <c r="BY44" s="641"/>
      <c r="BZ44" s="641"/>
      <c r="CA44" s="641"/>
      <c r="CB44" s="5"/>
    </row>
    <row r="45" spans="1:80" ht="12" customHeight="1" x14ac:dyDescent="0.2">
      <c r="A45" s="23"/>
      <c r="B45" s="876"/>
      <c r="C45" s="876"/>
      <c r="D45" s="876"/>
      <c r="E45" s="876"/>
      <c r="F45" s="876"/>
      <c r="G45" s="876"/>
      <c r="H45" s="876"/>
      <c r="I45" s="876"/>
      <c r="J45" s="876"/>
      <c r="K45" s="876"/>
      <c r="L45" s="876"/>
      <c r="M45" s="876"/>
      <c r="N45" s="876"/>
      <c r="O45" s="876"/>
      <c r="P45" s="876"/>
      <c r="Q45" s="876"/>
      <c r="R45" s="876"/>
      <c r="S45" s="876"/>
      <c r="T45" s="876"/>
      <c r="U45" s="876"/>
      <c r="V45" s="876"/>
      <c r="W45" s="876"/>
      <c r="X45" s="876"/>
      <c r="Y45" s="876"/>
      <c r="Z45" s="876"/>
      <c r="AA45" s="876"/>
      <c r="AB45" s="876"/>
      <c r="AC45" s="876"/>
      <c r="AD45" s="876"/>
      <c r="AE45" s="876"/>
      <c r="AF45" s="876"/>
      <c r="AG45" s="876"/>
      <c r="AH45" s="876"/>
      <c r="AI45" s="876"/>
      <c r="AJ45" s="5"/>
      <c r="AK45" s="641"/>
      <c r="AL45" s="652"/>
      <c r="AM45" s="652"/>
      <c r="AN45" s="652"/>
      <c r="AO45" s="652"/>
      <c r="AP45" s="652"/>
      <c r="AQ45" s="652"/>
      <c r="AR45" s="652"/>
      <c r="AS45" s="652"/>
      <c r="AT45" s="5"/>
      <c r="AU45" s="5"/>
      <c r="AV45" s="5"/>
      <c r="AW45" s="641"/>
      <c r="AX45" s="641"/>
      <c r="AY45" s="641"/>
      <c r="AZ45" s="641"/>
      <c r="BA45" s="641"/>
      <c r="BB45" s="641"/>
      <c r="BC45" s="641"/>
      <c r="BD45" s="641"/>
      <c r="BE45" s="641"/>
      <c r="BF45" s="641"/>
      <c r="BG45" s="641"/>
      <c r="BH45" s="641"/>
      <c r="BI45" s="641"/>
      <c r="BJ45" s="641"/>
      <c r="BK45" s="641"/>
      <c r="BL45" s="641"/>
      <c r="BM45" s="641"/>
      <c r="BN45" s="641"/>
      <c r="BO45" s="641"/>
      <c r="BP45" s="641"/>
      <c r="BQ45" s="641"/>
      <c r="BR45" s="641"/>
      <c r="BS45" s="641"/>
      <c r="BT45" s="641"/>
      <c r="BU45" s="641"/>
      <c r="BV45" s="641"/>
      <c r="BW45" s="641"/>
      <c r="BX45" s="641"/>
      <c r="BY45" s="641"/>
      <c r="BZ45" s="641"/>
      <c r="CA45" s="641"/>
      <c r="CB45" s="5"/>
    </row>
    <row r="46" spans="1:80" ht="12" customHeight="1" x14ac:dyDescent="0.2">
      <c r="A46" s="23"/>
      <c r="B46" s="876"/>
      <c r="C46" s="876"/>
      <c r="D46" s="876"/>
      <c r="E46" s="876"/>
      <c r="F46" s="876"/>
      <c r="G46" s="876"/>
      <c r="H46" s="876"/>
      <c r="I46" s="876"/>
      <c r="J46" s="876"/>
      <c r="K46" s="876"/>
      <c r="L46" s="876"/>
      <c r="M46" s="876"/>
      <c r="N46" s="876"/>
      <c r="O46" s="876"/>
      <c r="P46" s="876"/>
      <c r="Q46" s="876"/>
      <c r="R46" s="876"/>
      <c r="S46" s="876"/>
      <c r="T46" s="876"/>
      <c r="U46" s="876"/>
      <c r="V46" s="876"/>
      <c r="W46" s="876"/>
      <c r="X46" s="876"/>
      <c r="Y46" s="876"/>
      <c r="Z46" s="876"/>
      <c r="AA46" s="876"/>
      <c r="AB46" s="876"/>
      <c r="AC46" s="876"/>
      <c r="AD46" s="876"/>
      <c r="AE46" s="876"/>
      <c r="AF46" s="876"/>
      <c r="AG46" s="876"/>
      <c r="AH46" s="876"/>
      <c r="AI46" s="876"/>
      <c r="AJ46" s="5"/>
      <c r="AK46" s="641"/>
      <c r="AL46" s="652"/>
      <c r="AM46" s="652"/>
      <c r="AN46" s="652"/>
      <c r="AO46" s="652"/>
      <c r="AP46" s="652"/>
      <c r="AQ46" s="652"/>
      <c r="AR46" s="652"/>
      <c r="AS46" s="652"/>
      <c r="AT46" s="5"/>
      <c r="AU46" s="5"/>
      <c r="AV46" s="5"/>
      <c r="AW46" s="641"/>
      <c r="AX46" s="641"/>
      <c r="AY46" s="641"/>
      <c r="AZ46" s="641"/>
      <c r="BA46" s="641"/>
      <c r="BB46" s="641"/>
      <c r="BC46" s="641"/>
      <c r="BD46" s="641"/>
      <c r="BE46" s="641"/>
      <c r="BF46" s="641"/>
      <c r="BG46" s="641"/>
      <c r="BH46" s="641"/>
      <c r="BI46" s="641"/>
      <c r="BJ46" s="641"/>
      <c r="BK46" s="641"/>
      <c r="BL46" s="641"/>
      <c r="BM46" s="641"/>
      <c r="BN46" s="641"/>
      <c r="BO46" s="641"/>
      <c r="BP46" s="641"/>
      <c r="BQ46" s="641"/>
      <c r="BR46" s="641"/>
      <c r="BS46" s="641"/>
      <c r="BT46" s="641"/>
      <c r="BU46" s="641"/>
      <c r="BV46" s="641"/>
      <c r="BW46" s="641"/>
      <c r="BX46" s="641"/>
      <c r="BY46" s="641"/>
      <c r="BZ46" s="641"/>
      <c r="CA46" s="641"/>
      <c r="CB46" s="5"/>
    </row>
    <row r="47" spans="1:80" ht="12" customHeight="1" x14ac:dyDescent="0.2">
      <c r="A47" s="23"/>
      <c r="B47" s="876"/>
      <c r="C47" s="876"/>
      <c r="D47" s="876"/>
      <c r="E47" s="876"/>
      <c r="F47" s="876"/>
      <c r="G47" s="876"/>
      <c r="H47" s="876"/>
      <c r="I47" s="876"/>
      <c r="J47" s="876"/>
      <c r="K47" s="876"/>
      <c r="L47" s="876"/>
      <c r="M47" s="876"/>
      <c r="N47" s="876"/>
      <c r="O47" s="876"/>
      <c r="P47" s="876"/>
      <c r="Q47" s="876"/>
      <c r="R47" s="876"/>
      <c r="S47" s="876"/>
      <c r="T47" s="876"/>
      <c r="U47" s="876"/>
      <c r="V47" s="876"/>
      <c r="W47" s="876"/>
      <c r="X47" s="876"/>
      <c r="Y47" s="876"/>
      <c r="Z47" s="876"/>
      <c r="AA47" s="876"/>
      <c r="AB47" s="876"/>
      <c r="AC47" s="876"/>
      <c r="AD47" s="876"/>
      <c r="AE47" s="876"/>
      <c r="AF47" s="876"/>
      <c r="AG47" s="876"/>
      <c r="AH47" s="876"/>
      <c r="AI47" s="876"/>
      <c r="AJ47" s="5"/>
      <c r="AK47" s="641"/>
      <c r="AL47" s="652"/>
      <c r="AM47" s="652"/>
      <c r="AN47" s="652"/>
      <c r="AO47" s="652"/>
      <c r="AP47" s="652"/>
      <c r="AQ47" s="652"/>
      <c r="AR47" s="652"/>
      <c r="AS47" s="652"/>
      <c r="AT47" s="5"/>
      <c r="AU47" s="5"/>
      <c r="AV47" s="5"/>
      <c r="AW47" s="641"/>
      <c r="AX47" s="641"/>
      <c r="AY47" s="641"/>
      <c r="AZ47" s="641"/>
      <c r="BA47" s="641"/>
      <c r="BB47" s="641"/>
      <c r="BC47" s="641"/>
      <c r="BD47" s="641"/>
      <c r="BE47" s="641"/>
      <c r="BF47" s="641"/>
      <c r="BG47" s="641"/>
      <c r="BH47" s="641"/>
      <c r="BI47" s="641"/>
      <c r="BJ47" s="641"/>
      <c r="BK47" s="641"/>
      <c r="BL47" s="641"/>
      <c r="BM47" s="641"/>
      <c r="BN47" s="641"/>
      <c r="BO47" s="641"/>
      <c r="BP47" s="641"/>
      <c r="BQ47" s="641"/>
      <c r="BR47" s="641"/>
      <c r="BS47" s="641"/>
      <c r="BT47" s="641"/>
      <c r="BU47" s="641"/>
      <c r="BV47" s="641"/>
      <c r="BW47" s="641"/>
      <c r="BX47" s="641"/>
      <c r="BY47" s="641"/>
      <c r="BZ47" s="641"/>
      <c r="CA47" s="641"/>
      <c r="CB47" s="5"/>
    </row>
    <row r="48" spans="1:80" ht="12" customHeight="1" x14ac:dyDescent="0.2">
      <c r="A48" s="23"/>
      <c r="B48" s="876"/>
      <c r="C48" s="876"/>
      <c r="D48" s="876"/>
      <c r="E48" s="876"/>
      <c r="F48" s="876"/>
      <c r="G48" s="876"/>
      <c r="H48" s="876"/>
      <c r="I48" s="876"/>
      <c r="J48" s="876"/>
      <c r="K48" s="876"/>
      <c r="L48" s="876"/>
      <c r="M48" s="876"/>
      <c r="N48" s="876"/>
      <c r="O48" s="876"/>
      <c r="P48" s="876"/>
      <c r="Q48" s="876"/>
      <c r="R48" s="876"/>
      <c r="S48" s="876"/>
      <c r="T48" s="876"/>
      <c r="U48" s="876"/>
      <c r="V48" s="876"/>
      <c r="W48" s="876"/>
      <c r="X48" s="876"/>
      <c r="Y48" s="876"/>
      <c r="Z48" s="876"/>
      <c r="AA48" s="876"/>
      <c r="AB48" s="876"/>
      <c r="AC48" s="876"/>
      <c r="AD48" s="876"/>
      <c r="AE48" s="876"/>
      <c r="AF48" s="876"/>
      <c r="AG48" s="876"/>
      <c r="AH48" s="876"/>
      <c r="AI48" s="876"/>
      <c r="AJ48" s="5"/>
      <c r="AK48" s="641"/>
      <c r="AL48" s="652"/>
      <c r="AM48" s="652"/>
      <c r="AN48" s="652"/>
      <c r="AO48" s="652"/>
      <c r="AP48" s="652"/>
      <c r="AQ48" s="652"/>
      <c r="AR48" s="652"/>
      <c r="AS48" s="652"/>
      <c r="AT48" s="5"/>
      <c r="AU48" s="5"/>
      <c r="AV48" s="5"/>
      <c r="AW48" s="641"/>
      <c r="AX48" s="641"/>
      <c r="AY48" s="641"/>
      <c r="AZ48" s="641"/>
      <c r="BA48" s="641"/>
      <c r="BB48" s="641"/>
      <c r="BC48" s="641"/>
      <c r="BD48" s="641"/>
      <c r="BE48" s="641"/>
      <c r="BF48" s="641"/>
      <c r="BG48" s="641"/>
      <c r="BH48" s="641"/>
      <c r="BI48" s="641"/>
      <c r="BJ48" s="641"/>
      <c r="BK48" s="641"/>
      <c r="BL48" s="641"/>
      <c r="BM48" s="641"/>
      <c r="BN48" s="641"/>
      <c r="BO48" s="641"/>
      <c r="BP48" s="641"/>
      <c r="BQ48" s="641"/>
      <c r="BR48" s="641"/>
      <c r="BS48" s="641"/>
      <c r="BT48" s="641"/>
      <c r="BU48" s="641"/>
      <c r="BV48" s="641"/>
      <c r="BW48" s="641"/>
      <c r="BX48" s="641"/>
      <c r="BY48" s="641"/>
      <c r="BZ48" s="641"/>
      <c r="CA48" s="641"/>
      <c r="CB48" s="5"/>
    </row>
    <row r="49" spans="1:80" ht="12" customHeight="1" x14ac:dyDescent="0.2">
      <c r="A49" s="23"/>
      <c r="B49" s="876"/>
      <c r="C49" s="876"/>
      <c r="D49" s="876"/>
      <c r="E49" s="876"/>
      <c r="F49" s="876"/>
      <c r="G49" s="876"/>
      <c r="H49" s="876"/>
      <c r="I49" s="876"/>
      <c r="J49" s="876"/>
      <c r="K49" s="876"/>
      <c r="L49" s="876"/>
      <c r="M49" s="876"/>
      <c r="N49" s="876"/>
      <c r="O49" s="876"/>
      <c r="P49" s="876"/>
      <c r="Q49" s="876"/>
      <c r="R49" s="876"/>
      <c r="S49" s="876"/>
      <c r="T49" s="876"/>
      <c r="U49" s="876"/>
      <c r="V49" s="876"/>
      <c r="W49" s="876"/>
      <c r="X49" s="876"/>
      <c r="Y49" s="876"/>
      <c r="Z49" s="876"/>
      <c r="AA49" s="876"/>
      <c r="AB49" s="876"/>
      <c r="AC49" s="876"/>
      <c r="AD49" s="876"/>
      <c r="AE49" s="876"/>
      <c r="AF49" s="876"/>
      <c r="AG49" s="876"/>
      <c r="AH49" s="876"/>
      <c r="AI49" s="876"/>
      <c r="AJ49" s="5"/>
      <c r="AK49" s="641"/>
      <c r="AL49" s="652"/>
      <c r="AM49" s="652"/>
      <c r="AN49" s="652"/>
      <c r="AO49" s="652"/>
      <c r="AP49" s="652"/>
      <c r="AQ49" s="652"/>
      <c r="AR49" s="652"/>
      <c r="AS49" s="652"/>
      <c r="AT49" s="5"/>
      <c r="AU49" s="5"/>
      <c r="AV49" s="5"/>
      <c r="AW49" s="641"/>
      <c r="AX49" s="641"/>
      <c r="AY49" s="641"/>
      <c r="AZ49" s="641"/>
      <c r="BA49" s="641"/>
      <c r="BB49" s="641"/>
      <c r="BC49" s="641"/>
      <c r="BD49" s="641"/>
      <c r="BE49" s="641"/>
      <c r="BF49" s="641"/>
      <c r="BG49" s="641"/>
      <c r="BH49" s="641"/>
      <c r="BI49" s="641"/>
      <c r="BJ49" s="641"/>
      <c r="BK49" s="641"/>
      <c r="BL49" s="641"/>
      <c r="BM49" s="641"/>
      <c r="BN49" s="641"/>
      <c r="BO49" s="641"/>
      <c r="BP49" s="641"/>
      <c r="BQ49" s="641"/>
      <c r="BR49" s="641"/>
      <c r="BS49" s="641"/>
      <c r="BT49" s="641"/>
      <c r="BU49" s="641"/>
      <c r="BV49" s="641"/>
      <c r="BW49" s="641"/>
      <c r="BX49" s="641"/>
      <c r="BY49" s="641"/>
      <c r="BZ49" s="641"/>
      <c r="CA49" s="641"/>
      <c r="CB49" s="5"/>
    </row>
    <row r="50" spans="1:80" ht="12" customHeight="1" x14ac:dyDescent="0.2">
      <c r="A50" s="23"/>
      <c r="B50" s="876"/>
      <c r="C50" s="876"/>
      <c r="D50" s="876"/>
      <c r="E50" s="876"/>
      <c r="F50" s="876"/>
      <c r="G50" s="876"/>
      <c r="H50" s="876"/>
      <c r="I50" s="876"/>
      <c r="J50" s="876"/>
      <c r="K50" s="876"/>
      <c r="L50" s="876"/>
      <c r="M50" s="876"/>
      <c r="N50" s="876"/>
      <c r="O50" s="876"/>
      <c r="P50" s="876"/>
      <c r="Q50" s="876"/>
      <c r="R50" s="876"/>
      <c r="S50" s="876"/>
      <c r="T50" s="876"/>
      <c r="U50" s="876"/>
      <c r="V50" s="876"/>
      <c r="W50" s="876"/>
      <c r="X50" s="876"/>
      <c r="Y50" s="876"/>
      <c r="Z50" s="876"/>
      <c r="AA50" s="876"/>
      <c r="AB50" s="876"/>
      <c r="AC50" s="876"/>
      <c r="AD50" s="876"/>
      <c r="AE50" s="876"/>
      <c r="AF50" s="876"/>
      <c r="AG50" s="876"/>
      <c r="AH50" s="876"/>
      <c r="AI50" s="876"/>
      <c r="AJ50" s="5"/>
      <c r="AK50" s="641"/>
      <c r="AL50" s="652"/>
      <c r="AM50" s="652"/>
      <c r="AN50" s="652"/>
      <c r="AO50" s="652"/>
      <c r="AP50" s="652"/>
      <c r="AQ50" s="652"/>
      <c r="AR50" s="652"/>
      <c r="AS50" s="652"/>
      <c r="AT50" s="5"/>
      <c r="AU50" s="5"/>
      <c r="AV50" s="5"/>
      <c r="AW50" s="641"/>
      <c r="AX50" s="641"/>
      <c r="AY50" s="641"/>
      <c r="AZ50" s="641"/>
      <c r="BA50" s="641"/>
      <c r="BB50" s="641"/>
      <c r="BC50" s="641"/>
      <c r="BD50" s="641"/>
      <c r="BE50" s="641"/>
      <c r="BF50" s="641"/>
      <c r="BG50" s="641"/>
      <c r="BH50" s="641"/>
      <c r="BI50" s="641"/>
      <c r="BJ50" s="641"/>
      <c r="BK50" s="641"/>
      <c r="BL50" s="641"/>
      <c r="BM50" s="641"/>
      <c r="BN50" s="641"/>
      <c r="BO50" s="641"/>
      <c r="BP50" s="641"/>
      <c r="BQ50" s="641"/>
      <c r="BR50" s="641"/>
      <c r="BS50" s="641"/>
      <c r="BT50" s="641"/>
      <c r="BU50" s="641"/>
      <c r="BV50" s="641"/>
      <c r="BW50" s="641"/>
      <c r="BX50" s="641"/>
      <c r="BY50" s="641"/>
      <c r="BZ50" s="641"/>
      <c r="CA50" s="641"/>
      <c r="CB50" s="5"/>
    </row>
    <row r="51" spans="1:80"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641"/>
      <c r="AL51" s="652"/>
      <c r="AM51" s="652"/>
      <c r="AN51" s="652"/>
      <c r="AO51" s="652"/>
      <c r="AP51" s="652"/>
      <c r="AQ51" s="652"/>
      <c r="AR51" s="652"/>
      <c r="AS51" s="652"/>
      <c r="AT51" s="5"/>
      <c r="AU51" s="5"/>
      <c r="AV51" s="5"/>
      <c r="AW51" s="641"/>
      <c r="AX51" s="641"/>
      <c r="AY51" s="641"/>
      <c r="AZ51" s="641"/>
      <c r="BA51" s="641"/>
      <c r="BB51" s="641"/>
      <c r="BC51" s="641"/>
      <c r="BD51" s="641"/>
      <c r="BE51" s="641"/>
      <c r="BF51" s="641"/>
      <c r="BG51" s="641"/>
      <c r="BH51" s="641"/>
      <c r="BI51" s="641"/>
      <c r="BJ51" s="641"/>
      <c r="BK51" s="641"/>
      <c r="BL51" s="641"/>
      <c r="BM51" s="641"/>
      <c r="BN51" s="641"/>
      <c r="BO51" s="641"/>
      <c r="BP51" s="641"/>
      <c r="BQ51" s="641"/>
      <c r="BR51" s="641"/>
      <c r="BS51" s="641"/>
      <c r="BT51" s="641"/>
      <c r="BU51" s="641"/>
      <c r="BV51" s="641"/>
      <c r="BW51" s="641"/>
      <c r="BX51" s="641"/>
      <c r="BY51" s="641"/>
      <c r="BZ51" s="641"/>
      <c r="CA51" s="641"/>
      <c r="CB51" s="5"/>
    </row>
    <row r="52" spans="1:80"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652"/>
      <c r="AM52" s="652"/>
      <c r="AN52" s="652"/>
      <c r="AO52" s="652"/>
      <c r="AP52" s="652"/>
      <c r="AQ52" s="652"/>
      <c r="AR52" s="652"/>
      <c r="AS52" s="652"/>
      <c r="AT52" s="5"/>
      <c r="AU52" s="5"/>
      <c r="AV52" s="5"/>
      <c r="AW52" s="641"/>
      <c r="AX52" s="641"/>
      <c r="AY52" s="641"/>
      <c r="AZ52" s="641"/>
      <c r="BA52" s="641"/>
      <c r="BB52" s="641"/>
      <c r="BC52" s="641"/>
      <c r="BD52" s="641"/>
      <c r="BE52" s="641"/>
      <c r="BF52" s="641"/>
      <c r="BG52" s="641"/>
      <c r="BH52" s="641"/>
      <c r="BI52" s="641"/>
      <c r="BJ52" s="641"/>
      <c r="BK52" s="641"/>
      <c r="BL52" s="641"/>
      <c r="BM52" s="641"/>
      <c r="BN52" s="641"/>
      <c r="BO52" s="641"/>
      <c r="BP52" s="641"/>
      <c r="BQ52" s="641"/>
      <c r="BR52" s="641"/>
      <c r="BS52" s="641"/>
      <c r="BT52" s="641"/>
      <c r="BU52" s="641"/>
      <c r="BV52" s="641"/>
      <c r="BW52" s="641"/>
      <c r="BX52" s="641"/>
      <c r="BY52" s="641"/>
      <c r="BZ52" s="641"/>
      <c r="CA52" s="641"/>
      <c r="CB52" s="5"/>
    </row>
    <row r="53" spans="1:80"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641"/>
      <c r="AX53" s="641"/>
      <c r="AY53" s="641"/>
      <c r="AZ53" s="641"/>
      <c r="BA53" s="641"/>
      <c r="BB53" s="641"/>
      <c r="BC53" s="641"/>
      <c r="BD53" s="641"/>
      <c r="BE53" s="641"/>
      <c r="BF53" s="641"/>
      <c r="BG53" s="641"/>
      <c r="BH53" s="641"/>
      <c r="BI53" s="641"/>
      <c r="BJ53" s="641"/>
      <c r="BK53" s="641"/>
      <c r="BL53" s="641"/>
      <c r="BM53" s="641"/>
      <c r="BN53" s="641"/>
      <c r="BO53" s="641"/>
      <c r="BP53" s="641"/>
      <c r="BQ53" s="641"/>
      <c r="BR53" s="641"/>
      <c r="BS53" s="641"/>
      <c r="BT53" s="641"/>
      <c r="BU53" s="641"/>
      <c r="BV53" s="641"/>
      <c r="BW53" s="641"/>
      <c r="BX53" s="641"/>
      <c r="BY53" s="641"/>
      <c r="BZ53" s="641"/>
      <c r="CA53" s="641"/>
      <c r="CB53" s="5"/>
    </row>
    <row r="54" spans="1:80"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641"/>
      <c r="AX54" s="641"/>
      <c r="AY54" s="641"/>
      <c r="AZ54" s="641"/>
      <c r="BA54" s="641"/>
      <c r="BB54" s="641"/>
      <c r="BC54" s="641"/>
      <c r="BD54" s="641"/>
      <c r="BE54" s="641"/>
      <c r="BF54" s="641"/>
      <c r="BG54" s="641"/>
      <c r="BH54" s="641"/>
      <c r="BI54" s="641"/>
      <c r="BJ54" s="641"/>
      <c r="BK54" s="641"/>
      <c r="BL54" s="641"/>
      <c r="BM54" s="641"/>
      <c r="BN54" s="641"/>
      <c r="BO54" s="641"/>
      <c r="BP54" s="641"/>
      <c r="BQ54" s="641"/>
      <c r="BR54" s="641"/>
      <c r="BS54" s="641"/>
      <c r="BT54" s="641"/>
      <c r="BU54" s="641"/>
      <c r="BV54" s="641"/>
      <c r="BW54" s="641"/>
      <c r="BX54" s="641"/>
      <c r="BY54" s="641"/>
      <c r="BZ54" s="641"/>
      <c r="CA54" s="641"/>
      <c r="CB54" s="5"/>
    </row>
    <row r="55" spans="1:80"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641"/>
      <c r="AX55" s="641"/>
      <c r="AY55" s="641"/>
      <c r="AZ55" s="641"/>
      <c r="BA55" s="641"/>
      <c r="BB55" s="641"/>
      <c r="BC55" s="641"/>
      <c r="BD55" s="641"/>
      <c r="BE55" s="641"/>
      <c r="BF55" s="641"/>
      <c r="BG55" s="641"/>
      <c r="BH55" s="641"/>
      <c r="BI55" s="641"/>
      <c r="BJ55" s="641"/>
      <c r="BK55" s="641"/>
      <c r="BL55" s="641"/>
      <c r="BM55" s="641"/>
      <c r="BN55" s="641"/>
      <c r="BO55" s="641"/>
      <c r="BP55" s="641"/>
      <c r="BQ55" s="641"/>
      <c r="BR55" s="641"/>
      <c r="BS55" s="641"/>
      <c r="BT55" s="641"/>
      <c r="BU55" s="641"/>
      <c r="BV55" s="641"/>
      <c r="BW55" s="641"/>
      <c r="BX55" s="641"/>
      <c r="BY55" s="641"/>
      <c r="BZ55" s="641"/>
      <c r="CA55" s="641"/>
      <c r="CB55" s="5"/>
    </row>
    <row r="56" spans="1:80"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641"/>
      <c r="AX56" s="641"/>
      <c r="AY56" s="641"/>
      <c r="AZ56" s="641"/>
      <c r="BA56" s="641"/>
      <c r="BB56" s="641"/>
      <c r="BC56" s="641"/>
      <c r="BD56" s="641"/>
      <c r="BE56" s="641"/>
      <c r="BF56" s="641"/>
      <c r="BG56" s="641"/>
      <c r="BH56" s="641"/>
      <c r="BI56" s="641"/>
      <c r="BJ56" s="641"/>
      <c r="BK56" s="641"/>
      <c r="BL56" s="641"/>
      <c r="BM56" s="641"/>
      <c r="BN56" s="641"/>
      <c r="BO56" s="641"/>
      <c r="BP56" s="641"/>
      <c r="BQ56" s="641"/>
      <c r="BR56" s="641"/>
      <c r="BS56" s="641"/>
      <c r="BT56" s="641"/>
      <c r="BU56" s="641"/>
      <c r="BV56" s="641"/>
      <c r="BW56" s="641"/>
      <c r="BX56" s="641"/>
      <c r="BY56" s="641"/>
      <c r="BZ56" s="641"/>
      <c r="CA56" s="641"/>
      <c r="CB56" s="5"/>
    </row>
    <row r="57" spans="1:80"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641"/>
      <c r="AX57" s="641"/>
      <c r="AY57" s="641"/>
      <c r="AZ57" s="641"/>
      <c r="BA57" s="641"/>
      <c r="BB57" s="641"/>
      <c r="BC57" s="641"/>
      <c r="BD57" s="641"/>
      <c r="BE57" s="641"/>
      <c r="BF57" s="641"/>
      <c r="BG57" s="641"/>
      <c r="BH57" s="641"/>
      <c r="BI57" s="641"/>
      <c r="BJ57" s="641"/>
      <c r="BK57" s="641"/>
      <c r="BL57" s="641"/>
      <c r="BM57" s="641"/>
      <c r="BN57" s="641"/>
      <c r="BO57" s="641"/>
      <c r="BP57" s="641"/>
      <c r="BQ57" s="641"/>
      <c r="BR57" s="641"/>
      <c r="BS57" s="641"/>
      <c r="BT57" s="641"/>
      <c r="BU57" s="641"/>
      <c r="BV57" s="641"/>
      <c r="BW57" s="641"/>
      <c r="BX57" s="641"/>
      <c r="BY57" s="641"/>
      <c r="BZ57" s="641"/>
      <c r="CA57" s="641"/>
      <c r="CB57" s="5"/>
    </row>
    <row r="58" spans="1:80"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641"/>
      <c r="AX58" s="641"/>
      <c r="AY58" s="641"/>
      <c r="AZ58" s="641"/>
      <c r="BA58" s="641"/>
      <c r="BB58" s="641"/>
      <c r="BC58" s="641"/>
      <c r="BD58" s="641"/>
      <c r="BE58" s="641"/>
      <c r="BF58" s="641"/>
      <c r="BG58" s="641"/>
      <c r="BH58" s="641"/>
      <c r="BI58" s="641"/>
      <c r="BJ58" s="641"/>
      <c r="BK58" s="641"/>
      <c r="BL58" s="641"/>
      <c r="BM58" s="641"/>
      <c r="BN58" s="641"/>
      <c r="BO58" s="641"/>
      <c r="BP58" s="641"/>
      <c r="BQ58" s="641"/>
      <c r="BR58" s="641"/>
      <c r="BS58" s="641"/>
      <c r="BT58" s="641"/>
      <c r="BU58" s="641"/>
      <c r="BV58" s="641"/>
      <c r="BW58" s="641"/>
      <c r="BX58" s="641"/>
      <c r="BY58" s="641"/>
      <c r="BZ58" s="641"/>
      <c r="CA58" s="641"/>
      <c r="CB58" s="5"/>
    </row>
    <row r="59" spans="1:80"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641"/>
      <c r="AX59" s="641"/>
      <c r="AY59" s="641"/>
      <c r="AZ59" s="641"/>
      <c r="BA59" s="641"/>
      <c r="BB59" s="641"/>
      <c r="BC59" s="641"/>
      <c r="BD59" s="641"/>
      <c r="BE59" s="641"/>
      <c r="BF59" s="641"/>
      <c r="BG59" s="641"/>
      <c r="BH59" s="641"/>
      <c r="BI59" s="641"/>
      <c r="BJ59" s="641"/>
      <c r="BK59" s="641"/>
      <c r="BL59" s="641"/>
      <c r="BM59" s="641"/>
      <c r="BN59" s="641"/>
      <c r="BO59" s="641"/>
      <c r="BP59" s="641"/>
      <c r="BQ59" s="641"/>
      <c r="BR59" s="641"/>
      <c r="BS59" s="641"/>
      <c r="BT59" s="641"/>
      <c r="BU59" s="641"/>
      <c r="BV59" s="641"/>
      <c r="BW59" s="641"/>
      <c r="BX59" s="641"/>
      <c r="BY59" s="641"/>
      <c r="BZ59" s="641"/>
      <c r="CA59" s="641"/>
      <c r="CB59" s="5"/>
    </row>
    <row r="60" spans="1:80"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641"/>
      <c r="AX60" s="641"/>
      <c r="AY60" s="641"/>
      <c r="AZ60" s="641"/>
      <c r="BA60" s="641"/>
      <c r="BB60" s="641"/>
      <c r="BC60" s="641"/>
      <c r="BD60" s="641"/>
      <c r="BE60" s="641"/>
      <c r="BF60" s="641"/>
      <c r="BG60" s="641"/>
      <c r="BH60" s="641"/>
      <c r="BI60" s="641"/>
      <c r="BJ60" s="641"/>
      <c r="BK60" s="641"/>
      <c r="BL60" s="641"/>
      <c r="BM60" s="641"/>
      <c r="BN60" s="641"/>
      <c r="BO60" s="641"/>
      <c r="BP60" s="641"/>
      <c r="BQ60" s="641"/>
      <c r="BR60" s="641"/>
      <c r="BS60" s="641"/>
      <c r="BT60" s="641"/>
      <c r="BU60" s="641"/>
      <c r="BV60" s="641"/>
      <c r="BW60" s="641"/>
      <c r="BX60" s="641"/>
      <c r="BY60" s="641"/>
      <c r="BZ60" s="641"/>
      <c r="CA60" s="641"/>
      <c r="CB60" s="5"/>
    </row>
    <row r="61" spans="1:80"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641"/>
      <c r="AV61" s="641"/>
      <c r="AW61" s="641"/>
      <c r="AX61" s="641"/>
      <c r="AY61" s="641"/>
      <c r="AZ61" s="641"/>
      <c r="BA61" s="641"/>
      <c r="BB61" s="641"/>
      <c r="BC61" s="641"/>
      <c r="BD61" s="641"/>
      <c r="BE61" s="641"/>
      <c r="BF61" s="641"/>
      <c r="BG61" s="641"/>
      <c r="BH61" s="641"/>
      <c r="BI61" s="641"/>
      <c r="BJ61" s="641"/>
      <c r="BK61" s="641"/>
      <c r="BL61" s="641"/>
      <c r="BM61" s="641"/>
      <c r="BN61" s="641"/>
      <c r="BO61" s="641"/>
      <c r="BP61" s="641"/>
      <c r="BQ61" s="641"/>
      <c r="BR61" s="641"/>
      <c r="BS61" s="641"/>
      <c r="BT61" s="641"/>
      <c r="BU61" s="641"/>
      <c r="BV61" s="641"/>
      <c r="BW61" s="641"/>
      <c r="BX61" s="641"/>
      <c r="BY61" s="641"/>
      <c r="BZ61" s="641"/>
      <c r="CA61" s="641"/>
      <c r="CB61" s="5"/>
    </row>
    <row r="62" spans="1:80"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row>
  </sheetData>
  <sheetProtection sheet="1" objects="1" scenarios="1"/>
  <mergeCells count="154">
    <mergeCell ref="AJ2:CB2"/>
    <mergeCell ref="M5:AI5"/>
    <mergeCell ref="AK5:AS6"/>
    <mergeCell ref="AK7:AL7"/>
    <mergeCell ref="AM7:AS7"/>
    <mergeCell ref="A8:AI8"/>
    <mergeCell ref="AK8:AL8"/>
    <mergeCell ref="AM8:AS8"/>
    <mergeCell ref="A9:C9"/>
    <mergeCell ref="D9:E9"/>
    <mergeCell ref="F9:F13"/>
    <mergeCell ref="G9:H9"/>
    <mergeCell ref="I9:I13"/>
    <mergeCell ref="J9:K9"/>
    <mergeCell ref="D10:E13"/>
    <mergeCell ref="G10:H13"/>
    <mergeCell ref="J10:K13"/>
    <mergeCell ref="Y10:Z13"/>
    <mergeCell ref="AB10:AC13"/>
    <mergeCell ref="L9:L13"/>
    <mergeCell ref="M9:N9"/>
    <mergeCell ref="O9:O13"/>
    <mergeCell ref="P9:Q9"/>
    <mergeCell ref="R9:R13"/>
    <mergeCell ref="S9:T9"/>
    <mergeCell ref="M10:N13"/>
    <mergeCell ref="P10:Q13"/>
    <mergeCell ref="S10:T13"/>
    <mergeCell ref="AK11:AL11"/>
    <mergeCell ref="AM11:AS11"/>
    <mergeCell ref="AK12:AL12"/>
    <mergeCell ref="AM12:AS12"/>
    <mergeCell ref="A13:C13"/>
    <mergeCell ref="AK13:AL13"/>
    <mergeCell ref="AM13:AS13"/>
    <mergeCell ref="AD9:AD13"/>
    <mergeCell ref="AE9:AF9"/>
    <mergeCell ref="AG9:AG13"/>
    <mergeCell ref="AH9:AI9"/>
    <mergeCell ref="AK9:AL9"/>
    <mergeCell ref="AM9:AS9"/>
    <mergeCell ref="AE10:AF13"/>
    <mergeCell ref="AH10:AI13"/>
    <mergeCell ref="AK10:AL10"/>
    <mergeCell ref="AM10:AS10"/>
    <mergeCell ref="U9:U13"/>
    <mergeCell ref="V9:W9"/>
    <mergeCell ref="X9:X13"/>
    <mergeCell ref="Y9:Z9"/>
    <mergeCell ref="AA9:AA13"/>
    <mergeCell ref="AB9:AC9"/>
    <mergeCell ref="V10:W13"/>
    <mergeCell ref="AM14:AS14"/>
    <mergeCell ref="A15:AI15"/>
    <mergeCell ref="AK15:AL15"/>
    <mergeCell ref="AM15:AS15"/>
    <mergeCell ref="A16:C16"/>
    <mergeCell ref="D16:E16"/>
    <mergeCell ref="F16:F20"/>
    <mergeCell ref="G16:H16"/>
    <mergeCell ref="I16:I20"/>
    <mergeCell ref="Y16:Z16"/>
    <mergeCell ref="AA16:AA20"/>
    <mergeCell ref="J16:K16"/>
    <mergeCell ref="L16:L20"/>
    <mergeCell ref="M16:N16"/>
    <mergeCell ref="O16:O20"/>
    <mergeCell ref="P16:Q16"/>
    <mergeCell ref="R16:R20"/>
    <mergeCell ref="AK14:AL14"/>
    <mergeCell ref="AM16:AS16"/>
    <mergeCell ref="D17:E20"/>
    <mergeCell ref="G17:H20"/>
    <mergeCell ref="J17:K20"/>
    <mergeCell ref="M17:N20"/>
    <mergeCell ref="P17:Q20"/>
    <mergeCell ref="S17:T20"/>
    <mergeCell ref="V17:W20"/>
    <mergeCell ref="Y17:Z20"/>
    <mergeCell ref="AB17:AC20"/>
    <mergeCell ref="AB16:AC16"/>
    <mergeCell ref="S16:T16"/>
    <mergeCell ref="U16:U20"/>
    <mergeCell ref="V16:W16"/>
    <mergeCell ref="X16:X20"/>
    <mergeCell ref="AK22:AL22"/>
    <mergeCell ref="AM22:AS22"/>
    <mergeCell ref="B23:AI23"/>
    <mergeCell ref="AK23:AL23"/>
    <mergeCell ref="AM23:AS23"/>
    <mergeCell ref="B24:AI24"/>
    <mergeCell ref="AK24:AL24"/>
    <mergeCell ref="AM24:AS24"/>
    <mergeCell ref="AM19:AS19"/>
    <mergeCell ref="A20:C20"/>
    <mergeCell ref="AK20:AL20"/>
    <mergeCell ref="AM20:AS20"/>
    <mergeCell ref="B21:AI21"/>
    <mergeCell ref="AK21:AL21"/>
    <mergeCell ref="AM21:AS21"/>
    <mergeCell ref="AD16:AD20"/>
    <mergeCell ref="AE16:AF16"/>
    <mergeCell ref="AG16:AG20"/>
    <mergeCell ref="AH16:AI16"/>
    <mergeCell ref="AK16:AL16"/>
    <mergeCell ref="AE17:AF20"/>
    <mergeCell ref="AH17:AI20"/>
    <mergeCell ref="AK17:AS18"/>
    <mergeCell ref="AK19:AL19"/>
    <mergeCell ref="B27:AI27"/>
    <mergeCell ref="AK27:AL27"/>
    <mergeCell ref="AM27:AS27"/>
    <mergeCell ref="B28:AI28"/>
    <mergeCell ref="AK28:AL28"/>
    <mergeCell ref="AM28:AS28"/>
    <mergeCell ref="B25:AI25"/>
    <mergeCell ref="AK25:AL25"/>
    <mergeCell ref="AM25:AS25"/>
    <mergeCell ref="B26:AI26"/>
    <mergeCell ref="AK26:AL26"/>
    <mergeCell ref="AM26:AS26"/>
    <mergeCell ref="B36:AI36"/>
    <mergeCell ref="B37:AI37"/>
    <mergeCell ref="B38:AI38"/>
    <mergeCell ref="B39:AI39"/>
    <mergeCell ref="B40:AI40"/>
    <mergeCell ref="B41:AI41"/>
    <mergeCell ref="B29:AI29"/>
    <mergeCell ref="B31:AI31"/>
    <mergeCell ref="B32:AI32"/>
    <mergeCell ref="B33:AI33"/>
    <mergeCell ref="B34:AI34"/>
    <mergeCell ref="B35:AI35"/>
    <mergeCell ref="B48:AI48"/>
    <mergeCell ref="B49:AI49"/>
    <mergeCell ref="B50:AI50"/>
    <mergeCell ref="B51:AI51"/>
    <mergeCell ref="B52:AI52"/>
    <mergeCell ref="B53:AI53"/>
    <mergeCell ref="B42:AI42"/>
    <mergeCell ref="B43:AI43"/>
    <mergeCell ref="B44:AI44"/>
    <mergeCell ref="B45:AI45"/>
    <mergeCell ref="B46:AI46"/>
    <mergeCell ref="B47:AI47"/>
    <mergeCell ref="B60:AI60"/>
    <mergeCell ref="E62:K62"/>
    <mergeCell ref="V62:AI62"/>
    <mergeCell ref="B54:AI54"/>
    <mergeCell ref="B55:AI55"/>
    <mergeCell ref="B56:AI56"/>
    <mergeCell ref="B57:AI57"/>
    <mergeCell ref="B58:AI58"/>
    <mergeCell ref="B59:AI59"/>
  </mergeCells>
  <conditionalFormatting sqref="V62:AI62">
    <cfRule type="containsBlanks" dxfId="1383" priority="20">
      <formula>LEN(TRIM(V62))=0</formula>
    </cfRule>
  </conditionalFormatting>
  <conditionalFormatting sqref="F9:AG13">
    <cfRule type="containsBlanks" dxfId="1382" priority="19">
      <formula>LEN(TRIM(F9))=0</formula>
    </cfRule>
  </conditionalFormatting>
  <conditionalFormatting sqref="D10:E13">
    <cfRule type="containsBlanks" dxfId="1381" priority="18">
      <formula>LEN(TRIM(D10))=0</formula>
    </cfRule>
  </conditionalFormatting>
  <conditionalFormatting sqref="AH10:AI13 AE10:AF13 AB10:AC13 Y10:Z13 V10:W13 S10:T13 P10:Q13 M10:N13 J10:K13 G10:H13 D10:E13 AE17:AF20 AB17:AC20 Y17:Z20 V17:W20 S17:T20 P17:Q20 M17:N20 J17:K20 G17:H20 D17:E20">
    <cfRule type="expression" dxfId="1380" priority="17">
      <formula>D$43&lt;&gt;""</formula>
    </cfRule>
  </conditionalFormatting>
  <conditionalFormatting sqref="D10:E13 G10:H13 J10:K13 M10:N13 P10:Q13 S10:T13 V10:W13 Y10:Z13 AB10:AC13 AE10:AF13 AH10:AI13">
    <cfRule type="notContainsBlanks" dxfId="1379" priority="16">
      <formula>LEN(TRIM(D10))&gt;0</formula>
    </cfRule>
  </conditionalFormatting>
  <conditionalFormatting sqref="F9:F13 I9:I13 L9:L13 O9:O13 R9:R13 U9:U13 X9:X13 AA9:AA13 AD9:AD13 AG9:AG13">
    <cfRule type="notContainsBlanks" dxfId="1378" priority="15">
      <formula>LEN(TRIM(F9))&gt;0</formula>
    </cfRule>
  </conditionalFormatting>
  <conditionalFormatting sqref="D9:E9">
    <cfRule type="containsBlanks" dxfId="1377" priority="14">
      <formula>LEN(TRIM(D9))=0</formula>
    </cfRule>
  </conditionalFormatting>
  <conditionalFormatting sqref="D9:E9">
    <cfRule type="containsBlanks" dxfId="1376" priority="13">
      <formula>LEN(TRIM(D9))=0</formula>
    </cfRule>
  </conditionalFormatting>
  <conditionalFormatting sqref="AH9:AI13">
    <cfRule type="containsBlanks" dxfId="1375" priority="12">
      <formula>LEN(TRIM(AH9))=0</formula>
    </cfRule>
  </conditionalFormatting>
  <conditionalFormatting sqref="F16:AG20">
    <cfRule type="containsBlanks" dxfId="1374" priority="11">
      <formula>LEN(TRIM(F16))=0</formula>
    </cfRule>
  </conditionalFormatting>
  <conditionalFormatting sqref="D17:E20">
    <cfRule type="containsBlanks" dxfId="1373" priority="10">
      <formula>LEN(TRIM(D17))=0</formula>
    </cfRule>
  </conditionalFormatting>
  <conditionalFormatting sqref="AH17:AI20">
    <cfRule type="expression" dxfId="1372" priority="9">
      <formula>AH$43&lt;&gt;""</formula>
    </cfRule>
  </conditionalFormatting>
  <conditionalFormatting sqref="D17:E20 G17:H20 J17:K20 M17:N20 P17:Q20 S17:T20 V17:W20 Y17:Z20 AB17:AC20 AE17:AF20 AH17:AI20">
    <cfRule type="notContainsBlanks" dxfId="1371" priority="8">
      <formula>LEN(TRIM(D17))&gt;0</formula>
    </cfRule>
  </conditionalFormatting>
  <conditionalFormatting sqref="F16:F20 I16:I20 L16:L20 O16:O20 R16:R20 U16:U20 X16:X20 AA16:AA20 AD16:AD20 AG16:AG20">
    <cfRule type="notContainsBlanks" dxfId="1370" priority="7">
      <formula>LEN(TRIM(F16))&gt;0</formula>
    </cfRule>
  </conditionalFormatting>
  <conditionalFormatting sqref="D16:E16">
    <cfRule type="containsBlanks" dxfId="1369" priority="6">
      <formula>LEN(TRIM(D16))=0</formula>
    </cfRule>
  </conditionalFormatting>
  <conditionalFormatting sqref="D16:E16">
    <cfRule type="containsBlanks" dxfId="1368" priority="5">
      <formula>LEN(TRIM(D16))=0</formula>
    </cfRule>
  </conditionalFormatting>
  <conditionalFormatting sqref="AH16:AI20">
    <cfRule type="containsBlanks" dxfId="1367" priority="4">
      <formula>LEN(TRIM(AH16))=0</formula>
    </cfRule>
  </conditionalFormatting>
  <conditionalFormatting sqref="AM7:AS16">
    <cfRule type="notContainsBlanks" dxfId="1366" priority="3">
      <formula>LEN(TRIM(AM7))&gt;0</formula>
    </cfRule>
  </conditionalFormatting>
  <conditionalFormatting sqref="AM19:AS28">
    <cfRule type="notContainsBlanks" dxfId="1365" priority="2">
      <formula>LEN(TRIM(AM19))&gt;0</formula>
    </cfRule>
  </conditionalFormatting>
  <conditionalFormatting sqref="E62:K62">
    <cfRule type="containsBlanks" dxfId="1364" priority="1">
      <formula>LEN(TRIM(E62))=0</formula>
    </cfRule>
  </conditionalFormatting>
  <dataValidations count="17">
    <dataValidation type="list" allowBlank="1" showInputMessage="1" showErrorMessage="1" sqref="AM7:AS16 AM19:AS28" xr:uid="{A8721BDD-450A-4027-82C2-31965498E25D}">
      <formula1>"Air Blender,Cooling Coil,Desiccant Wheel,Elec. Heat,Exhaust Air Damper,Exhaust Fan,Final Filter,Gas Heating,Heat Recovery Core,Humidifier,HHW Coil,Outside Air Damper,Pre Filter,Relief Air Damper,Return Damper,Return Fan,Steam Coil,Supply Damper,Supply Fan"</formula1>
    </dataValidation>
    <dataValidation allowBlank="1" showInputMessage="1" showErrorMessage="1" prompt="If EFF is unatainable use .90" sqref="AT16:AY16" xr:uid="{707FD90E-0089-4CDC-B636-580F1ED7E615}"/>
    <dataValidation allowBlank="1" showInputMessage="1" showErrorMessage="1" prompt="If PF is unattainable use .80" sqref="AT18:AU18" xr:uid="{BAB60215-8EF1-44F3-9F03-2F69CE4E20F7}"/>
    <dataValidation type="list" allowBlank="1" showInputMessage="1" showErrorMessage="1" sqref="AE9:AF9 AE16:AF16" xr:uid="{952FFDB7-BD47-490F-859F-F1EAAC624DD8}">
      <formula1>"J"</formula1>
    </dataValidation>
    <dataValidation type="list" allowBlank="1" showInputMessage="1" showErrorMessage="1" sqref="AB9:AC9 AB16:AC16" xr:uid="{7C97EBCA-0B83-4CDC-BB30-97996E7C532E}">
      <formula1>"I"</formula1>
    </dataValidation>
    <dataValidation type="list" allowBlank="1" showInputMessage="1" showErrorMessage="1" sqref="Y9:Z9 Y16:Z16" xr:uid="{617BA278-DD12-4657-9596-953374AAAC6E}">
      <formula1>"H"</formula1>
    </dataValidation>
    <dataValidation type="list" allowBlank="1" showInputMessage="1" showErrorMessage="1" sqref="V9:W9 V16:W16" xr:uid="{58546246-D4CB-4963-81B7-9FA3E6AE7C7A}">
      <formula1>"G"</formula1>
    </dataValidation>
    <dataValidation type="list" allowBlank="1" showInputMessage="1" showErrorMessage="1" sqref="S9:T9 S16:T16" xr:uid="{AD74664B-4A80-4E28-BF60-0492D1308552}">
      <formula1>"F"</formula1>
    </dataValidation>
    <dataValidation type="list" allowBlank="1" showInputMessage="1" showErrorMessage="1" sqref="P9:Q9 P16:Q16" xr:uid="{8D20C77F-93E1-45DB-A351-8B8C4F2EE372}">
      <formula1>"E"</formula1>
    </dataValidation>
    <dataValidation type="list" allowBlank="1" showInputMessage="1" showErrorMessage="1" sqref="M9:N9 M16:N16" xr:uid="{032EA763-05E2-4B3D-AEF0-2BD8D88CBADC}">
      <formula1>"D"</formula1>
    </dataValidation>
    <dataValidation type="list" allowBlank="1" showInputMessage="1" showErrorMessage="1" sqref="J9:K9 J16:K16" xr:uid="{4A445FC7-F965-49E5-9F4E-5227E477B64A}">
      <formula1>"C"</formula1>
    </dataValidation>
    <dataValidation type="list" allowBlank="1" showInputMessage="1" showErrorMessage="1" sqref="G9:H9 G16:H16" xr:uid="{DCE10BB0-726F-4AE2-8D48-BFB1550D02EB}">
      <formula1>"B"</formula1>
    </dataValidation>
    <dataValidation type="list" allowBlank="1" showInputMessage="1" showErrorMessage="1" sqref="D9:E9 D16:E16" xr:uid="{02359124-0020-46EC-BEFE-EDF4296A3532}">
      <formula1>"A"</formula1>
    </dataValidation>
    <dataValidation type="list" allowBlank="1" showInputMessage="1" showErrorMessage="1" sqref="AH9:AI9 AH16:AI16" xr:uid="{B94121EE-3516-4CA3-85E7-445893F42EC6}">
      <formula1>"K"</formula1>
    </dataValidation>
    <dataValidation type="list" allowBlank="1" showInputMessage="1" showErrorMessage="1" promptTitle="Phase Selection" prompt="Select Single or Three Phase" sqref="AT20:AU20" xr:uid="{D91FB8EF-6A68-4214-AA42-00C1DEB1C730}">
      <formula1>"Single Phase, Three Phase"</formula1>
    </dataValidation>
    <dataValidation type="list" allowBlank="1" showInputMessage="1" showErrorMessage="1" sqref="AK4:AO4" xr:uid="{9FAB786C-B5D8-4991-BF78-B9E003211CAA}">
      <formula1>"Complete"</formula1>
    </dataValidation>
    <dataValidation allowBlank="1" showInputMessage="1" showErrorMessage="1" prompt="Note: Does not include completion of the &quot;STATIC PRESSURE PROFILE &quot;w.c. &quot; section or remarks." sqref="AP4:AS4 AT4:AT5" xr:uid="{958CBE0C-43C7-4456-AD61-E2E63A2769DF}"/>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pageSetUpPr fitToPage="1"/>
  </sheetPr>
  <dimension ref="A1:BV62"/>
  <sheetViews>
    <sheetView zoomScaleNormal="100" workbookViewId="0">
      <selection sqref="A1:C1"/>
    </sheetView>
  </sheetViews>
  <sheetFormatPr defaultColWidth="0" defaultRowHeight="12"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s="87" customFormat="1" ht="12" customHeight="1" x14ac:dyDescent="0.25">
      <c r="A1" s="375"/>
      <c r="B1" s="375"/>
      <c r="C1" s="375"/>
      <c r="D1" s="375"/>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86"/>
      <c r="AK1" s="86"/>
      <c r="AL1" s="86"/>
      <c r="AM1" s="86"/>
      <c r="AN1" s="86"/>
      <c r="AO1" s="86"/>
      <c r="AP1" s="86"/>
      <c r="AQ1" s="86"/>
      <c r="AR1" s="86"/>
      <c r="AS1" s="86"/>
      <c r="AT1" s="86"/>
      <c r="AU1" s="86"/>
      <c r="AV1" s="86"/>
      <c r="AW1" s="86"/>
      <c r="AX1" s="86"/>
      <c r="AY1" s="86"/>
      <c r="AZ1" s="86"/>
      <c r="BA1" s="86"/>
      <c r="BB1" s="86"/>
      <c r="BC1" s="86"/>
      <c r="BD1" s="86"/>
      <c r="BE1" s="86"/>
      <c r="BF1" s="86"/>
      <c r="BG1" s="86"/>
      <c r="BH1" s="86"/>
      <c r="BI1" s="86"/>
      <c r="BJ1" s="86"/>
      <c r="BK1" s="86"/>
      <c r="BL1" s="86"/>
      <c r="BM1" s="86"/>
      <c r="BN1" s="86"/>
      <c r="BO1" s="86"/>
      <c r="BP1" s="86"/>
      <c r="BQ1" s="86"/>
      <c r="BR1" s="86"/>
      <c r="BS1" s="86"/>
    </row>
    <row r="2" spans="1:71" x14ac:dyDescent="0.2">
      <c r="A2" s="282"/>
      <c r="B2" s="282"/>
      <c r="C2" s="282"/>
      <c r="D2" s="282"/>
      <c r="E2" s="282"/>
      <c r="F2" s="282"/>
      <c r="G2" s="282"/>
      <c r="H2" s="282"/>
      <c r="I2" s="282"/>
      <c r="J2" s="282"/>
      <c r="K2" s="282"/>
      <c r="L2" s="282"/>
      <c r="M2" s="282"/>
      <c r="N2" s="282"/>
      <c r="O2" s="282"/>
      <c r="P2" s="282"/>
      <c r="Q2" s="282"/>
      <c r="R2" s="282"/>
      <c r="S2" s="282"/>
      <c r="T2" s="282"/>
      <c r="U2" s="282"/>
      <c r="V2" s="282"/>
      <c r="W2" s="282"/>
      <c r="X2" s="282"/>
      <c r="Y2" s="282"/>
      <c r="Z2" s="282"/>
      <c r="AA2" s="282"/>
      <c r="AB2" s="282"/>
      <c r="AC2" s="282"/>
      <c r="AD2" s="282"/>
      <c r="AE2" s="282"/>
      <c r="AF2" s="282"/>
      <c r="AG2" s="282"/>
      <c r="AH2" s="282"/>
      <c r="AI2" s="282"/>
      <c r="AJ2" s="26"/>
      <c r="AK2" s="26"/>
      <c r="AL2" s="26"/>
      <c r="AM2" s="26"/>
      <c r="AN2" s="26"/>
      <c r="AO2" s="26"/>
      <c r="AP2" s="26"/>
      <c r="AQ2" s="26"/>
      <c r="AR2" s="26"/>
      <c r="AS2" s="26"/>
      <c r="AT2" s="26"/>
      <c r="AU2" s="26"/>
      <c r="AV2" s="26"/>
      <c r="AW2" s="26"/>
      <c r="AX2" s="26"/>
      <c r="AY2" s="26"/>
      <c r="AZ2" s="26"/>
      <c r="BA2" s="26"/>
      <c r="BB2" s="26"/>
      <c r="BC2" s="26"/>
      <c r="BD2" s="26"/>
      <c r="BE2" s="26"/>
      <c r="BF2" s="26"/>
      <c r="BG2" s="26"/>
      <c r="BH2" s="26"/>
      <c r="BI2" s="26"/>
      <c r="BJ2" s="26"/>
      <c r="BK2" s="26"/>
      <c r="BL2" s="26"/>
      <c r="BM2" s="26"/>
      <c r="BN2" s="26"/>
      <c r="BO2" s="26"/>
      <c r="BP2" s="26"/>
      <c r="BQ2" s="26"/>
      <c r="BR2" s="26"/>
      <c r="BS2" s="26"/>
    </row>
    <row r="3" spans="1:71" x14ac:dyDescent="0.2">
      <c r="A3" s="282"/>
      <c r="B3" s="282"/>
      <c r="C3" s="282"/>
      <c r="D3" s="282"/>
      <c r="E3" s="282"/>
      <c r="F3" s="282"/>
      <c r="G3" s="282"/>
      <c r="H3" s="282"/>
      <c r="I3" s="282"/>
      <c r="J3" s="282"/>
      <c r="K3" s="282"/>
      <c r="L3" s="282"/>
      <c r="M3" s="282"/>
      <c r="N3" s="282"/>
      <c r="O3" s="282"/>
      <c r="P3" s="282"/>
      <c r="Q3" s="282"/>
      <c r="R3" s="282"/>
      <c r="S3" s="282"/>
      <c r="T3" s="282"/>
      <c r="U3" s="282"/>
      <c r="V3" s="282"/>
      <c r="W3" s="282"/>
      <c r="X3" s="282"/>
      <c r="Y3" s="282"/>
      <c r="Z3" s="282"/>
      <c r="AA3" s="282"/>
      <c r="AB3" s="282"/>
      <c r="AC3" s="282"/>
      <c r="AD3" s="282"/>
      <c r="AE3" s="282"/>
      <c r="AF3" s="282"/>
      <c r="AG3" s="282"/>
      <c r="AH3" s="282"/>
      <c r="AI3" s="282"/>
      <c r="AJ3" s="26"/>
      <c r="AK3" s="31"/>
      <c r="AL3" s="31"/>
      <c r="AM3" s="31"/>
      <c r="AN3" s="31"/>
      <c r="AO3" s="31"/>
      <c r="AP3" s="31"/>
      <c r="AQ3" s="31"/>
      <c r="AR3" s="31"/>
      <c r="AS3" s="31"/>
      <c r="AT3" s="31"/>
      <c r="AU3" s="31"/>
      <c r="AV3" s="31"/>
      <c r="AW3" s="31"/>
      <c r="AX3" s="31"/>
      <c r="AY3" s="31"/>
      <c r="AZ3" s="26"/>
      <c r="BA3" s="26"/>
      <c r="BB3" s="26"/>
      <c r="BC3" s="26"/>
      <c r="BD3" s="26"/>
      <c r="BE3" s="26"/>
      <c r="BF3" s="26"/>
      <c r="BG3" s="26"/>
      <c r="BH3" s="26"/>
      <c r="BI3" s="26"/>
      <c r="BJ3" s="26"/>
      <c r="BK3" s="26"/>
      <c r="BL3" s="26"/>
      <c r="BM3" s="26"/>
      <c r="BN3" s="26"/>
      <c r="BO3" s="26"/>
      <c r="BP3" s="26"/>
      <c r="BQ3" s="26"/>
      <c r="BR3" s="26"/>
      <c r="BS3" s="26"/>
    </row>
    <row r="4" spans="1:71" ht="9.75" customHeight="1" x14ac:dyDescent="0.2">
      <c r="A4" s="282"/>
      <c r="B4" s="282"/>
      <c r="C4" s="282"/>
      <c r="D4" s="282"/>
      <c r="E4" s="282"/>
      <c r="F4" s="282"/>
      <c r="G4" s="282"/>
      <c r="H4" s="282"/>
      <c r="I4" s="282"/>
      <c r="J4" s="282"/>
      <c r="K4" s="282"/>
      <c r="L4" s="282"/>
      <c r="M4" s="282"/>
      <c r="N4" s="282"/>
      <c r="O4" s="282"/>
      <c r="P4" s="282"/>
      <c r="Q4" s="282"/>
      <c r="R4" s="282"/>
      <c r="S4" s="282"/>
      <c r="T4" s="282"/>
      <c r="U4" s="282"/>
      <c r="V4" s="282"/>
      <c r="W4" s="282"/>
      <c r="X4" s="282"/>
      <c r="Y4" s="282"/>
      <c r="Z4" s="282"/>
      <c r="AA4" s="282"/>
      <c r="AB4" s="282"/>
      <c r="AC4" s="282"/>
      <c r="AD4" s="282"/>
      <c r="AE4" s="282"/>
      <c r="AF4" s="282"/>
      <c r="AG4" s="282"/>
      <c r="AH4" s="282"/>
      <c r="AI4" s="282"/>
      <c r="AJ4" s="26"/>
      <c r="AK4" s="26"/>
      <c r="AL4" s="26"/>
      <c r="AM4" s="26"/>
      <c r="AN4" s="28"/>
      <c r="AO4" s="28"/>
      <c r="AP4" s="28"/>
      <c r="AQ4" s="28"/>
      <c r="AR4" s="28"/>
      <c r="AS4" s="28"/>
      <c r="AT4" s="28"/>
      <c r="AU4" s="28"/>
      <c r="AV4" s="28"/>
      <c r="AW4" s="28"/>
      <c r="AX4" s="28"/>
      <c r="AY4" s="28"/>
      <c r="AZ4" s="26"/>
      <c r="BA4" s="26"/>
      <c r="BB4" s="26"/>
      <c r="BC4" s="26"/>
      <c r="BD4" s="26"/>
      <c r="BE4" s="26"/>
      <c r="BF4" s="26"/>
      <c r="BG4" s="26"/>
      <c r="BH4" s="26"/>
      <c r="BI4" s="26"/>
      <c r="BJ4" s="26"/>
      <c r="BK4" s="26"/>
      <c r="BL4" s="26"/>
      <c r="BM4" s="26"/>
      <c r="BN4" s="26"/>
      <c r="BO4" s="26"/>
      <c r="BP4" s="26"/>
      <c r="BQ4" s="26"/>
      <c r="BR4" s="26"/>
      <c r="BS4" s="26"/>
    </row>
    <row r="5" spans="1:71" ht="8.1" customHeight="1" x14ac:dyDescent="0.2">
      <c r="A5" s="376"/>
      <c r="B5" s="376"/>
      <c r="C5" s="376"/>
      <c r="D5" s="376"/>
      <c r="E5" s="376"/>
      <c r="F5" s="376"/>
      <c r="G5" s="376"/>
      <c r="H5" s="376"/>
      <c r="I5" s="376"/>
      <c r="J5" s="376"/>
      <c r="K5" s="376"/>
      <c r="L5" s="376"/>
      <c r="M5" s="691"/>
      <c r="N5" s="691"/>
      <c r="O5" s="691"/>
      <c r="P5" s="691"/>
      <c r="Q5" s="691"/>
      <c r="R5" s="691"/>
      <c r="S5" s="691"/>
      <c r="T5" s="691"/>
      <c r="U5" s="691"/>
      <c r="V5" s="691"/>
      <c r="W5" s="691"/>
      <c r="X5" s="691"/>
      <c r="Y5" s="691"/>
      <c r="Z5" s="691"/>
      <c r="AA5" s="691"/>
      <c r="AB5" s="691"/>
      <c r="AC5" s="691"/>
      <c r="AD5" s="691"/>
      <c r="AE5" s="691"/>
      <c r="AF5" s="691"/>
      <c r="AG5" s="691"/>
      <c r="AH5" s="691"/>
      <c r="AI5" s="691"/>
      <c r="AJ5" s="26"/>
      <c r="AK5" s="28"/>
      <c r="AL5" s="28"/>
      <c r="AM5" s="28"/>
      <c r="AN5" s="33"/>
      <c r="AO5" s="33"/>
      <c r="AP5" s="33"/>
      <c r="AQ5" s="28"/>
      <c r="AR5" s="28"/>
      <c r="AS5" s="28"/>
      <c r="AT5" s="28"/>
      <c r="AU5" s="28"/>
      <c r="AV5" s="28"/>
      <c r="AW5" s="28"/>
      <c r="AX5" s="28"/>
      <c r="AY5" s="28"/>
      <c r="AZ5" s="26"/>
      <c r="BA5" s="26"/>
      <c r="BB5" s="26"/>
      <c r="BC5" s="26"/>
      <c r="BD5" s="26"/>
      <c r="BE5" s="26"/>
      <c r="BF5" s="26"/>
      <c r="BG5" s="26"/>
      <c r="BH5" s="26"/>
      <c r="BI5" s="26"/>
      <c r="BJ5" s="26"/>
      <c r="BK5" s="26"/>
      <c r="BL5" s="26"/>
      <c r="BM5" s="26"/>
      <c r="BN5" s="26"/>
      <c r="BO5" s="26"/>
      <c r="BP5" s="26"/>
      <c r="BQ5" s="26"/>
      <c r="BR5" s="26"/>
      <c r="BS5" s="26"/>
    </row>
    <row r="6" spans="1:71" ht="15" customHeight="1" x14ac:dyDescent="0.2">
      <c r="A6" s="1572"/>
      <c r="B6" s="1573"/>
      <c r="C6" s="1573"/>
      <c r="D6" s="1573"/>
      <c r="E6" s="1573"/>
      <c r="F6" s="1573"/>
      <c r="G6" s="1573"/>
      <c r="H6" s="1573"/>
      <c r="I6" s="1573"/>
      <c r="J6" s="1573"/>
      <c r="K6" s="1573"/>
      <c r="L6" s="1573"/>
      <c r="M6" s="1573"/>
      <c r="N6" s="1573"/>
      <c r="O6" s="1573"/>
      <c r="P6" s="1573"/>
      <c r="Q6" s="1573"/>
      <c r="R6" s="1573"/>
      <c r="S6" s="1573"/>
      <c r="T6" s="1573"/>
      <c r="U6" s="1573"/>
      <c r="V6" s="1573"/>
      <c r="W6" s="1573"/>
      <c r="X6" s="1573"/>
      <c r="Y6" s="1573"/>
      <c r="Z6" s="1573"/>
      <c r="AA6" s="1573"/>
      <c r="AB6" s="1573"/>
      <c r="AC6" s="1573"/>
      <c r="AD6" s="1573"/>
      <c r="AE6" s="1573"/>
      <c r="AF6" s="1573"/>
      <c r="AG6" s="1573"/>
      <c r="AH6" s="1573"/>
      <c r="AI6" s="1573"/>
      <c r="AJ6" s="26"/>
      <c r="AK6" s="28"/>
      <c r="AL6" s="28"/>
      <c r="AM6" s="28"/>
      <c r="AN6" s="33"/>
      <c r="AO6" s="33"/>
      <c r="AP6" s="33"/>
      <c r="AQ6" s="28"/>
      <c r="AR6" s="28"/>
      <c r="AS6" s="28"/>
      <c r="AT6" s="28"/>
      <c r="AU6" s="28"/>
      <c r="AV6" s="28"/>
      <c r="AW6" s="28"/>
      <c r="AX6" s="28"/>
      <c r="AY6" s="28"/>
      <c r="AZ6" s="26"/>
      <c r="BA6" s="26"/>
      <c r="BB6" s="26"/>
      <c r="BC6" s="26"/>
      <c r="BD6" s="26"/>
      <c r="BE6" s="26"/>
      <c r="BF6" s="26"/>
      <c r="BG6" s="26"/>
      <c r="BH6" s="26"/>
      <c r="BI6" s="26"/>
      <c r="BJ6" s="26"/>
      <c r="BK6" s="26"/>
      <c r="BL6" s="26"/>
      <c r="BM6" s="26"/>
      <c r="BN6" s="26"/>
      <c r="BO6" s="26"/>
      <c r="BP6" s="26"/>
      <c r="BQ6" s="26"/>
      <c r="BR6" s="26"/>
      <c r="BS6" s="26"/>
    </row>
    <row r="7" spans="1:71" ht="13.5" customHeight="1" x14ac:dyDescent="0.2">
      <c r="A7" s="1573"/>
      <c r="B7" s="1573"/>
      <c r="C7" s="1573"/>
      <c r="D7" s="1573"/>
      <c r="E7" s="1573"/>
      <c r="F7" s="1573"/>
      <c r="G7" s="1573"/>
      <c r="H7" s="1573"/>
      <c r="I7" s="1573"/>
      <c r="J7" s="1573"/>
      <c r="K7" s="1573"/>
      <c r="L7" s="1573"/>
      <c r="M7" s="1573"/>
      <c r="N7" s="1573"/>
      <c r="O7" s="1573"/>
      <c r="P7" s="1573"/>
      <c r="Q7" s="1573"/>
      <c r="R7" s="1573"/>
      <c r="S7" s="1573"/>
      <c r="T7" s="1573"/>
      <c r="U7" s="1573"/>
      <c r="V7" s="1573"/>
      <c r="W7" s="1573"/>
      <c r="X7" s="1573"/>
      <c r="Y7" s="1573"/>
      <c r="Z7" s="1573"/>
      <c r="AA7" s="1573"/>
      <c r="AB7" s="1573"/>
      <c r="AC7" s="1573"/>
      <c r="AD7" s="1573"/>
      <c r="AE7" s="1573"/>
      <c r="AF7" s="1573"/>
      <c r="AG7" s="1573"/>
      <c r="AH7" s="1573"/>
      <c r="AI7" s="1573"/>
      <c r="AJ7" s="26"/>
      <c r="AK7" s="28"/>
      <c r="AL7" s="28"/>
      <c r="AM7" s="28"/>
      <c r="AN7" s="33"/>
      <c r="AO7" s="33"/>
      <c r="AP7" s="33"/>
      <c r="AQ7" s="28"/>
      <c r="AR7" s="28"/>
      <c r="AS7" s="28"/>
      <c r="AT7" s="28"/>
      <c r="AU7" s="28"/>
      <c r="AV7" s="28"/>
      <c r="AW7" s="28"/>
      <c r="AX7" s="28"/>
      <c r="AY7" s="28"/>
      <c r="AZ7" s="26"/>
      <c r="BA7" s="26"/>
      <c r="BB7" s="26"/>
      <c r="BC7" s="26"/>
      <c r="BD7" s="26"/>
      <c r="BE7" s="26"/>
      <c r="BF7" s="26"/>
      <c r="BG7" s="26"/>
      <c r="BH7" s="26"/>
      <c r="BI7" s="26"/>
      <c r="BJ7" s="26"/>
      <c r="BK7" s="26"/>
      <c r="BL7" s="26"/>
      <c r="BM7" s="26"/>
      <c r="BN7" s="26"/>
      <c r="BO7" s="26"/>
      <c r="BP7" s="26"/>
      <c r="BQ7" s="26"/>
      <c r="BR7" s="26"/>
      <c r="BS7" s="26"/>
    </row>
    <row r="8" spans="1:71" ht="12" customHeight="1" x14ac:dyDescent="0.2">
      <c r="A8" s="1573"/>
      <c r="B8" s="1573"/>
      <c r="C8" s="1573"/>
      <c r="D8" s="1573"/>
      <c r="E8" s="1573"/>
      <c r="F8" s="1573"/>
      <c r="G8" s="1573"/>
      <c r="H8" s="1573"/>
      <c r="I8" s="1573"/>
      <c r="J8" s="1573"/>
      <c r="K8" s="1573"/>
      <c r="L8" s="1573"/>
      <c r="M8" s="1573"/>
      <c r="N8" s="1573"/>
      <c r="O8" s="1573"/>
      <c r="P8" s="1573"/>
      <c r="Q8" s="1573"/>
      <c r="R8" s="1573"/>
      <c r="S8" s="1573"/>
      <c r="T8" s="1573"/>
      <c r="U8" s="1573"/>
      <c r="V8" s="1573"/>
      <c r="W8" s="1573"/>
      <c r="X8" s="1573"/>
      <c r="Y8" s="1573"/>
      <c r="Z8" s="1573"/>
      <c r="AA8" s="1573"/>
      <c r="AB8" s="1573"/>
      <c r="AC8" s="1573"/>
      <c r="AD8" s="1573"/>
      <c r="AE8" s="1573"/>
      <c r="AF8" s="1573"/>
      <c r="AG8" s="1573"/>
      <c r="AH8" s="1573"/>
      <c r="AI8" s="1573"/>
      <c r="AJ8" s="26"/>
      <c r="AK8" s="28"/>
      <c r="AL8" s="28"/>
      <c r="AM8" s="28"/>
      <c r="AN8" s="33"/>
      <c r="AO8" s="33"/>
      <c r="AP8" s="33"/>
      <c r="AQ8" s="27"/>
      <c r="AR8" s="27"/>
      <c r="AS8" s="27"/>
      <c r="AT8" s="28"/>
      <c r="AU8" s="28"/>
      <c r="AV8" s="28"/>
      <c r="AW8" s="28"/>
      <c r="AX8" s="28"/>
      <c r="AY8" s="28"/>
      <c r="AZ8" s="26"/>
      <c r="BA8" s="26"/>
      <c r="BB8" s="26"/>
      <c r="BC8" s="26"/>
      <c r="BD8" s="26"/>
      <c r="BE8" s="26"/>
      <c r="BF8" s="26"/>
      <c r="BG8" s="26"/>
      <c r="BH8" s="26"/>
      <c r="BI8" s="26"/>
      <c r="BJ8" s="26"/>
      <c r="BK8" s="26"/>
      <c r="BL8" s="26"/>
      <c r="BM8" s="26"/>
      <c r="BN8" s="26"/>
      <c r="BO8" s="26"/>
      <c r="BP8" s="26"/>
      <c r="BQ8" s="26"/>
      <c r="BR8" s="26"/>
      <c r="BS8" s="26"/>
    </row>
    <row r="9" spans="1:71" ht="12" customHeight="1" x14ac:dyDescent="0.2">
      <c r="A9" s="1573"/>
      <c r="B9" s="1573"/>
      <c r="C9" s="1573"/>
      <c r="D9" s="1573"/>
      <c r="E9" s="1573"/>
      <c r="F9" s="1573"/>
      <c r="G9" s="1573"/>
      <c r="H9" s="1573"/>
      <c r="I9" s="1573"/>
      <c r="J9" s="1573"/>
      <c r="K9" s="1573"/>
      <c r="L9" s="1573"/>
      <c r="M9" s="1573"/>
      <c r="N9" s="1573"/>
      <c r="O9" s="1573"/>
      <c r="P9" s="1573"/>
      <c r="Q9" s="1573"/>
      <c r="R9" s="1573"/>
      <c r="S9" s="1573"/>
      <c r="T9" s="1573"/>
      <c r="U9" s="1573"/>
      <c r="V9" s="1573"/>
      <c r="W9" s="1573"/>
      <c r="X9" s="1573"/>
      <c r="Y9" s="1573"/>
      <c r="Z9" s="1573"/>
      <c r="AA9" s="1573"/>
      <c r="AB9" s="1573"/>
      <c r="AC9" s="1573"/>
      <c r="AD9" s="1573"/>
      <c r="AE9" s="1573"/>
      <c r="AF9" s="1573"/>
      <c r="AG9" s="1573"/>
      <c r="AH9" s="1573"/>
      <c r="AI9" s="1573"/>
      <c r="AJ9" s="26"/>
      <c r="AK9" s="32"/>
      <c r="AL9" s="32"/>
      <c r="AM9" s="32"/>
      <c r="AN9" s="32"/>
      <c r="AO9" s="32"/>
      <c r="AP9" s="32"/>
      <c r="AQ9" s="32"/>
      <c r="AR9" s="32"/>
      <c r="AS9" s="32"/>
      <c r="AT9" s="32"/>
      <c r="AU9" s="32"/>
      <c r="AV9" s="32"/>
      <c r="AW9" s="32"/>
      <c r="AX9" s="32"/>
      <c r="AY9" s="32"/>
      <c r="AZ9" s="26"/>
      <c r="BA9" s="26"/>
      <c r="BB9" s="26"/>
      <c r="BC9" s="26"/>
      <c r="BD9" s="26"/>
      <c r="BE9" s="26"/>
      <c r="BF9" s="26"/>
      <c r="BG9" s="26"/>
      <c r="BH9" s="26"/>
      <c r="BI9" s="26"/>
      <c r="BJ9" s="26"/>
      <c r="BK9" s="26"/>
      <c r="BL9" s="26"/>
      <c r="BM9" s="26"/>
      <c r="BN9" s="26"/>
      <c r="BO9" s="26"/>
      <c r="BP9" s="26"/>
      <c r="BQ9" s="26"/>
      <c r="BR9" s="26"/>
      <c r="BS9" s="26"/>
    </row>
    <row r="10" spans="1:71" ht="12" customHeight="1" x14ac:dyDescent="0.2">
      <c r="A10" s="1573"/>
      <c r="B10" s="1573"/>
      <c r="C10" s="1573"/>
      <c r="D10" s="1573"/>
      <c r="E10" s="1573"/>
      <c r="F10" s="1573"/>
      <c r="G10" s="1573"/>
      <c r="H10" s="1573"/>
      <c r="I10" s="1573"/>
      <c r="J10" s="1573"/>
      <c r="K10" s="1573"/>
      <c r="L10" s="1573"/>
      <c r="M10" s="1573"/>
      <c r="N10" s="1573"/>
      <c r="O10" s="1573"/>
      <c r="P10" s="1573"/>
      <c r="Q10" s="1573"/>
      <c r="R10" s="1573"/>
      <c r="S10" s="1573"/>
      <c r="T10" s="1573"/>
      <c r="U10" s="1573"/>
      <c r="V10" s="1573"/>
      <c r="W10" s="1573"/>
      <c r="X10" s="1573"/>
      <c r="Y10" s="1573"/>
      <c r="Z10" s="1573"/>
      <c r="AA10" s="1573"/>
      <c r="AB10" s="1573"/>
      <c r="AC10" s="1573"/>
      <c r="AD10" s="1573"/>
      <c r="AE10" s="1573"/>
      <c r="AF10" s="1573"/>
      <c r="AG10" s="1573"/>
      <c r="AH10" s="1573"/>
      <c r="AI10" s="1573"/>
      <c r="AJ10" s="26"/>
      <c r="AK10" s="32"/>
      <c r="AL10" s="32"/>
      <c r="AM10" s="32"/>
      <c r="AN10" s="32"/>
      <c r="AO10" s="32"/>
      <c r="AP10" s="32"/>
      <c r="AQ10" s="32"/>
      <c r="AR10" s="32"/>
      <c r="AS10" s="32"/>
      <c r="AT10" s="32"/>
      <c r="AU10" s="32"/>
      <c r="AV10" s="32"/>
      <c r="AW10" s="32"/>
      <c r="AX10" s="32"/>
      <c r="AY10" s="32"/>
      <c r="AZ10" s="26"/>
      <c r="BA10" s="26"/>
      <c r="BB10" s="26"/>
      <c r="BC10" s="26"/>
      <c r="BD10" s="26"/>
      <c r="BE10" s="26"/>
      <c r="BF10" s="26"/>
      <c r="BG10" s="26"/>
      <c r="BH10" s="26"/>
      <c r="BI10" s="26"/>
      <c r="BJ10" s="26"/>
      <c r="BK10" s="26"/>
      <c r="BL10" s="26"/>
      <c r="BM10" s="26"/>
      <c r="BN10" s="26"/>
      <c r="BO10" s="26"/>
      <c r="BP10" s="26"/>
      <c r="BQ10" s="26"/>
      <c r="BR10" s="26"/>
      <c r="BS10" s="26"/>
    </row>
    <row r="11" spans="1:71" ht="14.25" customHeight="1" x14ac:dyDescent="0.2">
      <c r="A11" s="1573"/>
      <c r="B11" s="1573"/>
      <c r="C11" s="1573"/>
      <c r="D11" s="1573"/>
      <c r="E11" s="1573"/>
      <c r="F11" s="1573"/>
      <c r="G11" s="1573"/>
      <c r="H11" s="1573"/>
      <c r="I11" s="1573"/>
      <c r="J11" s="1573"/>
      <c r="K11" s="1573"/>
      <c r="L11" s="1573"/>
      <c r="M11" s="1573"/>
      <c r="N11" s="1573"/>
      <c r="O11" s="1573"/>
      <c r="P11" s="1573"/>
      <c r="Q11" s="1573"/>
      <c r="R11" s="1573"/>
      <c r="S11" s="1573"/>
      <c r="T11" s="1573"/>
      <c r="U11" s="1573"/>
      <c r="V11" s="1573"/>
      <c r="W11" s="1573"/>
      <c r="X11" s="1573"/>
      <c r="Y11" s="1573"/>
      <c r="Z11" s="1573"/>
      <c r="AA11" s="1573"/>
      <c r="AB11" s="1573"/>
      <c r="AC11" s="1573"/>
      <c r="AD11" s="1573"/>
      <c r="AE11" s="1573"/>
      <c r="AF11" s="1573"/>
      <c r="AG11" s="1573"/>
      <c r="AH11" s="1573"/>
      <c r="AI11" s="1573"/>
      <c r="AJ11" s="26"/>
      <c r="AK11" s="28"/>
      <c r="AL11" s="28"/>
      <c r="AM11" s="28"/>
      <c r="AN11" s="28"/>
      <c r="AO11" s="28"/>
      <c r="AP11" s="28"/>
      <c r="AQ11" s="28"/>
      <c r="AR11" s="28"/>
      <c r="AS11" s="28"/>
      <c r="AT11" s="28"/>
      <c r="AU11" s="28"/>
      <c r="AV11" s="28"/>
      <c r="AW11" s="28"/>
      <c r="AX11" s="28"/>
      <c r="AY11" s="28"/>
      <c r="AZ11" s="26"/>
      <c r="BA11" s="26"/>
      <c r="BB11" s="26"/>
      <c r="BC11" s="26"/>
      <c r="BD11" s="26"/>
      <c r="BE11" s="26"/>
      <c r="BF11" s="26"/>
      <c r="BG11" s="26"/>
      <c r="BH11" s="26"/>
      <c r="BI11" s="26"/>
      <c r="BJ11" s="26"/>
      <c r="BK11" s="26"/>
      <c r="BL11" s="26"/>
      <c r="BM11" s="26"/>
      <c r="BN11" s="26"/>
      <c r="BO11" s="26"/>
      <c r="BP11" s="26"/>
      <c r="BQ11" s="26"/>
      <c r="BR11" s="26"/>
      <c r="BS11" s="26"/>
    </row>
    <row r="12" spans="1:71" ht="12.75" customHeight="1" x14ac:dyDescent="0.2">
      <c r="A12" s="1573"/>
      <c r="B12" s="1573"/>
      <c r="C12" s="1573"/>
      <c r="D12" s="1573"/>
      <c r="E12" s="1573"/>
      <c r="F12" s="1573"/>
      <c r="G12" s="1573"/>
      <c r="H12" s="1573"/>
      <c r="I12" s="1573"/>
      <c r="J12" s="1573"/>
      <c r="K12" s="1573"/>
      <c r="L12" s="1573"/>
      <c r="M12" s="1573"/>
      <c r="N12" s="1573"/>
      <c r="O12" s="1573"/>
      <c r="P12" s="1573"/>
      <c r="Q12" s="1573"/>
      <c r="R12" s="1573"/>
      <c r="S12" s="1573"/>
      <c r="T12" s="1573"/>
      <c r="U12" s="1573"/>
      <c r="V12" s="1573"/>
      <c r="W12" s="1573"/>
      <c r="X12" s="1573"/>
      <c r="Y12" s="1573"/>
      <c r="Z12" s="1573"/>
      <c r="AA12" s="1573"/>
      <c r="AB12" s="1573"/>
      <c r="AC12" s="1573"/>
      <c r="AD12" s="1573"/>
      <c r="AE12" s="1573"/>
      <c r="AF12" s="1573"/>
      <c r="AG12" s="1573"/>
      <c r="AH12" s="1573"/>
      <c r="AI12" s="1573"/>
      <c r="AJ12" s="26"/>
      <c r="AK12" s="26"/>
      <c r="AL12" s="26"/>
      <c r="AM12" s="26"/>
      <c r="AN12" s="26"/>
      <c r="AO12" s="26"/>
      <c r="AP12" s="26"/>
      <c r="AQ12" s="26"/>
      <c r="AR12" s="26"/>
      <c r="AS12" s="26"/>
      <c r="AT12" s="26"/>
      <c r="AU12" s="26"/>
      <c r="AV12" s="26"/>
      <c r="AW12" s="26"/>
      <c r="AX12" s="26"/>
      <c r="AY12" s="26"/>
      <c r="AZ12" s="26"/>
      <c r="BA12" s="26"/>
      <c r="BB12" s="26"/>
      <c r="BC12" s="26"/>
      <c r="BD12" s="26"/>
      <c r="BE12" s="26"/>
      <c r="BF12" s="26"/>
      <c r="BG12" s="26"/>
      <c r="BH12" s="26"/>
      <c r="BI12" s="26"/>
      <c r="BJ12" s="26"/>
      <c r="BK12" s="26"/>
      <c r="BL12" s="26"/>
      <c r="BM12" s="26"/>
      <c r="BN12" s="26"/>
      <c r="BO12" s="26"/>
      <c r="BP12" s="26"/>
      <c r="BQ12" s="26"/>
      <c r="BR12" s="26"/>
      <c r="BS12" s="26"/>
    </row>
    <row r="13" spans="1:71" ht="12.75" customHeight="1" x14ac:dyDescent="0.2">
      <c r="A13" s="1573"/>
      <c r="B13" s="1573"/>
      <c r="C13" s="1573"/>
      <c r="D13" s="1573"/>
      <c r="E13" s="1573"/>
      <c r="F13" s="1573"/>
      <c r="G13" s="1573"/>
      <c r="H13" s="1573"/>
      <c r="I13" s="1573"/>
      <c r="J13" s="1573"/>
      <c r="K13" s="1573"/>
      <c r="L13" s="1573"/>
      <c r="M13" s="1573"/>
      <c r="N13" s="1573"/>
      <c r="O13" s="1573"/>
      <c r="P13" s="1573"/>
      <c r="Q13" s="1573"/>
      <c r="R13" s="1573"/>
      <c r="S13" s="1573"/>
      <c r="T13" s="1573"/>
      <c r="U13" s="1573"/>
      <c r="V13" s="1573"/>
      <c r="W13" s="1573"/>
      <c r="X13" s="1573"/>
      <c r="Y13" s="1573"/>
      <c r="Z13" s="1573"/>
      <c r="AA13" s="1573"/>
      <c r="AB13" s="1573"/>
      <c r="AC13" s="1573"/>
      <c r="AD13" s="1573"/>
      <c r="AE13" s="1573"/>
      <c r="AF13" s="1573"/>
      <c r="AG13" s="1573"/>
      <c r="AH13" s="1573"/>
      <c r="AI13" s="1573"/>
      <c r="AJ13" s="26"/>
      <c r="AK13" s="31"/>
      <c r="AL13" s="31"/>
      <c r="AM13" s="31"/>
      <c r="AN13" s="31"/>
      <c r="AO13" s="31"/>
      <c r="AP13" s="31"/>
      <c r="AQ13" s="31"/>
      <c r="AR13" s="31"/>
      <c r="AS13" s="31"/>
      <c r="AT13" s="31"/>
      <c r="AU13" s="31"/>
      <c r="AV13" s="31"/>
      <c r="AW13" s="31"/>
      <c r="AX13" s="26"/>
      <c r="AY13" s="26"/>
      <c r="AZ13" s="26"/>
      <c r="BA13" s="26"/>
      <c r="BB13" s="26"/>
      <c r="BC13" s="26"/>
      <c r="BD13" s="26"/>
      <c r="BE13" s="26"/>
      <c r="BF13" s="26"/>
      <c r="BG13" s="26"/>
      <c r="BH13" s="26"/>
      <c r="BI13" s="26"/>
      <c r="BJ13" s="26"/>
      <c r="BK13" s="26"/>
      <c r="BL13" s="26"/>
      <c r="BM13" s="26"/>
      <c r="BN13" s="26"/>
      <c r="BO13" s="26"/>
      <c r="BP13" s="26"/>
      <c r="BQ13" s="26"/>
      <c r="BR13" s="26"/>
      <c r="BS13" s="26"/>
    </row>
    <row r="14" spans="1:71" ht="12.75" customHeight="1" x14ac:dyDescent="0.2">
      <c r="A14" s="1573"/>
      <c r="B14" s="1573"/>
      <c r="C14" s="1573"/>
      <c r="D14" s="1573"/>
      <c r="E14" s="1573"/>
      <c r="F14" s="1573"/>
      <c r="G14" s="1573"/>
      <c r="H14" s="1573"/>
      <c r="I14" s="1573"/>
      <c r="J14" s="1573"/>
      <c r="K14" s="1573"/>
      <c r="L14" s="1573"/>
      <c r="M14" s="1573"/>
      <c r="N14" s="1573"/>
      <c r="O14" s="1573"/>
      <c r="P14" s="1573"/>
      <c r="Q14" s="1573"/>
      <c r="R14" s="1573"/>
      <c r="S14" s="1573"/>
      <c r="T14" s="1573"/>
      <c r="U14" s="1573"/>
      <c r="V14" s="1573"/>
      <c r="W14" s="1573"/>
      <c r="X14" s="1573"/>
      <c r="Y14" s="1573"/>
      <c r="Z14" s="1573"/>
      <c r="AA14" s="1573"/>
      <c r="AB14" s="1573"/>
      <c r="AC14" s="1573"/>
      <c r="AD14" s="1573"/>
      <c r="AE14" s="1573"/>
      <c r="AF14" s="1573"/>
      <c r="AG14" s="1573"/>
      <c r="AH14" s="1573"/>
      <c r="AI14" s="1573"/>
      <c r="AJ14" s="26"/>
      <c r="AK14" s="28"/>
      <c r="AL14" s="28"/>
      <c r="AM14" s="28"/>
      <c r="AN14" s="28"/>
      <c r="AO14" s="28"/>
      <c r="AP14" s="28"/>
      <c r="AQ14" s="28"/>
      <c r="AR14" s="28"/>
      <c r="AS14" s="28"/>
      <c r="AT14" s="30"/>
      <c r="AU14" s="30"/>
      <c r="AV14" s="30"/>
      <c r="AW14" s="30"/>
      <c r="AX14" s="26"/>
      <c r="AY14" s="26"/>
      <c r="AZ14" s="26"/>
      <c r="BA14" s="26"/>
      <c r="BB14" s="26"/>
      <c r="BC14" s="26"/>
      <c r="BD14" s="26"/>
      <c r="BE14" s="26"/>
      <c r="BF14" s="26"/>
      <c r="BG14" s="26"/>
      <c r="BH14" s="26"/>
      <c r="BI14" s="26"/>
      <c r="BJ14" s="26"/>
      <c r="BK14" s="26"/>
      <c r="BL14" s="26"/>
      <c r="BM14" s="26"/>
      <c r="BN14" s="26"/>
      <c r="BO14" s="26"/>
      <c r="BP14" s="26"/>
      <c r="BQ14" s="26"/>
      <c r="BR14" s="26"/>
      <c r="BS14" s="26"/>
    </row>
    <row r="15" spans="1:71" ht="12" customHeight="1" x14ac:dyDescent="0.2">
      <c r="A15" s="1573"/>
      <c r="B15" s="1573"/>
      <c r="C15" s="1573"/>
      <c r="D15" s="1573"/>
      <c r="E15" s="1573"/>
      <c r="F15" s="1573"/>
      <c r="G15" s="1573"/>
      <c r="H15" s="1573"/>
      <c r="I15" s="1573"/>
      <c r="J15" s="1573"/>
      <c r="K15" s="1573"/>
      <c r="L15" s="1573"/>
      <c r="M15" s="1573"/>
      <c r="N15" s="1573"/>
      <c r="O15" s="1573"/>
      <c r="P15" s="1573"/>
      <c r="Q15" s="1573"/>
      <c r="R15" s="1573"/>
      <c r="S15" s="1573"/>
      <c r="T15" s="1573"/>
      <c r="U15" s="1573"/>
      <c r="V15" s="1573"/>
      <c r="W15" s="1573"/>
      <c r="X15" s="1573"/>
      <c r="Y15" s="1573"/>
      <c r="Z15" s="1573"/>
      <c r="AA15" s="1573"/>
      <c r="AB15" s="1573"/>
      <c r="AC15" s="1573"/>
      <c r="AD15" s="1573"/>
      <c r="AE15" s="1573"/>
      <c r="AF15" s="1573"/>
      <c r="AG15" s="1573"/>
      <c r="AH15" s="1573"/>
      <c r="AI15" s="1573"/>
      <c r="AJ15" s="26"/>
      <c r="AK15" s="28"/>
      <c r="AL15" s="28"/>
      <c r="AM15" s="28"/>
      <c r="AN15" s="28"/>
      <c r="AO15" s="28"/>
      <c r="AP15" s="28"/>
      <c r="AQ15" s="28"/>
      <c r="AR15" s="28"/>
      <c r="AS15" s="28"/>
      <c r="AT15" s="29"/>
      <c r="AU15" s="29"/>
      <c r="AV15" s="29"/>
      <c r="AW15" s="29"/>
      <c r="AX15" s="26"/>
      <c r="AY15" s="26"/>
      <c r="AZ15" s="26"/>
      <c r="BA15" s="26"/>
      <c r="BB15" s="26"/>
      <c r="BC15" s="26"/>
      <c r="BD15" s="26"/>
      <c r="BE15" s="26"/>
      <c r="BF15" s="26"/>
      <c r="BG15" s="26"/>
      <c r="BH15" s="26"/>
      <c r="BI15" s="26"/>
      <c r="BJ15" s="26"/>
      <c r="BK15" s="26"/>
      <c r="BL15" s="26"/>
      <c r="BM15" s="26"/>
      <c r="BN15" s="26"/>
      <c r="BO15" s="26"/>
      <c r="BP15" s="26"/>
      <c r="BQ15" s="26"/>
      <c r="BR15" s="26"/>
      <c r="BS15" s="26"/>
    </row>
    <row r="16" spans="1:71" ht="12.75" customHeight="1" x14ac:dyDescent="0.2">
      <c r="A16" s="1573"/>
      <c r="B16" s="1573"/>
      <c r="C16" s="1573"/>
      <c r="D16" s="1573"/>
      <c r="E16" s="1573"/>
      <c r="F16" s="1573"/>
      <c r="G16" s="1573"/>
      <c r="H16" s="1573"/>
      <c r="I16" s="1573"/>
      <c r="J16" s="1573"/>
      <c r="K16" s="1573"/>
      <c r="L16" s="1573"/>
      <c r="M16" s="1573"/>
      <c r="N16" s="1573"/>
      <c r="O16" s="1573"/>
      <c r="P16" s="1573"/>
      <c r="Q16" s="1573"/>
      <c r="R16" s="1573"/>
      <c r="S16" s="1573"/>
      <c r="T16" s="1573"/>
      <c r="U16" s="1573"/>
      <c r="V16" s="1573"/>
      <c r="W16" s="1573"/>
      <c r="X16" s="1573"/>
      <c r="Y16" s="1573"/>
      <c r="Z16" s="1573"/>
      <c r="AA16" s="1573"/>
      <c r="AB16" s="1573"/>
      <c r="AC16" s="1573"/>
      <c r="AD16" s="1573"/>
      <c r="AE16" s="1573"/>
      <c r="AF16" s="1573"/>
      <c r="AG16" s="1573"/>
      <c r="AH16" s="1573"/>
      <c r="AI16" s="1573"/>
      <c r="AJ16" s="26"/>
      <c r="AK16" s="28"/>
      <c r="AL16" s="28"/>
      <c r="AM16" s="28"/>
      <c r="AN16" s="28"/>
      <c r="AO16" s="28"/>
      <c r="AP16" s="28"/>
      <c r="AQ16" s="28"/>
      <c r="AR16" s="28"/>
      <c r="AS16" s="28"/>
      <c r="AT16" s="27"/>
      <c r="AU16" s="27"/>
      <c r="AV16" s="27"/>
      <c r="AW16" s="27"/>
      <c r="AX16" s="26"/>
      <c r="AY16" s="26"/>
      <c r="AZ16" s="26"/>
      <c r="BA16" s="26"/>
      <c r="BB16" s="26"/>
      <c r="BC16" s="26"/>
      <c r="BD16" s="26"/>
      <c r="BE16" s="26"/>
      <c r="BF16" s="26"/>
      <c r="BG16" s="26"/>
      <c r="BH16" s="26"/>
      <c r="BI16" s="26"/>
      <c r="BJ16" s="26"/>
      <c r="BK16" s="26"/>
      <c r="BL16" s="26"/>
      <c r="BM16" s="26"/>
      <c r="BN16" s="26"/>
      <c r="BO16" s="26"/>
      <c r="BP16" s="26"/>
      <c r="BQ16" s="26"/>
      <c r="BR16" s="26"/>
      <c r="BS16" s="26"/>
    </row>
    <row r="17" spans="1:71" ht="12" customHeight="1" x14ac:dyDescent="0.2">
      <c r="A17" s="1573"/>
      <c r="B17" s="1573"/>
      <c r="C17" s="1573"/>
      <c r="D17" s="1573"/>
      <c r="E17" s="1573"/>
      <c r="F17" s="1573"/>
      <c r="G17" s="1573"/>
      <c r="H17" s="1573"/>
      <c r="I17" s="1573"/>
      <c r="J17" s="1573"/>
      <c r="K17" s="1573"/>
      <c r="L17" s="1573"/>
      <c r="M17" s="1573"/>
      <c r="N17" s="1573"/>
      <c r="O17" s="1573"/>
      <c r="P17" s="1573"/>
      <c r="Q17" s="1573"/>
      <c r="R17" s="1573"/>
      <c r="S17" s="1573"/>
      <c r="T17" s="1573"/>
      <c r="U17" s="1573"/>
      <c r="V17" s="1573"/>
      <c r="W17" s="1573"/>
      <c r="X17" s="1573"/>
      <c r="Y17" s="1573"/>
      <c r="Z17" s="1573"/>
      <c r="AA17" s="1573"/>
      <c r="AB17" s="1573"/>
      <c r="AC17" s="1573"/>
      <c r="AD17" s="1573"/>
      <c r="AE17" s="1573"/>
      <c r="AF17" s="1573"/>
      <c r="AG17" s="1573"/>
      <c r="AH17" s="1573"/>
      <c r="AI17" s="1573"/>
      <c r="AJ17" s="26"/>
      <c r="AK17" s="26"/>
      <c r="AL17" s="26"/>
      <c r="AM17" s="26"/>
      <c r="AN17" s="26"/>
      <c r="AO17" s="26"/>
      <c r="AP17" s="26"/>
      <c r="AQ17" s="26"/>
      <c r="AR17" s="26"/>
      <c r="AS17" s="26"/>
      <c r="AT17" s="26"/>
      <c r="AU17" s="26"/>
      <c r="AV17" s="26"/>
      <c r="AW17" s="26"/>
      <c r="AX17" s="26"/>
      <c r="AY17" s="26"/>
      <c r="AZ17" s="26"/>
      <c r="BA17" s="26"/>
      <c r="BB17" s="26"/>
      <c r="BC17" s="26"/>
      <c r="BD17" s="26"/>
      <c r="BE17" s="26"/>
      <c r="BF17" s="26"/>
      <c r="BG17" s="26"/>
      <c r="BH17" s="26"/>
      <c r="BI17" s="26"/>
      <c r="BJ17" s="26"/>
      <c r="BK17" s="26"/>
      <c r="BL17" s="26"/>
      <c r="BM17" s="26"/>
      <c r="BN17" s="26"/>
      <c r="BO17" s="26"/>
      <c r="BP17" s="26"/>
      <c r="BQ17" s="26"/>
      <c r="BR17" s="26"/>
      <c r="BS17" s="26"/>
    </row>
    <row r="18" spans="1:71" ht="12" customHeight="1" x14ac:dyDescent="0.2">
      <c r="A18" s="1573"/>
      <c r="B18" s="1573"/>
      <c r="C18" s="1573"/>
      <c r="D18" s="1573"/>
      <c r="E18" s="1573"/>
      <c r="F18" s="1573"/>
      <c r="G18" s="1573"/>
      <c r="H18" s="1573"/>
      <c r="I18" s="1573"/>
      <c r="J18" s="1573"/>
      <c r="K18" s="1573"/>
      <c r="L18" s="1573"/>
      <c r="M18" s="1573"/>
      <c r="N18" s="1573"/>
      <c r="O18" s="1573"/>
      <c r="P18" s="1573"/>
      <c r="Q18" s="1573"/>
      <c r="R18" s="1573"/>
      <c r="S18" s="1573"/>
      <c r="T18" s="1573"/>
      <c r="U18" s="1573"/>
      <c r="V18" s="1573"/>
      <c r="W18" s="1573"/>
      <c r="X18" s="1573"/>
      <c r="Y18" s="1573"/>
      <c r="Z18" s="1573"/>
      <c r="AA18" s="1573"/>
      <c r="AB18" s="1573"/>
      <c r="AC18" s="1573"/>
      <c r="AD18" s="1573"/>
      <c r="AE18" s="1573"/>
      <c r="AF18" s="1573"/>
      <c r="AG18" s="1573"/>
      <c r="AH18" s="1573"/>
      <c r="AI18" s="1573"/>
      <c r="AJ18" s="26"/>
      <c r="AK18" s="26"/>
      <c r="AL18" s="26"/>
      <c r="AM18" s="26"/>
      <c r="AN18" s="26"/>
      <c r="AO18" s="26"/>
      <c r="AP18" s="26"/>
      <c r="AQ18" s="26"/>
      <c r="AR18" s="26"/>
      <c r="AS18" s="26"/>
      <c r="AT18" s="26"/>
      <c r="AU18" s="26"/>
      <c r="AV18" s="26"/>
      <c r="AW18" s="26"/>
      <c r="AX18" s="26"/>
      <c r="AY18" s="26"/>
      <c r="AZ18" s="26"/>
      <c r="BA18" s="26"/>
      <c r="BB18" s="26"/>
      <c r="BC18" s="26"/>
      <c r="BD18" s="26"/>
      <c r="BE18" s="26"/>
      <c r="BF18" s="26"/>
      <c r="BG18" s="26"/>
      <c r="BH18" s="26"/>
      <c r="BI18" s="26"/>
      <c r="BJ18" s="26"/>
      <c r="BK18" s="26"/>
      <c r="BL18" s="26"/>
      <c r="BM18" s="26"/>
      <c r="BN18" s="26"/>
      <c r="BO18" s="26"/>
      <c r="BP18" s="26"/>
      <c r="BQ18" s="26"/>
      <c r="BR18" s="26"/>
      <c r="BS18" s="26"/>
    </row>
    <row r="19" spans="1:71" ht="12" customHeight="1" x14ac:dyDescent="0.2">
      <c r="A19" s="1573"/>
      <c r="B19" s="1573"/>
      <c r="C19" s="1573"/>
      <c r="D19" s="1573"/>
      <c r="E19" s="1573"/>
      <c r="F19" s="1573"/>
      <c r="G19" s="1573"/>
      <c r="H19" s="1573"/>
      <c r="I19" s="1573"/>
      <c r="J19" s="1573"/>
      <c r="K19" s="1573"/>
      <c r="L19" s="1573"/>
      <c r="M19" s="1573"/>
      <c r="N19" s="1573"/>
      <c r="O19" s="1573"/>
      <c r="P19" s="1573"/>
      <c r="Q19" s="1573"/>
      <c r="R19" s="1573"/>
      <c r="S19" s="1573"/>
      <c r="T19" s="1573"/>
      <c r="U19" s="1573"/>
      <c r="V19" s="1573"/>
      <c r="W19" s="1573"/>
      <c r="X19" s="1573"/>
      <c r="Y19" s="1573"/>
      <c r="Z19" s="1573"/>
      <c r="AA19" s="1573"/>
      <c r="AB19" s="1573"/>
      <c r="AC19" s="1573"/>
      <c r="AD19" s="1573"/>
      <c r="AE19" s="1573"/>
      <c r="AF19" s="1573"/>
      <c r="AG19" s="1573"/>
      <c r="AH19" s="1573"/>
      <c r="AI19" s="1573"/>
      <c r="AJ19" s="26"/>
      <c r="AK19" s="26"/>
      <c r="AL19" s="26"/>
      <c r="AM19" s="26"/>
      <c r="AN19" s="26"/>
      <c r="AO19" s="26"/>
      <c r="AP19" s="26"/>
      <c r="AQ19" s="26"/>
      <c r="AR19" s="26"/>
      <c r="AS19" s="26"/>
      <c r="AT19" s="26"/>
      <c r="AU19" s="26"/>
      <c r="AV19" s="26"/>
      <c r="AW19" s="26"/>
      <c r="AX19" s="26"/>
      <c r="AY19" s="26"/>
      <c r="AZ19" s="26"/>
      <c r="BA19" s="26"/>
      <c r="BB19" s="26"/>
      <c r="BC19" s="26"/>
      <c r="BD19" s="26"/>
      <c r="BE19" s="26"/>
      <c r="BF19" s="26"/>
      <c r="BG19" s="26"/>
      <c r="BH19" s="26"/>
      <c r="BI19" s="26"/>
      <c r="BJ19" s="26"/>
      <c r="BK19" s="26"/>
      <c r="BL19" s="26"/>
      <c r="BM19" s="26"/>
      <c r="BN19" s="26"/>
      <c r="BO19" s="26"/>
      <c r="BP19" s="26"/>
      <c r="BQ19" s="26"/>
      <c r="BR19" s="26"/>
      <c r="BS19" s="26"/>
    </row>
    <row r="20" spans="1:71" ht="12" customHeight="1" x14ac:dyDescent="0.2">
      <c r="A20" s="1573"/>
      <c r="B20" s="1573"/>
      <c r="C20" s="1573"/>
      <c r="D20" s="1573"/>
      <c r="E20" s="1573"/>
      <c r="F20" s="1573"/>
      <c r="G20" s="1573"/>
      <c r="H20" s="1573"/>
      <c r="I20" s="1573"/>
      <c r="J20" s="1573"/>
      <c r="K20" s="1573"/>
      <c r="L20" s="1573"/>
      <c r="M20" s="1573"/>
      <c r="N20" s="1573"/>
      <c r="O20" s="1573"/>
      <c r="P20" s="1573"/>
      <c r="Q20" s="1573"/>
      <c r="R20" s="1573"/>
      <c r="S20" s="1573"/>
      <c r="T20" s="1573"/>
      <c r="U20" s="1573"/>
      <c r="V20" s="1573"/>
      <c r="W20" s="1573"/>
      <c r="X20" s="1573"/>
      <c r="Y20" s="1573"/>
      <c r="Z20" s="1573"/>
      <c r="AA20" s="1573"/>
      <c r="AB20" s="1573"/>
      <c r="AC20" s="1573"/>
      <c r="AD20" s="1573"/>
      <c r="AE20" s="1573"/>
      <c r="AF20" s="1573"/>
      <c r="AG20" s="1573"/>
      <c r="AH20" s="1573"/>
      <c r="AI20" s="1573"/>
      <c r="AJ20" s="26"/>
      <c r="AK20" s="26"/>
      <c r="AL20" s="26"/>
      <c r="AM20" s="26"/>
      <c r="AN20" s="26"/>
      <c r="AO20" s="26"/>
      <c r="AP20" s="26"/>
      <c r="AQ20" s="26"/>
      <c r="AR20" s="26"/>
      <c r="AS20" s="26"/>
      <c r="AT20" s="26"/>
      <c r="AU20" s="26"/>
      <c r="AV20" s="26"/>
      <c r="AW20" s="26"/>
      <c r="AX20" s="26"/>
      <c r="AY20" s="26"/>
      <c r="AZ20" s="26"/>
      <c r="BA20" s="26"/>
      <c r="BB20" s="26"/>
      <c r="BC20" s="26"/>
      <c r="BD20" s="26"/>
      <c r="BE20" s="26"/>
      <c r="BF20" s="26"/>
      <c r="BG20" s="26"/>
      <c r="BH20" s="26"/>
      <c r="BI20" s="26"/>
      <c r="BJ20" s="26"/>
      <c r="BK20" s="26"/>
      <c r="BL20" s="26"/>
      <c r="BM20" s="26"/>
      <c r="BN20" s="26"/>
      <c r="BO20" s="26"/>
      <c r="BP20" s="26"/>
      <c r="BQ20" s="26"/>
      <c r="BR20" s="26"/>
      <c r="BS20" s="26"/>
    </row>
    <row r="21" spans="1:71" ht="12" customHeight="1" x14ac:dyDescent="0.2">
      <c r="A21" s="1573"/>
      <c r="B21" s="1573"/>
      <c r="C21" s="1573"/>
      <c r="D21" s="1573"/>
      <c r="E21" s="1573"/>
      <c r="F21" s="1573"/>
      <c r="G21" s="1573"/>
      <c r="H21" s="1573"/>
      <c r="I21" s="1573"/>
      <c r="J21" s="1573"/>
      <c r="K21" s="1573"/>
      <c r="L21" s="1573"/>
      <c r="M21" s="1573"/>
      <c r="N21" s="1573"/>
      <c r="O21" s="1573"/>
      <c r="P21" s="1573"/>
      <c r="Q21" s="1573"/>
      <c r="R21" s="1573"/>
      <c r="S21" s="1573"/>
      <c r="T21" s="1573"/>
      <c r="U21" s="1573"/>
      <c r="V21" s="1573"/>
      <c r="W21" s="1573"/>
      <c r="X21" s="1573"/>
      <c r="Y21" s="1573"/>
      <c r="Z21" s="1573"/>
      <c r="AA21" s="1573"/>
      <c r="AB21" s="1573"/>
      <c r="AC21" s="1573"/>
      <c r="AD21" s="1573"/>
      <c r="AE21" s="1573"/>
      <c r="AF21" s="1573"/>
      <c r="AG21" s="1573"/>
      <c r="AH21" s="1573"/>
      <c r="AI21" s="1573"/>
      <c r="AJ21" s="26"/>
      <c r="AK21" s="26"/>
      <c r="AL21" s="26"/>
      <c r="AM21" s="26"/>
      <c r="AN21" s="26"/>
      <c r="AO21" s="26"/>
      <c r="AP21" s="26"/>
      <c r="AQ21" s="26"/>
      <c r="AR21" s="26"/>
      <c r="AS21" s="26"/>
      <c r="AT21" s="26"/>
      <c r="AU21" s="26"/>
      <c r="AV21" s="26"/>
      <c r="AW21" s="26"/>
      <c r="AX21" s="26"/>
      <c r="AY21" s="26"/>
      <c r="AZ21" s="26"/>
      <c r="BA21" s="26"/>
      <c r="BB21" s="26"/>
      <c r="BC21" s="26"/>
      <c r="BD21" s="26"/>
      <c r="BE21" s="26"/>
      <c r="BF21" s="26"/>
      <c r="BG21" s="26"/>
      <c r="BH21" s="26"/>
      <c r="BI21" s="26"/>
      <c r="BJ21" s="26"/>
      <c r="BK21" s="26"/>
      <c r="BL21" s="26"/>
      <c r="BM21" s="26"/>
      <c r="BN21" s="26"/>
      <c r="BO21" s="26"/>
      <c r="BP21" s="26"/>
      <c r="BQ21" s="26"/>
      <c r="BR21" s="26"/>
      <c r="BS21" s="26"/>
    </row>
    <row r="22" spans="1:71" ht="12" customHeight="1" x14ac:dyDescent="0.2">
      <c r="A22" s="1573"/>
      <c r="B22" s="1573"/>
      <c r="C22" s="1573"/>
      <c r="D22" s="1573"/>
      <c r="E22" s="1573"/>
      <c r="F22" s="1573"/>
      <c r="G22" s="1573"/>
      <c r="H22" s="1573"/>
      <c r="I22" s="1573"/>
      <c r="J22" s="1573"/>
      <c r="K22" s="1573"/>
      <c r="L22" s="1573"/>
      <c r="M22" s="1573"/>
      <c r="N22" s="1573"/>
      <c r="O22" s="1573"/>
      <c r="P22" s="1573"/>
      <c r="Q22" s="1573"/>
      <c r="R22" s="1573"/>
      <c r="S22" s="1573"/>
      <c r="T22" s="1573"/>
      <c r="U22" s="1573"/>
      <c r="V22" s="1573"/>
      <c r="W22" s="1573"/>
      <c r="X22" s="1573"/>
      <c r="Y22" s="1573"/>
      <c r="Z22" s="1573"/>
      <c r="AA22" s="1573"/>
      <c r="AB22" s="1573"/>
      <c r="AC22" s="1573"/>
      <c r="AD22" s="1573"/>
      <c r="AE22" s="1573"/>
      <c r="AF22" s="1573"/>
      <c r="AG22" s="1573"/>
      <c r="AH22" s="1573"/>
      <c r="AI22" s="1573"/>
      <c r="AJ22" s="26"/>
      <c r="AK22" s="26"/>
      <c r="AL22" s="26"/>
      <c r="AM22" s="26"/>
      <c r="AN22" s="26"/>
      <c r="AO22" s="26"/>
      <c r="AP22" s="26"/>
      <c r="AQ22" s="26"/>
      <c r="AR22" s="26"/>
      <c r="AS22" s="26"/>
      <c r="AT22" s="26"/>
      <c r="AU22" s="26"/>
      <c r="AV22" s="26"/>
      <c r="AW22" s="26"/>
      <c r="AX22" s="26"/>
      <c r="AY22" s="26"/>
      <c r="AZ22" s="26"/>
      <c r="BA22" s="26"/>
      <c r="BB22" s="26"/>
      <c r="BC22" s="26"/>
      <c r="BD22" s="26"/>
      <c r="BE22" s="26"/>
      <c r="BF22" s="26"/>
      <c r="BG22" s="26"/>
      <c r="BH22" s="26"/>
      <c r="BI22" s="26"/>
      <c r="BJ22" s="26"/>
      <c r="BK22" s="26"/>
      <c r="BL22" s="26"/>
      <c r="BM22" s="26"/>
      <c r="BN22" s="26"/>
      <c r="BO22" s="26"/>
      <c r="BP22" s="26"/>
      <c r="BQ22" s="26"/>
      <c r="BR22" s="26"/>
      <c r="BS22" s="26"/>
    </row>
    <row r="23" spans="1:71" ht="12" customHeight="1" x14ac:dyDescent="0.2">
      <c r="A23" s="1573"/>
      <c r="B23" s="1573"/>
      <c r="C23" s="1573"/>
      <c r="D23" s="1573"/>
      <c r="E23" s="1573"/>
      <c r="F23" s="1573"/>
      <c r="G23" s="1573"/>
      <c r="H23" s="1573"/>
      <c r="I23" s="1573"/>
      <c r="J23" s="1573"/>
      <c r="K23" s="1573"/>
      <c r="L23" s="1573"/>
      <c r="M23" s="1573"/>
      <c r="N23" s="1573"/>
      <c r="O23" s="1573"/>
      <c r="P23" s="1573"/>
      <c r="Q23" s="1573"/>
      <c r="R23" s="1573"/>
      <c r="S23" s="1573"/>
      <c r="T23" s="1573"/>
      <c r="U23" s="1573"/>
      <c r="V23" s="1573"/>
      <c r="W23" s="1573"/>
      <c r="X23" s="1573"/>
      <c r="Y23" s="1573"/>
      <c r="Z23" s="1573"/>
      <c r="AA23" s="1573"/>
      <c r="AB23" s="1573"/>
      <c r="AC23" s="1573"/>
      <c r="AD23" s="1573"/>
      <c r="AE23" s="1573"/>
      <c r="AF23" s="1573"/>
      <c r="AG23" s="1573"/>
      <c r="AH23" s="1573"/>
      <c r="AI23" s="1573"/>
      <c r="AJ23" s="26"/>
      <c r="AK23" s="26"/>
      <c r="AL23" s="26"/>
      <c r="AM23" s="26"/>
      <c r="AN23" s="26"/>
      <c r="AO23" s="26"/>
      <c r="AP23" s="26"/>
      <c r="AQ23" s="26"/>
      <c r="AR23" s="26"/>
      <c r="AS23" s="26"/>
      <c r="AT23" s="26"/>
      <c r="AU23" s="26"/>
      <c r="AV23" s="26"/>
      <c r="AW23" s="26"/>
      <c r="AX23" s="26"/>
      <c r="AY23" s="26"/>
      <c r="AZ23" s="26"/>
      <c r="BA23" s="26"/>
      <c r="BB23" s="26"/>
      <c r="BC23" s="26"/>
      <c r="BD23" s="26"/>
      <c r="BE23" s="26"/>
      <c r="BF23" s="26"/>
      <c r="BG23" s="26"/>
      <c r="BH23" s="26"/>
      <c r="BI23" s="26"/>
      <c r="BJ23" s="26"/>
      <c r="BK23" s="26"/>
      <c r="BL23" s="26"/>
      <c r="BM23" s="26"/>
      <c r="BN23" s="26"/>
      <c r="BO23" s="26"/>
      <c r="BP23" s="26"/>
      <c r="BQ23" s="26"/>
      <c r="BR23" s="26"/>
      <c r="BS23" s="26"/>
    </row>
    <row r="24" spans="1:71" ht="12" customHeight="1" x14ac:dyDescent="0.2">
      <c r="A24" s="1573"/>
      <c r="B24" s="1573"/>
      <c r="C24" s="1573"/>
      <c r="D24" s="1573"/>
      <c r="E24" s="1573"/>
      <c r="F24" s="1573"/>
      <c r="G24" s="1573"/>
      <c r="H24" s="1573"/>
      <c r="I24" s="1573"/>
      <c r="J24" s="1573"/>
      <c r="K24" s="1573"/>
      <c r="L24" s="1573"/>
      <c r="M24" s="1573"/>
      <c r="N24" s="1573"/>
      <c r="O24" s="1573"/>
      <c r="P24" s="1573"/>
      <c r="Q24" s="1573"/>
      <c r="R24" s="1573"/>
      <c r="S24" s="1573"/>
      <c r="T24" s="1573"/>
      <c r="U24" s="1573"/>
      <c r="V24" s="1573"/>
      <c r="W24" s="1573"/>
      <c r="X24" s="1573"/>
      <c r="Y24" s="1573"/>
      <c r="Z24" s="1573"/>
      <c r="AA24" s="1573"/>
      <c r="AB24" s="1573"/>
      <c r="AC24" s="1573"/>
      <c r="AD24" s="1573"/>
      <c r="AE24" s="1573"/>
      <c r="AF24" s="1573"/>
      <c r="AG24" s="1573"/>
      <c r="AH24" s="1573"/>
      <c r="AI24" s="1573"/>
      <c r="AJ24" s="26"/>
      <c r="AK24" s="26"/>
      <c r="AL24" s="26"/>
      <c r="AM24" s="26"/>
      <c r="AN24" s="26"/>
      <c r="AO24" s="26"/>
      <c r="AP24" s="26"/>
      <c r="AQ24" s="26"/>
      <c r="AR24" s="26"/>
      <c r="AS24" s="26"/>
      <c r="AT24" s="26"/>
      <c r="AU24" s="26"/>
      <c r="AV24" s="26"/>
      <c r="AW24" s="26"/>
      <c r="AX24" s="26"/>
      <c r="AY24" s="26"/>
      <c r="AZ24" s="26"/>
      <c r="BA24" s="26"/>
      <c r="BB24" s="26"/>
      <c r="BC24" s="26"/>
      <c r="BD24" s="26"/>
      <c r="BE24" s="26"/>
      <c r="BF24" s="26"/>
      <c r="BG24" s="26"/>
      <c r="BH24" s="26"/>
      <c r="BI24" s="26"/>
      <c r="BJ24" s="26"/>
      <c r="BK24" s="26"/>
      <c r="BL24" s="26"/>
      <c r="BM24" s="26"/>
      <c r="BN24" s="26"/>
      <c r="BO24" s="26"/>
      <c r="BP24" s="26"/>
      <c r="BQ24" s="26"/>
      <c r="BR24" s="26"/>
      <c r="BS24" s="26"/>
    </row>
    <row r="25" spans="1:71" ht="12" customHeight="1" x14ac:dyDescent="0.2">
      <c r="A25" s="1573"/>
      <c r="B25" s="1573"/>
      <c r="C25" s="1573"/>
      <c r="D25" s="1573"/>
      <c r="E25" s="1573"/>
      <c r="F25" s="1573"/>
      <c r="G25" s="1573"/>
      <c r="H25" s="1573"/>
      <c r="I25" s="1573"/>
      <c r="J25" s="1573"/>
      <c r="K25" s="1573"/>
      <c r="L25" s="1573"/>
      <c r="M25" s="1573"/>
      <c r="N25" s="1573"/>
      <c r="O25" s="1573"/>
      <c r="P25" s="1573"/>
      <c r="Q25" s="1573"/>
      <c r="R25" s="1573"/>
      <c r="S25" s="1573"/>
      <c r="T25" s="1573"/>
      <c r="U25" s="1573"/>
      <c r="V25" s="1573"/>
      <c r="W25" s="1573"/>
      <c r="X25" s="1573"/>
      <c r="Y25" s="1573"/>
      <c r="Z25" s="1573"/>
      <c r="AA25" s="1573"/>
      <c r="AB25" s="1573"/>
      <c r="AC25" s="1573"/>
      <c r="AD25" s="1573"/>
      <c r="AE25" s="1573"/>
      <c r="AF25" s="1573"/>
      <c r="AG25" s="1573"/>
      <c r="AH25" s="1573"/>
      <c r="AI25" s="1573"/>
      <c r="AJ25" s="26"/>
      <c r="AK25" s="26"/>
      <c r="AL25" s="26"/>
      <c r="AM25" s="26"/>
      <c r="AN25" s="26"/>
      <c r="AO25" s="26"/>
      <c r="AP25" s="26"/>
      <c r="AQ25" s="26"/>
      <c r="AR25" s="26"/>
      <c r="AS25" s="26"/>
      <c r="AT25" s="26"/>
      <c r="AU25" s="26"/>
      <c r="AV25" s="26"/>
      <c r="AW25" s="26"/>
      <c r="AX25" s="26"/>
      <c r="AY25" s="26"/>
      <c r="AZ25" s="26"/>
      <c r="BA25" s="26"/>
      <c r="BB25" s="26"/>
      <c r="BC25" s="26"/>
      <c r="BD25" s="26"/>
      <c r="BE25" s="26"/>
      <c r="BF25" s="26"/>
      <c r="BG25" s="26"/>
      <c r="BH25" s="26"/>
      <c r="BI25" s="26"/>
      <c r="BJ25" s="26"/>
      <c r="BK25" s="26"/>
      <c r="BL25" s="26"/>
      <c r="BM25" s="26"/>
      <c r="BN25" s="26"/>
      <c r="BO25" s="26"/>
      <c r="BP25" s="26"/>
      <c r="BQ25" s="26"/>
      <c r="BR25" s="26"/>
      <c r="BS25" s="26"/>
    </row>
    <row r="26" spans="1:71" ht="12" customHeight="1" x14ac:dyDescent="0.2">
      <c r="A26" s="1573"/>
      <c r="B26" s="1573"/>
      <c r="C26" s="1573"/>
      <c r="D26" s="1573"/>
      <c r="E26" s="1573"/>
      <c r="F26" s="1573"/>
      <c r="G26" s="1573"/>
      <c r="H26" s="1573"/>
      <c r="I26" s="1573"/>
      <c r="J26" s="1573"/>
      <c r="K26" s="1573"/>
      <c r="L26" s="1573"/>
      <c r="M26" s="1573"/>
      <c r="N26" s="1573"/>
      <c r="O26" s="1573"/>
      <c r="P26" s="1573"/>
      <c r="Q26" s="1573"/>
      <c r="R26" s="1573"/>
      <c r="S26" s="1573"/>
      <c r="T26" s="1573"/>
      <c r="U26" s="1573"/>
      <c r="V26" s="1573"/>
      <c r="W26" s="1573"/>
      <c r="X26" s="1573"/>
      <c r="Y26" s="1573"/>
      <c r="Z26" s="1573"/>
      <c r="AA26" s="1573"/>
      <c r="AB26" s="1573"/>
      <c r="AC26" s="1573"/>
      <c r="AD26" s="1573"/>
      <c r="AE26" s="1573"/>
      <c r="AF26" s="1573"/>
      <c r="AG26" s="1573"/>
      <c r="AH26" s="1573"/>
      <c r="AI26" s="1573"/>
      <c r="AJ26" s="26"/>
      <c r="AK26" s="26"/>
      <c r="AL26" s="26"/>
      <c r="AM26" s="26"/>
      <c r="AN26" s="26"/>
      <c r="AO26" s="26"/>
      <c r="AP26" s="26"/>
      <c r="AQ26" s="26"/>
      <c r="AR26" s="26"/>
      <c r="AS26" s="26"/>
      <c r="AT26" s="26"/>
      <c r="AU26" s="26"/>
      <c r="AV26" s="26"/>
      <c r="AW26" s="26"/>
      <c r="AX26" s="26"/>
      <c r="AY26" s="26"/>
      <c r="AZ26" s="26"/>
      <c r="BA26" s="26"/>
      <c r="BB26" s="26"/>
      <c r="BC26" s="26"/>
      <c r="BD26" s="26"/>
      <c r="BE26" s="26"/>
      <c r="BF26" s="26"/>
      <c r="BG26" s="26"/>
      <c r="BH26" s="26"/>
      <c r="BI26" s="26"/>
      <c r="BJ26" s="26"/>
      <c r="BK26" s="26"/>
      <c r="BL26" s="26"/>
      <c r="BM26" s="26"/>
      <c r="BN26" s="26"/>
      <c r="BO26" s="26"/>
      <c r="BP26" s="26"/>
      <c r="BQ26" s="26"/>
      <c r="BR26" s="26"/>
      <c r="BS26" s="26"/>
    </row>
    <row r="27" spans="1:71" ht="12" customHeight="1" x14ac:dyDescent="0.2">
      <c r="A27" s="1573"/>
      <c r="B27" s="1573"/>
      <c r="C27" s="1573"/>
      <c r="D27" s="1573"/>
      <c r="E27" s="1573"/>
      <c r="F27" s="1573"/>
      <c r="G27" s="1573"/>
      <c r="H27" s="1573"/>
      <c r="I27" s="1573"/>
      <c r="J27" s="1573"/>
      <c r="K27" s="1573"/>
      <c r="L27" s="1573"/>
      <c r="M27" s="1573"/>
      <c r="N27" s="1573"/>
      <c r="O27" s="1573"/>
      <c r="P27" s="1573"/>
      <c r="Q27" s="1573"/>
      <c r="R27" s="1573"/>
      <c r="S27" s="1573"/>
      <c r="T27" s="1573"/>
      <c r="U27" s="1573"/>
      <c r="V27" s="1573"/>
      <c r="W27" s="1573"/>
      <c r="X27" s="1573"/>
      <c r="Y27" s="1573"/>
      <c r="Z27" s="1573"/>
      <c r="AA27" s="1573"/>
      <c r="AB27" s="1573"/>
      <c r="AC27" s="1573"/>
      <c r="AD27" s="1573"/>
      <c r="AE27" s="1573"/>
      <c r="AF27" s="1573"/>
      <c r="AG27" s="1573"/>
      <c r="AH27" s="1573"/>
      <c r="AI27" s="1573"/>
      <c r="AJ27" s="26"/>
      <c r="AK27" s="26"/>
      <c r="AL27" s="26"/>
      <c r="AM27" s="26"/>
      <c r="AN27" s="26"/>
      <c r="AO27" s="26"/>
      <c r="AP27" s="26"/>
      <c r="AQ27" s="26"/>
      <c r="AR27" s="26"/>
      <c r="AS27" s="26"/>
      <c r="AT27" s="26"/>
      <c r="AU27" s="26"/>
      <c r="AV27" s="26"/>
      <c r="AW27" s="26"/>
      <c r="AX27" s="26"/>
      <c r="AY27" s="26"/>
      <c r="AZ27" s="26"/>
      <c r="BA27" s="26"/>
      <c r="BB27" s="26"/>
      <c r="BC27" s="26"/>
      <c r="BD27" s="26"/>
      <c r="BE27" s="26"/>
      <c r="BF27" s="26"/>
      <c r="BG27" s="26"/>
      <c r="BH27" s="26"/>
      <c r="BI27" s="26"/>
      <c r="BJ27" s="26"/>
      <c r="BK27" s="26"/>
      <c r="BL27" s="26"/>
      <c r="BM27" s="26"/>
      <c r="BN27" s="26"/>
      <c r="BO27" s="26"/>
      <c r="BP27" s="26"/>
      <c r="BQ27" s="26"/>
      <c r="BR27" s="26"/>
      <c r="BS27" s="26"/>
    </row>
    <row r="28" spans="1:71" ht="12" customHeight="1" x14ac:dyDescent="0.2">
      <c r="A28" s="1573"/>
      <c r="B28" s="1573"/>
      <c r="C28" s="1573"/>
      <c r="D28" s="1573"/>
      <c r="E28" s="1573"/>
      <c r="F28" s="1573"/>
      <c r="G28" s="1573"/>
      <c r="H28" s="1573"/>
      <c r="I28" s="1573"/>
      <c r="J28" s="1573"/>
      <c r="K28" s="1573"/>
      <c r="L28" s="1573"/>
      <c r="M28" s="1573"/>
      <c r="N28" s="1573"/>
      <c r="O28" s="1573"/>
      <c r="P28" s="1573"/>
      <c r="Q28" s="1573"/>
      <c r="R28" s="1573"/>
      <c r="S28" s="1573"/>
      <c r="T28" s="1573"/>
      <c r="U28" s="1573"/>
      <c r="V28" s="1573"/>
      <c r="W28" s="1573"/>
      <c r="X28" s="1573"/>
      <c r="Y28" s="1573"/>
      <c r="Z28" s="1573"/>
      <c r="AA28" s="1573"/>
      <c r="AB28" s="1573"/>
      <c r="AC28" s="1573"/>
      <c r="AD28" s="1573"/>
      <c r="AE28" s="1573"/>
      <c r="AF28" s="1573"/>
      <c r="AG28" s="1573"/>
      <c r="AH28" s="1573"/>
      <c r="AI28" s="1573"/>
      <c r="AJ28" s="26"/>
      <c r="AK28" s="26"/>
      <c r="AL28" s="26"/>
      <c r="AM28" s="26"/>
      <c r="AN28" s="26"/>
      <c r="AO28" s="26"/>
      <c r="AP28" s="26"/>
      <c r="AQ28" s="26"/>
      <c r="AR28" s="26"/>
      <c r="AS28" s="26"/>
      <c r="AT28" s="26"/>
      <c r="AU28" s="26"/>
      <c r="AV28" s="26"/>
      <c r="AW28" s="26"/>
      <c r="AX28" s="26"/>
      <c r="AY28" s="26"/>
      <c r="AZ28" s="26"/>
      <c r="BA28" s="26"/>
      <c r="BB28" s="26"/>
      <c r="BC28" s="26"/>
      <c r="BD28" s="26"/>
      <c r="BE28" s="26"/>
      <c r="BF28" s="26"/>
      <c r="BG28" s="26"/>
      <c r="BH28" s="26"/>
      <c r="BI28" s="26"/>
      <c r="BJ28" s="26"/>
      <c r="BK28" s="26"/>
      <c r="BL28" s="26"/>
      <c r="BM28" s="26"/>
      <c r="BN28" s="26"/>
      <c r="BO28" s="26"/>
      <c r="BP28" s="26"/>
      <c r="BQ28" s="26"/>
      <c r="BR28" s="26"/>
      <c r="BS28" s="26"/>
    </row>
    <row r="29" spans="1:71" ht="12" customHeight="1" x14ac:dyDescent="0.2">
      <c r="A29" s="1573"/>
      <c r="B29" s="1573"/>
      <c r="C29" s="1573"/>
      <c r="D29" s="1573"/>
      <c r="E29" s="1573"/>
      <c r="F29" s="1573"/>
      <c r="G29" s="1573"/>
      <c r="H29" s="1573"/>
      <c r="I29" s="1573"/>
      <c r="J29" s="1573"/>
      <c r="K29" s="1573"/>
      <c r="L29" s="1573"/>
      <c r="M29" s="1573"/>
      <c r="N29" s="1573"/>
      <c r="O29" s="1573"/>
      <c r="P29" s="1573"/>
      <c r="Q29" s="1573"/>
      <c r="R29" s="1573"/>
      <c r="S29" s="1573"/>
      <c r="T29" s="1573"/>
      <c r="U29" s="1573"/>
      <c r="V29" s="1573"/>
      <c r="W29" s="1573"/>
      <c r="X29" s="1573"/>
      <c r="Y29" s="1573"/>
      <c r="Z29" s="1573"/>
      <c r="AA29" s="1573"/>
      <c r="AB29" s="1573"/>
      <c r="AC29" s="1573"/>
      <c r="AD29" s="1573"/>
      <c r="AE29" s="1573"/>
      <c r="AF29" s="1573"/>
      <c r="AG29" s="1573"/>
      <c r="AH29" s="1573"/>
      <c r="AI29" s="1573"/>
      <c r="AJ29" s="26"/>
      <c r="AK29" s="26"/>
      <c r="AL29" s="26"/>
      <c r="AM29" s="26"/>
      <c r="AN29" s="26"/>
      <c r="AO29" s="26"/>
      <c r="AP29" s="26"/>
      <c r="AQ29" s="26"/>
      <c r="AR29" s="26"/>
      <c r="AS29" s="26"/>
      <c r="AT29" s="26"/>
      <c r="AU29" s="26"/>
      <c r="AV29" s="26"/>
      <c r="AW29" s="26"/>
      <c r="AX29" s="26"/>
      <c r="AY29" s="26"/>
      <c r="AZ29" s="26"/>
      <c r="BA29" s="26"/>
      <c r="BB29" s="26"/>
      <c r="BC29" s="26"/>
      <c r="BD29" s="26"/>
      <c r="BE29" s="26"/>
      <c r="BF29" s="26"/>
      <c r="BG29" s="26"/>
      <c r="BH29" s="26"/>
      <c r="BI29" s="26"/>
      <c r="BJ29" s="26"/>
      <c r="BK29" s="26"/>
      <c r="BL29" s="26"/>
      <c r="BM29" s="26"/>
      <c r="BN29" s="26"/>
      <c r="BO29" s="26"/>
      <c r="BP29" s="26"/>
      <c r="BQ29" s="26"/>
      <c r="BR29" s="26"/>
      <c r="BS29" s="26"/>
    </row>
    <row r="30" spans="1:71" ht="12" customHeight="1" x14ac:dyDescent="0.2">
      <c r="A30" s="1573"/>
      <c r="B30" s="1573"/>
      <c r="C30" s="1573"/>
      <c r="D30" s="1573"/>
      <c r="E30" s="1573"/>
      <c r="F30" s="1573"/>
      <c r="G30" s="1573"/>
      <c r="H30" s="1573"/>
      <c r="I30" s="1573"/>
      <c r="J30" s="1573"/>
      <c r="K30" s="1573"/>
      <c r="L30" s="1573"/>
      <c r="M30" s="1573"/>
      <c r="N30" s="1573"/>
      <c r="O30" s="1573"/>
      <c r="P30" s="1573"/>
      <c r="Q30" s="1573"/>
      <c r="R30" s="1573"/>
      <c r="S30" s="1573"/>
      <c r="T30" s="1573"/>
      <c r="U30" s="1573"/>
      <c r="V30" s="1573"/>
      <c r="W30" s="1573"/>
      <c r="X30" s="1573"/>
      <c r="Y30" s="1573"/>
      <c r="Z30" s="1573"/>
      <c r="AA30" s="1573"/>
      <c r="AB30" s="1573"/>
      <c r="AC30" s="1573"/>
      <c r="AD30" s="1573"/>
      <c r="AE30" s="1573"/>
      <c r="AF30" s="1573"/>
      <c r="AG30" s="1573"/>
      <c r="AH30" s="1573"/>
      <c r="AI30" s="1573"/>
      <c r="AJ30" s="26"/>
      <c r="AK30" s="26"/>
      <c r="AL30" s="26"/>
      <c r="AM30" s="26"/>
      <c r="AN30" s="26"/>
      <c r="AO30" s="26"/>
      <c r="AP30" s="26"/>
      <c r="AQ30" s="26"/>
      <c r="AR30" s="26"/>
      <c r="AS30" s="26"/>
      <c r="AT30" s="26"/>
      <c r="AU30" s="26"/>
      <c r="AV30" s="26"/>
      <c r="AW30" s="26"/>
      <c r="AX30" s="26"/>
      <c r="AY30" s="26"/>
      <c r="AZ30" s="26"/>
      <c r="BA30" s="26"/>
      <c r="BB30" s="26"/>
      <c r="BC30" s="26"/>
      <c r="BD30" s="26"/>
      <c r="BE30" s="26"/>
      <c r="BF30" s="26"/>
      <c r="BG30" s="26"/>
      <c r="BH30" s="26"/>
      <c r="BI30" s="26"/>
      <c r="BJ30" s="26"/>
      <c r="BK30" s="26"/>
      <c r="BL30" s="26"/>
      <c r="BM30" s="26"/>
      <c r="BN30" s="26"/>
      <c r="BO30" s="26"/>
      <c r="BP30" s="26"/>
      <c r="BQ30" s="26"/>
      <c r="BR30" s="26"/>
      <c r="BS30" s="26"/>
    </row>
    <row r="31" spans="1:71" ht="12" customHeight="1" x14ac:dyDescent="0.2">
      <c r="A31" s="1573"/>
      <c r="B31" s="1573"/>
      <c r="C31" s="1573"/>
      <c r="D31" s="1573"/>
      <c r="E31" s="1573"/>
      <c r="F31" s="1573"/>
      <c r="G31" s="1573"/>
      <c r="H31" s="1573"/>
      <c r="I31" s="1573"/>
      <c r="J31" s="1573"/>
      <c r="K31" s="1573"/>
      <c r="L31" s="1573"/>
      <c r="M31" s="1573"/>
      <c r="N31" s="1573"/>
      <c r="O31" s="1573"/>
      <c r="P31" s="1573"/>
      <c r="Q31" s="1573"/>
      <c r="R31" s="1573"/>
      <c r="S31" s="1573"/>
      <c r="T31" s="1573"/>
      <c r="U31" s="1573"/>
      <c r="V31" s="1573"/>
      <c r="W31" s="1573"/>
      <c r="X31" s="1573"/>
      <c r="Y31" s="1573"/>
      <c r="Z31" s="1573"/>
      <c r="AA31" s="1573"/>
      <c r="AB31" s="1573"/>
      <c r="AC31" s="1573"/>
      <c r="AD31" s="1573"/>
      <c r="AE31" s="1573"/>
      <c r="AF31" s="1573"/>
      <c r="AG31" s="1573"/>
      <c r="AH31" s="1573"/>
      <c r="AI31" s="1573"/>
      <c r="AJ31" s="26"/>
      <c r="AK31" s="26"/>
      <c r="AL31" s="26"/>
      <c r="AM31" s="26"/>
      <c r="AN31" s="26"/>
      <c r="AO31" s="26"/>
      <c r="AP31" s="26"/>
      <c r="AQ31" s="26"/>
      <c r="AR31" s="26"/>
      <c r="AS31" s="26"/>
      <c r="AT31" s="26"/>
      <c r="AU31" s="26"/>
      <c r="AV31" s="26"/>
      <c r="AW31" s="26"/>
      <c r="AX31" s="26"/>
      <c r="AY31" s="26"/>
      <c r="AZ31" s="26"/>
      <c r="BA31" s="26"/>
      <c r="BB31" s="26"/>
      <c r="BC31" s="26"/>
      <c r="BD31" s="26"/>
      <c r="BE31" s="26"/>
      <c r="BF31" s="26"/>
      <c r="BG31" s="26"/>
      <c r="BH31" s="26"/>
      <c r="BI31" s="26"/>
      <c r="BJ31" s="26"/>
      <c r="BK31" s="26"/>
      <c r="BL31" s="26"/>
      <c r="BM31" s="26"/>
      <c r="BN31" s="26"/>
      <c r="BO31" s="26"/>
      <c r="BP31" s="26"/>
      <c r="BQ31" s="26"/>
      <c r="BR31" s="26"/>
      <c r="BS31" s="26"/>
    </row>
    <row r="32" spans="1:71" ht="12" customHeight="1" x14ac:dyDescent="0.2">
      <c r="A32" s="1573"/>
      <c r="B32" s="1573"/>
      <c r="C32" s="1573"/>
      <c r="D32" s="1573"/>
      <c r="E32" s="1573"/>
      <c r="F32" s="1573"/>
      <c r="G32" s="1573"/>
      <c r="H32" s="1573"/>
      <c r="I32" s="1573"/>
      <c r="J32" s="1573"/>
      <c r="K32" s="1573"/>
      <c r="L32" s="1573"/>
      <c r="M32" s="1573"/>
      <c r="N32" s="1573"/>
      <c r="O32" s="1573"/>
      <c r="P32" s="1573"/>
      <c r="Q32" s="1573"/>
      <c r="R32" s="1573"/>
      <c r="S32" s="1573"/>
      <c r="T32" s="1573"/>
      <c r="U32" s="1573"/>
      <c r="V32" s="1573"/>
      <c r="W32" s="1573"/>
      <c r="X32" s="1573"/>
      <c r="Y32" s="1573"/>
      <c r="Z32" s="1573"/>
      <c r="AA32" s="1573"/>
      <c r="AB32" s="1573"/>
      <c r="AC32" s="1573"/>
      <c r="AD32" s="1573"/>
      <c r="AE32" s="1573"/>
      <c r="AF32" s="1573"/>
      <c r="AG32" s="1573"/>
      <c r="AH32" s="1573"/>
      <c r="AI32" s="1573"/>
      <c r="AJ32" s="26"/>
      <c r="AK32" s="26"/>
      <c r="AL32" s="26"/>
      <c r="AM32" s="26"/>
      <c r="AN32" s="26"/>
      <c r="AO32" s="26"/>
      <c r="AP32" s="26"/>
      <c r="AQ32" s="26"/>
      <c r="AR32" s="26"/>
      <c r="AS32" s="26"/>
      <c r="AT32" s="26"/>
      <c r="AU32" s="26"/>
      <c r="AV32" s="26"/>
      <c r="AW32" s="26"/>
      <c r="AX32" s="26"/>
      <c r="AY32" s="26"/>
      <c r="AZ32" s="26"/>
      <c r="BA32" s="26"/>
      <c r="BB32" s="26"/>
      <c r="BC32" s="26"/>
      <c r="BD32" s="26"/>
      <c r="BE32" s="26"/>
      <c r="BF32" s="26"/>
      <c r="BG32" s="26"/>
      <c r="BH32" s="26"/>
      <c r="BI32" s="26"/>
      <c r="BJ32" s="26"/>
      <c r="BK32" s="26"/>
      <c r="BL32" s="26"/>
      <c r="BM32" s="26"/>
      <c r="BN32" s="26"/>
      <c r="BO32" s="26"/>
      <c r="BP32" s="26"/>
      <c r="BQ32" s="26"/>
      <c r="BR32" s="26"/>
      <c r="BS32" s="26"/>
    </row>
    <row r="33" spans="1:71" ht="12" customHeight="1" x14ac:dyDescent="0.2">
      <c r="A33" s="1573"/>
      <c r="B33" s="1573"/>
      <c r="C33" s="1573"/>
      <c r="D33" s="1573"/>
      <c r="E33" s="1573"/>
      <c r="F33" s="1573"/>
      <c r="G33" s="1573"/>
      <c r="H33" s="1573"/>
      <c r="I33" s="1573"/>
      <c r="J33" s="1573"/>
      <c r="K33" s="1573"/>
      <c r="L33" s="1573"/>
      <c r="M33" s="1573"/>
      <c r="N33" s="1573"/>
      <c r="O33" s="1573"/>
      <c r="P33" s="1573"/>
      <c r="Q33" s="1573"/>
      <c r="R33" s="1573"/>
      <c r="S33" s="1573"/>
      <c r="T33" s="1573"/>
      <c r="U33" s="1573"/>
      <c r="V33" s="1573"/>
      <c r="W33" s="1573"/>
      <c r="X33" s="1573"/>
      <c r="Y33" s="1573"/>
      <c r="Z33" s="1573"/>
      <c r="AA33" s="1573"/>
      <c r="AB33" s="1573"/>
      <c r="AC33" s="1573"/>
      <c r="AD33" s="1573"/>
      <c r="AE33" s="1573"/>
      <c r="AF33" s="1573"/>
      <c r="AG33" s="1573"/>
      <c r="AH33" s="1573"/>
      <c r="AI33" s="1573"/>
      <c r="AJ33" s="26"/>
      <c r="AK33" s="26"/>
      <c r="AL33" s="26"/>
      <c r="AM33" s="26"/>
      <c r="AN33" s="26"/>
      <c r="AO33" s="26"/>
      <c r="AP33" s="26"/>
      <c r="AQ33" s="26"/>
      <c r="AR33" s="26"/>
      <c r="AS33" s="26"/>
      <c r="AT33" s="26"/>
      <c r="AU33" s="26"/>
      <c r="AV33" s="26"/>
      <c r="AW33" s="26"/>
      <c r="AX33" s="26"/>
      <c r="AY33" s="26"/>
      <c r="AZ33" s="26"/>
      <c r="BA33" s="26"/>
      <c r="BB33" s="26"/>
      <c r="BC33" s="26"/>
      <c r="BD33" s="26"/>
      <c r="BE33" s="26"/>
      <c r="BF33" s="26"/>
      <c r="BG33" s="26"/>
      <c r="BH33" s="26"/>
      <c r="BI33" s="26"/>
      <c r="BJ33" s="26"/>
      <c r="BK33" s="26"/>
      <c r="BL33" s="26"/>
      <c r="BM33" s="26"/>
      <c r="BN33" s="26"/>
      <c r="BO33" s="26"/>
      <c r="BP33" s="26"/>
      <c r="BQ33" s="26"/>
      <c r="BR33" s="26"/>
      <c r="BS33" s="26"/>
    </row>
    <row r="34" spans="1:71" ht="15" customHeight="1" x14ac:dyDescent="0.2">
      <c r="A34" s="1244"/>
      <c r="B34" s="1244"/>
      <c r="C34" s="1244"/>
      <c r="D34" s="1244"/>
      <c r="E34" s="1244"/>
      <c r="F34" s="1244"/>
      <c r="G34" s="1244"/>
      <c r="H34" s="1244"/>
      <c r="I34" s="1244"/>
      <c r="J34" s="1244"/>
      <c r="K34" s="1244"/>
      <c r="L34" s="1244"/>
      <c r="M34" s="1244"/>
      <c r="N34" s="1244"/>
      <c r="O34" s="1244"/>
      <c r="P34" s="1244"/>
      <c r="Q34" s="1244"/>
      <c r="R34" s="1244"/>
      <c r="S34" s="1244"/>
      <c r="T34" s="1244"/>
      <c r="U34" s="1244"/>
      <c r="V34" s="1244"/>
      <c r="W34" s="1244"/>
      <c r="X34" s="1244"/>
      <c r="Y34" s="1244"/>
      <c r="Z34" s="1244"/>
      <c r="AA34" s="1244"/>
      <c r="AB34" s="1244"/>
      <c r="AC34" s="1244"/>
      <c r="AD34" s="1244"/>
      <c r="AE34" s="1244"/>
      <c r="AF34" s="1244"/>
      <c r="AG34" s="1244"/>
      <c r="AH34" s="1244"/>
      <c r="AI34" s="1244"/>
      <c r="AJ34" s="26"/>
      <c r="AK34" s="26"/>
      <c r="AL34" s="26"/>
      <c r="AM34" s="26"/>
      <c r="AN34" s="26"/>
      <c r="AO34" s="26"/>
      <c r="AP34" s="26"/>
      <c r="AQ34" s="26"/>
      <c r="AR34" s="26"/>
      <c r="AS34" s="26"/>
      <c r="AT34" s="26"/>
      <c r="AU34" s="26"/>
      <c r="AV34" s="26"/>
      <c r="AW34" s="26"/>
      <c r="AX34" s="26"/>
      <c r="AY34" s="26"/>
      <c r="AZ34" s="26"/>
      <c r="BA34" s="26"/>
      <c r="BB34" s="26"/>
      <c r="BC34" s="26"/>
      <c r="BD34" s="26"/>
      <c r="BE34" s="26"/>
      <c r="BF34" s="26"/>
      <c r="BG34" s="26"/>
      <c r="BH34" s="26"/>
      <c r="BI34" s="26"/>
      <c r="BJ34" s="26"/>
      <c r="BK34" s="26"/>
      <c r="BL34" s="26"/>
      <c r="BM34" s="26"/>
      <c r="BN34" s="26"/>
      <c r="BO34" s="26"/>
      <c r="BP34" s="26"/>
      <c r="BQ34" s="26"/>
      <c r="BR34" s="26"/>
      <c r="BS34" s="26"/>
    </row>
    <row r="35" spans="1:71" x14ac:dyDescent="0.2">
      <c r="A35" s="1244"/>
      <c r="B35" s="1244"/>
      <c r="C35" s="1244"/>
      <c r="D35" s="1244"/>
      <c r="E35" s="1244"/>
      <c r="F35" s="1244"/>
      <c r="G35" s="1244"/>
      <c r="H35" s="1244"/>
      <c r="I35" s="1244"/>
      <c r="J35" s="1244"/>
      <c r="K35" s="1244"/>
      <c r="L35" s="1244"/>
      <c r="M35" s="1244"/>
      <c r="N35" s="1244"/>
      <c r="O35" s="1244"/>
      <c r="P35" s="1244"/>
      <c r="Q35" s="1244"/>
      <c r="R35" s="1244"/>
      <c r="S35" s="1244"/>
      <c r="T35" s="1244"/>
      <c r="U35" s="1244"/>
      <c r="V35" s="1244"/>
      <c r="W35" s="1244"/>
      <c r="X35" s="1244"/>
      <c r="Y35" s="1244"/>
      <c r="Z35" s="1244"/>
      <c r="AA35" s="1244"/>
      <c r="AB35" s="1244"/>
      <c r="AC35" s="1244"/>
      <c r="AD35" s="1244"/>
      <c r="AE35" s="1244"/>
      <c r="AF35" s="1244"/>
      <c r="AG35" s="1244"/>
      <c r="AH35" s="1244"/>
      <c r="AI35" s="1244"/>
      <c r="AJ35" s="26"/>
      <c r="AK35" s="26"/>
      <c r="AL35" s="26"/>
      <c r="AM35" s="26"/>
      <c r="AN35" s="26"/>
      <c r="AO35" s="26"/>
      <c r="AP35" s="26"/>
      <c r="AQ35" s="26"/>
      <c r="AR35" s="26"/>
      <c r="AS35" s="26"/>
      <c r="AT35" s="26"/>
      <c r="AU35" s="26"/>
      <c r="AV35" s="26"/>
      <c r="AW35" s="26"/>
      <c r="AX35" s="26"/>
      <c r="AY35" s="26"/>
      <c r="AZ35" s="26"/>
      <c r="BA35" s="26"/>
      <c r="BB35" s="26"/>
      <c r="BC35" s="26"/>
      <c r="BD35" s="26"/>
      <c r="BE35" s="26"/>
      <c r="BF35" s="26"/>
      <c r="BG35" s="26"/>
      <c r="BH35" s="26"/>
      <c r="BI35" s="26"/>
      <c r="BJ35" s="26"/>
      <c r="BK35" s="26"/>
      <c r="BL35" s="26"/>
      <c r="BM35" s="26"/>
      <c r="BN35" s="26"/>
      <c r="BO35" s="26"/>
      <c r="BP35" s="26"/>
      <c r="BQ35" s="26"/>
      <c r="BR35" s="26"/>
      <c r="BS35" s="26"/>
    </row>
    <row r="36" spans="1:71" x14ac:dyDescent="0.2">
      <c r="A36" s="1244"/>
      <c r="B36" s="1244"/>
      <c r="C36" s="1244"/>
      <c r="D36" s="1244"/>
      <c r="E36" s="1244"/>
      <c r="F36" s="1244"/>
      <c r="G36" s="1244"/>
      <c r="H36" s="1244"/>
      <c r="I36" s="1244"/>
      <c r="J36" s="1244"/>
      <c r="K36" s="1244"/>
      <c r="L36" s="1244"/>
      <c r="M36" s="1244"/>
      <c r="N36" s="1244"/>
      <c r="O36" s="1244"/>
      <c r="P36" s="1244"/>
      <c r="Q36" s="1244"/>
      <c r="R36" s="1244"/>
      <c r="S36" s="1244"/>
      <c r="T36" s="1244"/>
      <c r="U36" s="1244"/>
      <c r="V36" s="1244"/>
      <c r="W36" s="1244"/>
      <c r="X36" s="1244"/>
      <c r="Y36" s="1244"/>
      <c r="Z36" s="1244"/>
      <c r="AA36" s="1244"/>
      <c r="AB36" s="1244"/>
      <c r="AC36" s="1244"/>
      <c r="AD36" s="1244"/>
      <c r="AE36" s="1244"/>
      <c r="AF36" s="1244"/>
      <c r="AG36" s="1244"/>
      <c r="AH36" s="1244"/>
      <c r="AI36" s="1244"/>
      <c r="AJ36" s="26"/>
      <c r="AK36" s="26"/>
      <c r="AL36" s="26"/>
      <c r="AM36" s="26"/>
      <c r="AN36" s="26"/>
      <c r="AO36" s="26"/>
      <c r="AP36" s="26"/>
      <c r="AQ36" s="26"/>
      <c r="AR36" s="26"/>
      <c r="AS36" s="26"/>
      <c r="AT36" s="26"/>
      <c r="AU36" s="26"/>
      <c r="AV36" s="26"/>
      <c r="AW36" s="26"/>
      <c r="AX36" s="26"/>
      <c r="AY36" s="26"/>
      <c r="AZ36" s="26"/>
      <c r="BA36" s="26"/>
      <c r="BB36" s="26"/>
      <c r="BC36" s="26"/>
      <c r="BD36" s="26"/>
      <c r="BE36" s="26"/>
      <c r="BF36" s="26"/>
      <c r="BG36" s="26"/>
      <c r="BH36" s="26"/>
      <c r="BI36" s="26"/>
      <c r="BJ36" s="26"/>
      <c r="BK36" s="26"/>
      <c r="BL36" s="26"/>
      <c r="BM36" s="26"/>
      <c r="BN36" s="26"/>
      <c r="BO36" s="26"/>
      <c r="BP36" s="26"/>
      <c r="BQ36" s="26"/>
      <c r="BR36" s="26"/>
      <c r="BS36" s="26"/>
    </row>
    <row r="37" spans="1:71" x14ac:dyDescent="0.2">
      <c r="A37" s="1244"/>
      <c r="B37" s="1244"/>
      <c r="C37" s="1244"/>
      <c r="D37" s="1244"/>
      <c r="E37" s="1244"/>
      <c r="F37" s="1244"/>
      <c r="G37" s="1244"/>
      <c r="H37" s="1244"/>
      <c r="I37" s="1244"/>
      <c r="J37" s="1244"/>
      <c r="K37" s="1244"/>
      <c r="L37" s="1244"/>
      <c r="M37" s="1244"/>
      <c r="N37" s="1244"/>
      <c r="O37" s="1244"/>
      <c r="P37" s="1244"/>
      <c r="Q37" s="1244"/>
      <c r="R37" s="1244"/>
      <c r="S37" s="1244"/>
      <c r="T37" s="1244"/>
      <c r="U37" s="1244"/>
      <c r="V37" s="1244"/>
      <c r="W37" s="1244"/>
      <c r="X37" s="1244"/>
      <c r="Y37" s="1244"/>
      <c r="Z37" s="1244"/>
      <c r="AA37" s="1244"/>
      <c r="AB37" s="1244"/>
      <c r="AC37" s="1244"/>
      <c r="AD37" s="1244"/>
      <c r="AE37" s="1244"/>
      <c r="AF37" s="1244"/>
      <c r="AG37" s="1244"/>
      <c r="AH37" s="1244"/>
      <c r="AI37" s="1244"/>
      <c r="AJ37" s="26"/>
      <c r="AK37" s="26"/>
      <c r="AL37" s="26"/>
      <c r="AM37" s="26"/>
      <c r="AN37" s="26"/>
      <c r="AO37" s="26"/>
      <c r="AP37" s="26"/>
      <c r="AQ37" s="26"/>
      <c r="AR37" s="26"/>
      <c r="AS37" s="26"/>
      <c r="AT37" s="26"/>
      <c r="AU37" s="26"/>
      <c r="AV37" s="26"/>
      <c r="AW37" s="26"/>
      <c r="AX37" s="26"/>
      <c r="AY37" s="26"/>
      <c r="AZ37" s="26"/>
      <c r="BA37" s="26"/>
      <c r="BB37" s="26"/>
      <c r="BC37" s="26"/>
      <c r="BD37" s="26"/>
      <c r="BE37" s="26"/>
      <c r="BF37" s="26"/>
      <c r="BG37" s="26"/>
      <c r="BH37" s="26"/>
      <c r="BI37" s="26"/>
      <c r="BJ37" s="26"/>
      <c r="BK37" s="26"/>
      <c r="BL37" s="26"/>
      <c r="BM37" s="26"/>
      <c r="BN37" s="26"/>
      <c r="BO37" s="26"/>
      <c r="BP37" s="26"/>
      <c r="BQ37" s="26"/>
      <c r="BR37" s="26"/>
      <c r="BS37" s="26"/>
    </row>
    <row r="38" spans="1:71" x14ac:dyDescent="0.2">
      <c r="A38" s="1244"/>
      <c r="B38" s="1244"/>
      <c r="C38" s="1244"/>
      <c r="D38" s="1244"/>
      <c r="E38" s="1244"/>
      <c r="F38" s="1244"/>
      <c r="G38" s="1244"/>
      <c r="H38" s="1244"/>
      <c r="I38" s="1244"/>
      <c r="J38" s="1244"/>
      <c r="K38" s="1244"/>
      <c r="L38" s="1244"/>
      <c r="M38" s="1244"/>
      <c r="N38" s="1244"/>
      <c r="O38" s="1244"/>
      <c r="P38" s="1244"/>
      <c r="Q38" s="1244"/>
      <c r="R38" s="1244"/>
      <c r="S38" s="1244"/>
      <c r="T38" s="1244"/>
      <c r="U38" s="1244"/>
      <c r="V38" s="1244"/>
      <c r="W38" s="1244"/>
      <c r="X38" s="1244"/>
      <c r="Y38" s="1244"/>
      <c r="Z38" s="1244"/>
      <c r="AA38" s="1244"/>
      <c r="AB38" s="1244"/>
      <c r="AC38" s="1244"/>
      <c r="AD38" s="1244"/>
      <c r="AE38" s="1244"/>
      <c r="AF38" s="1244"/>
      <c r="AG38" s="1244"/>
      <c r="AH38" s="1244"/>
      <c r="AI38" s="1244"/>
      <c r="AJ38" s="26"/>
      <c r="AK38" s="26"/>
      <c r="AL38" s="26"/>
      <c r="AM38" s="26"/>
      <c r="AN38" s="26"/>
      <c r="AO38" s="26"/>
      <c r="AP38" s="26"/>
      <c r="AQ38" s="26"/>
      <c r="AR38" s="26"/>
      <c r="AS38" s="26"/>
      <c r="AT38" s="26"/>
      <c r="AU38" s="26"/>
      <c r="AV38" s="26"/>
      <c r="AW38" s="26"/>
      <c r="AX38" s="26"/>
      <c r="AY38" s="26"/>
      <c r="AZ38" s="26"/>
      <c r="BA38" s="26"/>
      <c r="BB38" s="26"/>
      <c r="BC38" s="26"/>
      <c r="BD38" s="26"/>
      <c r="BE38" s="26"/>
      <c r="BF38" s="26"/>
      <c r="BG38" s="26"/>
      <c r="BH38" s="26"/>
      <c r="BI38" s="26"/>
      <c r="BJ38" s="26"/>
      <c r="BK38" s="26"/>
      <c r="BL38" s="26"/>
      <c r="BM38" s="26"/>
      <c r="BN38" s="26"/>
      <c r="BO38" s="26"/>
      <c r="BP38" s="26"/>
      <c r="BQ38" s="26"/>
      <c r="BR38" s="26"/>
      <c r="BS38" s="26"/>
    </row>
    <row r="39" spans="1:71" ht="15.75" customHeight="1" x14ac:dyDescent="0.2">
      <c r="A39" s="1244"/>
      <c r="B39" s="1244"/>
      <c r="C39" s="1244"/>
      <c r="D39" s="1244"/>
      <c r="E39" s="1244"/>
      <c r="F39" s="1244"/>
      <c r="G39" s="1244"/>
      <c r="H39" s="1244"/>
      <c r="I39" s="1244"/>
      <c r="J39" s="1244"/>
      <c r="K39" s="1244"/>
      <c r="L39" s="1244"/>
      <c r="M39" s="1244"/>
      <c r="N39" s="1244"/>
      <c r="O39" s="1244"/>
      <c r="P39" s="1244"/>
      <c r="Q39" s="1244"/>
      <c r="R39" s="1244"/>
      <c r="S39" s="1244"/>
      <c r="T39" s="1244"/>
      <c r="U39" s="1244"/>
      <c r="V39" s="1244"/>
      <c r="W39" s="1244"/>
      <c r="X39" s="1244"/>
      <c r="Y39" s="1244"/>
      <c r="Z39" s="1244"/>
      <c r="AA39" s="1244"/>
      <c r="AB39" s="1244"/>
      <c r="AC39" s="1244"/>
      <c r="AD39" s="1244"/>
      <c r="AE39" s="1244"/>
      <c r="AF39" s="1244"/>
      <c r="AG39" s="1244"/>
      <c r="AH39" s="1244"/>
      <c r="AI39" s="1244"/>
      <c r="AJ39" s="26"/>
      <c r="AK39" s="26"/>
      <c r="AL39" s="26"/>
      <c r="AM39" s="26"/>
      <c r="AN39" s="26"/>
      <c r="AO39" s="26"/>
      <c r="AP39" s="26"/>
      <c r="AQ39" s="26"/>
      <c r="AR39" s="26"/>
      <c r="AS39" s="26"/>
      <c r="AT39" s="26"/>
      <c r="AU39" s="26"/>
      <c r="AV39" s="26"/>
      <c r="AW39" s="26"/>
      <c r="AX39" s="26"/>
      <c r="AY39" s="26"/>
      <c r="AZ39" s="26"/>
      <c r="BA39" s="26"/>
      <c r="BB39" s="26"/>
      <c r="BC39" s="26"/>
      <c r="BD39" s="26"/>
      <c r="BE39" s="26"/>
      <c r="BF39" s="26"/>
      <c r="BG39" s="26"/>
      <c r="BH39" s="26"/>
      <c r="BI39" s="26"/>
      <c r="BJ39" s="26"/>
      <c r="BK39" s="26"/>
      <c r="BL39" s="26"/>
      <c r="BM39" s="26"/>
      <c r="BN39" s="26"/>
      <c r="BO39" s="26"/>
      <c r="BP39" s="26"/>
      <c r="BQ39" s="26"/>
      <c r="BR39" s="26"/>
      <c r="BS39" s="26"/>
    </row>
    <row r="40" spans="1:71" x14ac:dyDescent="0.2">
      <c r="A40" s="1244"/>
      <c r="B40" s="1244"/>
      <c r="C40" s="1244"/>
      <c r="D40" s="1244"/>
      <c r="E40" s="1244"/>
      <c r="F40" s="1244"/>
      <c r="G40" s="1244"/>
      <c r="H40" s="1244"/>
      <c r="I40" s="1244"/>
      <c r="J40" s="1244"/>
      <c r="K40" s="1244"/>
      <c r="L40" s="1244"/>
      <c r="M40" s="1244"/>
      <c r="N40" s="1244"/>
      <c r="O40" s="1244"/>
      <c r="P40" s="1244"/>
      <c r="Q40" s="1244"/>
      <c r="R40" s="1244"/>
      <c r="S40" s="1244"/>
      <c r="T40" s="1244"/>
      <c r="U40" s="1244"/>
      <c r="V40" s="1244"/>
      <c r="W40" s="1244"/>
      <c r="X40" s="1244"/>
      <c r="Y40" s="1244"/>
      <c r="Z40" s="1244"/>
      <c r="AA40" s="1244"/>
      <c r="AB40" s="1244"/>
      <c r="AC40" s="1244"/>
      <c r="AD40" s="1244"/>
      <c r="AE40" s="1244"/>
      <c r="AF40" s="1244"/>
      <c r="AG40" s="1244"/>
      <c r="AH40" s="1244"/>
      <c r="AI40" s="1244"/>
      <c r="AJ40" s="26"/>
      <c r="AK40" s="26"/>
      <c r="AL40" s="26"/>
      <c r="AM40" s="26"/>
      <c r="AN40" s="26"/>
      <c r="AO40" s="26"/>
      <c r="AP40" s="26"/>
      <c r="AQ40" s="26"/>
      <c r="AR40" s="26"/>
      <c r="AS40" s="26"/>
      <c r="AT40" s="26"/>
      <c r="AU40" s="26"/>
      <c r="AV40" s="26"/>
      <c r="AW40" s="26"/>
      <c r="AX40" s="26"/>
      <c r="AY40" s="26"/>
      <c r="AZ40" s="26"/>
      <c r="BA40" s="26"/>
      <c r="BB40" s="26"/>
      <c r="BC40" s="26"/>
      <c r="BD40" s="26"/>
      <c r="BE40" s="26"/>
      <c r="BF40" s="26"/>
      <c r="BG40" s="26"/>
      <c r="BH40" s="26"/>
      <c r="BI40" s="26"/>
      <c r="BJ40" s="26"/>
      <c r="BK40" s="26"/>
      <c r="BL40" s="26"/>
      <c r="BM40" s="26"/>
      <c r="BN40" s="26"/>
      <c r="BO40" s="26"/>
      <c r="BP40" s="26"/>
      <c r="BQ40" s="26"/>
      <c r="BR40" s="26"/>
      <c r="BS40" s="26"/>
    </row>
    <row r="41" spans="1:71" x14ac:dyDescent="0.2">
      <c r="A41" s="1244"/>
      <c r="B41" s="1244"/>
      <c r="C41" s="1244"/>
      <c r="D41" s="1244"/>
      <c r="E41" s="1244"/>
      <c r="F41" s="1244"/>
      <c r="G41" s="1244"/>
      <c r="H41" s="1244"/>
      <c r="I41" s="1244"/>
      <c r="J41" s="1244"/>
      <c r="K41" s="1244"/>
      <c r="L41" s="1244"/>
      <c r="M41" s="1244"/>
      <c r="N41" s="1244"/>
      <c r="O41" s="1244"/>
      <c r="P41" s="1244"/>
      <c r="Q41" s="1244"/>
      <c r="R41" s="1244"/>
      <c r="S41" s="1244"/>
      <c r="T41" s="1244"/>
      <c r="U41" s="1244"/>
      <c r="V41" s="1244"/>
      <c r="W41" s="1244"/>
      <c r="X41" s="1244"/>
      <c r="Y41" s="1244"/>
      <c r="Z41" s="1244"/>
      <c r="AA41" s="1244"/>
      <c r="AB41" s="1244"/>
      <c r="AC41" s="1244"/>
      <c r="AD41" s="1244"/>
      <c r="AE41" s="1244"/>
      <c r="AF41" s="1244"/>
      <c r="AG41" s="1244"/>
      <c r="AH41" s="1244"/>
      <c r="AI41" s="1244"/>
      <c r="AJ41" s="26"/>
      <c r="AK41" s="26"/>
      <c r="AL41" s="26"/>
      <c r="AM41" s="26"/>
      <c r="AN41" s="26"/>
      <c r="AO41" s="26"/>
      <c r="AP41" s="26"/>
      <c r="AQ41" s="26"/>
      <c r="AR41" s="26"/>
      <c r="AS41" s="26"/>
      <c r="AT41" s="26"/>
      <c r="AU41" s="26"/>
      <c r="AV41" s="26"/>
      <c r="AW41" s="26"/>
      <c r="AX41" s="26"/>
      <c r="AY41" s="26"/>
      <c r="AZ41" s="26"/>
      <c r="BA41" s="26"/>
      <c r="BB41" s="26"/>
      <c r="BC41" s="26"/>
      <c r="BD41" s="26"/>
      <c r="BE41" s="26"/>
      <c r="BF41" s="26"/>
      <c r="BG41" s="26"/>
      <c r="BH41" s="26"/>
      <c r="BI41" s="26"/>
      <c r="BJ41" s="26"/>
      <c r="BK41" s="26"/>
      <c r="BL41" s="26"/>
      <c r="BM41" s="26"/>
      <c r="BN41" s="26"/>
      <c r="BO41" s="26"/>
      <c r="BP41" s="26"/>
      <c r="BQ41" s="26"/>
      <c r="BR41" s="26"/>
      <c r="BS41" s="26"/>
    </row>
    <row r="42" spans="1:71" x14ac:dyDescent="0.2">
      <c r="A42" s="1244"/>
      <c r="B42" s="1244"/>
      <c r="C42" s="1244"/>
      <c r="D42" s="1244"/>
      <c r="E42" s="1244"/>
      <c r="F42" s="1244"/>
      <c r="G42" s="1244"/>
      <c r="H42" s="1244"/>
      <c r="I42" s="1244"/>
      <c r="J42" s="1244"/>
      <c r="K42" s="1244"/>
      <c r="L42" s="1244"/>
      <c r="M42" s="1244"/>
      <c r="N42" s="1244"/>
      <c r="O42" s="1244"/>
      <c r="P42" s="1244"/>
      <c r="Q42" s="1244"/>
      <c r="R42" s="1244"/>
      <c r="S42" s="1244"/>
      <c r="T42" s="1244"/>
      <c r="U42" s="1244"/>
      <c r="V42" s="1244"/>
      <c r="W42" s="1244"/>
      <c r="X42" s="1244"/>
      <c r="Y42" s="1244"/>
      <c r="Z42" s="1244"/>
      <c r="AA42" s="1244"/>
      <c r="AB42" s="1244"/>
      <c r="AC42" s="1244"/>
      <c r="AD42" s="1244"/>
      <c r="AE42" s="1244"/>
      <c r="AF42" s="1244"/>
      <c r="AG42" s="1244"/>
      <c r="AH42" s="1244"/>
      <c r="AI42" s="1244"/>
      <c r="AJ42" s="26"/>
      <c r="AK42" s="26"/>
      <c r="AL42" s="26"/>
      <c r="AM42" s="26"/>
      <c r="AN42" s="26"/>
      <c r="AO42" s="26"/>
      <c r="AP42" s="26"/>
      <c r="AQ42" s="26"/>
      <c r="AR42" s="26"/>
      <c r="AS42" s="26"/>
      <c r="AT42" s="26"/>
      <c r="AU42" s="26"/>
      <c r="AV42" s="26"/>
      <c r="AW42" s="26"/>
      <c r="AX42" s="26"/>
      <c r="AY42" s="26"/>
      <c r="AZ42" s="26"/>
      <c r="BA42" s="26"/>
      <c r="BB42" s="26"/>
      <c r="BC42" s="26"/>
      <c r="BD42" s="26"/>
      <c r="BE42" s="26"/>
      <c r="BF42" s="26"/>
      <c r="BG42" s="26"/>
      <c r="BH42" s="26"/>
      <c r="BI42" s="26"/>
      <c r="BJ42" s="26"/>
      <c r="BK42" s="26"/>
      <c r="BL42" s="26"/>
      <c r="BM42" s="26"/>
      <c r="BN42" s="26"/>
      <c r="BO42" s="26"/>
      <c r="BP42" s="26"/>
      <c r="BQ42" s="26"/>
      <c r="BR42" s="26"/>
      <c r="BS42" s="26"/>
    </row>
    <row r="43" spans="1:71" x14ac:dyDescent="0.2">
      <c r="A43" s="1244"/>
      <c r="B43" s="1244"/>
      <c r="C43" s="1244"/>
      <c r="D43" s="1244"/>
      <c r="E43" s="1244"/>
      <c r="F43" s="1244"/>
      <c r="G43" s="1244"/>
      <c r="H43" s="1244"/>
      <c r="I43" s="1244"/>
      <c r="J43" s="1244"/>
      <c r="K43" s="1244"/>
      <c r="L43" s="1244"/>
      <c r="M43" s="1244"/>
      <c r="N43" s="1244"/>
      <c r="O43" s="1244"/>
      <c r="P43" s="1244"/>
      <c r="Q43" s="1244"/>
      <c r="R43" s="1244"/>
      <c r="S43" s="1244"/>
      <c r="T43" s="1244"/>
      <c r="U43" s="1244"/>
      <c r="V43" s="1244"/>
      <c r="W43" s="1244"/>
      <c r="X43" s="1244"/>
      <c r="Y43" s="1244"/>
      <c r="Z43" s="1244"/>
      <c r="AA43" s="1244"/>
      <c r="AB43" s="1244"/>
      <c r="AC43" s="1244"/>
      <c r="AD43" s="1244"/>
      <c r="AE43" s="1244"/>
      <c r="AF43" s="1244"/>
      <c r="AG43" s="1244"/>
      <c r="AH43" s="1244"/>
      <c r="AI43" s="1244"/>
      <c r="AJ43" s="26"/>
      <c r="AK43" s="26"/>
      <c r="AL43" s="26"/>
      <c r="AM43" s="26"/>
      <c r="AN43" s="26"/>
      <c r="AO43" s="26"/>
      <c r="AP43" s="26"/>
      <c r="AQ43" s="26"/>
      <c r="AR43" s="26"/>
      <c r="AS43" s="26"/>
      <c r="AT43" s="26"/>
      <c r="AU43" s="26"/>
      <c r="AV43" s="26"/>
      <c r="AW43" s="26"/>
      <c r="AX43" s="26"/>
      <c r="AY43" s="26"/>
      <c r="AZ43" s="26"/>
      <c r="BA43" s="26"/>
      <c r="BB43" s="26"/>
      <c r="BC43" s="26"/>
      <c r="BD43" s="26"/>
      <c r="BE43" s="26"/>
      <c r="BF43" s="26"/>
      <c r="BG43" s="26"/>
      <c r="BH43" s="26"/>
      <c r="BI43" s="26"/>
      <c r="BJ43" s="26"/>
      <c r="BK43" s="26"/>
      <c r="BL43" s="26"/>
      <c r="BM43" s="26"/>
      <c r="BN43" s="26"/>
      <c r="BO43" s="26"/>
      <c r="BP43" s="26"/>
      <c r="BQ43" s="26"/>
      <c r="BR43" s="26"/>
      <c r="BS43" s="26"/>
    </row>
    <row r="44" spans="1:71" x14ac:dyDescent="0.2">
      <c r="A44" s="1244"/>
      <c r="B44" s="1244"/>
      <c r="C44" s="1244"/>
      <c r="D44" s="1244"/>
      <c r="E44" s="1244"/>
      <c r="F44" s="1244"/>
      <c r="G44" s="1244"/>
      <c r="H44" s="1244"/>
      <c r="I44" s="1244"/>
      <c r="J44" s="1244"/>
      <c r="K44" s="1244"/>
      <c r="L44" s="1244"/>
      <c r="M44" s="1244"/>
      <c r="N44" s="1244"/>
      <c r="O44" s="1244"/>
      <c r="P44" s="1244"/>
      <c r="Q44" s="1244"/>
      <c r="R44" s="1244"/>
      <c r="S44" s="1244"/>
      <c r="T44" s="1244"/>
      <c r="U44" s="1244"/>
      <c r="V44" s="1244"/>
      <c r="W44" s="1244"/>
      <c r="X44" s="1244"/>
      <c r="Y44" s="1244"/>
      <c r="Z44" s="1244"/>
      <c r="AA44" s="1244"/>
      <c r="AB44" s="1244"/>
      <c r="AC44" s="1244"/>
      <c r="AD44" s="1244"/>
      <c r="AE44" s="1244"/>
      <c r="AF44" s="1244"/>
      <c r="AG44" s="1244"/>
      <c r="AH44" s="1244"/>
      <c r="AI44" s="1244"/>
      <c r="AJ44" s="26"/>
      <c r="AK44" s="26"/>
      <c r="AL44" s="26"/>
      <c r="AM44" s="26"/>
      <c r="AN44" s="26"/>
      <c r="AO44" s="26"/>
      <c r="AP44" s="26"/>
      <c r="AQ44" s="26"/>
      <c r="AR44" s="26"/>
      <c r="AS44" s="26"/>
      <c r="AT44" s="26"/>
      <c r="AU44" s="26"/>
      <c r="AV44" s="26"/>
      <c r="AW44" s="26"/>
      <c r="AX44" s="26"/>
      <c r="AY44" s="26"/>
      <c r="AZ44" s="26"/>
      <c r="BA44" s="26"/>
      <c r="BB44" s="26"/>
      <c r="BC44" s="26"/>
      <c r="BD44" s="26"/>
      <c r="BE44" s="26"/>
      <c r="BF44" s="26"/>
      <c r="BG44" s="26"/>
      <c r="BH44" s="26"/>
      <c r="BI44" s="26"/>
      <c r="BJ44" s="26"/>
      <c r="BK44" s="26"/>
      <c r="BL44" s="26"/>
      <c r="BM44" s="26"/>
      <c r="BN44" s="26"/>
      <c r="BO44" s="26"/>
      <c r="BP44" s="26"/>
      <c r="BQ44" s="26"/>
      <c r="BR44" s="26"/>
      <c r="BS44" s="26"/>
    </row>
    <row r="45" spans="1:71" x14ac:dyDescent="0.2">
      <c r="A45" s="1244"/>
      <c r="B45" s="1244"/>
      <c r="C45" s="1244"/>
      <c r="D45" s="1244"/>
      <c r="E45" s="1244"/>
      <c r="F45" s="1244"/>
      <c r="G45" s="1244"/>
      <c r="H45" s="1244"/>
      <c r="I45" s="1244"/>
      <c r="J45" s="1244"/>
      <c r="K45" s="1244"/>
      <c r="L45" s="1244"/>
      <c r="M45" s="1244"/>
      <c r="N45" s="1244"/>
      <c r="O45" s="1244"/>
      <c r="P45" s="1244"/>
      <c r="Q45" s="1244"/>
      <c r="R45" s="1244"/>
      <c r="S45" s="1244"/>
      <c r="T45" s="1244"/>
      <c r="U45" s="1244"/>
      <c r="V45" s="1244"/>
      <c r="W45" s="1244"/>
      <c r="X45" s="1244"/>
      <c r="Y45" s="1244"/>
      <c r="Z45" s="1244"/>
      <c r="AA45" s="1244"/>
      <c r="AB45" s="1244"/>
      <c r="AC45" s="1244"/>
      <c r="AD45" s="1244"/>
      <c r="AE45" s="1244"/>
      <c r="AF45" s="1244"/>
      <c r="AG45" s="1244"/>
      <c r="AH45" s="1244"/>
      <c r="AI45" s="1244"/>
      <c r="AJ45" s="26"/>
      <c r="AK45" s="26"/>
      <c r="AL45" s="26"/>
      <c r="AM45" s="26"/>
      <c r="AN45" s="26"/>
      <c r="AO45" s="26"/>
      <c r="AP45" s="26"/>
      <c r="AQ45" s="26"/>
      <c r="AR45" s="26"/>
      <c r="AS45" s="26"/>
      <c r="AT45" s="26"/>
      <c r="AU45" s="26"/>
      <c r="AV45" s="26"/>
      <c r="AW45" s="26"/>
      <c r="AX45" s="26"/>
      <c r="AY45" s="26"/>
      <c r="AZ45" s="26"/>
      <c r="BA45" s="26"/>
      <c r="BB45" s="26"/>
      <c r="BC45" s="26"/>
      <c r="BD45" s="26"/>
      <c r="BE45" s="26"/>
      <c r="BF45" s="26"/>
      <c r="BG45" s="26"/>
      <c r="BH45" s="26"/>
      <c r="BI45" s="26"/>
      <c r="BJ45" s="26"/>
      <c r="BK45" s="26"/>
      <c r="BL45" s="26"/>
      <c r="BM45" s="26"/>
      <c r="BN45" s="26"/>
      <c r="BO45" s="26"/>
      <c r="BP45" s="26"/>
      <c r="BQ45" s="26"/>
      <c r="BR45" s="26"/>
      <c r="BS45" s="26"/>
    </row>
    <row r="46" spans="1:71" x14ac:dyDescent="0.2">
      <c r="A46" s="1244"/>
      <c r="B46" s="1244"/>
      <c r="C46" s="1244"/>
      <c r="D46" s="1244"/>
      <c r="E46" s="1244"/>
      <c r="F46" s="1244"/>
      <c r="G46" s="1244"/>
      <c r="H46" s="1244"/>
      <c r="I46" s="1244"/>
      <c r="J46" s="1244"/>
      <c r="K46" s="1244"/>
      <c r="L46" s="1244"/>
      <c r="M46" s="1244"/>
      <c r="N46" s="1244"/>
      <c r="O46" s="1244"/>
      <c r="P46" s="1244"/>
      <c r="Q46" s="1244"/>
      <c r="R46" s="1244"/>
      <c r="S46" s="1244"/>
      <c r="T46" s="1244"/>
      <c r="U46" s="1244"/>
      <c r="V46" s="1244"/>
      <c r="W46" s="1244"/>
      <c r="X46" s="1244"/>
      <c r="Y46" s="1244"/>
      <c r="Z46" s="1244"/>
      <c r="AA46" s="1244"/>
      <c r="AB46" s="1244"/>
      <c r="AC46" s="1244"/>
      <c r="AD46" s="1244"/>
      <c r="AE46" s="1244"/>
      <c r="AF46" s="1244"/>
      <c r="AG46" s="1244"/>
      <c r="AH46" s="1244"/>
      <c r="AI46" s="1244"/>
      <c r="AJ46" s="26"/>
      <c r="AK46" s="26"/>
      <c r="AL46" s="26"/>
      <c r="AM46" s="26"/>
      <c r="AN46" s="26"/>
      <c r="AO46" s="26"/>
      <c r="AP46" s="26"/>
      <c r="AQ46" s="26"/>
      <c r="AR46" s="26"/>
      <c r="AS46" s="26"/>
      <c r="AT46" s="26"/>
      <c r="AU46" s="26"/>
      <c r="AV46" s="26"/>
      <c r="AW46" s="26"/>
      <c r="AX46" s="26"/>
      <c r="AY46" s="26"/>
      <c r="AZ46" s="26"/>
      <c r="BA46" s="26"/>
      <c r="BB46" s="26"/>
      <c r="BC46" s="26"/>
      <c r="BD46" s="26"/>
      <c r="BE46" s="26"/>
      <c r="BF46" s="26"/>
      <c r="BG46" s="26"/>
      <c r="BH46" s="26"/>
      <c r="BI46" s="26"/>
      <c r="BJ46" s="26"/>
      <c r="BK46" s="26"/>
      <c r="BL46" s="26"/>
      <c r="BM46" s="26"/>
      <c r="BN46" s="26"/>
      <c r="BO46" s="26"/>
      <c r="BP46" s="26"/>
      <c r="BQ46" s="26"/>
      <c r="BR46" s="26"/>
      <c r="BS46" s="26"/>
    </row>
    <row r="47" spans="1:71" x14ac:dyDescent="0.2">
      <c r="A47" s="1244"/>
      <c r="B47" s="1244"/>
      <c r="C47" s="1244"/>
      <c r="D47" s="1244"/>
      <c r="E47" s="1244"/>
      <c r="F47" s="1244"/>
      <c r="G47" s="1244"/>
      <c r="H47" s="1244"/>
      <c r="I47" s="1244"/>
      <c r="J47" s="1244"/>
      <c r="K47" s="1244"/>
      <c r="L47" s="1244"/>
      <c r="M47" s="1244"/>
      <c r="N47" s="1244"/>
      <c r="O47" s="1244"/>
      <c r="P47" s="1244"/>
      <c r="Q47" s="1244"/>
      <c r="R47" s="1244"/>
      <c r="S47" s="1244"/>
      <c r="T47" s="1244"/>
      <c r="U47" s="1244"/>
      <c r="V47" s="1244"/>
      <c r="W47" s="1244"/>
      <c r="X47" s="1244"/>
      <c r="Y47" s="1244"/>
      <c r="Z47" s="1244"/>
      <c r="AA47" s="1244"/>
      <c r="AB47" s="1244"/>
      <c r="AC47" s="1244"/>
      <c r="AD47" s="1244"/>
      <c r="AE47" s="1244"/>
      <c r="AF47" s="1244"/>
      <c r="AG47" s="1244"/>
      <c r="AH47" s="1244"/>
      <c r="AI47" s="1244"/>
      <c r="AJ47" s="26"/>
      <c r="AK47" s="26"/>
      <c r="AL47" s="26"/>
      <c r="AM47" s="26"/>
      <c r="AN47" s="26"/>
      <c r="AO47" s="26"/>
      <c r="AP47" s="26"/>
      <c r="AQ47" s="26"/>
      <c r="AR47" s="26"/>
      <c r="AS47" s="26"/>
      <c r="AT47" s="26"/>
      <c r="AU47" s="26"/>
      <c r="AV47" s="26"/>
      <c r="AW47" s="26"/>
      <c r="AX47" s="26"/>
      <c r="AY47" s="26"/>
      <c r="AZ47" s="26"/>
      <c r="BA47" s="26"/>
      <c r="BB47" s="26"/>
      <c r="BC47" s="26"/>
      <c r="BD47" s="26"/>
      <c r="BE47" s="26"/>
      <c r="BF47" s="26"/>
      <c r="BG47" s="26"/>
      <c r="BH47" s="26"/>
      <c r="BI47" s="26"/>
      <c r="BJ47" s="26"/>
      <c r="BK47" s="26"/>
      <c r="BL47" s="26"/>
      <c r="BM47" s="26"/>
      <c r="BN47" s="26"/>
      <c r="BO47" s="26"/>
      <c r="BP47" s="26"/>
      <c r="BQ47" s="26"/>
      <c r="BR47" s="26"/>
      <c r="BS47" s="26"/>
    </row>
    <row r="48" spans="1:71" ht="12.75" customHeight="1" x14ac:dyDescent="0.2">
      <c r="A48" s="1244"/>
      <c r="B48" s="1244"/>
      <c r="C48" s="1244"/>
      <c r="D48" s="1244"/>
      <c r="E48" s="1244"/>
      <c r="F48" s="1244"/>
      <c r="G48" s="1244"/>
      <c r="H48" s="1244"/>
      <c r="I48" s="1244"/>
      <c r="J48" s="1244"/>
      <c r="K48" s="1244"/>
      <c r="L48" s="1244"/>
      <c r="M48" s="1244"/>
      <c r="N48" s="1244"/>
      <c r="O48" s="1244"/>
      <c r="P48" s="1244"/>
      <c r="Q48" s="1244"/>
      <c r="R48" s="1244"/>
      <c r="S48" s="1244"/>
      <c r="T48" s="1244"/>
      <c r="U48" s="1244"/>
      <c r="V48" s="1244"/>
      <c r="W48" s="1244"/>
      <c r="X48" s="1244"/>
      <c r="Y48" s="1244"/>
      <c r="Z48" s="1244"/>
      <c r="AA48" s="1244"/>
      <c r="AB48" s="1244"/>
      <c r="AC48" s="1244"/>
      <c r="AD48" s="1244"/>
      <c r="AE48" s="1244"/>
      <c r="AF48" s="1244"/>
      <c r="AG48" s="1244"/>
      <c r="AH48" s="1244"/>
      <c r="AI48" s="1244"/>
      <c r="AJ48" s="26"/>
      <c r="AK48" s="26"/>
      <c r="AL48" s="26"/>
      <c r="AM48" s="26"/>
      <c r="AN48" s="26"/>
      <c r="AO48" s="26"/>
      <c r="AP48" s="26"/>
      <c r="AQ48" s="26"/>
      <c r="AR48" s="26"/>
      <c r="AS48" s="26"/>
      <c r="AT48" s="26"/>
      <c r="AU48" s="26"/>
      <c r="AV48" s="26"/>
      <c r="AW48" s="26"/>
      <c r="AX48" s="26"/>
      <c r="AY48" s="26"/>
      <c r="AZ48" s="26"/>
      <c r="BA48" s="26"/>
      <c r="BB48" s="26"/>
      <c r="BC48" s="26"/>
      <c r="BD48" s="26"/>
      <c r="BE48" s="26"/>
      <c r="BF48" s="26"/>
      <c r="BG48" s="26"/>
      <c r="BH48" s="26"/>
      <c r="BI48" s="26"/>
      <c r="BJ48" s="26"/>
      <c r="BK48" s="26"/>
      <c r="BL48" s="26"/>
      <c r="BM48" s="26"/>
      <c r="BN48" s="26"/>
      <c r="BO48" s="26"/>
      <c r="BP48" s="26"/>
      <c r="BQ48" s="26"/>
      <c r="BR48" s="26"/>
      <c r="BS48" s="26"/>
    </row>
    <row r="49" spans="1:71" x14ac:dyDescent="0.2">
      <c r="A49" s="1244"/>
      <c r="B49" s="1244"/>
      <c r="C49" s="1244"/>
      <c r="D49" s="1244"/>
      <c r="E49" s="1244"/>
      <c r="F49" s="1244"/>
      <c r="G49" s="1244"/>
      <c r="H49" s="1244"/>
      <c r="I49" s="1244"/>
      <c r="J49" s="1244"/>
      <c r="K49" s="1244"/>
      <c r="L49" s="1244"/>
      <c r="M49" s="1244"/>
      <c r="N49" s="1244"/>
      <c r="O49" s="1244"/>
      <c r="P49" s="1244"/>
      <c r="Q49" s="1244"/>
      <c r="R49" s="1244"/>
      <c r="S49" s="1244"/>
      <c r="T49" s="1244"/>
      <c r="U49" s="1244"/>
      <c r="V49" s="1244"/>
      <c r="W49" s="1244"/>
      <c r="X49" s="1244"/>
      <c r="Y49" s="1244"/>
      <c r="Z49" s="1244"/>
      <c r="AA49" s="1244"/>
      <c r="AB49" s="1244"/>
      <c r="AC49" s="1244"/>
      <c r="AD49" s="1244"/>
      <c r="AE49" s="1244"/>
      <c r="AF49" s="1244"/>
      <c r="AG49" s="1244"/>
      <c r="AH49" s="1244"/>
      <c r="AI49" s="1244"/>
      <c r="AJ49" s="26"/>
      <c r="AK49" s="26"/>
      <c r="AL49" s="26"/>
      <c r="AM49" s="26"/>
      <c r="AN49" s="26"/>
      <c r="AO49" s="26"/>
      <c r="AP49" s="26"/>
      <c r="AQ49" s="26"/>
      <c r="AR49" s="26"/>
      <c r="AS49" s="26"/>
      <c r="AT49" s="26"/>
      <c r="AU49" s="26"/>
      <c r="AV49" s="26"/>
      <c r="AW49" s="26"/>
      <c r="AX49" s="26"/>
      <c r="AY49" s="26"/>
      <c r="AZ49" s="26"/>
      <c r="BA49" s="26"/>
      <c r="BB49" s="26"/>
      <c r="BC49" s="26"/>
      <c r="BD49" s="26"/>
      <c r="BE49" s="26"/>
      <c r="BF49" s="26"/>
      <c r="BG49" s="26"/>
      <c r="BH49" s="26"/>
      <c r="BI49" s="26"/>
      <c r="BJ49" s="26"/>
      <c r="BK49" s="26"/>
      <c r="BL49" s="26"/>
      <c r="BM49" s="26"/>
      <c r="BN49" s="26"/>
      <c r="BO49" s="26"/>
      <c r="BP49" s="26"/>
      <c r="BQ49" s="26"/>
      <c r="BR49" s="26"/>
      <c r="BS49" s="26"/>
    </row>
    <row r="50" spans="1:71" x14ac:dyDescent="0.2">
      <c r="A50" s="1244"/>
      <c r="B50" s="1244"/>
      <c r="C50" s="1244"/>
      <c r="D50" s="1244"/>
      <c r="E50" s="1244"/>
      <c r="F50" s="1244"/>
      <c r="G50" s="1244"/>
      <c r="H50" s="1244"/>
      <c r="I50" s="1244"/>
      <c r="J50" s="1244"/>
      <c r="K50" s="1244"/>
      <c r="L50" s="1244"/>
      <c r="M50" s="1244"/>
      <c r="N50" s="1244"/>
      <c r="O50" s="1244"/>
      <c r="P50" s="1244"/>
      <c r="Q50" s="1244"/>
      <c r="R50" s="1244"/>
      <c r="S50" s="1244"/>
      <c r="T50" s="1244"/>
      <c r="U50" s="1244"/>
      <c r="V50" s="1244"/>
      <c r="W50" s="1244"/>
      <c r="X50" s="1244"/>
      <c r="Y50" s="1244"/>
      <c r="Z50" s="1244"/>
      <c r="AA50" s="1244"/>
      <c r="AB50" s="1244"/>
      <c r="AC50" s="1244"/>
      <c r="AD50" s="1244"/>
      <c r="AE50" s="1244"/>
      <c r="AF50" s="1244"/>
      <c r="AG50" s="1244"/>
      <c r="AH50" s="1244"/>
      <c r="AI50" s="1244"/>
      <c r="AJ50" s="26"/>
      <c r="AK50" s="26"/>
      <c r="AL50" s="26"/>
      <c r="AM50" s="26"/>
      <c r="AN50" s="26"/>
      <c r="AO50" s="26"/>
      <c r="AP50" s="26"/>
      <c r="AQ50" s="26"/>
      <c r="AR50" s="26"/>
      <c r="AS50" s="26"/>
      <c r="AT50" s="26"/>
      <c r="AU50" s="26"/>
      <c r="AV50" s="26"/>
      <c r="AW50" s="26"/>
      <c r="AX50" s="26"/>
      <c r="AY50" s="26"/>
      <c r="AZ50" s="26"/>
      <c r="BA50" s="26"/>
      <c r="BB50" s="26"/>
      <c r="BC50" s="26"/>
      <c r="BD50" s="26"/>
      <c r="BE50" s="26"/>
      <c r="BF50" s="26"/>
      <c r="BG50" s="26"/>
      <c r="BH50" s="26"/>
      <c r="BI50" s="26"/>
      <c r="BJ50" s="26"/>
      <c r="BK50" s="26"/>
      <c r="BL50" s="26"/>
      <c r="BM50" s="26"/>
      <c r="BN50" s="26"/>
      <c r="BO50" s="26"/>
      <c r="BP50" s="26"/>
      <c r="BQ50" s="26"/>
      <c r="BR50" s="26"/>
      <c r="BS50" s="26"/>
    </row>
    <row r="51" spans="1:71" x14ac:dyDescent="0.2">
      <c r="A51" s="1244"/>
      <c r="B51" s="1244"/>
      <c r="C51" s="1244"/>
      <c r="D51" s="1244"/>
      <c r="E51" s="1244"/>
      <c r="F51" s="1244"/>
      <c r="G51" s="1244"/>
      <c r="H51" s="1244"/>
      <c r="I51" s="1244"/>
      <c r="J51" s="1244"/>
      <c r="K51" s="1244"/>
      <c r="L51" s="1244"/>
      <c r="M51" s="1244"/>
      <c r="N51" s="1244"/>
      <c r="O51" s="1244"/>
      <c r="P51" s="1244"/>
      <c r="Q51" s="1244"/>
      <c r="R51" s="1244"/>
      <c r="S51" s="1244"/>
      <c r="T51" s="1244"/>
      <c r="U51" s="1244"/>
      <c r="V51" s="1244"/>
      <c r="W51" s="1244"/>
      <c r="X51" s="1244"/>
      <c r="Y51" s="1244"/>
      <c r="Z51" s="1244"/>
      <c r="AA51" s="1244"/>
      <c r="AB51" s="1244"/>
      <c r="AC51" s="1244"/>
      <c r="AD51" s="1244"/>
      <c r="AE51" s="1244"/>
      <c r="AF51" s="1244"/>
      <c r="AG51" s="1244"/>
      <c r="AH51" s="1244"/>
      <c r="AI51" s="1244"/>
      <c r="AJ51" s="26"/>
      <c r="AK51" s="26"/>
      <c r="AL51" s="26"/>
      <c r="AM51" s="26"/>
      <c r="AN51" s="26"/>
      <c r="AO51" s="26"/>
      <c r="AP51" s="26"/>
      <c r="AQ51" s="26"/>
      <c r="AR51" s="26"/>
      <c r="AS51" s="26"/>
      <c r="AT51" s="26"/>
      <c r="AU51" s="26"/>
      <c r="AV51" s="26"/>
      <c r="AW51" s="26"/>
      <c r="AX51" s="26"/>
      <c r="AY51" s="26"/>
      <c r="AZ51" s="26"/>
      <c r="BA51" s="26"/>
      <c r="BB51" s="26"/>
      <c r="BC51" s="26"/>
      <c r="BD51" s="26"/>
      <c r="BE51" s="26"/>
      <c r="BF51" s="26"/>
      <c r="BG51" s="26"/>
      <c r="BH51" s="26"/>
      <c r="BI51" s="26"/>
      <c r="BJ51" s="26"/>
      <c r="BK51" s="26"/>
      <c r="BL51" s="26"/>
      <c r="BM51" s="26"/>
      <c r="BN51" s="26"/>
      <c r="BO51" s="26"/>
      <c r="BP51" s="26"/>
      <c r="BQ51" s="26"/>
      <c r="BR51" s="26"/>
      <c r="BS51" s="26"/>
    </row>
    <row r="52" spans="1:71" x14ac:dyDescent="0.2">
      <c r="A52" s="1244"/>
      <c r="B52" s="1244"/>
      <c r="C52" s="1244"/>
      <c r="D52" s="1244"/>
      <c r="E52" s="1244"/>
      <c r="F52" s="1244"/>
      <c r="G52" s="1244"/>
      <c r="H52" s="1244"/>
      <c r="I52" s="1244"/>
      <c r="J52" s="1244"/>
      <c r="K52" s="1244"/>
      <c r="L52" s="1244"/>
      <c r="M52" s="1244"/>
      <c r="N52" s="1244"/>
      <c r="O52" s="1244"/>
      <c r="P52" s="1244"/>
      <c r="Q52" s="1244"/>
      <c r="R52" s="1244"/>
      <c r="S52" s="1244"/>
      <c r="T52" s="1244"/>
      <c r="U52" s="1244"/>
      <c r="V52" s="1244"/>
      <c r="W52" s="1244"/>
      <c r="X52" s="1244"/>
      <c r="Y52" s="1244"/>
      <c r="Z52" s="1244"/>
      <c r="AA52" s="1244"/>
      <c r="AB52" s="1244"/>
      <c r="AC52" s="1244"/>
      <c r="AD52" s="1244"/>
      <c r="AE52" s="1244"/>
      <c r="AF52" s="1244"/>
      <c r="AG52" s="1244"/>
      <c r="AH52" s="1244"/>
      <c r="AI52" s="1244"/>
      <c r="AJ52" s="26"/>
      <c r="AK52" s="26"/>
      <c r="AL52" s="26"/>
      <c r="AM52" s="26"/>
      <c r="AN52" s="26"/>
      <c r="AO52" s="26"/>
      <c r="AP52" s="26"/>
      <c r="AQ52" s="26"/>
      <c r="AR52" s="26"/>
      <c r="AS52" s="26"/>
      <c r="AT52" s="26"/>
      <c r="AU52" s="26"/>
      <c r="AV52" s="26"/>
      <c r="AW52" s="26"/>
      <c r="AX52" s="26"/>
      <c r="AY52" s="26"/>
      <c r="AZ52" s="26"/>
      <c r="BA52" s="26"/>
      <c r="BB52" s="26"/>
      <c r="BC52" s="26"/>
      <c r="BD52" s="26"/>
      <c r="BE52" s="26"/>
      <c r="BF52" s="26"/>
      <c r="BG52" s="26"/>
      <c r="BH52" s="26"/>
      <c r="BI52" s="26"/>
      <c r="BJ52" s="26"/>
      <c r="BK52" s="26"/>
      <c r="BL52" s="26"/>
      <c r="BM52" s="26"/>
      <c r="BN52" s="26"/>
      <c r="BO52" s="26"/>
      <c r="BP52" s="26"/>
      <c r="BQ52" s="26"/>
      <c r="BR52" s="26"/>
      <c r="BS52" s="26"/>
    </row>
    <row r="53" spans="1:71" x14ac:dyDescent="0.2">
      <c r="A53" s="1244"/>
      <c r="B53" s="1244"/>
      <c r="C53" s="1244"/>
      <c r="D53" s="1244"/>
      <c r="E53" s="1244"/>
      <c r="F53" s="1244"/>
      <c r="G53" s="1244"/>
      <c r="H53" s="1244"/>
      <c r="I53" s="1244"/>
      <c r="J53" s="1244"/>
      <c r="K53" s="1244"/>
      <c r="L53" s="1244"/>
      <c r="M53" s="1244"/>
      <c r="N53" s="1244"/>
      <c r="O53" s="1244"/>
      <c r="P53" s="1244"/>
      <c r="Q53" s="1244"/>
      <c r="R53" s="1244"/>
      <c r="S53" s="1244"/>
      <c r="T53" s="1244"/>
      <c r="U53" s="1244"/>
      <c r="V53" s="1244"/>
      <c r="W53" s="1244"/>
      <c r="X53" s="1244"/>
      <c r="Y53" s="1244"/>
      <c r="Z53" s="1244"/>
      <c r="AA53" s="1244"/>
      <c r="AB53" s="1244"/>
      <c r="AC53" s="1244"/>
      <c r="AD53" s="1244"/>
      <c r="AE53" s="1244"/>
      <c r="AF53" s="1244"/>
      <c r="AG53" s="1244"/>
      <c r="AH53" s="1244"/>
      <c r="AI53" s="1244"/>
      <c r="AJ53" s="26"/>
      <c r="AK53" s="26"/>
      <c r="AL53" s="26"/>
      <c r="AM53" s="26"/>
      <c r="AN53" s="26"/>
      <c r="AO53" s="26"/>
      <c r="AP53" s="26"/>
      <c r="AQ53" s="26"/>
      <c r="AR53" s="26"/>
      <c r="AS53" s="26"/>
      <c r="AT53" s="26"/>
      <c r="AU53" s="26"/>
      <c r="AV53" s="26"/>
      <c r="AW53" s="26"/>
      <c r="AX53" s="26"/>
      <c r="AY53" s="26"/>
      <c r="AZ53" s="26"/>
      <c r="BA53" s="26"/>
      <c r="BB53" s="26"/>
      <c r="BC53" s="26"/>
      <c r="BD53" s="26"/>
      <c r="BE53" s="26"/>
      <c r="BF53" s="26"/>
      <c r="BG53" s="26"/>
      <c r="BH53" s="26"/>
      <c r="BI53" s="26"/>
      <c r="BJ53" s="26"/>
      <c r="BK53" s="26"/>
      <c r="BL53" s="26"/>
      <c r="BM53" s="26"/>
      <c r="BN53" s="26"/>
      <c r="BO53" s="26"/>
      <c r="BP53" s="26"/>
      <c r="BQ53" s="26"/>
      <c r="BR53" s="26"/>
      <c r="BS53" s="26"/>
    </row>
    <row r="54" spans="1:71" x14ac:dyDescent="0.2">
      <c r="A54" s="1244"/>
      <c r="B54" s="1244"/>
      <c r="C54" s="1244"/>
      <c r="D54" s="1244"/>
      <c r="E54" s="1244"/>
      <c r="F54" s="1244"/>
      <c r="G54" s="1244"/>
      <c r="H54" s="1244"/>
      <c r="I54" s="1244"/>
      <c r="J54" s="1244"/>
      <c r="K54" s="1244"/>
      <c r="L54" s="1244"/>
      <c r="M54" s="1244"/>
      <c r="N54" s="1244"/>
      <c r="O54" s="1244"/>
      <c r="P54" s="1244"/>
      <c r="Q54" s="1244"/>
      <c r="R54" s="1244"/>
      <c r="S54" s="1244"/>
      <c r="T54" s="1244"/>
      <c r="U54" s="1244"/>
      <c r="V54" s="1244"/>
      <c r="W54" s="1244"/>
      <c r="X54" s="1244"/>
      <c r="Y54" s="1244"/>
      <c r="Z54" s="1244"/>
      <c r="AA54" s="1244"/>
      <c r="AB54" s="1244"/>
      <c r="AC54" s="1244"/>
      <c r="AD54" s="1244"/>
      <c r="AE54" s="1244"/>
      <c r="AF54" s="1244"/>
      <c r="AG54" s="1244"/>
      <c r="AH54" s="1244"/>
      <c r="AI54" s="1244"/>
      <c r="AJ54" s="26"/>
      <c r="AK54" s="26"/>
      <c r="AL54" s="26"/>
      <c r="AM54" s="26"/>
      <c r="AN54" s="26"/>
      <c r="AO54" s="26"/>
      <c r="AP54" s="26"/>
      <c r="AQ54" s="26"/>
      <c r="AR54" s="26"/>
      <c r="AS54" s="26"/>
      <c r="AT54" s="26"/>
      <c r="AU54" s="26"/>
      <c r="AV54" s="26"/>
      <c r="AW54" s="26"/>
      <c r="AX54" s="26"/>
      <c r="AY54" s="26"/>
      <c r="AZ54" s="26"/>
      <c r="BA54" s="26"/>
      <c r="BB54" s="26"/>
      <c r="BC54" s="26"/>
      <c r="BD54" s="26"/>
      <c r="BE54" s="26"/>
      <c r="BF54" s="26"/>
      <c r="BG54" s="26"/>
      <c r="BH54" s="26"/>
      <c r="BI54" s="26"/>
      <c r="BJ54" s="26"/>
      <c r="BK54" s="26"/>
      <c r="BL54" s="26"/>
      <c r="BM54" s="26"/>
      <c r="BN54" s="26"/>
      <c r="BO54" s="26"/>
      <c r="BP54" s="26"/>
      <c r="BQ54" s="26"/>
      <c r="BR54" s="26"/>
      <c r="BS54" s="26"/>
    </row>
    <row r="55" spans="1:71" x14ac:dyDescent="0.2">
      <c r="A55" s="1244"/>
      <c r="B55" s="1244"/>
      <c r="C55" s="1244"/>
      <c r="D55" s="1244"/>
      <c r="E55" s="1244"/>
      <c r="F55" s="1244"/>
      <c r="G55" s="1244"/>
      <c r="H55" s="1244"/>
      <c r="I55" s="1244"/>
      <c r="J55" s="1244"/>
      <c r="K55" s="1244"/>
      <c r="L55" s="1244"/>
      <c r="M55" s="1244"/>
      <c r="N55" s="1244"/>
      <c r="O55" s="1244"/>
      <c r="P55" s="1244"/>
      <c r="Q55" s="1244"/>
      <c r="R55" s="1244"/>
      <c r="S55" s="1244"/>
      <c r="T55" s="1244"/>
      <c r="U55" s="1244"/>
      <c r="V55" s="1244"/>
      <c r="W55" s="1244"/>
      <c r="X55" s="1244"/>
      <c r="Y55" s="1244"/>
      <c r="Z55" s="1244"/>
      <c r="AA55" s="1244"/>
      <c r="AB55" s="1244"/>
      <c r="AC55" s="1244"/>
      <c r="AD55" s="1244"/>
      <c r="AE55" s="1244"/>
      <c r="AF55" s="1244"/>
      <c r="AG55" s="1244"/>
      <c r="AH55" s="1244"/>
      <c r="AI55" s="1244"/>
      <c r="AJ55" s="26"/>
      <c r="AK55" s="26"/>
      <c r="AL55" s="26"/>
      <c r="AM55" s="26"/>
      <c r="AN55" s="26"/>
      <c r="AO55" s="26"/>
      <c r="AP55" s="26"/>
      <c r="AQ55" s="26"/>
      <c r="AR55" s="26"/>
      <c r="AS55" s="26"/>
      <c r="AT55" s="26"/>
      <c r="AU55" s="26"/>
      <c r="AV55" s="26"/>
      <c r="AW55" s="26"/>
      <c r="AX55" s="26"/>
      <c r="AY55" s="26"/>
      <c r="AZ55" s="26"/>
      <c r="BA55" s="26"/>
      <c r="BB55" s="26"/>
      <c r="BC55" s="26"/>
      <c r="BD55" s="26"/>
      <c r="BE55" s="26"/>
      <c r="BF55" s="26"/>
      <c r="BG55" s="26"/>
      <c r="BH55" s="26"/>
      <c r="BI55" s="26"/>
      <c r="BJ55" s="26"/>
      <c r="BK55" s="26"/>
      <c r="BL55" s="26"/>
      <c r="BM55" s="26"/>
      <c r="BN55" s="26"/>
      <c r="BO55" s="26"/>
      <c r="BP55" s="26"/>
      <c r="BQ55" s="26"/>
      <c r="BR55" s="26"/>
      <c r="BS55" s="26"/>
    </row>
    <row r="56" spans="1:71" x14ac:dyDescent="0.2">
      <c r="A56" s="1244"/>
      <c r="B56" s="1244"/>
      <c r="C56" s="1244"/>
      <c r="D56" s="1244"/>
      <c r="E56" s="1244"/>
      <c r="F56" s="1244"/>
      <c r="G56" s="1244"/>
      <c r="H56" s="1244"/>
      <c r="I56" s="1244"/>
      <c r="J56" s="1244"/>
      <c r="K56" s="1244"/>
      <c r="L56" s="1244"/>
      <c r="M56" s="1244"/>
      <c r="N56" s="1244"/>
      <c r="O56" s="1244"/>
      <c r="P56" s="1244"/>
      <c r="Q56" s="1244"/>
      <c r="R56" s="1244"/>
      <c r="S56" s="1244"/>
      <c r="T56" s="1244"/>
      <c r="U56" s="1244"/>
      <c r="V56" s="1244"/>
      <c r="W56" s="1244"/>
      <c r="X56" s="1244"/>
      <c r="Y56" s="1244"/>
      <c r="Z56" s="1244"/>
      <c r="AA56" s="1244"/>
      <c r="AB56" s="1244"/>
      <c r="AC56" s="1244"/>
      <c r="AD56" s="1244"/>
      <c r="AE56" s="1244"/>
      <c r="AF56" s="1244"/>
      <c r="AG56" s="1244"/>
      <c r="AH56" s="1244"/>
      <c r="AI56" s="1244"/>
      <c r="AJ56" s="26"/>
      <c r="AK56" s="26"/>
      <c r="AL56" s="26"/>
      <c r="AM56" s="26"/>
      <c r="AN56" s="26"/>
      <c r="AO56" s="26"/>
      <c r="AP56" s="26"/>
      <c r="AQ56" s="26"/>
      <c r="AR56" s="26"/>
      <c r="AS56" s="26"/>
      <c r="AT56" s="26"/>
      <c r="AU56" s="26"/>
      <c r="AV56" s="26"/>
      <c r="AW56" s="26"/>
      <c r="AX56" s="26"/>
      <c r="AY56" s="26"/>
      <c r="AZ56" s="26"/>
      <c r="BA56" s="26"/>
      <c r="BB56" s="26"/>
      <c r="BC56" s="26"/>
      <c r="BD56" s="26"/>
      <c r="BE56" s="26"/>
      <c r="BF56" s="26"/>
      <c r="BG56" s="26"/>
      <c r="BH56" s="26"/>
      <c r="BI56" s="26"/>
      <c r="BJ56" s="26"/>
      <c r="BK56" s="26"/>
      <c r="BL56" s="26"/>
      <c r="BM56" s="26"/>
      <c r="BN56" s="26"/>
      <c r="BO56" s="26"/>
      <c r="BP56" s="26"/>
      <c r="BQ56" s="26"/>
      <c r="BR56" s="26"/>
      <c r="BS56" s="26"/>
    </row>
    <row r="57" spans="1:71" x14ac:dyDescent="0.2">
      <c r="A57" s="1244"/>
      <c r="B57" s="1244"/>
      <c r="C57" s="1244"/>
      <c r="D57" s="1244"/>
      <c r="E57" s="1244"/>
      <c r="F57" s="1244"/>
      <c r="G57" s="1244"/>
      <c r="H57" s="1244"/>
      <c r="I57" s="1244"/>
      <c r="J57" s="1244"/>
      <c r="K57" s="1244"/>
      <c r="L57" s="1244"/>
      <c r="M57" s="1244"/>
      <c r="N57" s="1244"/>
      <c r="O57" s="1244"/>
      <c r="P57" s="1244"/>
      <c r="Q57" s="1244"/>
      <c r="R57" s="1244"/>
      <c r="S57" s="1244"/>
      <c r="T57" s="1244"/>
      <c r="U57" s="1244"/>
      <c r="V57" s="1244"/>
      <c r="W57" s="1244"/>
      <c r="X57" s="1244"/>
      <c r="Y57" s="1244"/>
      <c r="Z57" s="1244"/>
      <c r="AA57" s="1244"/>
      <c r="AB57" s="1244"/>
      <c r="AC57" s="1244"/>
      <c r="AD57" s="1244"/>
      <c r="AE57" s="1244"/>
      <c r="AF57" s="1244"/>
      <c r="AG57" s="1244"/>
      <c r="AH57" s="1244"/>
      <c r="AI57" s="1244"/>
      <c r="AJ57" s="26"/>
      <c r="AK57" s="26"/>
      <c r="AL57" s="26"/>
      <c r="AM57" s="26"/>
      <c r="AN57" s="26"/>
      <c r="AO57" s="26"/>
      <c r="AP57" s="26"/>
      <c r="AQ57" s="26"/>
      <c r="AR57" s="26"/>
      <c r="AS57" s="26"/>
      <c r="AT57" s="26"/>
      <c r="AU57" s="26"/>
      <c r="AV57" s="26"/>
      <c r="AW57" s="26"/>
      <c r="AX57" s="26"/>
      <c r="AY57" s="26"/>
      <c r="AZ57" s="26"/>
      <c r="BA57" s="26"/>
      <c r="BB57" s="26"/>
      <c r="BC57" s="26"/>
      <c r="BD57" s="26"/>
      <c r="BE57" s="26"/>
      <c r="BF57" s="26"/>
      <c r="BG57" s="26"/>
      <c r="BH57" s="26"/>
      <c r="BI57" s="26"/>
      <c r="BJ57" s="26"/>
      <c r="BK57" s="26"/>
      <c r="BL57" s="26"/>
      <c r="BM57" s="26"/>
      <c r="BN57" s="26"/>
      <c r="BO57" s="26"/>
      <c r="BP57" s="26"/>
      <c r="BQ57" s="26"/>
      <c r="BR57" s="26"/>
      <c r="BS57" s="26"/>
    </row>
    <row r="58" spans="1:71" x14ac:dyDescent="0.2">
      <c r="A58" s="1244"/>
      <c r="B58" s="1244"/>
      <c r="C58" s="1244"/>
      <c r="D58" s="1244"/>
      <c r="E58" s="1244"/>
      <c r="F58" s="1244"/>
      <c r="G58" s="1244"/>
      <c r="H58" s="1244"/>
      <c r="I58" s="1244"/>
      <c r="J58" s="1244"/>
      <c r="K58" s="1244"/>
      <c r="L58" s="1244"/>
      <c r="M58" s="1244"/>
      <c r="N58" s="1244"/>
      <c r="O58" s="1244"/>
      <c r="P58" s="1244"/>
      <c r="Q58" s="1244"/>
      <c r="R58" s="1244"/>
      <c r="S58" s="1244"/>
      <c r="T58" s="1244"/>
      <c r="U58" s="1244"/>
      <c r="V58" s="1244"/>
      <c r="W58" s="1244"/>
      <c r="X58" s="1244"/>
      <c r="Y58" s="1244"/>
      <c r="Z58" s="1244"/>
      <c r="AA58" s="1244"/>
      <c r="AB58" s="1244"/>
      <c r="AC58" s="1244"/>
      <c r="AD58" s="1244"/>
      <c r="AE58" s="1244"/>
      <c r="AF58" s="1244"/>
      <c r="AG58" s="1244"/>
      <c r="AH58" s="1244"/>
      <c r="AI58" s="1244"/>
      <c r="AJ58" s="26"/>
      <c r="AK58" s="26"/>
      <c r="AL58" s="26"/>
      <c r="AM58" s="26"/>
      <c r="AN58" s="26"/>
      <c r="AO58" s="26"/>
      <c r="AP58" s="26"/>
      <c r="AQ58" s="26"/>
      <c r="AR58" s="26"/>
      <c r="AS58" s="26"/>
      <c r="AT58" s="26"/>
      <c r="AU58" s="26"/>
      <c r="AV58" s="26"/>
      <c r="AW58" s="26"/>
      <c r="AX58" s="26"/>
      <c r="AY58" s="26"/>
      <c r="AZ58" s="26"/>
      <c r="BA58" s="26"/>
      <c r="BB58" s="26"/>
      <c r="BC58" s="26"/>
      <c r="BD58" s="26"/>
      <c r="BE58" s="26"/>
      <c r="BF58" s="26"/>
      <c r="BG58" s="26"/>
      <c r="BH58" s="26"/>
      <c r="BI58" s="26"/>
      <c r="BJ58" s="26"/>
      <c r="BK58" s="26"/>
      <c r="BL58" s="26"/>
      <c r="BM58" s="26"/>
      <c r="BN58" s="26"/>
      <c r="BO58" s="26"/>
      <c r="BP58" s="26"/>
      <c r="BQ58" s="26"/>
      <c r="BR58" s="26"/>
      <c r="BS58" s="26"/>
    </row>
    <row r="59" spans="1:71" x14ac:dyDescent="0.2">
      <c r="A59" s="1244"/>
      <c r="B59" s="1244"/>
      <c r="C59" s="1244"/>
      <c r="D59" s="1244"/>
      <c r="E59" s="1244"/>
      <c r="F59" s="1244"/>
      <c r="G59" s="1244"/>
      <c r="H59" s="1244"/>
      <c r="I59" s="1244"/>
      <c r="J59" s="1244"/>
      <c r="K59" s="1244"/>
      <c r="L59" s="1244"/>
      <c r="M59" s="1244"/>
      <c r="N59" s="1244"/>
      <c r="O59" s="1244"/>
      <c r="P59" s="1244"/>
      <c r="Q59" s="1244"/>
      <c r="R59" s="1244"/>
      <c r="S59" s="1244"/>
      <c r="T59" s="1244"/>
      <c r="U59" s="1244"/>
      <c r="V59" s="1244"/>
      <c r="W59" s="1244"/>
      <c r="X59" s="1244"/>
      <c r="Y59" s="1244"/>
      <c r="Z59" s="1244"/>
      <c r="AA59" s="1244"/>
      <c r="AB59" s="1244"/>
      <c r="AC59" s="1244"/>
      <c r="AD59" s="1244"/>
      <c r="AE59" s="1244"/>
      <c r="AF59" s="1244"/>
      <c r="AG59" s="1244"/>
      <c r="AH59" s="1244"/>
      <c r="AI59" s="1244"/>
      <c r="AJ59" s="26"/>
      <c r="AK59" s="26"/>
      <c r="AL59" s="26"/>
      <c r="AM59" s="26"/>
      <c r="AN59" s="26"/>
      <c r="AO59" s="26"/>
      <c r="AP59" s="26"/>
      <c r="AQ59" s="26"/>
      <c r="AR59" s="26"/>
      <c r="AS59" s="26"/>
      <c r="AT59" s="26"/>
      <c r="AU59" s="26"/>
      <c r="AV59" s="26"/>
      <c r="AW59" s="26"/>
      <c r="AX59" s="26"/>
      <c r="AY59" s="26"/>
      <c r="AZ59" s="26"/>
      <c r="BA59" s="26"/>
      <c r="BB59" s="26"/>
      <c r="BC59" s="26"/>
      <c r="BD59" s="26"/>
      <c r="BE59" s="26"/>
      <c r="BF59" s="26"/>
      <c r="BG59" s="26"/>
      <c r="BH59" s="26"/>
      <c r="BI59" s="26"/>
      <c r="BJ59" s="26"/>
      <c r="BK59" s="26"/>
      <c r="BL59" s="26"/>
      <c r="BM59" s="26"/>
      <c r="BN59" s="26"/>
      <c r="BO59" s="26"/>
      <c r="BP59" s="26"/>
      <c r="BQ59" s="26"/>
      <c r="BR59" s="26"/>
      <c r="BS59" s="26"/>
    </row>
    <row r="60" spans="1:71" x14ac:dyDescent="0.2">
      <c r="A60" s="1244"/>
      <c r="B60" s="1244"/>
      <c r="C60" s="1244"/>
      <c r="D60" s="1244"/>
      <c r="E60" s="1244"/>
      <c r="F60" s="1244"/>
      <c r="G60" s="1244"/>
      <c r="H60" s="1244"/>
      <c r="I60" s="1244"/>
      <c r="J60" s="1244"/>
      <c r="K60" s="1244"/>
      <c r="L60" s="1244"/>
      <c r="M60" s="1244"/>
      <c r="N60" s="1244"/>
      <c r="O60" s="1244"/>
      <c r="P60" s="1244"/>
      <c r="Q60" s="1244"/>
      <c r="R60" s="1244"/>
      <c r="S60" s="1244"/>
      <c r="T60" s="1244"/>
      <c r="U60" s="1244"/>
      <c r="V60" s="1244"/>
      <c r="W60" s="1244"/>
      <c r="X60" s="1244"/>
      <c r="Y60" s="1244"/>
      <c r="Z60" s="1244"/>
      <c r="AA60" s="1244"/>
      <c r="AB60" s="1244"/>
      <c r="AC60" s="1244"/>
      <c r="AD60" s="1244"/>
      <c r="AE60" s="1244"/>
      <c r="AF60" s="1244"/>
      <c r="AG60" s="1244"/>
      <c r="AH60" s="1244"/>
      <c r="AI60" s="1244"/>
      <c r="AJ60" s="26"/>
      <c r="AK60" s="26"/>
      <c r="AL60" s="26"/>
      <c r="AM60" s="26"/>
      <c r="AN60" s="26"/>
      <c r="AO60" s="26"/>
      <c r="AP60" s="26"/>
      <c r="AQ60" s="26"/>
      <c r="AR60" s="26"/>
      <c r="AS60" s="26"/>
      <c r="AT60" s="26"/>
      <c r="AU60" s="26"/>
      <c r="AV60" s="26"/>
      <c r="AW60" s="26"/>
      <c r="AX60" s="26"/>
      <c r="AY60" s="26"/>
      <c r="AZ60" s="26"/>
      <c r="BA60" s="26"/>
      <c r="BB60" s="26"/>
      <c r="BC60" s="26"/>
      <c r="BD60" s="26"/>
      <c r="BE60" s="26"/>
      <c r="BF60" s="26"/>
      <c r="BG60" s="26"/>
      <c r="BH60" s="26"/>
      <c r="BI60" s="26"/>
      <c r="BJ60" s="26"/>
      <c r="BK60" s="26"/>
      <c r="BL60" s="26"/>
      <c r="BM60" s="26"/>
      <c r="BN60" s="26"/>
      <c r="BO60" s="26"/>
      <c r="BP60" s="26"/>
      <c r="BQ60" s="26"/>
      <c r="BR60" s="26"/>
      <c r="BS60" s="26"/>
    </row>
    <row r="61" spans="1:71" x14ac:dyDescent="0.2">
      <c r="A61" s="1244"/>
      <c r="B61" s="1244"/>
      <c r="C61" s="1244"/>
      <c r="D61" s="1244"/>
      <c r="E61" s="1244"/>
      <c r="F61" s="1244"/>
      <c r="G61" s="1244"/>
      <c r="H61" s="1244"/>
      <c r="I61" s="1244"/>
      <c r="J61" s="1244"/>
      <c r="K61" s="1244"/>
      <c r="L61" s="1244"/>
      <c r="M61" s="1244"/>
      <c r="N61" s="1244"/>
      <c r="O61" s="1244"/>
      <c r="P61" s="1244"/>
      <c r="Q61" s="1244"/>
      <c r="R61" s="1244"/>
      <c r="S61" s="1244"/>
      <c r="T61" s="1244"/>
      <c r="U61" s="1244"/>
      <c r="V61" s="1244"/>
      <c r="W61" s="1244"/>
      <c r="X61" s="1244"/>
      <c r="Y61" s="1244"/>
      <c r="Z61" s="1244"/>
      <c r="AA61" s="1244"/>
      <c r="AB61" s="1244"/>
      <c r="AC61" s="1244"/>
      <c r="AD61" s="1244"/>
      <c r="AE61" s="1244"/>
      <c r="AF61" s="1244"/>
      <c r="AG61" s="1244"/>
      <c r="AH61" s="1244"/>
      <c r="AI61" s="1244"/>
      <c r="AJ61" s="26"/>
      <c r="AK61" s="26"/>
      <c r="AL61" s="26"/>
      <c r="AM61" s="26"/>
      <c r="AN61" s="26"/>
      <c r="AO61" s="26"/>
      <c r="AP61" s="26"/>
      <c r="AQ61" s="26"/>
      <c r="AR61" s="26"/>
      <c r="AS61" s="26"/>
      <c r="AT61" s="26"/>
      <c r="AU61" s="26"/>
      <c r="AV61" s="26"/>
      <c r="AW61" s="26"/>
      <c r="AX61" s="26"/>
      <c r="AY61" s="26"/>
      <c r="AZ61" s="26"/>
      <c r="BA61" s="26"/>
      <c r="BB61" s="26"/>
      <c r="BC61" s="26"/>
      <c r="BD61" s="26"/>
      <c r="BE61" s="26"/>
      <c r="BF61" s="26"/>
      <c r="BG61" s="26"/>
      <c r="BH61" s="26"/>
      <c r="BI61" s="26"/>
      <c r="BJ61" s="26"/>
      <c r="BK61" s="26"/>
      <c r="BL61" s="26"/>
      <c r="BM61" s="26"/>
      <c r="BN61" s="26"/>
      <c r="BO61" s="26"/>
      <c r="BP61" s="26"/>
      <c r="BQ61" s="26"/>
      <c r="BR61" s="26"/>
      <c r="BS61" s="26"/>
    </row>
    <row r="62" spans="1:71" x14ac:dyDescent="0.2">
      <c r="A62" s="1244"/>
      <c r="B62" s="1244"/>
      <c r="C62" s="1244"/>
      <c r="D62" s="1244"/>
      <c r="E62" s="1244"/>
      <c r="F62" s="1244"/>
      <c r="G62" s="1244"/>
      <c r="H62" s="1244"/>
      <c r="I62" s="1244"/>
      <c r="J62" s="1244"/>
      <c r="K62" s="1244"/>
      <c r="L62" s="1244"/>
      <c r="M62" s="1244"/>
      <c r="N62" s="1244"/>
      <c r="O62" s="1244"/>
      <c r="P62" s="1244"/>
      <c r="Q62" s="1244"/>
      <c r="R62" s="1244"/>
      <c r="S62" s="1244"/>
      <c r="T62" s="1244"/>
      <c r="U62" s="1244"/>
      <c r="V62" s="1244"/>
      <c r="W62" s="1244"/>
      <c r="X62" s="1244"/>
      <c r="Y62" s="1244"/>
      <c r="Z62" s="1244"/>
      <c r="AA62" s="1244"/>
      <c r="AB62" s="1244"/>
      <c r="AC62" s="1244"/>
      <c r="AD62" s="1244"/>
      <c r="AE62" s="1244"/>
      <c r="AF62" s="1244"/>
      <c r="AG62" s="1244"/>
      <c r="AH62" s="1244"/>
      <c r="AI62" s="1244"/>
      <c r="AJ62" s="26"/>
      <c r="AK62" s="26"/>
      <c r="AL62" s="26"/>
      <c r="AM62" s="26"/>
      <c r="AN62" s="26"/>
      <c r="AO62" s="26"/>
      <c r="AP62" s="26"/>
      <c r="AQ62" s="26"/>
      <c r="AR62" s="26"/>
      <c r="AS62" s="26"/>
      <c r="AT62" s="26"/>
      <c r="AU62" s="26"/>
      <c r="AV62" s="26"/>
      <c r="AW62" s="26"/>
      <c r="AX62" s="26"/>
      <c r="AY62" s="26"/>
      <c r="AZ62" s="26"/>
      <c r="BA62" s="26"/>
      <c r="BB62" s="26"/>
      <c r="BC62" s="26"/>
      <c r="BD62" s="26"/>
      <c r="BE62" s="26"/>
      <c r="BF62" s="26"/>
      <c r="BG62" s="26"/>
      <c r="BH62" s="26"/>
      <c r="BI62" s="26"/>
      <c r="BJ62" s="26"/>
      <c r="BK62" s="26"/>
      <c r="BL62" s="26"/>
      <c r="BM62" s="26"/>
      <c r="BN62" s="26"/>
      <c r="BO62" s="26"/>
      <c r="BP62" s="26"/>
      <c r="BQ62" s="26"/>
      <c r="BR62" s="26"/>
      <c r="BS62" s="26"/>
    </row>
  </sheetData>
  <sheetProtection sheet="1" objects="1" scenarios="1" selectLockedCells="1" selectUnlockedCells="1"/>
  <mergeCells count="2">
    <mergeCell ref="A34:AI62"/>
    <mergeCell ref="A6:AI33"/>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pageSetUpPr fitToPage="1"/>
  </sheetPr>
  <dimension ref="A1:BX62"/>
  <sheetViews>
    <sheetView topLeftCell="A10" zoomScaleNormal="100" workbookViewId="0">
      <selection activeCell="A52" sqref="A52:P52"/>
    </sheetView>
  </sheetViews>
  <sheetFormatPr defaultColWidth="0" defaultRowHeight="12" zeroHeight="1" x14ac:dyDescent="0.2"/>
  <cols>
    <col min="1" max="72" width="2.7109375" style="1" customWidth="1"/>
    <col min="73" max="73" width="2.5703125" style="1" customWidth="1"/>
    <col min="74" max="76" width="2.7109375" style="1" hidden="1" customWidth="1"/>
    <col min="77" max="16384" width="9.140625" style="1" hidden="1"/>
  </cols>
  <sheetData>
    <row r="1" spans="1:73" ht="12" customHeight="1" x14ac:dyDescent="0.2">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41" t="s">
        <v>49</v>
      </c>
      <c r="AK1" s="1641"/>
      <c r="AL1" s="1641"/>
      <c r="AM1" s="1641"/>
      <c r="AN1" s="1641"/>
      <c r="AO1" s="1641"/>
      <c r="AP1" s="1641"/>
      <c r="AQ1" s="1641"/>
      <c r="AR1" s="1641"/>
      <c r="AS1" s="1641"/>
      <c r="AT1" s="1641"/>
      <c r="AU1" s="1641"/>
      <c r="AV1" s="1641"/>
      <c r="AW1" s="1641"/>
      <c r="AX1" s="1641"/>
      <c r="AY1" s="1641"/>
      <c r="AZ1" s="1641"/>
      <c r="BA1" s="1641"/>
      <c r="BB1" s="1641"/>
      <c r="BC1" s="1641"/>
      <c r="BD1" s="1641"/>
      <c r="BE1" s="1641"/>
      <c r="BF1" s="1641"/>
      <c r="BG1" s="1641"/>
      <c r="BH1" s="1641"/>
      <c r="BI1" s="1641"/>
      <c r="BJ1" s="1641"/>
      <c r="BK1" s="1641"/>
      <c r="BL1" s="1641"/>
      <c r="BM1" s="1641"/>
      <c r="BN1" s="1641"/>
      <c r="BO1" s="1641"/>
      <c r="BP1" s="1641"/>
      <c r="BQ1" s="1641"/>
      <c r="BR1" s="1641"/>
      <c r="BS1" s="1641"/>
      <c r="BT1" s="1641"/>
      <c r="BU1" s="1641"/>
    </row>
    <row r="2" spans="1:73"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row>
    <row r="3" spans="1:73"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row>
    <row r="4" spans="1:73"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row>
    <row r="5" spans="1:73" ht="12.75" customHeight="1" x14ac:dyDescent="0.2">
      <c r="A5" s="6"/>
      <c r="B5" s="6"/>
      <c r="C5" s="6"/>
      <c r="D5" s="6"/>
      <c r="E5" s="6"/>
      <c r="F5" s="6"/>
      <c r="G5" s="6"/>
      <c r="H5" s="6"/>
      <c r="I5" s="6"/>
      <c r="J5" s="6"/>
      <c r="K5" s="6"/>
      <c r="L5" s="6"/>
      <c r="M5" s="1378" t="s">
        <v>94</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row>
    <row r="6" spans="1:73"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row>
    <row r="7" spans="1:73" ht="12" customHeight="1" thickBot="1" x14ac:dyDescent="0.25">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row>
    <row r="8" spans="1:73"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20"/>
      <c r="AV8" s="1592" t="s">
        <v>92</v>
      </c>
      <c r="AW8" s="1593"/>
      <c r="AX8" s="1593"/>
      <c r="AY8" s="1593"/>
      <c r="AZ8" s="1593"/>
      <c r="BA8" s="1593"/>
      <c r="BB8" s="1593"/>
      <c r="BC8" s="1594"/>
      <c r="BD8" s="19"/>
      <c r="BE8" s="4"/>
      <c r="BF8" s="1580"/>
      <c r="BG8" s="1581"/>
      <c r="BH8" s="1581"/>
      <c r="BI8" s="1581"/>
      <c r="BJ8" s="1581"/>
      <c r="BK8" s="1581"/>
      <c r="BL8" s="1581"/>
      <c r="BM8" s="1581"/>
      <c r="BN8" s="1581"/>
      <c r="BO8" s="1581"/>
      <c r="BP8" s="1581"/>
      <c r="BQ8" s="1581"/>
      <c r="BR8" s="1581"/>
      <c r="BS8" s="1581"/>
      <c r="BT8" s="1582"/>
      <c r="BU8" s="4"/>
    </row>
    <row r="9" spans="1:73" ht="12" customHeight="1" thickTop="1" thickBot="1" x14ac:dyDescent="0.25">
      <c r="A9" s="6"/>
      <c r="B9" s="6"/>
      <c r="C9" s="6"/>
      <c r="D9" s="6"/>
      <c r="E9" s="6"/>
      <c r="F9" s="6"/>
      <c r="G9" s="6"/>
      <c r="H9" s="6"/>
      <c r="I9" s="6"/>
      <c r="J9" s="6"/>
      <c r="K9" s="6"/>
      <c r="L9" s="6"/>
      <c r="M9" s="6"/>
      <c r="N9" s="6"/>
      <c r="O9" s="6"/>
      <c r="P9" s="6"/>
      <c r="Q9" s="6"/>
      <c r="R9" s="6"/>
      <c r="S9" s="6"/>
      <c r="T9" s="1371"/>
      <c r="U9" s="1371"/>
      <c r="V9" s="1371"/>
      <c r="W9" s="1371"/>
      <c r="X9" s="1371"/>
      <c r="Y9" s="6"/>
      <c r="Z9" s="6"/>
      <c r="AA9" s="6"/>
      <c r="AB9" s="6"/>
      <c r="AC9" s="6"/>
      <c r="AD9" s="6"/>
      <c r="AE9" s="6"/>
      <c r="AF9" s="6"/>
      <c r="AG9" s="6"/>
      <c r="AH9" s="6"/>
      <c r="AI9" s="6"/>
      <c r="AJ9" s="4"/>
      <c r="AK9" s="4"/>
      <c r="AL9" s="4"/>
      <c r="AM9" s="4"/>
      <c r="AN9" s="4"/>
      <c r="AO9" s="4"/>
      <c r="AP9" s="4"/>
      <c r="AQ9" s="4"/>
      <c r="AR9" s="4"/>
      <c r="AS9" s="4"/>
      <c r="AT9" s="4"/>
      <c r="AU9" s="17"/>
      <c r="AV9" s="1595" t="s">
        <v>91</v>
      </c>
      <c r="AW9" s="1595"/>
      <c r="AX9" s="1595"/>
      <c r="AY9" s="1595"/>
      <c r="AZ9" s="1595"/>
      <c r="BA9" s="1595"/>
      <c r="BB9" s="1597"/>
      <c r="BC9" s="1598"/>
      <c r="BD9" s="18"/>
      <c r="BE9" s="4"/>
      <c r="BF9" s="1276" t="s">
        <v>696</v>
      </c>
      <c r="BG9" s="1277"/>
      <c r="BH9" s="1277"/>
      <c r="BI9" s="1277"/>
      <c r="BJ9" s="1277"/>
      <c r="BK9" s="1277"/>
      <c r="BL9" s="1277"/>
      <c r="BM9" s="1277"/>
      <c r="BN9" s="1277"/>
      <c r="BO9" s="1277"/>
      <c r="BP9" s="1277"/>
      <c r="BQ9" s="1277"/>
      <c r="BR9" s="1277"/>
      <c r="BS9" s="1277"/>
      <c r="BT9" s="1278"/>
      <c r="BU9" s="4"/>
    </row>
    <row r="10" spans="1:73" ht="12" customHeight="1" thickTop="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583" t="s">
        <v>749</v>
      </c>
      <c r="AL10" s="1584"/>
      <c r="AM10" s="1584"/>
      <c r="AN10" s="1584"/>
      <c r="AO10" s="1584"/>
      <c r="AP10" s="1584"/>
      <c r="AQ10" s="1584"/>
      <c r="AR10" s="1584"/>
      <c r="AS10" s="1585"/>
      <c r="AT10" s="4"/>
      <c r="AU10" s="17"/>
      <c r="AV10" s="1596" t="s">
        <v>90</v>
      </c>
      <c r="AW10" s="1596"/>
      <c r="AX10" s="1596"/>
      <c r="AY10" s="1596"/>
      <c r="AZ10" s="1596"/>
      <c r="BA10" s="1596"/>
      <c r="BB10" s="1599"/>
      <c r="BC10" s="1600"/>
      <c r="BD10" s="16"/>
      <c r="BE10" s="4"/>
      <c r="BF10" s="1606"/>
      <c r="BG10" s="1607"/>
      <c r="BH10" s="1607"/>
      <c r="BI10" s="1607"/>
      <c r="BJ10" s="1608"/>
      <c r="BK10" s="1609"/>
      <c r="BL10" s="1607"/>
      <c r="BM10" s="1607"/>
      <c r="BN10" s="1607"/>
      <c r="BO10" s="1608"/>
      <c r="BP10" s="1601"/>
      <c r="BQ10" s="1601"/>
      <c r="BR10" s="1601"/>
      <c r="BS10" s="1601"/>
      <c r="BT10" s="1602"/>
      <c r="BU10" s="4"/>
    </row>
    <row r="11" spans="1:73" ht="12" customHeight="1" thickBot="1" x14ac:dyDescent="0.25">
      <c r="A11" s="1634" t="s">
        <v>60</v>
      </c>
      <c r="B11" s="1635"/>
      <c r="C11" s="1635"/>
      <c r="D11" s="1635"/>
      <c r="E11" s="1635"/>
      <c r="F11" s="1635"/>
      <c r="G11" s="1635"/>
      <c r="H11" s="1642" t="s">
        <v>93</v>
      </c>
      <c r="I11" s="1642"/>
      <c r="J11" s="1642"/>
      <c r="K11" s="1642"/>
      <c r="L11" s="1642"/>
      <c r="M11" s="1642"/>
      <c r="N11" s="1642"/>
      <c r="O11" s="1642"/>
      <c r="P11" s="1642"/>
      <c r="Q11" s="1635" t="s">
        <v>59</v>
      </c>
      <c r="R11" s="1635"/>
      <c r="S11" s="1635"/>
      <c r="T11" s="1642" t="s">
        <v>58</v>
      </c>
      <c r="U11" s="1642"/>
      <c r="V11" s="1642"/>
      <c r="W11" s="1642"/>
      <c r="X11" s="1642"/>
      <c r="Y11" s="1642"/>
      <c r="Z11" s="1642"/>
      <c r="AA11" s="1642"/>
      <c r="AB11" s="1642"/>
      <c r="AC11" s="1635" t="s">
        <v>57</v>
      </c>
      <c r="AD11" s="1635"/>
      <c r="AE11" s="1635"/>
      <c r="AF11" s="1623" t="s">
        <v>39</v>
      </c>
      <c r="AG11" s="1624"/>
      <c r="AH11" s="1624"/>
      <c r="AI11" s="1625"/>
      <c r="AJ11" s="4"/>
      <c r="AK11" s="1586"/>
      <c r="AL11" s="1587"/>
      <c r="AM11" s="1587"/>
      <c r="AN11" s="1587"/>
      <c r="AO11" s="1587"/>
      <c r="AP11" s="1587"/>
      <c r="AQ11" s="1587"/>
      <c r="AR11" s="1587"/>
      <c r="AS11" s="1588"/>
      <c r="AT11" s="4"/>
      <c r="AU11" s="15"/>
      <c r="AV11" s="13"/>
      <c r="AW11" s="13"/>
      <c r="AX11" s="13"/>
      <c r="AY11" s="13"/>
      <c r="AZ11" s="14"/>
      <c r="BA11" s="14"/>
      <c r="BB11" s="13"/>
      <c r="BC11" s="13"/>
      <c r="BD11" s="12"/>
      <c r="BE11" s="4"/>
      <c r="BF11" s="969"/>
      <c r="BG11" s="945"/>
      <c r="BH11" s="945"/>
      <c r="BI11" s="945"/>
      <c r="BJ11" s="946"/>
      <c r="BK11" s="944"/>
      <c r="BL11" s="945"/>
      <c r="BM11" s="945"/>
      <c r="BN11" s="945"/>
      <c r="BO11" s="946"/>
      <c r="BP11" s="1431"/>
      <c r="BQ11" s="1431"/>
      <c r="BR11" s="1431"/>
      <c r="BS11" s="1431"/>
      <c r="BT11" s="1603"/>
      <c r="BU11" s="4"/>
    </row>
    <row r="12" spans="1:73" ht="12" customHeight="1" thickBot="1" x14ac:dyDescent="0.25">
      <c r="A12" s="1636"/>
      <c r="B12" s="1637"/>
      <c r="C12" s="1637"/>
      <c r="D12" s="1637"/>
      <c r="E12" s="1637"/>
      <c r="F12" s="1637"/>
      <c r="G12" s="1637"/>
      <c r="H12" s="1385" t="s">
        <v>55</v>
      </c>
      <c r="I12" s="1385"/>
      <c r="J12" s="1385"/>
      <c r="K12" s="1385" t="s">
        <v>54</v>
      </c>
      <c r="L12" s="1385"/>
      <c r="M12" s="1385"/>
      <c r="N12" s="1385" t="s">
        <v>653</v>
      </c>
      <c r="O12" s="1385"/>
      <c r="P12" s="1385"/>
      <c r="Q12" s="1637"/>
      <c r="R12" s="1637"/>
      <c r="S12" s="1637"/>
      <c r="T12" s="1385" t="s">
        <v>52</v>
      </c>
      <c r="U12" s="1385"/>
      <c r="V12" s="1385"/>
      <c r="W12" s="1385" t="s">
        <v>51</v>
      </c>
      <c r="X12" s="1385"/>
      <c r="Y12" s="1385"/>
      <c r="Z12" s="1385" t="s">
        <v>50</v>
      </c>
      <c r="AA12" s="1385"/>
      <c r="AB12" s="1385"/>
      <c r="AC12" s="1637"/>
      <c r="AD12" s="1637"/>
      <c r="AE12" s="1637"/>
      <c r="AF12" s="1626"/>
      <c r="AG12" s="1627"/>
      <c r="AH12" s="1627"/>
      <c r="AI12" s="1628"/>
      <c r="AJ12" s="4"/>
      <c r="AK12" s="1589"/>
      <c r="AL12" s="1590"/>
      <c r="AM12" s="1590"/>
      <c r="AN12" s="1590"/>
      <c r="AO12" s="1590"/>
      <c r="AP12" s="1590"/>
      <c r="AQ12" s="1590"/>
      <c r="AR12" s="1590"/>
      <c r="AS12" s="1591"/>
      <c r="AT12" s="4"/>
      <c r="AU12" s="1619" t="s">
        <v>56</v>
      </c>
      <c r="AV12" s="1620"/>
      <c r="AW12" s="1620"/>
      <c r="AX12" s="1620"/>
      <c r="AY12" s="1620"/>
      <c r="AZ12" s="1620"/>
      <c r="BA12" s="1620"/>
      <c r="BB12" s="1620"/>
      <c r="BC12" s="1620"/>
      <c r="BD12" s="1621"/>
      <c r="BE12" s="4"/>
      <c r="BF12" s="969"/>
      <c r="BG12" s="945"/>
      <c r="BH12" s="945"/>
      <c r="BI12" s="945"/>
      <c r="BJ12" s="946"/>
      <c r="BK12" s="944"/>
      <c r="BL12" s="945"/>
      <c r="BM12" s="945"/>
      <c r="BN12" s="945"/>
      <c r="BO12" s="946"/>
      <c r="BP12" s="1431"/>
      <c r="BQ12" s="1431"/>
      <c r="BR12" s="1431"/>
      <c r="BS12" s="1431"/>
      <c r="BT12" s="1603"/>
      <c r="BU12" s="4"/>
    </row>
    <row r="13" spans="1:73" ht="12.6" customHeight="1" thickTop="1" x14ac:dyDescent="0.2">
      <c r="A13" s="1638"/>
      <c r="B13" s="1639"/>
      <c r="C13" s="1639"/>
      <c r="D13" s="1639"/>
      <c r="E13" s="1639"/>
      <c r="F13" s="1639"/>
      <c r="G13" s="1639"/>
      <c r="H13" s="1629"/>
      <c r="I13" s="1629"/>
      <c r="J13" s="1629"/>
      <c r="K13" s="1640"/>
      <c r="L13" s="1640"/>
      <c r="M13" s="1640"/>
      <c r="N13" s="1640"/>
      <c r="O13" s="1640"/>
      <c r="P13" s="1640"/>
      <c r="Q13" s="1629"/>
      <c r="R13" s="1629"/>
      <c r="S13" s="1629"/>
      <c r="T13" s="1629"/>
      <c r="U13" s="1629"/>
      <c r="V13" s="1629"/>
      <c r="W13" s="1629"/>
      <c r="X13" s="1629"/>
      <c r="Y13" s="1629"/>
      <c r="Z13" s="1629"/>
      <c r="AA13" s="1629"/>
      <c r="AB13" s="1629"/>
      <c r="AC13" s="1629"/>
      <c r="AD13" s="1629"/>
      <c r="AE13" s="1629"/>
      <c r="AF13" s="1616"/>
      <c r="AG13" s="1617"/>
      <c r="AH13" s="1617"/>
      <c r="AI13" s="1618"/>
      <c r="AJ13" s="4"/>
      <c r="AK13" s="1577" t="str">
        <f>IFERROR(AN13*(1-$BB$10),"")</f>
        <v/>
      </c>
      <c r="AL13" s="1578"/>
      <c r="AM13" s="1578"/>
      <c r="AN13" s="1578" t="str">
        <f>IFERROR($AK$52*(Q13),"")</f>
        <v/>
      </c>
      <c r="AO13" s="1578"/>
      <c r="AP13" s="1578"/>
      <c r="AQ13" s="1578" t="str">
        <f>IFERROR(AN13*(1+$BB$9),"")</f>
        <v/>
      </c>
      <c r="AR13" s="1578"/>
      <c r="AS13" s="1579"/>
      <c r="AT13" s="4"/>
      <c r="AU13" s="1610" t="str">
        <f t="shared" ref="AU13:AU52" si="0">IF(AC13="","",IF(AC13&lt;Q13-(Q13*$BB$10),"Below "&amp;$BB$10*100&amp;"% by "&amp;Q13-(Q13*$BB$10)-AC13&amp;" CFM",IF(AC13&gt;Q13+(Q13*$BB$9),"Above "&amp;$BB$9*100&amp;"% by "&amp;AC13-Q13-(Q13*$BB$9)&amp;" CFM","")))</f>
        <v/>
      </c>
      <c r="AV13" s="1611"/>
      <c r="AW13" s="1611"/>
      <c r="AX13" s="1611"/>
      <c r="AY13" s="1611"/>
      <c r="AZ13" s="1611"/>
      <c r="BA13" s="1611"/>
      <c r="BB13" s="1611"/>
      <c r="BC13" s="1611"/>
      <c r="BD13" s="1612"/>
      <c r="BE13" s="4"/>
      <c r="BF13" s="969"/>
      <c r="BG13" s="945"/>
      <c r="BH13" s="945"/>
      <c r="BI13" s="945"/>
      <c r="BJ13" s="946"/>
      <c r="BK13" s="944"/>
      <c r="BL13" s="945"/>
      <c r="BM13" s="945"/>
      <c r="BN13" s="945"/>
      <c r="BO13" s="946"/>
      <c r="BP13" s="1431"/>
      <c r="BQ13" s="1431"/>
      <c r="BR13" s="1431"/>
      <c r="BS13" s="1431"/>
      <c r="BT13" s="1603"/>
      <c r="BU13" s="4"/>
    </row>
    <row r="14" spans="1:73" ht="12" customHeight="1" x14ac:dyDescent="0.2">
      <c r="A14" s="1630"/>
      <c r="B14" s="1631"/>
      <c r="C14" s="1631"/>
      <c r="D14" s="1631"/>
      <c r="E14" s="1631"/>
      <c r="F14" s="1631"/>
      <c r="G14" s="1631"/>
      <c r="H14" s="950"/>
      <c r="I14" s="950"/>
      <c r="J14" s="950"/>
      <c r="K14" s="994"/>
      <c r="L14" s="994"/>
      <c r="M14" s="994"/>
      <c r="N14" s="994"/>
      <c r="O14" s="994"/>
      <c r="P14" s="994"/>
      <c r="Q14" s="950"/>
      <c r="R14" s="950"/>
      <c r="S14" s="950"/>
      <c r="T14" s="950"/>
      <c r="U14" s="950"/>
      <c r="V14" s="950"/>
      <c r="W14" s="1622"/>
      <c r="X14" s="1622"/>
      <c r="Y14" s="1622"/>
      <c r="Z14" s="950"/>
      <c r="AA14" s="950"/>
      <c r="AB14" s="950"/>
      <c r="AC14" s="950"/>
      <c r="AD14" s="950"/>
      <c r="AE14" s="950"/>
      <c r="AF14" s="1153"/>
      <c r="AG14" s="1154"/>
      <c r="AH14" s="1154"/>
      <c r="AI14" s="1333"/>
      <c r="AJ14" s="4"/>
      <c r="AK14" s="1577" t="str">
        <f t="shared" ref="AK14:AK51" si="1">IFERROR(AN14*(1-$BB$10),"")</f>
        <v/>
      </c>
      <c r="AL14" s="1578"/>
      <c r="AM14" s="1578"/>
      <c r="AN14" s="1578" t="str">
        <f t="shared" ref="AN14:AN51" si="2">IFERROR($AK$52*(Q14),"")</f>
        <v/>
      </c>
      <c r="AO14" s="1578"/>
      <c r="AP14" s="1578"/>
      <c r="AQ14" s="1578" t="str">
        <f t="shared" ref="AQ14:AQ51" si="3">IFERROR(AN14*(1+$BB$9),"")</f>
        <v/>
      </c>
      <c r="AR14" s="1578"/>
      <c r="AS14" s="1579"/>
      <c r="AT14" s="4"/>
      <c r="AU14" s="1610" t="str">
        <f t="shared" si="0"/>
        <v/>
      </c>
      <c r="AV14" s="1611"/>
      <c r="AW14" s="1611"/>
      <c r="AX14" s="1611"/>
      <c r="AY14" s="1611"/>
      <c r="AZ14" s="1611"/>
      <c r="BA14" s="1611"/>
      <c r="BB14" s="1611"/>
      <c r="BC14" s="1611"/>
      <c r="BD14" s="1612"/>
      <c r="BE14" s="4"/>
      <c r="BF14" s="969"/>
      <c r="BG14" s="945"/>
      <c r="BH14" s="945"/>
      <c r="BI14" s="945"/>
      <c r="BJ14" s="946"/>
      <c r="BK14" s="944"/>
      <c r="BL14" s="945"/>
      <c r="BM14" s="945"/>
      <c r="BN14" s="945"/>
      <c r="BO14" s="946"/>
      <c r="BP14" s="1431"/>
      <c r="BQ14" s="1431"/>
      <c r="BR14" s="1431"/>
      <c r="BS14" s="1431"/>
      <c r="BT14" s="1603"/>
      <c r="BU14" s="4"/>
    </row>
    <row r="15" spans="1:73" ht="12" customHeight="1" thickBot="1" x14ac:dyDescent="0.25">
      <c r="A15" s="1630"/>
      <c r="B15" s="1631"/>
      <c r="C15" s="1631"/>
      <c r="D15" s="1631"/>
      <c r="E15" s="1631"/>
      <c r="F15" s="1631"/>
      <c r="G15" s="1631"/>
      <c r="H15" s="1622"/>
      <c r="I15" s="1622"/>
      <c r="J15" s="1622"/>
      <c r="K15" s="1010"/>
      <c r="L15" s="1010"/>
      <c r="M15" s="1010"/>
      <c r="N15" s="994"/>
      <c r="O15" s="994"/>
      <c r="P15" s="994"/>
      <c r="Q15" s="950"/>
      <c r="R15" s="950"/>
      <c r="S15" s="950"/>
      <c r="T15" s="950"/>
      <c r="U15" s="950"/>
      <c r="V15" s="950"/>
      <c r="W15" s="1622"/>
      <c r="X15" s="1622"/>
      <c r="Y15" s="1622"/>
      <c r="Z15" s="950"/>
      <c r="AA15" s="950"/>
      <c r="AB15" s="950"/>
      <c r="AC15" s="950"/>
      <c r="AD15" s="950"/>
      <c r="AE15" s="950"/>
      <c r="AF15" s="1153"/>
      <c r="AG15" s="1154"/>
      <c r="AH15" s="1154"/>
      <c r="AI15" s="1333"/>
      <c r="AJ15" s="4"/>
      <c r="AK15" s="1577" t="str">
        <f t="shared" si="1"/>
        <v/>
      </c>
      <c r="AL15" s="1578"/>
      <c r="AM15" s="1578"/>
      <c r="AN15" s="1578" t="str">
        <f t="shared" si="2"/>
        <v/>
      </c>
      <c r="AO15" s="1578"/>
      <c r="AP15" s="1578"/>
      <c r="AQ15" s="1578" t="str">
        <f t="shared" si="3"/>
        <v/>
      </c>
      <c r="AR15" s="1578"/>
      <c r="AS15" s="1579"/>
      <c r="AT15" s="4"/>
      <c r="AU15" s="1610" t="str">
        <f t="shared" si="0"/>
        <v/>
      </c>
      <c r="AV15" s="1611"/>
      <c r="AW15" s="1611"/>
      <c r="AX15" s="1611"/>
      <c r="AY15" s="1611"/>
      <c r="AZ15" s="1611"/>
      <c r="BA15" s="1611"/>
      <c r="BB15" s="1611"/>
      <c r="BC15" s="1611"/>
      <c r="BD15" s="1612"/>
      <c r="BE15" s="4"/>
      <c r="BF15" s="952"/>
      <c r="BG15" s="942"/>
      <c r="BH15" s="942"/>
      <c r="BI15" s="942"/>
      <c r="BJ15" s="943"/>
      <c r="BK15" s="941"/>
      <c r="BL15" s="942"/>
      <c r="BM15" s="942"/>
      <c r="BN15" s="942"/>
      <c r="BO15" s="943"/>
      <c r="BP15" s="1604"/>
      <c r="BQ15" s="1604"/>
      <c r="BR15" s="1604"/>
      <c r="BS15" s="1604"/>
      <c r="BT15" s="1605"/>
      <c r="BU15" s="4"/>
    </row>
    <row r="16" spans="1:73" ht="12" customHeight="1" x14ac:dyDescent="0.2">
      <c r="A16" s="1630"/>
      <c r="B16" s="1631"/>
      <c r="C16" s="1631"/>
      <c r="D16" s="1631"/>
      <c r="E16" s="1631"/>
      <c r="F16" s="1631"/>
      <c r="G16" s="1631"/>
      <c r="H16" s="950"/>
      <c r="I16" s="950"/>
      <c r="J16" s="950"/>
      <c r="K16" s="994"/>
      <c r="L16" s="994"/>
      <c r="M16" s="994"/>
      <c r="N16" s="994"/>
      <c r="O16" s="994"/>
      <c r="P16" s="994"/>
      <c r="Q16" s="950"/>
      <c r="R16" s="950"/>
      <c r="S16" s="950"/>
      <c r="T16" s="1622"/>
      <c r="U16" s="1622"/>
      <c r="V16" s="1622"/>
      <c r="W16" s="1622"/>
      <c r="X16" s="1622"/>
      <c r="Y16" s="1622"/>
      <c r="Z16" s="1622"/>
      <c r="AA16" s="1622"/>
      <c r="AB16" s="1622"/>
      <c r="AC16" s="950"/>
      <c r="AD16" s="950"/>
      <c r="AE16" s="950"/>
      <c r="AF16" s="1153"/>
      <c r="AG16" s="1154"/>
      <c r="AH16" s="1154"/>
      <c r="AI16" s="1333"/>
      <c r="AJ16" s="4"/>
      <c r="AK16" s="1577" t="str">
        <f t="shared" si="1"/>
        <v/>
      </c>
      <c r="AL16" s="1578"/>
      <c r="AM16" s="1578"/>
      <c r="AN16" s="1578" t="str">
        <f t="shared" si="2"/>
        <v/>
      </c>
      <c r="AO16" s="1578"/>
      <c r="AP16" s="1578"/>
      <c r="AQ16" s="1578" t="str">
        <f t="shared" si="3"/>
        <v/>
      </c>
      <c r="AR16" s="1578"/>
      <c r="AS16" s="1579"/>
      <c r="AT16" s="4"/>
      <c r="AU16" s="1610" t="str">
        <f t="shared" si="0"/>
        <v/>
      </c>
      <c r="AV16" s="1611"/>
      <c r="AW16" s="1611"/>
      <c r="AX16" s="1611"/>
      <c r="AY16" s="1611"/>
      <c r="AZ16" s="1611"/>
      <c r="BA16" s="1611"/>
      <c r="BB16" s="1611"/>
      <c r="BC16" s="1611"/>
      <c r="BD16" s="1612"/>
      <c r="BE16" s="4"/>
      <c r="BF16" s="4"/>
      <c r="BG16" s="4"/>
      <c r="BH16" s="4"/>
      <c r="BI16" s="4"/>
      <c r="BJ16" s="4"/>
      <c r="BK16" s="4"/>
      <c r="BL16" s="4"/>
      <c r="BM16" s="4"/>
      <c r="BN16" s="4"/>
      <c r="BO16" s="4"/>
      <c r="BP16" s="4"/>
      <c r="BQ16" s="4"/>
      <c r="BR16" s="4"/>
      <c r="BS16" s="4"/>
      <c r="BT16" s="4"/>
      <c r="BU16" s="4"/>
    </row>
    <row r="17" spans="1:73" ht="12" customHeight="1" x14ac:dyDescent="0.2">
      <c r="A17" s="1630"/>
      <c r="B17" s="1631"/>
      <c r="C17" s="1631"/>
      <c r="D17" s="1631"/>
      <c r="E17" s="1631"/>
      <c r="F17" s="1631"/>
      <c r="G17" s="1631"/>
      <c r="H17" s="1622"/>
      <c r="I17" s="1622"/>
      <c r="J17" s="1622"/>
      <c r="K17" s="994"/>
      <c r="L17" s="994"/>
      <c r="M17" s="994"/>
      <c r="N17" s="994"/>
      <c r="O17" s="994"/>
      <c r="P17" s="994"/>
      <c r="Q17" s="950"/>
      <c r="R17" s="950"/>
      <c r="S17" s="950"/>
      <c r="T17" s="950"/>
      <c r="U17" s="950"/>
      <c r="V17" s="950"/>
      <c r="W17" s="1622"/>
      <c r="X17" s="1622"/>
      <c r="Y17" s="1622"/>
      <c r="Z17" s="950"/>
      <c r="AA17" s="950"/>
      <c r="AB17" s="950"/>
      <c r="AC17" s="950"/>
      <c r="AD17" s="950"/>
      <c r="AE17" s="950"/>
      <c r="AF17" s="994"/>
      <c r="AG17" s="994"/>
      <c r="AH17" s="994"/>
      <c r="AI17" s="995"/>
      <c r="AJ17" s="4"/>
      <c r="AK17" s="1577" t="str">
        <f t="shared" si="1"/>
        <v/>
      </c>
      <c r="AL17" s="1578"/>
      <c r="AM17" s="1578"/>
      <c r="AN17" s="1578" t="str">
        <f t="shared" si="2"/>
        <v/>
      </c>
      <c r="AO17" s="1578"/>
      <c r="AP17" s="1578"/>
      <c r="AQ17" s="1578" t="str">
        <f t="shared" si="3"/>
        <v/>
      </c>
      <c r="AR17" s="1578"/>
      <c r="AS17" s="1579"/>
      <c r="AT17" s="4"/>
      <c r="AU17" s="1610" t="str">
        <f t="shared" si="0"/>
        <v/>
      </c>
      <c r="AV17" s="1611"/>
      <c r="AW17" s="1611"/>
      <c r="AX17" s="1611"/>
      <c r="AY17" s="1611"/>
      <c r="AZ17" s="1611"/>
      <c r="BA17" s="1611"/>
      <c r="BB17" s="1611"/>
      <c r="BC17" s="1611"/>
      <c r="BD17" s="1612"/>
      <c r="BE17" s="4"/>
      <c r="BF17" s="4"/>
      <c r="BG17" s="4"/>
      <c r="BH17" s="4"/>
      <c r="BI17" s="4"/>
      <c r="BJ17" s="4"/>
      <c r="BK17" s="4"/>
      <c r="BL17" s="4"/>
      <c r="BM17" s="4"/>
      <c r="BN17" s="4"/>
      <c r="BO17" s="4"/>
      <c r="BP17" s="4"/>
      <c r="BQ17" s="4"/>
      <c r="BR17" s="4"/>
      <c r="BS17" s="4"/>
      <c r="BT17" s="4"/>
      <c r="BU17" s="4"/>
    </row>
    <row r="18" spans="1:73" ht="12" customHeight="1" x14ac:dyDescent="0.2">
      <c r="A18" s="1630"/>
      <c r="B18" s="1631"/>
      <c r="C18" s="1631"/>
      <c r="D18" s="1631"/>
      <c r="E18" s="1631"/>
      <c r="F18" s="1631"/>
      <c r="G18" s="1631"/>
      <c r="H18" s="950"/>
      <c r="I18" s="950"/>
      <c r="J18" s="950"/>
      <c r="K18" s="994"/>
      <c r="L18" s="994"/>
      <c r="M18" s="994"/>
      <c r="N18" s="994"/>
      <c r="O18" s="994"/>
      <c r="P18" s="994"/>
      <c r="Q18" s="950"/>
      <c r="R18" s="950"/>
      <c r="S18" s="950"/>
      <c r="T18" s="950"/>
      <c r="U18" s="950"/>
      <c r="V18" s="950"/>
      <c r="W18" s="1622"/>
      <c r="X18" s="1622"/>
      <c r="Y18" s="1622"/>
      <c r="Z18" s="950"/>
      <c r="AA18" s="950"/>
      <c r="AB18" s="950"/>
      <c r="AC18" s="950"/>
      <c r="AD18" s="950"/>
      <c r="AE18" s="950"/>
      <c r="AF18" s="994"/>
      <c r="AG18" s="994"/>
      <c r="AH18" s="994"/>
      <c r="AI18" s="995"/>
      <c r="AJ18" s="4"/>
      <c r="AK18" s="1577" t="str">
        <f t="shared" si="1"/>
        <v/>
      </c>
      <c r="AL18" s="1578"/>
      <c r="AM18" s="1578"/>
      <c r="AN18" s="1578" t="str">
        <f t="shared" si="2"/>
        <v/>
      </c>
      <c r="AO18" s="1578"/>
      <c r="AP18" s="1578"/>
      <c r="AQ18" s="1578" t="str">
        <f t="shared" si="3"/>
        <v/>
      </c>
      <c r="AR18" s="1578"/>
      <c r="AS18" s="1579"/>
      <c r="AT18" s="4"/>
      <c r="AU18" s="1610" t="str">
        <f t="shared" si="0"/>
        <v/>
      </c>
      <c r="AV18" s="1611"/>
      <c r="AW18" s="1611"/>
      <c r="AX18" s="1611"/>
      <c r="AY18" s="1611"/>
      <c r="AZ18" s="1611"/>
      <c r="BA18" s="1611"/>
      <c r="BB18" s="1611"/>
      <c r="BC18" s="1611"/>
      <c r="BD18" s="1612"/>
      <c r="BE18" s="4"/>
      <c r="BF18" s="4"/>
      <c r="BG18" s="4"/>
      <c r="BH18" s="4"/>
      <c r="BI18" s="4"/>
      <c r="BJ18" s="4"/>
      <c r="BK18" s="4"/>
      <c r="BL18" s="4"/>
      <c r="BM18" s="4"/>
      <c r="BN18" s="4"/>
      <c r="BO18" s="4"/>
      <c r="BP18" s="4"/>
      <c r="BQ18" s="4"/>
      <c r="BR18" s="4"/>
      <c r="BS18" s="4"/>
      <c r="BT18" s="4"/>
      <c r="BU18" s="4"/>
    </row>
    <row r="19" spans="1:73" ht="12" customHeight="1" x14ac:dyDescent="0.2">
      <c r="A19" s="1630"/>
      <c r="B19" s="1631"/>
      <c r="C19" s="1631"/>
      <c r="D19" s="1631"/>
      <c r="E19" s="1631"/>
      <c r="F19" s="1631"/>
      <c r="G19" s="1631"/>
      <c r="H19" s="1622"/>
      <c r="I19" s="1622"/>
      <c r="J19" s="1622"/>
      <c r="K19" s="994"/>
      <c r="L19" s="994"/>
      <c r="M19" s="994"/>
      <c r="N19" s="994"/>
      <c r="O19" s="994"/>
      <c r="P19" s="994"/>
      <c r="Q19" s="950"/>
      <c r="R19" s="950"/>
      <c r="S19" s="950"/>
      <c r="T19" s="950"/>
      <c r="U19" s="950"/>
      <c r="V19" s="950"/>
      <c r="W19" s="1622"/>
      <c r="X19" s="1622"/>
      <c r="Y19" s="1622"/>
      <c r="Z19" s="950"/>
      <c r="AA19" s="950"/>
      <c r="AB19" s="950"/>
      <c r="AC19" s="950"/>
      <c r="AD19" s="950"/>
      <c r="AE19" s="950"/>
      <c r="AF19" s="994"/>
      <c r="AG19" s="994"/>
      <c r="AH19" s="994"/>
      <c r="AI19" s="995"/>
      <c r="AJ19" s="4"/>
      <c r="AK19" s="1577" t="str">
        <f t="shared" si="1"/>
        <v/>
      </c>
      <c r="AL19" s="1578"/>
      <c r="AM19" s="1578"/>
      <c r="AN19" s="1578" t="str">
        <f t="shared" si="2"/>
        <v/>
      </c>
      <c r="AO19" s="1578"/>
      <c r="AP19" s="1578"/>
      <c r="AQ19" s="1578" t="str">
        <f t="shared" si="3"/>
        <v/>
      </c>
      <c r="AR19" s="1578"/>
      <c r="AS19" s="1579"/>
      <c r="AT19" s="4"/>
      <c r="AU19" s="1610" t="str">
        <f t="shared" si="0"/>
        <v/>
      </c>
      <c r="AV19" s="1611"/>
      <c r="AW19" s="1611"/>
      <c r="AX19" s="1611"/>
      <c r="AY19" s="1611"/>
      <c r="AZ19" s="1611"/>
      <c r="BA19" s="1611"/>
      <c r="BB19" s="1611"/>
      <c r="BC19" s="1611"/>
      <c r="BD19" s="1612"/>
      <c r="BE19" s="4"/>
      <c r="BF19" s="4"/>
      <c r="BG19" s="4"/>
      <c r="BH19" s="4"/>
      <c r="BI19" s="4"/>
      <c r="BJ19" s="4"/>
      <c r="BK19" s="4"/>
      <c r="BL19" s="4"/>
      <c r="BM19" s="4"/>
      <c r="BN19" s="4"/>
      <c r="BO19" s="4"/>
      <c r="BP19" s="4"/>
      <c r="BQ19" s="4"/>
      <c r="BR19" s="4"/>
      <c r="BS19" s="4"/>
      <c r="BT19" s="4"/>
      <c r="BU19" s="4"/>
    </row>
    <row r="20" spans="1:73" ht="12" customHeight="1" x14ac:dyDescent="0.2">
      <c r="A20" s="1630"/>
      <c r="B20" s="1631"/>
      <c r="C20" s="1631"/>
      <c r="D20" s="1631"/>
      <c r="E20" s="1631"/>
      <c r="F20" s="1631"/>
      <c r="G20" s="1631"/>
      <c r="H20" s="950"/>
      <c r="I20" s="950"/>
      <c r="J20" s="950"/>
      <c r="K20" s="994"/>
      <c r="L20" s="994"/>
      <c r="M20" s="994"/>
      <c r="N20" s="994"/>
      <c r="O20" s="994"/>
      <c r="P20" s="994"/>
      <c r="Q20" s="950"/>
      <c r="R20" s="950"/>
      <c r="S20" s="950"/>
      <c r="T20" s="950"/>
      <c r="U20" s="950"/>
      <c r="V20" s="950"/>
      <c r="W20" s="1622"/>
      <c r="X20" s="1622"/>
      <c r="Y20" s="1622"/>
      <c r="Z20" s="950"/>
      <c r="AA20" s="950"/>
      <c r="AB20" s="950"/>
      <c r="AC20" s="950"/>
      <c r="AD20" s="950"/>
      <c r="AE20" s="950"/>
      <c r="AF20" s="994"/>
      <c r="AG20" s="994"/>
      <c r="AH20" s="994"/>
      <c r="AI20" s="995"/>
      <c r="AJ20" s="4"/>
      <c r="AK20" s="1577" t="str">
        <f t="shared" si="1"/>
        <v/>
      </c>
      <c r="AL20" s="1578"/>
      <c r="AM20" s="1578"/>
      <c r="AN20" s="1578" t="str">
        <f t="shared" si="2"/>
        <v/>
      </c>
      <c r="AO20" s="1578"/>
      <c r="AP20" s="1578"/>
      <c r="AQ20" s="1578" t="str">
        <f t="shared" si="3"/>
        <v/>
      </c>
      <c r="AR20" s="1578"/>
      <c r="AS20" s="1579"/>
      <c r="AT20" s="4"/>
      <c r="AU20" s="1610" t="str">
        <f t="shared" si="0"/>
        <v/>
      </c>
      <c r="AV20" s="1611"/>
      <c r="AW20" s="1611"/>
      <c r="AX20" s="1611"/>
      <c r="AY20" s="1611"/>
      <c r="AZ20" s="1611"/>
      <c r="BA20" s="1611"/>
      <c r="BB20" s="1611"/>
      <c r="BC20" s="1611"/>
      <c r="BD20" s="1612"/>
      <c r="BE20" s="4"/>
      <c r="BF20" s="4"/>
      <c r="BG20" s="4"/>
      <c r="BH20" s="4"/>
      <c r="BI20" s="4"/>
      <c r="BJ20" s="4"/>
      <c r="BK20" s="4"/>
      <c r="BL20" s="4"/>
      <c r="BM20" s="4"/>
      <c r="BN20" s="4"/>
      <c r="BO20" s="4"/>
      <c r="BP20" s="4"/>
      <c r="BQ20" s="4"/>
      <c r="BR20" s="4"/>
      <c r="BS20" s="4"/>
      <c r="BT20" s="4"/>
      <c r="BU20" s="4"/>
    </row>
    <row r="21" spans="1:73" ht="12" customHeight="1" x14ac:dyDescent="0.2">
      <c r="A21" s="1630"/>
      <c r="B21" s="1631"/>
      <c r="C21" s="1631"/>
      <c r="D21" s="1631"/>
      <c r="E21" s="1631"/>
      <c r="F21" s="1631"/>
      <c r="G21" s="1631"/>
      <c r="H21" s="1622"/>
      <c r="I21" s="1622"/>
      <c r="J21" s="1622"/>
      <c r="K21" s="994"/>
      <c r="L21" s="994"/>
      <c r="M21" s="994"/>
      <c r="N21" s="994"/>
      <c r="O21" s="994"/>
      <c r="P21" s="994"/>
      <c r="Q21" s="950"/>
      <c r="R21" s="950"/>
      <c r="S21" s="950"/>
      <c r="T21" s="950"/>
      <c r="U21" s="950"/>
      <c r="V21" s="950"/>
      <c r="W21" s="1622"/>
      <c r="X21" s="1622"/>
      <c r="Y21" s="1622"/>
      <c r="Z21" s="950"/>
      <c r="AA21" s="950"/>
      <c r="AB21" s="950"/>
      <c r="AC21" s="950"/>
      <c r="AD21" s="950"/>
      <c r="AE21" s="950"/>
      <c r="AF21" s="994"/>
      <c r="AG21" s="994"/>
      <c r="AH21" s="994"/>
      <c r="AI21" s="995"/>
      <c r="AJ21" s="4"/>
      <c r="AK21" s="1577" t="str">
        <f t="shared" si="1"/>
        <v/>
      </c>
      <c r="AL21" s="1578"/>
      <c r="AM21" s="1578"/>
      <c r="AN21" s="1578" t="str">
        <f t="shared" si="2"/>
        <v/>
      </c>
      <c r="AO21" s="1578"/>
      <c r="AP21" s="1578"/>
      <c r="AQ21" s="1578" t="str">
        <f t="shared" si="3"/>
        <v/>
      </c>
      <c r="AR21" s="1578"/>
      <c r="AS21" s="1579"/>
      <c r="AT21" s="4"/>
      <c r="AU21" s="1610" t="str">
        <f t="shared" si="0"/>
        <v/>
      </c>
      <c r="AV21" s="1611"/>
      <c r="AW21" s="1611"/>
      <c r="AX21" s="1611"/>
      <c r="AY21" s="1611"/>
      <c r="AZ21" s="1611"/>
      <c r="BA21" s="1611"/>
      <c r="BB21" s="1611"/>
      <c r="BC21" s="1611"/>
      <c r="BD21" s="1612"/>
      <c r="BE21" s="4"/>
      <c r="BF21" s="4"/>
      <c r="BG21" s="4"/>
      <c r="BH21" s="4"/>
      <c r="BI21" s="4"/>
      <c r="BJ21" s="4"/>
      <c r="BK21" s="4"/>
      <c r="BL21" s="4"/>
      <c r="BM21" s="4"/>
      <c r="BN21" s="4"/>
      <c r="BO21" s="4"/>
      <c r="BP21" s="4"/>
      <c r="BQ21" s="4"/>
      <c r="BR21" s="4"/>
      <c r="BS21" s="4"/>
      <c r="BT21" s="4"/>
      <c r="BU21" s="4"/>
    </row>
    <row r="22" spans="1:73" ht="12" customHeight="1" x14ac:dyDescent="0.2">
      <c r="A22" s="1630"/>
      <c r="B22" s="1631"/>
      <c r="C22" s="1631"/>
      <c r="D22" s="1631"/>
      <c r="E22" s="1631"/>
      <c r="F22" s="1631"/>
      <c r="G22" s="1631"/>
      <c r="H22" s="950"/>
      <c r="I22" s="950"/>
      <c r="J22" s="950"/>
      <c r="K22" s="994"/>
      <c r="L22" s="994"/>
      <c r="M22" s="994"/>
      <c r="N22" s="994"/>
      <c r="O22" s="994"/>
      <c r="P22" s="994"/>
      <c r="Q22" s="950"/>
      <c r="R22" s="950"/>
      <c r="S22" s="950"/>
      <c r="T22" s="950"/>
      <c r="U22" s="950"/>
      <c r="V22" s="950"/>
      <c r="W22" s="1622"/>
      <c r="X22" s="1622"/>
      <c r="Y22" s="1622"/>
      <c r="Z22" s="950"/>
      <c r="AA22" s="950"/>
      <c r="AB22" s="950"/>
      <c r="AC22" s="950"/>
      <c r="AD22" s="950"/>
      <c r="AE22" s="950"/>
      <c r="AF22" s="994"/>
      <c r="AG22" s="994"/>
      <c r="AH22" s="994"/>
      <c r="AI22" s="995"/>
      <c r="AJ22" s="4"/>
      <c r="AK22" s="1577" t="str">
        <f t="shared" si="1"/>
        <v/>
      </c>
      <c r="AL22" s="1578"/>
      <c r="AM22" s="1578"/>
      <c r="AN22" s="1578" t="str">
        <f t="shared" si="2"/>
        <v/>
      </c>
      <c r="AO22" s="1578"/>
      <c r="AP22" s="1578"/>
      <c r="AQ22" s="1578" t="str">
        <f t="shared" si="3"/>
        <v/>
      </c>
      <c r="AR22" s="1578"/>
      <c r="AS22" s="1579"/>
      <c r="AT22" s="4"/>
      <c r="AU22" s="1610" t="str">
        <f t="shared" si="0"/>
        <v/>
      </c>
      <c r="AV22" s="1611"/>
      <c r="AW22" s="1611"/>
      <c r="AX22" s="1611"/>
      <c r="AY22" s="1611"/>
      <c r="AZ22" s="1611"/>
      <c r="BA22" s="1611"/>
      <c r="BB22" s="1611"/>
      <c r="BC22" s="1611"/>
      <c r="BD22" s="1612"/>
      <c r="BE22" s="4"/>
      <c r="BF22" s="4"/>
      <c r="BG22" s="4"/>
      <c r="BH22" s="4"/>
      <c r="BI22" s="4"/>
      <c r="BJ22" s="4"/>
      <c r="BK22" s="4"/>
      <c r="BL22" s="4"/>
      <c r="BM22" s="4"/>
      <c r="BN22" s="4"/>
      <c r="BO22" s="4"/>
      <c r="BP22" s="4"/>
      <c r="BQ22" s="4"/>
      <c r="BR22" s="4"/>
      <c r="BS22" s="4"/>
      <c r="BT22" s="4"/>
      <c r="BU22" s="4"/>
    </row>
    <row r="23" spans="1:73" ht="12" customHeight="1" x14ac:dyDescent="0.2">
      <c r="A23" s="1630"/>
      <c r="B23" s="1631"/>
      <c r="C23" s="1631"/>
      <c r="D23" s="1631"/>
      <c r="E23" s="1631"/>
      <c r="F23" s="1631"/>
      <c r="G23" s="1631"/>
      <c r="H23" s="1622"/>
      <c r="I23" s="1622"/>
      <c r="J23" s="1622"/>
      <c r="K23" s="994"/>
      <c r="L23" s="994"/>
      <c r="M23" s="994"/>
      <c r="N23" s="994"/>
      <c r="O23" s="994"/>
      <c r="P23" s="994"/>
      <c r="Q23" s="950"/>
      <c r="R23" s="950"/>
      <c r="S23" s="950"/>
      <c r="T23" s="950"/>
      <c r="U23" s="950"/>
      <c r="V23" s="950"/>
      <c r="W23" s="1622"/>
      <c r="X23" s="1622"/>
      <c r="Y23" s="1622"/>
      <c r="Z23" s="950"/>
      <c r="AA23" s="950"/>
      <c r="AB23" s="950"/>
      <c r="AC23" s="950"/>
      <c r="AD23" s="950"/>
      <c r="AE23" s="950"/>
      <c r="AF23" s="994"/>
      <c r="AG23" s="994"/>
      <c r="AH23" s="994"/>
      <c r="AI23" s="995"/>
      <c r="AJ23" s="4"/>
      <c r="AK23" s="1577" t="str">
        <f t="shared" si="1"/>
        <v/>
      </c>
      <c r="AL23" s="1578"/>
      <c r="AM23" s="1578"/>
      <c r="AN23" s="1578" t="str">
        <f t="shared" si="2"/>
        <v/>
      </c>
      <c r="AO23" s="1578"/>
      <c r="AP23" s="1578"/>
      <c r="AQ23" s="1578" t="str">
        <f t="shared" si="3"/>
        <v/>
      </c>
      <c r="AR23" s="1578"/>
      <c r="AS23" s="1579"/>
      <c r="AT23" s="4"/>
      <c r="AU23" s="1610" t="str">
        <f t="shared" si="0"/>
        <v/>
      </c>
      <c r="AV23" s="1611"/>
      <c r="AW23" s="1611"/>
      <c r="AX23" s="1611"/>
      <c r="AY23" s="1611"/>
      <c r="AZ23" s="1611"/>
      <c r="BA23" s="1611"/>
      <c r="BB23" s="1611"/>
      <c r="BC23" s="1611"/>
      <c r="BD23" s="1612"/>
      <c r="BE23" s="4"/>
      <c r="BF23" s="4"/>
      <c r="BG23" s="4"/>
      <c r="BH23" s="4"/>
      <c r="BI23" s="4"/>
      <c r="BJ23" s="4"/>
      <c r="BK23" s="4"/>
      <c r="BL23" s="4"/>
      <c r="BM23" s="4"/>
      <c r="BN23" s="4"/>
      <c r="BO23" s="4"/>
      <c r="BP23" s="4"/>
      <c r="BQ23" s="4"/>
      <c r="BR23" s="4"/>
      <c r="BS23" s="4"/>
      <c r="BT23" s="4"/>
      <c r="BU23" s="4"/>
    </row>
    <row r="24" spans="1:73" ht="12" customHeight="1" x14ac:dyDescent="0.2">
      <c r="A24" s="1630"/>
      <c r="B24" s="1631"/>
      <c r="C24" s="1631"/>
      <c r="D24" s="1631"/>
      <c r="E24" s="1631"/>
      <c r="F24" s="1631"/>
      <c r="G24" s="1631"/>
      <c r="H24" s="950"/>
      <c r="I24" s="950"/>
      <c r="J24" s="950"/>
      <c r="K24" s="994"/>
      <c r="L24" s="994"/>
      <c r="M24" s="994"/>
      <c r="N24" s="994"/>
      <c r="O24" s="994"/>
      <c r="P24" s="994"/>
      <c r="Q24" s="950"/>
      <c r="R24" s="950"/>
      <c r="S24" s="950"/>
      <c r="T24" s="950"/>
      <c r="U24" s="950"/>
      <c r="V24" s="950"/>
      <c r="W24" s="1622"/>
      <c r="X24" s="1622"/>
      <c r="Y24" s="1622"/>
      <c r="Z24" s="950"/>
      <c r="AA24" s="950"/>
      <c r="AB24" s="950"/>
      <c r="AC24" s="950"/>
      <c r="AD24" s="950"/>
      <c r="AE24" s="950"/>
      <c r="AF24" s="994"/>
      <c r="AG24" s="994"/>
      <c r="AH24" s="994"/>
      <c r="AI24" s="995"/>
      <c r="AJ24" s="4"/>
      <c r="AK24" s="1577" t="str">
        <f t="shared" si="1"/>
        <v/>
      </c>
      <c r="AL24" s="1578"/>
      <c r="AM24" s="1578"/>
      <c r="AN24" s="1578" t="str">
        <f t="shared" si="2"/>
        <v/>
      </c>
      <c r="AO24" s="1578"/>
      <c r="AP24" s="1578"/>
      <c r="AQ24" s="1578" t="str">
        <f t="shared" si="3"/>
        <v/>
      </c>
      <c r="AR24" s="1578"/>
      <c r="AS24" s="1579"/>
      <c r="AT24" s="4"/>
      <c r="AU24" s="1610" t="str">
        <f t="shared" si="0"/>
        <v/>
      </c>
      <c r="AV24" s="1611"/>
      <c r="AW24" s="1611"/>
      <c r="AX24" s="1611"/>
      <c r="AY24" s="1611"/>
      <c r="AZ24" s="1611"/>
      <c r="BA24" s="1611"/>
      <c r="BB24" s="1611"/>
      <c r="BC24" s="1611"/>
      <c r="BD24" s="1612"/>
      <c r="BE24" s="4"/>
      <c r="BF24" s="4"/>
      <c r="BG24" s="4"/>
      <c r="BH24" s="4"/>
      <c r="BI24" s="4"/>
      <c r="BJ24" s="4"/>
      <c r="BK24" s="4"/>
      <c r="BL24" s="4"/>
      <c r="BM24" s="4"/>
      <c r="BN24" s="4"/>
      <c r="BO24" s="4"/>
      <c r="BP24" s="4"/>
      <c r="BQ24" s="4"/>
      <c r="BR24" s="4"/>
      <c r="BS24" s="4"/>
      <c r="BT24" s="4"/>
      <c r="BU24" s="4"/>
    </row>
    <row r="25" spans="1:73" ht="12" customHeight="1" x14ac:dyDescent="0.2">
      <c r="A25" s="1630"/>
      <c r="B25" s="1631"/>
      <c r="C25" s="1631"/>
      <c r="D25" s="1631"/>
      <c r="E25" s="1631"/>
      <c r="F25" s="1631"/>
      <c r="G25" s="1631"/>
      <c r="H25" s="1622"/>
      <c r="I25" s="1622"/>
      <c r="J25" s="1622"/>
      <c r="K25" s="994"/>
      <c r="L25" s="994"/>
      <c r="M25" s="994"/>
      <c r="N25" s="994"/>
      <c r="O25" s="994"/>
      <c r="P25" s="994"/>
      <c r="Q25" s="950"/>
      <c r="R25" s="950"/>
      <c r="S25" s="950"/>
      <c r="T25" s="950"/>
      <c r="U25" s="950"/>
      <c r="V25" s="950"/>
      <c r="W25" s="1622"/>
      <c r="X25" s="1622"/>
      <c r="Y25" s="1622"/>
      <c r="Z25" s="950"/>
      <c r="AA25" s="950"/>
      <c r="AB25" s="950"/>
      <c r="AC25" s="950"/>
      <c r="AD25" s="950"/>
      <c r="AE25" s="950"/>
      <c r="AF25" s="994"/>
      <c r="AG25" s="994"/>
      <c r="AH25" s="994"/>
      <c r="AI25" s="995"/>
      <c r="AJ25" s="4"/>
      <c r="AK25" s="1577" t="str">
        <f t="shared" si="1"/>
        <v/>
      </c>
      <c r="AL25" s="1578"/>
      <c r="AM25" s="1578"/>
      <c r="AN25" s="1578" t="str">
        <f t="shared" si="2"/>
        <v/>
      </c>
      <c r="AO25" s="1578"/>
      <c r="AP25" s="1578"/>
      <c r="AQ25" s="1578" t="str">
        <f t="shared" si="3"/>
        <v/>
      </c>
      <c r="AR25" s="1578"/>
      <c r="AS25" s="1579"/>
      <c r="AT25" s="4"/>
      <c r="AU25" s="1610" t="str">
        <f t="shared" si="0"/>
        <v/>
      </c>
      <c r="AV25" s="1611"/>
      <c r="AW25" s="1611"/>
      <c r="AX25" s="1611"/>
      <c r="AY25" s="1611"/>
      <c r="AZ25" s="1611"/>
      <c r="BA25" s="1611"/>
      <c r="BB25" s="1611"/>
      <c r="BC25" s="1611"/>
      <c r="BD25" s="1612"/>
      <c r="BE25" s="4"/>
      <c r="BF25" s="4"/>
      <c r="BG25" s="4"/>
      <c r="BH25" s="4"/>
      <c r="BI25" s="4"/>
      <c r="BJ25" s="4"/>
      <c r="BK25" s="4"/>
      <c r="BL25" s="4"/>
      <c r="BM25" s="4"/>
      <c r="BN25" s="4"/>
      <c r="BO25" s="4"/>
      <c r="BP25" s="4"/>
      <c r="BQ25" s="4"/>
      <c r="BR25" s="4"/>
      <c r="BS25" s="4"/>
      <c r="BT25" s="4"/>
      <c r="BU25" s="4"/>
    </row>
    <row r="26" spans="1:73" ht="12" customHeight="1" x14ac:dyDescent="0.2">
      <c r="A26" s="1630"/>
      <c r="B26" s="1631"/>
      <c r="C26" s="1631"/>
      <c r="D26" s="1631"/>
      <c r="E26" s="1631"/>
      <c r="F26" s="1631"/>
      <c r="G26" s="1631"/>
      <c r="H26" s="950"/>
      <c r="I26" s="950"/>
      <c r="J26" s="950"/>
      <c r="K26" s="994"/>
      <c r="L26" s="994"/>
      <c r="M26" s="994"/>
      <c r="N26" s="994"/>
      <c r="O26" s="994"/>
      <c r="P26" s="994"/>
      <c r="Q26" s="950"/>
      <c r="R26" s="950"/>
      <c r="S26" s="950"/>
      <c r="T26" s="950"/>
      <c r="U26" s="950"/>
      <c r="V26" s="950"/>
      <c r="W26" s="1622"/>
      <c r="X26" s="1622"/>
      <c r="Y26" s="1622"/>
      <c r="Z26" s="950"/>
      <c r="AA26" s="950"/>
      <c r="AB26" s="950"/>
      <c r="AC26" s="950"/>
      <c r="AD26" s="950"/>
      <c r="AE26" s="950"/>
      <c r="AF26" s="994"/>
      <c r="AG26" s="994"/>
      <c r="AH26" s="994"/>
      <c r="AI26" s="995"/>
      <c r="AJ26" s="4"/>
      <c r="AK26" s="1577" t="str">
        <f t="shared" si="1"/>
        <v/>
      </c>
      <c r="AL26" s="1578"/>
      <c r="AM26" s="1578"/>
      <c r="AN26" s="1578" t="str">
        <f t="shared" si="2"/>
        <v/>
      </c>
      <c r="AO26" s="1578"/>
      <c r="AP26" s="1578"/>
      <c r="AQ26" s="1578" t="str">
        <f t="shared" si="3"/>
        <v/>
      </c>
      <c r="AR26" s="1578"/>
      <c r="AS26" s="1579"/>
      <c r="AT26" s="4"/>
      <c r="AU26" s="1610" t="str">
        <f t="shared" si="0"/>
        <v/>
      </c>
      <c r="AV26" s="1611"/>
      <c r="AW26" s="1611"/>
      <c r="AX26" s="1611"/>
      <c r="AY26" s="1611"/>
      <c r="AZ26" s="1611"/>
      <c r="BA26" s="1611"/>
      <c r="BB26" s="1611"/>
      <c r="BC26" s="1611"/>
      <c r="BD26" s="1612"/>
      <c r="BE26" s="4"/>
      <c r="BF26" s="4"/>
      <c r="BG26" s="4"/>
      <c r="BH26" s="4"/>
      <c r="BI26" s="4"/>
      <c r="BJ26" s="4"/>
      <c r="BK26" s="4"/>
      <c r="BL26" s="4"/>
      <c r="BM26" s="4"/>
      <c r="BN26" s="4"/>
      <c r="BO26" s="4"/>
      <c r="BP26" s="4"/>
      <c r="BQ26" s="4"/>
      <c r="BR26" s="4"/>
      <c r="BS26" s="4"/>
      <c r="BT26" s="4"/>
      <c r="BU26" s="4"/>
    </row>
    <row r="27" spans="1:73" ht="12" customHeight="1" x14ac:dyDescent="0.2">
      <c r="A27" s="1630"/>
      <c r="B27" s="1631"/>
      <c r="C27" s="1631"/>
      <c r="D27" s="1631"/>
      <c r="E27" s="1631"/>
      <c r="F27" s="1631"/>
      <c r="G27" s="1631"/>
      <c r="H27" s="1622"/>
      <c r="I27" s="1622"/>
      <c r="J27" s="1622"/>
      <c r="K27" s="994"/>
      <c r="L27" s="994"/>
      <c r="M27" s="994"/>
      <c r="N27" s="994"/>
      <c r="O27" s="994"/>
      <c r="P27" s="994"/>
      <c r="Q27" s="950"/>
      <c r="R27" s="950"/>
      <c r="S27" s="950"/>
      <c r="T27" s="950"/>
      <c r="U27" s="950"/>
      <c r="V27" s="950"/>
      <c r="W27" s="1622"/>
      <c r="X27" s="1622"/>
      <c r="Y27" s="1622"/>
      <c r="Z27" s="950"/>
      <c r="AA27" s="950"/>
      <c r="AB27" s="950"/>
      <c r="AC27" s="950"/>
      <c r="AD27" s="950"/>
      <c r="AE27" s="950"/>
      <c r="AF27" s="994"/>
      <c r="AG27" s="994"/>
      <c r="AH27" s="994"/>
      <c r="AI27" s="995"/>
      <c r="AJ27" s="4"/>
      <c r="AK27" s="1577" t="str">
        <f t="shared" si="1"/>
        <v/>
      </c>
      <c r="AL27" s="1578"/>
      <c r="AM27" s="1578"/>
      <c r="AN27" s="1578" t="str">
        <f t="shared" si="2"/>
        <v/>
      </c>
      <c r="AO27" s="1578"/>
      <c r="AP27" s="1578"/>
      <c r="AQ27" s="1578" t="str">
        <f t="shared" si="3"/>
        <v/>
      </c>
      <c r="AR27" s="1578"/>
      <c r="AS27" s="1579"/>
      <c r="AT27" s="4"/>
      <c r="AU27" s="1610" t="str">
        <f t="shared" si="0"/>
        <v/>
      </c>
      <c r="AV27" s="1611"/>
      <c r="AW27" s="1611"/>
      <c r="AX27" s="1611"/>
      <c r="AY27" s="1611"/>
      <c r="AZ27" s="1611"/>
      <c r="BA27" s="1611"/>
      <c r="BB27" s="1611"/>
      <c r="BC27" s="1611"/>
      <c r="BD27" s="1612"/>
      <c r="BE27" s="4"/>
      <c r="BF27" s="4"/>
      <c r="BG27" s="4"/>
      <c r="BH27" s="4"/>
      <c r="BI27" s="4"/>
      <c r="BJ27" s="4"/>
      <c r="BK27" s="4"/>
      <c r="BL27" s="4"/>
      <c r="BM27" s="4"/>
      <c r="BN27" s="4"/>
      <c r="BO27" s="4"/>
      <c r="BP27" s="4"/>
      <c r="BQ27" s="4"/>
      <c r="BR27" s="4"/>
      <c r="BS27" s="4"/>
      <c r="BT27" s="4"/>
      <c r="BU27" s="4"/>
    </row>
    <row r="28" spans="1:73" ht="12" customHeight="1" x14ac:dyDescent="0.2">
      <c r="A28" s="1630"/>
      <c r="B28" s="1631"/>
      <c r="C28" s="1631"/>
      <c r="D28" s="1631"/>
      <c r="E28" s="1631"/>
      <c r="F28" s="1631"/>
      <c r="G28" s="1631"/>
      <c r="H28" s="950"/>
      <c r="I28" s="950"/>
      <c r="J28" s="950"/>
      <c r="K28" s="994"/>
      <c r="L28" s="994"/>
      <c r="M28" s="994"/>
      <c r="N28" s="994"/>
      <c r="O28" s="994"/>
      <c r="P28" s="994"/>
      <c r="Q28" s="950"/>
      <c r="R28" s="950"/>
      <c r="S28" s="950"/>
      <c r="T28" s="950"/>
      <c r="U28" s="950"/>
      <c r="V28" s="950"/>
      <c r="W28" s="1622"/>
      <c r="X28" s="1622"/>
      <c r="Y28" s="1622"/>
      <c r="Z28" s="950"/>
      <c r="AA28" s="950"/>
      <c r="AB28" s="950"/>
      <c r="AC28" s="950"/>
      <c r="AD28" s="950"/>
      <c r="AE28" s="950"/>
      <c r="AF28" s="994"/>
      <c r="AG28" s="994"/>
      <c r="AH28" s="994"/>
      <c r="AI28" s="995"/>
      <c r="AJ28" s="4"/>
      <c r="AK28" s="1577" t="str">
        <f t="shared" si="1"/>
        <v/>
      </c>
      <c r="AL28" s="1578"/>
      <c r="AM28" s="1578"/>
      <c r="AN28" s="1578" t="str">
        <f t="shared" si="2"/>
        <v/>
      </c>
      <c r="AO28" s="1578"/>
      <c r="AP28" s="1578"/>
      <c r="AQ28" s="1578" t="str">
        <f t="shared" si="3"/>
        <v/>
      </c>
      <c r="AR28" s="1578"/>
      <c r="AS28" s="1579"/>
      <c r="AT28" s="4"/>
      <c r="AU28" s="1610" t="str">
        <f t="shared" si="0"/>
        <v/>
      </c>
      <c r="AV28" s="1611"/>
      <c r="AW28" s="1611"/>
      <c r="AX28" s="1611"/>
      <c r="AY28" s="1611"/>
      <c r="AZ28" s="1611"/>
      <c r="BA28" s="1611"/>
      <c r="BB28" s="1611"/>
      <c r="BC28" s="1611"/>
      <c r="BD28" s="1612"/>
      <c r="BE28" s="4"/>
      <c r="BF28" s="4"/>
      <c r="BG28" s="4"/>
      <c r="BH28" s="4"/>
      <c r="BI28" s="4"/>
      <c r="BJ28" s="4"/>
      <c r="BK28" s="4"/>
      <c r="BL28" s="4"/>
      <c r="BM28" s="4"/>
      <c r="BN28" s="4"/>
      <c r="BO28" s="4"/>
      <c r="BP28" s="4"/>
      <c r="BQ28" s="4"/>
      <c r="BR28" s="4"/>
      <c r="BS28" s="4"/>
      <c r="BT28" s="4"/>
      <c r="BU28" s="4"/>
    </row>
    <row r="29" spans="1:73" ht="12" customHeight="1" x14ac:dyDescent="0.2">
      <c r="A29" s="1630"/>
      <c r="B29" s="1631"/>
      <c r="C29" s="1631"/>
      <c r="D29" s="1631"/>
      <c r="E29" s="1631"/>
      <c r="F29" s="1631"/>
      <c r="G29" s="1631"/>
      <c r="H29" s="1622"/>
      <c r="I29" s="1622"/>
      <c r="J29" s="1622"/>
      <c r="K29" s="994"/>
      <c r="L29" s="994"/>
      <c r="M29" s="994"/>
      <c r="N29" s="994"/>
      <c r="O29" s="994"/>
      <c r="P29" s="994"/>
      <c r="Q29" s="950"/>
      <c r="R29" s="950"/>
      <c r="S29" s="950"/>
      <c r="T29" s="950"/>
      <c r="U29" s="950"/>
      <c r="V29" s="950"/>
      <c r="W29" s="1622"/>
      <c r="X29" s="1622"/>
      <c r="Y29" s="1622"/>
      <c r="Z29" s="950"/>
      <c r="AA29" s="950"/>
      <c r="AB29" s="950"/>
      <c r="AC29" s="950"/>
      <c r="AD29" s="950"/>
      <c r="AE29" s="950"/>
      <c r="AF29" s="994"/>
      <c r="AG29" s="994"/>
      <c r="AH29" s="994"/>
      <c r="AI29" s="995"/>
      <c r="AJ29" s="4"/>
      <c r="AK29" s="1577" t="str">
        <f t="shared" si="1"/>
        <v/>
      </c>
      <c r="AL29" s="1578"/>
      <c r="AM29" s="1578"/>
      <c r="AN29" s="1578" t="str">
        <f t="shared" si="2"/>
        <v/>
      </c>
      <c r="AO29" s="1578"/>
      <c r="AP29" s="1578"/>
      <c r="AQ29" s="1578" t="str">
        <f t="shared" si="3"/>
        <v/>
      </c>
      <c r="AR29" s="1578"/>
      <c r="AS29" s="1579"/>
      <c r="AT29" s="4"/>
      <c r="AU29" s="1610" t="str">
        <f t="shared" si="0"/>
        <v/>
      </c>
      <c r="AV29" s="1611"/>
      <c r="AW29" s="1611"/>
      <c r="AX29" s="1611"/>
      <c r="AY29" s="1611"/>
      <c r="AZ29" s="1611"/>
      <c r="BA29" s="1611"/>
      <c r="BB29" s="1611"/>
      <c r="BC29" s="1611"/>
      <c r="BD29" s="1612"/>
      <c r="BE29" s="4"/>
      <c r="BF29" s="4"/>
      <c r="BG29" s="4"/>
      <c r="BH29" s="4"/>
      <c r="BI29" s="4"/>
      <c r="BJ29" s="4"/>
      <c r="BK29" s="4"/>
      <c r="BL29" s="4"/>
      <c r="BM29" s="4"/>
      <c r="BN29" s="4"/>
      <c r="BO29" s="4"/>
      <c r="BP29" s="4"/>
      <c r="BQ29" s="4"/>
      <c r="BR29" s="4"/>
      <c r="BS29" s="4"/>
      <c r="BT29" s="4"/>
      <c r="BU29" s="4"/>
    </row>
    <row r="30" spans="1:73" ht="12" customHeight="1" x14ac:dyDescent="0.2">
      <c r="A30" s="1630"/>
      <c r="B30" s="1631"/>
      <c r="C30" s="1631"/>
      <c r="D30" s="1631"/>
      <c r="E30" s="1631"/>
      <c r="F30" s="1631"/>
      <c r="G30" s="1631"/>
      <c r="H30" s="950"/>
      <c r="I30" s="950"/>
      <c r="J30" s="950"/>
      <c r="K30" s="994"/>
      <c r="L30" s="994"/>
      <c r="M30" s="994"/>
      <c r="N30" s="994"/>
      <c r="O30" s="994"/>
      <c r="P30" s="994"/>
      <c r="Q30" s="950"/>
      <c r="R30" s="950"/>
      <c r="S30" s="950"/>
      <c r="T30" s="950"/>
      <c r="U30" s="950"/>
      <c r="V30" s="950"/>
      <c r="W30" s="1622"/>
      <c r="X30" s="1622"/>
      <c r="Y30" s="1622"/>
      <c r="Z30" s="950"/>
      <c r="AA30" s="950"/>
      <c r="AB30" s="950"/>
      <c r="AC30" s="950"/>
      <c r="AD30" s="950"/>
      <c r="AE30" s="950"/>
      <c r="AF30" s="994"/>
      <c r="AG30" s="994"/>
      <c r="AH30" s="994"/>
      <c r="AI30" s="995"/>
      <c r="AJ30" s="4"/>
      <c r="AK30" s="1577" t="str">
        <f t="shared" si="1"/>
        <v/>
      </c>
      <c r="AL30" s="1578"/>
      <c r="AM30" s="1578"/>
      <c r="AN30" s="1578" t="str">
        <f t="shared" si="2"/>
        <v/>
      </c>
      <c r="AO30" s="1578"/>
      <c r="AP30" s="1578"/>
      <c r="AQ30" s="1578" t="str">
        <f t="shared" si="3"/>
        <v/>
      </c>
      <c r="AR30" s="1578"/>
      <c r="AS30" s="1579"/>
      <c r="AT30" s="4"/>
      <c r="AU30" s="1610" t="str">
        <f t="shared" si="0"/>
        <v/>
      </c>
      <c r="AV30" s="1611"/>
      <c r="AW30" s="1611"/>
      <c r="AX30" s="1611"/>
      <c r="AY30" s="1611"/>
      <c r="AZ30" s="1611"/>
      <c r="BA30" s="1611"/>
      <c r="BB30" s="1611"/>
      <c r="BC30" s="1611"/>
      <c r="BD30" s="1612"/>
      <c r="BE30" s="4"/>
      <c r="BF30" s="4"/>
      <c r="BG30" s="4"/>
      <c r="BH30" s="4"/>
      <c r="BI30" s="4"/>
      <c r="BJ30" s="4"/>
      <c r="BK30" s="4"/>
      <c r="BL30" s="4"/>
      <c r="BM30" s="4"/>
      <c r="BN30" s="4"/>
      <c r="BO30" s="4"/>
      <c r="BP30" s="4"/>
      <c r="BQ30" s="4"/>
      <c r="BR30" s="4"/>
      <c r="BS30" s="4"/>
      <c r="BT30" s="4"/>
      <c r="BU30" s="4"/>
    </row>
    <row r="31" spans="1:73" ht="12" customHeight="1" x14ac:dyDescent="0.2">
      <c r="A31" s="1630"/>
      <c r="B31" s="1631"/>
      <c r="C31" s="1631"/>
      <c r="D31" s="1631"/>
      <c r="E31" s="1631"/>
      <c r="F31" s="1631"/>
      <c r="G31" s="1631"/>
      <c r="H31" s="1622"/>
      <c r="I31" s="1622"/>
      <c r="J31" s="1622"/>
      <c r="K31" s="994"/>
      <c r="L31" s="994"/>
      <c r="M31" s="994"/>
      <c r="N31" s="994"/>
      <c r="O31" s="994"/>
      <c r="P31" s="994"/>
      <c r="Q31" s="950"/>
      <c r="R31" s="950"/>
      <c r="S31" s="950"/>
      <c r="T31" s="950"/>
      <c r="U31" s="950"/>
      <c r="V31" s="950"/>
      <c r="W31" s="1622"/>
      <c r="X31" s="1622"/>
      <c r="Y31" s="1622"/>
      <c r="Z31" s="950"/>
      <c r="AA31" s="950"/>
      <c r="AB31" s="950"/>
      <c r="AC31" s="950"/>
      <c r="AD31" s="950"/>
      <c r="AE31" s="950"/>
      <c r="AF31" s="994"/>
      <c r="AG31" s="994"/>
      <c r="AH31" s="994"/>
      <c r="AI31" s="995"/>
      <c r="AJ31" s="4"/>
      <c r="AK31" s="1577" t="str">
        <f t="shared" si="1"/>
        <v/>
      </c>
      <c r="AL31" s="1578"/>
      <c r="AM31" s="1578"/>
      <c r="AN31" s="1578" t="str">
        <f t="shared" si="2"/>
        <v/>
      </c>
      <c r="AO31" s="1578"/>
      <c r="AP31" s="1578"/>
      <c r="AQ31" s="1578" t="str">
        <f t="shared" si="3"/>
        <v/>
      </c>
      <c r="AR31" s="1578"/>
      <c r="AS31" s="1579"/>
      <c r="AT31" s="4"/>
      <c r="AU31" s="1610" t="str">
        <f t="shared" si="0"/>
        <v/>
      </c>
      <c r="AV31" s="1611"/>
      <c r="AW31" s="1611"/>
      <c r="AX31" s="1611"/>
      <c r="AY31" s="1611"/>
      <c r="AZ31" s="1611"/>
      <c r="BA31" s="1611"/>
      <c r="BB31" s="1611"/>
      <c r="BC31" s="1611"/>
      <c r="BD31" s="1612"/>
      <c r="BE31" s="4"/>
      <c r="BF31" s="4"/>
      <c r="BG31" s="4"/>
      <c r="BH31" s="4"/>
      <c r="BI31" s="4"/>
      <c r="BJ31" s="4"/>
      <c r="BK31" s="4"/>
      <c r="BL31" s="4"/>
      <c r="BM31" s="4"/>
      <c r="BN31" s="4"/>
      <c r="BO31" s="4"/>
      <c r="BP31" s="4"/>
      <c r="BQ31" s="4"/>
      <c r="BR31" s="4"/>
      <c r="BS31" s="4"/>
      <c r="BT31" s="4"/>
      <c r="BU31" s="4"/>
    </row>
    <row r="32" spans="1:73" ht="12" customHeight="1" x14ac:dyDescent="0.2">
      <c r="A32" s="1630"/>
      <c r="B32" s="1631"/>
      <c r="C32" s="1631"/>
      <c r="D32" s="1631"/>
      <c r="E32" s="1631"/>
      <c r="F32" s="1631"/>
      <c r="G32" s="1631"/>
      <c r="H32" s="950"/>
      <c r="I32" s="950"/>
      <c r="J32" s="950"/>
      <c r="K32" s="994"/>
      <c r="L32" s="994"/>
      <c r="M32" s="994"/>
      <c r="N32" s="994"/>
      <c r="O32" s="994"/>
      <c r="P32" s="994"/>
      <c r="Q32" s="950"/>
      <c r="R32" s="950"/>
      <c r="S32" s="950"/>
      <c r="T32" s="950"/>
      <c r="U32" s="950"/>
      <c r="V32" s="950"/>
      <c r="W32" s="1622"/>
      <c r="X32" s="1622"/>
      <c r="Y32" s="1622"/>
      <c r="Z32" s="950"/>
      <c r="AA32" s="950"/>
      <c r="AB32" s="950"/>
      <c r="AC32" s="950"/>
      <c r="AD32" s="950"/>
      <c r="AE32" s="950"/>
      <c r="AF32" s="994"/>
      <c r="AG32" s="994"/>
      <c r="AH32" s="994"/>
      <c r="AI32" s="995"/>
      <c r="AJ32" s="4"/>
      <c r="AK32" s="1577" t="str">
        <f t="shared" si="1"/>
        <v/>
      </c>
      <c r="AL32" s="1578"/>
      <c r="AM32" s="1578"/>
      <c r="AN32" s="1578" t="str">
        <f t="shared" si="2"/>
        <v/>
      </c>
      <c r="AO32" s="1578"/>
      <c r="AP32" s="1578"/>
      <c r="AQ32" s="1578" t="str">
        <f t="shared" si="3"/>
        <v/>
      </c>
      <c r="AR32" s="1578"/>
      <c r="AS32" s="1579"/>
      <c r="AT32" s="4"/>
      <c r="AU32" s="1610" t="str">
        <f t="shared" si="0"/>
        <v/>
      </c>
      <c r="AV32" s="1611"/>
      <c r="AW32" s="1611"/>
      <c r="AX32" s="1611"/>
      <c r="AY32" s="1611"/>
      <c r="AZ32" s="1611"/>
      <c r="BA32" s="1611"/>
      <c r="BB32" s="1611"/>
      <c r="BC32" s="1611"/>
      <c r="BD32" s="1612"/>
      <c r="BE32" s="4"/>
      <c r="BF32" s="4"/>
      <c r="BG32" s="4"/>
      <c r="BH32" s="4"/>
      <c r="BI32" s="4"/>
      <c r="BJ32" s="4"/>
      <c r="BK32" s="4"/>
      <c r="BL32" s="4"/>
      <c r="BM32" s="4"/>
      <c r="BN32" s="4"/>
      <c r="BO32" s="4"/>
      <c r="BP32" s="4"/>
      <c r="BQ32" s="4"/>
      <c r="BR32" s="4"/>
      <c r="BS32" s="4"/>
      <c r="BT32" s="4"/>
      <c r="BU32" s="4"/>
    </row>
    <row r="33" spans="1:73" ht="12" customHeight="1" x14ac:dyDescent="0.2">
      <c r="A33" s="1630"/>
      <c r="B33" s="1631"/>
      <c r="C33" s="1631"/>
      <c r="D33" s="1631"/>
      <c r="E33" s="1631"/>
      <c r="F33" s="1631"/>
      <c r="G33" s="1631"/>
      <c r="H33" s="1622"/>
      <c r="I33" s="1622"/>
      <c r="J33" s="1622"/>
      <c r="K33" s="994"/>
      <c r="L33" s="994"/>
      <c r="M33" s="994"/>
      <c r="N33" s="994"/>
      <c r="O33" s="994"/>
      <c r="P33" s="994"/>
      <c r="Q33" s="950"/>
      <c r="R33" s="950"/>
      <c r="S33" s="950"/>
      <c r="T33" s="950"/>
      <c r="U33" s="950"/>
      <c r="V33" s="950"/>
      <c r="W33" s="950"/>
      <c r="X33" s="950"/>
      <c r="Y33" s="950"/>
      <c r="Z33" s="950"/>
      <c r="AA33" s="950"/>
      <c r="AB33" s="950"/>
      <c r="AC33" s="950"/>
      <c r="AD33" s="950"/>
      <c r="AE33" s="950"/>
      <c r="AF33" s="994"/>
      <c r="AG33" s="994"/>
      <c r="AH33" s="994"/>
      <c r="AI33" s="995"/>
      <c r="AJ33" s="4"/>
      <c r="AK33" s="1577" t="str">
        <f t="shared" si="1"/>
        <v/>
      </c>
      <c r="AL33" s="1578"/>
      <c r="AM33" s="1578"/>
      <c r="AN33" s="1578" t="str">
        <f t="shared" si="2"/>
        <v/>
      </c>
      <c r="AO33" s="1578"/>
      <c r="AP33" s="1578"/>
      <c r="AQ33" s="1578" t="str">
        <f t="shared" si="3"/>
        <v/>
      </c>
      <c r="AR33" s="1578"/>
      <c r="AS33" s="1579"/>
      <c r="AT33" s="4"/>
      <c r="AU33" s="1610" t="str">
        <f t="shared" si="0"/>
        <v/>
      </c>
      <c r="AV33" s="1611"/>
      <c r="AW33" s="1611"/>
      <c r="AX33" s="1611"/>
      <c r="AY33" s="1611"/>
      <c r="AZ33" s="1611"/>
      <c r="BA33" s="1611"/>
      <c r="BB33" s="1611"/>
      <c r="BC33" s="1611"/>
      <c r="BD33" s="1612"/>
      <c r="BE33" s="4"/>
      <c r="BF33" s="4"/>
      <c r="BG33" s="4"/>
      <c r="BH33" s="4"/>
      <c r="BI33" s="4"/>
      <c r="BJ33" s="4"/>
      <c r="BK33" s="4"/>
      <c r="BL33" s="4"/>
      <c r="BM33" s="4"/>
      <c r="BN33" s="4"/>
      <c r="BO33" s="4"/>
      <c r="BP33" s="4"/>
      <c r="BQ33" s="4"/>
      <c r="BR33" s="4"/>
      <c r="BS33" s="4"/>
      <c r="BT33" s="4"/>
      <c r="BU33" s="4"/>
    </row>
    <row r="34" spans="1:73" ht="12" customHeight="1" x14ac:dyDescent="0.2">
      <c r="A34" s="1630"/>
      <c r="B34" s="1631"/>
      <c r="C34" s="1631"/>
      <c r="D34" s="1631"/>
      <c r="E34" s="1631"/>
      <c r="F34" s="1631"/>
      <c r="G34" s="1631"/>
      <c r="H34" s="950"/>
      <c r="I34" s="950"/>
      <c r="J34" s="950"/>
      <c r="K34" s="994"/>
      <c r="L34" s="994"/>
      <c r="M34" s="994"/>
      <c r="N34" s="994"/>
      <c r="O34" s="994"/>
      <c r="P34" s="994"/>
      <c r="Q34" s="950"/>
      <c r="R34" s="950"/>
      <c r="S34" s="950"/>
      <c r="T34" s="950"/>
      <c r="U34" s="950"/>
      <c r="V34" s="950"/>
      <c r="W34" s="950"/>
      <c r="X34" s="950"/>
      <c r="Y34" s="950"/>
      <c r="Z34" s="950"/>
      <c r="AA34" s="950"/>
      <c r="AB34" s="950"/>
      <c r="AC34" s="950"/>
      <c r="AD34" s="950"/>
      <c r="AE34" s="950"/>
      <c r="AF34" s="994"/>
      <c r="AG34" s="994"/>
      <c r="AH34" s="994"/>
      <c r="AI34" s="995"/>
      <c r="AJ34" s="4"/>
      <c r="AK34" s="1577" t="str">
        <f t="shared" si="1"/>
        <v/>
      </c>
      <c r="AL34" s="1578"/>
      <c r="AM34" s="1578"/>
      <c r="AN34" s="1578" t="str">
        <f t="shared" si="2"/>
        <v/>
      </c>
      <c r="AO34" s="1578"/>
      <c r="AP34" s="1578"/>
      <c r="AQ34" s="1578" t="str">
        <f t="shared" si="3"/>
        <v/>
      </c>
      <c r="AR34" s="1578"/>
      <c r="AS34" s="1579"/>
      <c r="AT34" s="4"/>
      <c r="AU34" s="1610" t="str">
        <f t="shared" si="0"/>
        <v/>
      </c>
      <c r="AV34" s="1611"/>
      <c r="AW34" s="1611"/>
      <c r="AX34" s="1611"/>
      <c r="AY34" s="1611"/>
      <c r="AZ34" s="1611"/>
      <c r="BA34" s="1611"/>
      <c r="BB34" s="1611"/>
      <c r="BC34" s="1611"/>
      <c r="BD34" s="1612"/>
      <c r="BE34" s="4"/>
      <c r="BF34" s="4"/>
      <c r="BG34" s="4"/>
      <c r="BH34" s="4"/>
      <c r="BI34" s="4"/>
      <c r="BJ34" s="4"/>
      <c r="BK34" s="4"/>
      <c r="BL34" s="4"/>
      <c r="BM34" s="4"/>
      <c r="BN34" s="4"/>
      <c r="BO34" s="4"/>
      <c r="BP34" s="4"/>
      <c r="BQ34" s="4"/>
      <c r="BR34" s="4"/>
      <c r="BS34" s="4"/>
      <c r="BT34" s="4"/>
      <c r="BU34" s="4"/>
    </row>
    <row r="35" spans="1:73" ht="12" customHeight="1" x14ac:dyDescent="0.2">
      <c r="A35" s="1630"/>
      <c r="B35" s="1631"/>
      <c r="C35" s="1631"/>
      <c r="D35" s="1631"/>
      <c r="E35" s="1631"/>
      <c r="F35" s="1631"/>
      <c r="G35" s="1631"/>
      <c r="H35" s="1622"/>
      <c r="I35" s="1622"/>
      <c r="J35" s="1622"/>
      <c r="K35" s="994"/>
      <c r="L35" s="994"/>
      <c r="M35" s="994"/>
      <c r="N35" s="994"/>
      <c r="O35" s="994"/>
      <c r="P35" s="994"/>
      <c r="Q35" s="950"/>
      <c r="R35" s="950"/>
      <c r="S35" s="950"/>
      <c r="T35" s="950"/>
      <c r="U35" s="950"/>
      <c r="V35" s="950"/>
      <c r="W35" s="950"/>
      <c r="X35" s="950"/>
      <c r="Y35" s="950"/>
      <c r="Z35" s="950"/>
      <c r="AA35" s="950"/>
      <c r="AB35" s="950"/>
      <c r="AC35" s="950"/>
      <c r="AD35" s="950"/>
      <c r="AE35" s="950"/>
      <c r="AF35" s="994"/>
      <c r="AG35" s="994"/>
      <c r="AH35" s="994"/>
      <c r="AI35" s="995"/>
      <c r="AJ35" s="4"/>
      <c r="AK35" s="1577" t="str">
        <f t="shared" si="1"/>
        <v/>
      </c>
      <c r="AL35" s="1578"/>
      <c r="AM35" s="1578"/>
      <c r="AN35" s="1578" t="str">
        <f t="shared" si="2"/>
        <v/>
      </c>
      <c r="AO35" s="1578"/>
      <c r="AP35" s="1578"/>
      <c r="AQ35" s="1578" t="str">
        <f t="shared" si="3"/>
        <v/>
      </c>
      <c r="AR35" s="1578"/>
      <c r="AS35" s="1579"/>
      <c r="AT35" s="4"/>
      <c r="AU35" s="1610" t="str">
        <f t="shared" si="0"/>
        <v/>
      </c>
      <c r="AV35" s="1611"/>
      <c r="AW35" s="1611"/>
      <c r="AX35" s="1611"/>
      <c r="AY35" s="1611"/>
      <c r="AZ35" s="1611"/>
      <c r="BA35" s="1611"/>
      <c r="BB35" s="1611"/>
      <c r="BC35" s="1611"/>
      <c r="BD35" s="1612"/>
      <c r="BE35" s="4"/>
      <c r="BF35" s="4"/>
      <c r="BG35" s="4"/>
      <c r="BH35" s="4"/>
      <c r="BI35" s="4"/>
      <c r="BJ35" s="4"/>
      <c r="BK35" s="4"/>
      <c r="BL35" s="4"/>
      <c r="BM35" s="4"/>
      <c r="BN35" s="4"/>
      <c r="BO35" s="4"/>
      <c r="BP35" s="4"/>
      <c r="BQ35" s="4"/>
      <c r="BR35" s="4"/>
      <c r="BS35" s="4"/>
      <c r="BT35" s="4"/>
      <c r="BU35" s="4"/>
    </row>
    <row r="36" spans="1:73" ht="12" customHeight="1" x14ac:dyDescent="0.2">
      <c r="A36" s="1630"/>
      <c r="B36" s="1631"/>
      <c r="C36" s="1631"/>
      <c r="D36" s="1631"/>
      <c r="E36" s="1631"/>
      <c r="F36" s="1631"/>
      <c r="G36" s="1631"/>
      <c r="H36" s="950"/>
      <c r="I36" s="950"/>
      <c r="J36" s="950"/>
      <c r="K36" s="994"/>
      <c r="L36" s="994"/>
      <c r="M36" s="994"/>
      <c r="N36" s="994"/>
      <c r="O36" s="994"/>
      <c r="P36" s="994"/>
      <c r="Q36" s="950"/>
      <c r="R36" s="950"/>
      <c r="S36" s="950"/>
      <c r="T36" s="950"/>
      <c r="U36" s="950"/>
      <c r="V36" s="950"/>
      <c r="W36" s="950"/>
      <c r="X36" s="950"/>
      <c r="Y36" s="950"/>
      <c r="Z36" s="950"/>
      <c r="AA36" s="950"/>
      <c r="AB36" s="950"/>
      <c r="AC36" s="950"/>
      <c r="AD36" s="950"/>
      <c r="AE36" s="950"/>
      <c r="AF36" s="994"/>
      <c r="AG36" s="994"/>
      <c r="AH36" s="994"/>
      <c r="AI36" s="995"/>
      <c r="AJ36" s="4"/>
      <c r="AK36" s="1577" t="str">
        <f t="shared" si="1"/>
        <v/>
      </c>
      <c r="AL36" s="1578"/>
      <c r="AM36" s="1578"/>
      <c r="AN36" s="1578" t="str">
        <f t="shared" si="2"/>
        <v/>
      </c>
      <c r="AO36" s="1578"/>
      <c r="AP36" s="1578"/>
      <c r="AQ36" s="1578" t="str">
        <f t="shared" si="3"/>
        <v/>
      </c>
      <c r="AR36" s="1578"/>
      <c r="AS36" s="1579"/>
      <c r="AT36" s="4"/>
      <c r="AU36" s="1610" t="str">
        <f t="shared" si="0"/>
        <v/>
      </c>
      <c r="AV36" s="1611"/>
      <c r="AW36" s="1611"/>
      <c r="AX36" s="1611"/>
      <c r="AY36" s="1611"/>
      <c r="AZ36" s="1611"/>
      <c r="BA36" s="1611"/>
      <c r="BB36" s="1611"/>
      <c r="BC36" s="1611"/>
      <c r="BD36" s="1612"/>
      <c r="BE36" s="4"/>
      <c r="BF36" s="4"/>
      <c r="BG36" s="4"/>
      <c r="BH36" s="4"/>
      <c r="BI36" s="4"/>
      <c r="BJ36" s="4"/>
      <c r="BK36" s="4"/>
      <c r="BL36" s="4"/>
      <c r="BM36" s="4"/>
      <c r="BN36" s="4"/>
      <c r="BO36" s="4"/>
      <c r="BP36" s="4"/>
      <c r="BQ36" s="4"/>
      <c r="BR36" s="4"/>
      <c r="BS36" s="4"/>
      <c r="BT36" s="4"/>
      <c r="BU36" s="4"/>
    </row>
    <row r="37" spans="1:73" ht="12" customHeight="1" x14ac:dyDescent="0.2">
      <c r="A37" s="1630"/>
      <c r="B37" s="1631"/>
      <c r="C37" s="1631"/>
      <c r="D37" s="1631"/>
      <c r="E37" s="1631"/>
      <c r="F37" s="1631"/>
      <c r="G37" s="1631"/>
      <c r="H37" s="1622"/>
      <c r="I37" s="1622"/>
      <c r="J37" s="1622"/>
      <c r="K37" s="994"/>
      <c r="L37" s="994"/>
      <c r="M37" s="994"/>
      <c r="N37" s="994"/>
      <c r="O37" s="994"/>
      <c r="P37" s="994"/>
      <c r="Q37" s="950"/>
      <c r="R37" s="950"/>
      <c r="S37" s="950"/>
      <c r="T37" s="950"/>
      <c r="U37" s="950"/>
      <c r="V37" s="950"/>
      <c r="W37" s="950"/>
      <c r="X37" s="950"/>
      <c r="Y37" s="950"/>
      <c r="Z37" s="950"/>
      <c r="AA37" s="950"/>
      <c r="AB37" s="950"/>
      <c r="AC37" s="950"/>
      <c r="AD37" s="950"/>
      <c r="AE37" s="950"/>
      <c r="AF37" s="994"/>
      <c r="AG37" s="994"/>
      <c r="AH37" s="994"/>
      <c r="AI37" s="995"/>
      <c r="AJ37" s="4"/>
      <c r="AK37" s="1577" t="str">
        <f t="shared" si="1"/>
        <v/>
      </c>
      <c r="AL37" s="1578"/>
      <c r="AM37" s="1578"/>
      <c r="AN37" s="1578" t="str">
        <f t="shared" si="2"/>
        <v/>
      </c>
      <c r="AO37" s="1578"/>
      <c r="AP37" s="1578"/>
      <c r="AQ37" s="1578" t="str">
        <f t="shared" si="3"/>
        <v/>
      </c>
      <c r="AR37" s="1578"/>
      <c r="AS37" s="1579"/>
      <c r="AT37" s="4"/>
      <c r="AU37" s="1610" t="str">
        <f t="shared" si="0"/>
        <v/>
      </c>
      <c r="AV37" s="1611"/>
      <c r="AW37" s="1611"/>
      <c r="AX37" s="1611"/>
      <c r="AY37" s="1611"/>
      <c r="AZ37" s="1611"/>
      <c r="BA37" s="1611"/>
      <c r="BB37" s="1611"/>
      <c r="BC37" s="1611"/>
      <c r="BD37" s="1612"/>
      <c r="BE37" s="4"/>
      <c r="BF37" s="4"/>
      <c r="BG37" s="4"/>
      <c r="BH37" s="4"/>
      <c r="BI37" s="4"/>
      <c r="BJ37" s="4"/>
      <c r="BK37" s="4"/>
      <c r="BL37" s="4"/>
      <c r="BM37" s="4"/>
      <c r="BN37" s="4"/>
      <c r="BO37" s="4"/>
      <c r="BP37" s="4"/>
      <c r="BQ37" s="4"/>
      <c r="BR37" s="4"/>
      <c r="BS37" s="4"/>
      <c r="BT37" s="4"/>
      <c r="BU37" s="4"/>
    </row>
    <row r="38" spans="1:73" ht="12" customHeight="1" x14ac:dyDescent="0.2">
      <c r="A38" s="1630"/>
      <c r="B38" s="1631"/>
      <c r="C38" s="1631"/>
      <c r="D38" s="1631"/>
      <c r="E38" s="1631"/>
      <c r="F38" s="1631"/>
      <c r="G38" s="1631"/>
      <c r="H38" s="950"/>
      <c r="I38" s="950"/>
      <c r="J38" s="950"/>
      <c r="K38" s="994"/>
      <c r="L38" s="994"/>
      <c r="M38" s="994"/>
      <c r="N38" s="994"/>
      <c r="O38" s="994"/>
      <c r="P38" s="994"/>
      <c r="Q38" s="950"/>
      <c r="R38" s="950"/>
      <c r="S38" s="950"/>
      <c r="T38" s="950"/>
      <c r="U38" s="950"/>
      <c r="V38" s="950"/>
      <c r="W38" s="950"/>
      <c r="X38" s="950"/>
      <c r="Y38" s="950"/>
      <c r="Z38" s="950"/>
      <c r="AA38" s="950"/>
      <c r="AB38" s="950"/>
      <c r="AC38" s="950"/>
      <c r="AD38" s="950"/>
      <c r="AE38" s="950"/>
      <c r="AF38" s="994"/>
      <c r="AG38" s="994"/>
      <c r="AH38" s="994"/>
      <c r="AI38" s="995"/>
      <c r="AJ38" s="4"/>
      <c r="AK38" s="1577" t="str">
        <f t="shared" si="1"/>
        <v/>
      </c>
      <c r="AL38" s="1578"/>
      <c r="AM38" s="1578"/>
      <c r="AN38" s="1578" t="str">
        <f t="shared" si="2"/>
        <v/>
      </c>
      <c r="AO38" s="1578"/>
      <c r="AP38" s="1578"/>
      <c r="AQ38" s="1578" t="str">
        <f t="shared" si="3"/>
        <v/>
      </c>
      <c r="AR38" s="1578"/>
      <c r="AS38" s="1579"/>
      <c r="AT38" s="4"/>
      <c r="AU38" s="1610" t="str">
        <f t="shared" si="0"/>
        <v/>
      </c>
      <c r="AV38" s="1611"/>
      <c r="AW38" s="1611"/>
      <c r="AX38" s="1611"/>
      <c r="AY38" s="1611"/>
      <c r="AZ38" s="1611"/>
      <c r="BA38" s="1611"/>
      <c r="BB38" s="1611"/>
      <c r="BC38" s="1611"/>
      <c r="BD38" s="1612"/>
      <c r="BE38" s="4"/>
      <c r="BF38" s="4"/>
      <c r="BG38" s="4"/>
      <c r="BH38" s="4"/>
      <c r="BI38" s="4"/>
      <c r="BJ38" s="4"/>
      <c r="BK38" s="4"/>
      <c r="BL38" s="4"/>
      <c r="BM38" s="4"/>
      <c r="BN38" s="4"/>
      <c r="BO38" s="4"/>
      <c r="BP38" s="4"/>
      <c r="BQ38" s="4"/>
      <c r="BR38" s="4"/>
      <c r="BS38" s="4"/>
      <c r="BT38" s="4"/>
      <c r="BU38" s="4"/>
    </row>
    <row r="39" spans="1:73" ht="12" customHeight="1" x14ac:dyDescent="0.2">
      <c r="A39" s="1630"/>
      <c r="B39" s="1631"/>
      <c r="C39" s="1631"/>
      <c r="D39" s="1631"/>
      <c r="E39" s="1631"/>
      <c r="F39" s="1631"/>
      <c r="G39" s="1631"/>
      <c r="H39" s="1622"/>
      <c r="I39" s="1622"/>
      <c r="J39" s="1622"/>
      <c r="K39" s="994"/>
      <c r="L39" s="994"/>
      <c r="M39" s="994"/>
      <c r="N39" s="994"/>
      <c r="O39" s="994"/>
      <c r="P39" s="994"/>
      <c r="Q39" s="950"/>
      <c r="R39" s="950"/>
      <c r="S39" s="950"/>
      <c r="T39" s="950"/>
      <c r="U39" s="950"/>
      <c r="V39" s="950"/>
      <c r="W39" s="950"/>
      <c r="X39" s="950"/>
      <c r="Y39" s="950"/>
      <c r="Z39" s="950"/>
      <c r="AA39" s="950"/>
      <c r="AB39" s="950"/>
      <c r="AC39" s="950"/>
      <c r="AD39" s="950"/>
      <c r="AE39" s="950"/>
      <c r="AF39" s="994"/>
      <c r="AG39" s="994"/>
      <c r="AH39" s="994"/>
      <c r="AI39" s="995"/>
      <c r="AJ39" s="4"/>
      <c r="AK39" s="1577" t="str">
        <f t="shared" si="1"/>
        <v/>
      </c>
      <c r="AL39" s="1578"/>
      <c r="AM39" s="1578"/>
      <c r="AN39" s="1578" t="str">
        <f t="shared" si="2"/>
        <v/>
      </c>
      <c r="AO39" s="1578"/>
      <c r="AP39" s="1578"/>
      <c r="AQ39" s="1578" t="str">
        <f t="shared" si="3"/>
        <v/>
      </c>
      <c r="AR39" s="1578"/>
      <c r="AS39" s="1579"/>
      <c r="AT39" s="4"/>
      <c r="AU39" s="1610" t="str">
        <f t="shared" si="0"/>
        <v/>
      </c>
      <c r="AV39" s="1611"/>
      <c r="AW39" s="1611"/>
      <c r="AX39" s="1611"/>
      <c r="AY39" s="1611"/>
      <c r="AZ39" s="1611"/>
      <c r="BA39" s="1611"/>
      <c r="BB39" s="1611"/>
      <c r="BC39" s="1611"/>
      <c r="BD39" s="1612"/>
      <c r="BE39" s="4"/>
      <c r="BF39" s="4"/>
      <c r="BG39" s="4"/>
      <c r="BH39" s="4"/>
      <c r="BI39" s="4"/>
      <c r="BJ39" s="4"/>
      <c r="BK39" s="4"/>
      <c r="BL39" s="4"/>
      <c r="BM39" s="4"/>
      <c r="BN39" s="4"/>
      <c r="BO39" s="4"/>
      <c r="BP39" s="4"/>
      <c r="BQ39" s="4"/>
      <c r="BR39" s="4"/>
      <c r="BS39" s="4"/>
      <c r="BT39" s="4"/>
      <c r="BU39" s="4"/>
    </row>
    <row r="40" spans="1:73" ht="12" customHeight="1" x14ac:dyDescent="0.2">
      <c r="A40" s="1630"/>
      <c r="B40" s="1631"/>
      <c r="C40" s="1631"/>
      <c r="D40" s="1631"/>
      <c r="E40" s="1631"/>
      <c r="F40" s="1631"/>
      <c r="G40" s="1631"/>
      <c r="H40" s="950"/>
      <c r="I40" s="950"/>
      <c r="J40" s="950"/>
      <c r="K40" s="994"/>
      <c r="L40" s="994"/>
      <c r="M40" s="994"/>
      <c r="N40" s="994"/>
      <c r="O40" s="994"/>
      <c r="P40" s="994"/>
      <c r="Q40" s="950"/>
      <c r="R40" s="950"/>
      <c r="S40" s="950"/>
      <c r="T40" s="950"/>
      <c r="U40" s="950"/>
      <c r="V40" s="950"/>
      <c r="W40" s="950"/>
      <c r="X40" s="950"/>
      <c r="Y40" s="950"/>
      <c r="Z40" s="950"/>
      <c r="AA40" s="950"/>
      <c r="AB40" s="950"/>
      <c r="AC40" s="950"/>
      <c r="AD40" s="950"/>
      <c r="AE40" s="950"/>
      <c r="AF40" s="994"/>
      <c r="AG40" s="994"/>
      <c r="AH40" s="994"/>
      <c r="AI40" s="995"/>
      <c r="AJ40" s="4"/>
      <c r="AK40" s="1577" t="str">
        <f t="shared" si="1"/>
        <v/>
      </c>
      <c r="AL40" s="1578"/>
      <c r="AM40" s="1578"/>
      <c r="AN40" s="1578" t="str">
        <f t="shared" si="2"/>
        <v/>
      </c>
      <c r="AO40" s="1578"/>
      <c r="AP40" s="1578"/>
      <c r="AQ40" s="1578" t="str">
        <f t="shared" si="3"/>
        <v/>
      </c>
      <c r="AR40" s="1578"/>
      <c r="AS40" s="1579"/>
      <c r="AT40" s="4"/>
      <c r="AU40" s="1610" t="str">
        <f t="shared" si="0"/>
        <v/>
      </c>
      <c r="AV40" s="1611"/>
      <c r="AW40" s="1611"/>
      <c r="AX40" s="1611"/>
      <c r="AY40" s="1611"/>
      <c r="AZ40" s="1611"/>
      <c r="BA40" s="1611"/>
      <c r="BB40" s="1611"/>
      <c r="BC40" s="1611"/>
      <c r="BD40" s="1612"/>
      <c r="BE40" s="4"/>
      <c r="BF40" s="4"/>
      <c r="BG40" s="4"/>
      <c r="BH40" s="4"/>
      <c r="BI40" s="4"/>
      <c r="BJ40" s="4"/>
      <c r="BK40" s="4"/>
      <c r="BL40" s="4"/>
      <c r="BM40" s="4"/>
      <c r="BN40" s="4"/>
      <c r="BO40" s="4"/>
      <c r="BP40" s="4"/>
      <c r="BQ40" s="4"/>
      <c r="BR40" s="4"/>
      <c r="BS40" s="4"/>
      <c r="BT40" s="4"/>
      <c r="BU40" s="4"/>
    </row>
    <row r="41" spans="1:73" ht="12" customHeight="1" x14ac:dyDescent="0.2">
      <c r="A41" s="1630"/>
      <c r="B41" s="1631"/>
      <c r="C41" s="1631"/>
      <c r="D41" s="1631"/>
      <c r="E41" s="1631"/>
      <c r="F41" s="1631"/>
      <c r="G41" s="1631"/>
      <c r="H41" s="1622"/>
      <c r="I41" s="1622"/>
      <c r="J41" s="1622"/>
      <c r="K41" s="994"/>
      <c r="L41" s="994"/>
      <c r="M41" s="994"/>
      <c r="N41" s="994"/>
      <c r="O41" s="994"/>
      <c r="P41" s="994"/>
      <c r="Q41" s="950"/>
      <c r="R41" s="950"/>
      <c r="S41" s="950"/>
      <c r="T41" s="950"/>
      <c r="U41" s="950"/>
      <c r="V41" s="950"/>
      <c r="W41" s="950"/>
      <c r="X41" s="950"/>
      <c r="Y41" s="950"/>
      <c r="Z41" s="950"/>
      <c r="AA41" s="950"/>
      <c r="AB41" s="950"/>
      <c r="AC41" s="950"/>
      <c r="AD41" s="950"/>
      <c r="AE41" s="950"/>
      <c r="AF41" s="994"/>
      <c r="AG41" s="994"/>
      <c r="AH41" s="994"/>
      <c r="AI41" s="995"/>
      <c r="AJ41" s="4"/>
      <c r="AK41" s="1577" t="str">
        <f t="shared" si="1"/>
        <v/>
      </c>
      <c r="AL41" s="1578"/>
      <c r="AM41" s="1578"/>
      <c r="AN41" s="1578" t="str">
        <f t="shared" si="2"/>
        <v/>
      </c>
      <c r="AO41" s="1578"/>
      <c r="AP41" s="1578"/>
      <c r="AQ41" s="1578" t="str">
        <f t="shared" si="3"/>
        <v/>
      </c>
      <c r="AR41" s="1578"/>
      <c r="AS41" s="1579"/>
      <c r="AT41" s="4"/>
      <c r="AU41" s="1610" t="str">
        <f t="shared" si="0"/>
        <v/>
      </c>
      <c r="AV41" s="1611"/>
      <c r="AW41" s="1611"/>
      <c r="AX41" s="1611"/>
      <c r="AY41" s="1611"/>
      <c r="AZ41" s="1611"/>
      <c r="BA41" s="1611"/>
      <c r="BB41" s="1611"/>
      <c r="BC41" s="1611"/>
      <c r="BD41" s="1612"/>
      <c r="BE41" s="4"/>
      <c r="BF41" s="4"/>
      <c r="BG41" s="4"/>
      <c r="BH41" s="4"/>
      <c r="BI41" s="4"/>
      <c r="BJ41" s="4"/>
      <c r="BK41" s="4"/>
      <c r="BL41" s="4"/>
      <c r="BM41" s="4"/>
      <c r="BN41" s="4"/>
      <c r="BO41" s="4"/>
      <c r="BP41" s="4"/>
      <c r="BQ41" s="4"/>
      <c r="BR41" s="4"/>
      <c r="BS41" s="4"/>
      <c r="BT41" s="4"/>
      <c r="BU41" s="4"/>
    </row>
    <row r="42" spans="1:73" ht="12" customHeight="1" x14ac:dyDescent="0.2">
      <c r="A42" s="1630"/>
      <c r="B42" s="1631"/>
      <c r="C42" s="1631"/>
      <c r="D42" s="1631"/>
      <c r="E42" s="1631"/>
      <c r="F42" s="1631"/>
      <c r="G42" s="1631"/>
      <c r="H42" s="950"/>
      <c r="I42" s="950"/>
      <c r="J42" s="950"/>
      <c r="K42" s="994"/>
      <c r="L42" s="994"/>
      <c r="M42" s="994"/>
      <c r="N42" s="994"/>
      <c r="O42" s="994"/>
      <c r="P42" s="994"/>
      <c r="Q42" s="950"/>
      <c r="R42" s="950"/>
      <c r="S42" s="950"/>
      <c r="T42" s="950"/>
      <c r="U42" s="950"/>
      <c r="V42" s="950"/>
      <c r="W42" s="950"/>
      <c r="X42" s="950"/>
      <c r="Y42" s="950"/>
      <c r="Z42" s="950"/>
      <c r="AA42" s="950"/>
      <c r="AB42" s="950"/>
      <c r="AC42" s="950"/>
      <c r="AD42" s="950"/>
      <c r="AE42" s="950"/>
      <c r="AF42" s="994"/>
      <c r="AG42" s="994"/>
      <c r="AH42" s="994"/>
      <c r="AI42" s="995"/>
      <c r="AJ42" s="4"/>
      <c r="AK42" s="1577" t="str">
        <f t="shared" si="1"/>
        <v/>
      </c>
      <c r="AL42" s="1578"/>
      <c r="AM42" s="1578"/>
      <c r="AN42" s="1578" t="str">
        <f t="shared" si="2"/>
        <v/>
      </c>
      <c r="AO42" s="1578"/>
      <c r="AP42" s="1578"/>
      <c r="AQ42" s="1578" t="str">
        <f t="shared" si="3"/>
        <v/>
      </c>
      <c r="AR42" s="1578"/>
      <c r="AS42" s="1579"/>
      <c r="AT42" s="4"/>
      <c r="AU42" s="1610" t="str">
        <f t="shared" si="0"/>
        <v/>
      </c>
      <c r="AV42" s="1611"/>
      <c r="AW42" s="1611"/>
      <c r="AX42" s="1611"/>
      <c r="AY42" s="1611"/>
      <c r="AZ42" s="1611"/>
      <c r="BA42" s="1611"/>
      <c r="BB42" s="1611"/>
      <c r="BC42" s="1611"/>
      <c r="BD42" s="1612"/>
      <c r="BE42" s="4"/>
      <c r="BF42" s="4"/>
      <c r="BG42" s="4"/>
      <c r="BH42" s="4"/>
      <c r="BI42" s="4"/>
      <c r="BJ42" s="4"/>
      <c r="BK42" s="4"/>
      <c r="BL42" s="4"/>
      <c r="BM42" s="4"/>
      <c r="BN42" s="4"/>
      <c r="BO42" s="4"/>
      <c r="BP42" s="4"/>
      <c r="BQ42" s="4"/>
      <c r="BR42" s="4"/>
      <c r="BS42" s="4"/>
      <c r="BT42" s="4"/>
      <c r="BU42" s="4"/>
    </row>
    <row r="43" spans="1:73" ht="12" customHeight="1" x14ac:dyDescent="0.2">
      <c r="A43" s="1630"/>
      <c r="B43" s="1631"/>
      <c r="C43" s="1631"/>
      <c r="D43" s="1631"/>
      <c r="E43" s="1631"/>
      <c r="F43" s="1631"/>
      <c r="G43" s="1631"/>
      <c r="H43" s="1622"/>
      <c r="I43" s="1622"/>
      <c r="J43" s="1622"/>
      <c r="K43" s="994"/>
      <c r="L43" s="994"/>
      <c r="M43" s="994"/>
      <c r="N43" s="994"/>
      <c r="O43" s="994"/>
      <c r="P43" s="994"/>
      <c r="Q43" s="950"/>
      <c r="R43" s="950"/>
      <c r="S43" s="950"/>
      <c r="T43" s="950"/>
      <c r="U43" s="950"/>
      <c r="V43" s="950"/>
      <c r="W43" s="950"/>
      <c r="X43" s="950"/>
      <c r="Y43" s="950"/>
      <c r="Z43" s="950"/>
      <c r="AA43" s="950"/>
      <c r="AB43" s="950"/>
      <c r="AC43" s="950"/>
      <c r="AD43" s="950"/>
      <c r="AE43" s="950"/>
      <c r="AF43" s="994"/>
      <c r="AG43" s="994"/>
      <c r="AH43" s="994"/>
      <c r="AI43" s="995"/>
      <c r="AJ43" s="4"/>
      <c r="AK43" s="1577" t="str">
        <f t="shared" si="1"/>
        <v/>
      </c>
      <c r="AL43" s="1578"/>
      <c r="AM43" s="1578"/>
      <c r="AN43" s="1578" t="str">
        <f t="shared" si="2"/>
        <v/>
      </c>
      <c r="AO43" s="1578"/>
      <c r="AP43" s="1578"/>
      <c r="AQ43" s="1578" t="str">
        <f t="shared" si="3"/>
        <v/>
      </c>
      <c r="AR43" s="1578"/>
      <c r="AS43" s="1579"/>
      <c r="AT43" s="4"/>
      <c r="AU43" s="1610" t="str">
        <f t="shared" si="0"/>
        <v/>
      </c>
      <c r="AV43" s="1611"/>
      <c r="AW43" s="1611"/>
      <c r="AX43" s="1611"/>
      <c r="AY43" s="1611"/>
      <c r="AZ43" s="1611"/>
      <c r="BA43" s="1611"/>
      <c r="BB43" s="1611"/>
      <c r="BC43" s="1611"/>
      <c r="BD43" s="1612"/>
      <c r="BE43" s="4"/>
      <c r="BF43" s="4"/>
      <c r="BG43" s="4"/>
      <c r="BH43" s="4"/>
      <c r="BI43" s="4"/>
      <c r="BJ43" s="4"/>
      <c r="BK43" s="4"/>
      <c r="BL43" s="4"/>
      <c r="BM43" s="4"/>
      <c r="BN43" s="4"/>
      <c r="BO43" s="4"/>
      <c r="BP43" s="4"/>
      <c r="BQ43" s="4"/>
      <c r="BR43" s="4"/>
      <c r="BS43" s="4"/>
      <c r="BT43" s="4"/>
      <c r="BU43" s="4"/>
    </row>
    <row r="44" spans="1:73" ht="12" customHeight="1" x14ac:dyDescent="0.2">
      <c r="A44" s="1630"/>
      <c r="B44" s="1631"/>
      <c r="C44" s="1631"/>
      <c r="D44" s="1631"/>
      <c r="E44" s="1631"/>
      <c r="F44" s="1631"/>
      <c r="G44" s="1631"/>
      <c r="H44" s="950"/>
      <c r="I44" s="950"/>
      <c r="J44" s="950"/>
      <c r="K44" s="994"/>
      <c r="L44" s="994"/>
      <c r="M44" s="994"/>
      <c r="N44" s="994"/>
      <c r="O44" s="994"/>
      <c r="P44" s="994"/>
      <c r="Q44" s="950"/>
      <c r="R44" s="950"/>
      <c r="S44" s="950"/>
      <c r="T44" s="950"/>
      <c r="U44" s="950"/>
      <c r="V44" s="950"/>
      <c r="W44" s="950"/>
      <c r="X44" s="950"/>
      <c r="Y44" s="950"/>
      <c r="Z44" s="950"/>
      <c r="AA44" s="950"/>
      <c r="AB44" s="950"/>
      <c r="AC44" s="950"/>
      <c r="AD44" s="950"/>
      <c r="AE44" s="950"/>
      <c r="AF44" s="994"/>
      <c r="AG44" s="994"/>
      <c r="AH44" s="994"/>
      <c r="AI44" s="995"/>
      <c r="AJ44" s="4"/>
      <c r="AK44" s="1577" t="str">
        <f t="shared" si="1"/>
        <v/>
      </c>
      <c r="AL44" s="1578"/>
      <c r="AM44" s="1578"/>
      <c r="AN44" s="1578" t="str">
        <f t="shared" si="2"/>
        <v/>
      </c>
      <c r="AO44" s="1578"/>
      <c r="AP44" s="1578"/>
      <c r="AQ44" s="1578" t="str">
        <f t="shared" si="3"/>
        <v/>
      </c>
      <c r="AR44" s="1578"/>
      <c r="AS44" s="1579"/>
      <c r="AT44" s="4"/>
      <c r="AU44" s="1610" t="str">
        <f t="shared" si="0"/>
        <v/>
      </c>
      <c r="AV44" s="1611"/>
      <c r="AW44" s="1611"/>
      <c r="AX44" s="1611"/>
      <c r="AY44" s="1611"/>
      <c r="AZ44" s="1611"/>
      <c r="BA44" s="1611"/>
      <c r="BB44" s="1611"/>
      <c r="BC44" s="1611"/>
      <c r="BD44" s="1612"/>
      <c r="BE44" s="4"/>
      <c r="BF44" s="4"/>
      <c r="BG44" s="4"/>
      <c r="BH44" s="4"/>
      <c r="BI44" s="4"/>
      <c r="BJ44" s="4"/>
      <c r="BK44" s="4"/>
      <c r="BL44" s="4"/>
      <c r="BM44" s="4"/>
      <c r="BN44" s="4"/>
      <c r="BO44" s="4"/>
      <c r="BP44" s="4"/>
      <c r="BQ44" s="4"/>
      <c r="BR44" s="4"/>
      <c r="BS44" s="4"/>
      <c r="BT44" s="4"/>
      <c r="BU44" s="4"/>
    </row>
    <row r="45" spans="1:73" ht="12" customHeight="1" x14ac:dyDescent="0.2">
      <c r="A45" s="1630"/>
      <c r="B45" s="1631"/>
      <c r="C45" s="1631"/>
      <c r="D45" s="1631"/>
      <c r="E45" s="1631"/>
      <c r="F45" s="1631"/>
      <c r="G45" s="1631"/>
      <c r="H45" s="1622"/>
      <c r="I45" s="1622"/>
      <c r="J45" s="1622"/>
      <c r="K45" s="994"/>
      <c r="L45" s="994"/>
      <c r="M45" s="994"/>
      <c r="N45" s="994"/>
      <c r="O45" s="994"/>
      <c r="P45" s="994"/>
      <c r="Q45" s="950"/>
      <c r="R45" s="950"/>
      <c r="S45" s="950"/>
      <c r="T45" s="950"/>
      <c r="U45" s="950"/>
      <c r="V45" s="950"/>
      <c r="W45" s="950"/>
      <c r="X45" s="950"/>
      <c r="Y45" s="950"/>
      <c r="Z45" s="950"/>
      <c r="AA45" s="950"/>
      <c r="AB45" s="950"/>
      <c r="AC45" s="950"/>
      <c r="AD45" s="950"/>
      <c r="AE45" s="950"/>
      <c r="AF45" s="994"/>
      <c r="AG45" s="994"/>
      <c r="AH45" s="994"/>
      <c r="AI45" s="995"/>
      <c r="AJ45" s="4"/>
      <c r="AK45" s="1577" t="str">
        <f t="shared" si="1"/>
        <v/>
      </c>
      <c r="AL45" s="1578"/>
      <c r="AM45" s="1578"/>
      <c r="AN45" s="1578" t="str">
        <f t="shared" si="2"/>
        <v/>
      </c>
      <c r="AO45" s="1578"/>
      <c r="AP45" s="1578"/>
      <c r="AQ45" s="1578" t="str">
        <f t="shared" si="3"/>
        <v/>
      </c>
      <c r="AR45" s="1578"/>
      <c r="AS45" s="1579"/>
      <c r="AT45" s="4"/>
      <c r="AU45" s="1610" t="str">
        <f t="shared" si="0"/>
        <v/>
      </c>
      <c r="AV45" s="1611"/>
      <c r="AW45" s="1611"/>
      <c r="AX45" s="1611"/>
      <c r="AY45" s="1611"/>
      <c r="AZ45" s="1611"/>
      <c r="BA45" s="1611"/>
      <c r="BB45" s="1611"/>
      <c r="BC45" s="1611"/>
      <c r="BD45" s="1612"/>
      <c r="BE45" s="4"/>
      <c r="BF45" s="4"/>
      <c r="BG45" s="4"/>
      <c r="BH45" s="4"/>
      <c r="BI45" s="4"/>
      <c r="BJ45" s="4"/>
      <c r="BK45" s="4"/>
      <c r="BL45" s="4"/>
      <c r="BM45" s="4"/>
      <c r="BN45" s="4"/>
      <c r="BO45" s="4"/>
      <c r="BP45" s="4"/>
      <c r="BQ45" s="4"/>
      <c r="BR45" s="4"/>
      <c r="BS45" s="4"/>
      <c r="BT45" s="4"/>
      <c r="BU45" s="4"/>
    </row>
    <row r="46" spans="1:73" ht="12" customHeight="1" x14ac:dyDescent="0.2">
      <c r="A46" s="1630"/>
      <c r="B46" s="1631"/>
      <c r="C46" s="1631"/>
      <c r="D46" s="1631"/>
      <c r="E46" s="1631"/>
      <c r="F46" s="1631"/>
      <c r="G46" s="1631"/>
      <c r="H46" s="950"/>
      <c r="I46" s="950"/>
      <c r="J46" s="950"/>
      <c r="K46" s="994"/>
      <c r="L46" s="994"/>
      <c r="M46" s="994"/>
      <c r="N46" s="994"/>
      <c r="O46" s="994"/>
      <c r="P46" s="994"/>
      <c r="Q46" s="950"/>
      <c r="R46" s="950"/>
      <c r="S46" s="950"/>
      <c r="T46" s="950"/>
      <c r="U46" s="950"/>
      <c r="V46" s="950"/>
      <c r="W46" s="950"/>
      <c r="X46" s="950"/>
      <c r="Y46" s="950"/>
      <c r="Z46" s="950"/>
      <c r="AA46" s="950"/>
      <c r="AB46" s="950"/>
      <c r="AC46" s="950"/>
      <c r="AD46" s="950"/>
      <c r="AE46" s="950"/>
      <c r="AF46" s="994"/>
      <c r="AG46" s="994"/>
      <c r="AH46" s="994"/>
      <c r="AI46" s="995"/>
      <c r="AJ46" s="4"/>
      <c r="AK46" s="1577" t="str">
        <f t="shared" si="1"/>
        <v/>
      </c>
      <c r="AL46" s="1578"/>
      <c r="AM46" s="1578"/>
      <c r="AN46" s="1578" t="str">
        <f t="shared" si="2"/>
        <v/>
      </c>
      <c r="AO46" s="1578"/>
      <c r="AP46" s="1578"/>
      <c r="AQ46" s="1578" t="str">
        <f t="shared" si="3"/>
        <v/>
      </c>
      <c r="AR46" s="1578"/>
      <c r="AS46" s="1579"/>
      <c r="AT46" s="4"/>
      <c r="AU46" s="1610" t="str">
        <f t="shared" si="0"/>
        <v/>
      </c>
      <c r="AV46" s="1611"/>
      <c r="AW46" s="1611"/>
      <c r="AX46" s="1611"/>
      <c r="AY46" s="1611"/>
      <c r="AZ46" s="1611"/>
      <c r="BA46" s="1611"/>
      <c r="BB46" s="1611"/>
      <c r="BC46" s="1611"/>
      <c r="BD46" s="1612"/>
      <c r="BE46" s="4"/>
      <c r="BF46" s="4"/>
      <c r="BG46" s="4"/>
      <c r="BH46" s="4"/>
      <c r="BI46" s="4"/>
      <c r="BJ46" s="4"/>
      <c r="BK46" s="4"/>
      <c r="BL46" s="4"/>
      <c r="BM46" s="4"/>
      <c r="BN46" s="4"/>
      <c r="BO46" s="4"/>
      <c r="BP46" s="4"/>
      <c r="BQ46" s="4"/>
      <c r="BR46" s="4"/>
      <c r="BS46" s="4"/>
      <c r="BT46" s="4"/>
      <c r="BU46" s="4"/>
    </row>
    <row r="47" spans="1:73" ht="12" customHeight="1" x14ac:dyDescent="0.2">
      <c r="A47" s="1630"/>
      <c r="B47" s="1631"/>
      <c r="C47" s="1631"/>
      <c r="D47" s="1631"/>
      <c r="E47" s="1631"/>
      <c r="F47" s="1631"/>
      <c r="G47" s="1631"/>
      <c r="H47" s="1622"/>
      <c r="I47" s="1622"/>
      <c r="J47" s="1622"/>
      <c r="K47" s="994"/>
      <c r="L47" s="994"/>
      <c r="M47" s="994"/>
      <c r="N47" s="994"/>
      <c r="O47" s="994"/>
      <c r="P47" s="994"/>
      <c r="Q47" s="950"/>
      <c r="R47" s="950"/>
      <c r="S47" s="950"/>
      <c r="T47" s="950"/>
      <c r="U47" s="950"/>
      <c r="V47" s="950"/>
      <c r="W47" s="950"/>
      <c r="X47" s="950"/>
      <c r="Y47" s="950"/>
      <c r="Z47" s="950"/>
      <c r="AA47" s="950"/>
      <c r="AB47" s="950"/>
      <c r="AC47" s="950"/>
      <c r="AD47" s="950"/>
      <c r="AE47" s="950"/>
      <c r="AF47" s="994"/>
      <c r="AG47" s="994"/>
      <c r="AH47" s="994"/>
      <c r="AI47" s="995"/>
      <c r="AJ47" s="4"/>
      <c r="AK47" s="1577" t="str">
        <f t="shared" si="1"/>
        <v/>
      </c>
      <c r="AL47" s="1578"/>
      <c r="AM47" s="1578"/>
      <c r="AN47" s="1578" t="str">
        <f t="shared" si="2"/>
        <v/>
      </c>
      <c r="AO47" s="1578"/>
      <c r="AP47" s="1578"/>
      <c r="AQ47" s="1578" t="str">
        <f t="shared" si="3"/>
        <v/>
      </c>
      <c r="AR47" s="1578"/>
      <c r="AS47" s="1579"/>
      <c r="AT47" s="4"/>
      <c r="AU47" s="1610" t="str">
        <f t="shared" si="0"/>
        <v/>
      </c>
      <c r="AV47" s="1611"/>
      <c r="AW47" s="1611"/>
      <c r="AX47" s="1611"/>
      <c r="AY47" s="1611"/>
      <c r="AZ47" s="1611"/>
      <c r="BA47" s="1611"/>
      <c r="BB47" s="1611"/>
      <c r="BC47" s="1611"/>
      <c r="BD47" s="1612"/>
      <c r="BE47" s="4"/>
      <c r="BF47" s="4"/>
      <c r="BG47" s="4"/>
      <c r="BH47" s="4"/>
      <c r="BI47" s="4"/>
      <c r="BJ47" s="4"/>
      <c r="BK47" s="4"/>
      <c r="BL47" s="4"/>
      <c r="BM47" s="4"/>
      <c r="BN47" s="4"/>
      <c r="BO47" s="4"/>
      <c r="BP47" s="4"/>
      <c r="BQ47" s="4"/>
      <c r="BR47" s="4"/>
      <c r="BS47" s="4"/>
      <c r="BT47" s="4"/>
      <c r="BU47" s="4"/>
    </row>
    <row r="48" spans="1:73" ht="12" customHeight="1" x14ac:dyDescent="0.2">
      <c r="A48" s="1630"/>
      <c r="B48" s="1631"/>
      <c r="C48" s="1631"/>
      <c r="D48" s="1631"/>
      <c r="E48" s="1631"/>
      <c r="F48" s="1631"/>
      <c r="G48" s="1631"/>
      <c r="H48" s="950"/>
      <c r="I48" s="950"/>
      <c r="J48" s="950"/>
      <c r="K48" s="994"/>
      <c r="L48" s="994"/>
      <c r="M48" s="994"/>
      <c r="N48" s="994"/>
      <c r="O48" s="994"/>
      <c r="P48" s="994"/>
      <c r="Q48" s="950"/>
      <c r="R48" s="950"/>
      <c r="S48" s="950"/>
      <c r="T48" s="950"/>
      <c r="U48" s="950"/>
      <c r="V48" s="950"/>
      <c r="W48" s="950"/>
      <c r="X48" s="950"/>
      <c r="Y48" s="950"/>
      <c r="Z48" s="950"/>
      <c r="AA48" s="950"/>
      <c r="AB48" s="950"/>
      <c r="AC48" s="950"/>
      <c r="AD48" s="950"/>
      <c r="AE48" s="950"/>
      <c r="AF48" s="994"/>
      <c r="AG48" s="994"/>
      <c r="AH48" s="994"/>
      <c r="AI48" s="995"/>
      <c r="AJ48" s="4"/>
      <c r="AK48" s="1577" t="str">
        <f t="shared" si="1"/>
        <v/>
      </c>
      <c r="AL48" s="1578"/>
      <c r="AM48" s="1578"/>
      <c r="AN48" s="1578" t="str">
        <f t="shared" si="2"/>
        <v/>
      </c>
      <c r="AO48" s="1578"/>
      <c r="AP48" s="1578"/>
      <c r="AQ48" s="1578" t="str">
        <f t="shared" si="3"/>
        <v/>
      </c>
      <c r="AR48" s="1578"/>
      <c r="AS48" s="1579"/>
      <c r="AT48" s="4"/>
      <c r="AU48" s="1610" t="str">
        <f t="shared" si="0"/>
        <v/>
      </c>
      <c r="AV48" s="1611"/>
      <c r="AW48" s="1611"/>
      <c r="AX48" s="1611"/>
      <c r="AY48" s="1611"/>
      <c r="AZ48" s="1611"/>
      <c r="BA48" s="1611"/>
      <c r="BB48" s="1611"/>
      <c r="BC48" s="1611"/>
      <c r="BD48" s="1612"/>
      <c r="BE48" s="4"/>
      <c r="BF48" s="4"/>
      <c r="BG48" s="4"/>
      <c r="BH48" s="4"/>
      <c r="BI48" s="4"/>
      <c r="BJ48" s="4"/>
      <c r="BK48" s="4"/>
      <c r="BL48" s="4"/>
      <c r="BM48" s="4"/>
      <c r="BN48" s="4"/>
      <c r="BO48" s="4"/>
      <c r="BP48" s="4"/>
      <c r="BQ48" s="4"/>
      <c r="BR48" s="4"/>
      <c r="BS48" s="4"/>
      <c r="BT48" s="4"/>
      <c r="BU48" s="4"/>
    </row>
    <row r="49" spans="1:73" ht="12" customHeight="1" x14ac:dyDescent="0.2">
      <c r="A49" s="1630"/>
      <c r="B49" s="1631"/>
      <c r="C49" s="1631"/>
      <c r="D49" s="1631"/>
      <c r="E49" s="1631"/>
      <c r="F49" s="1631"/>
      <c r="G49" s="1631"/>
      <c r="H49" s="1622"/>
      <c r="I49" s="1622"/>
      <c r="J49" s="1622"/>
      <c r="K49" s="994"/>
      <c r="L49" s="994"/>
      <c r="M49" s="994"/>
      <c r="N49" s="994"/>
      <c r="O49" s="994"/>
      <c r="P49" s="994"/>
      <c r="Q49" s="950"/>
      <c r="R49" s="950"/>
      <c r="S49" s="950"/>
      <c r="T49" s="950"/>
      <c r="U49" s="950"/>
      <c r="V49" s="950"/>
      <c r="W49" s="950"/>
      <c r="X49" s="950"/>
      <c r="Y49" s="950"/>
      <c r="Z49" s="950"/>
      <c r="AA49" s="950"/>
      <c r="AB49" s="950"/>
      <c r="AC49" s="950"/>
      <c r="AD49" s="950"/>
      <c r="AE49" s="950"/>
      <c r="AF49" s="994"/>
      <c r="AG49" s="994"/>
      <c r="AH49" s="994"/>
      <c r="AI49" s="995"/>
      <c r="AJ49" s="4"/>
      <c r="AK49" s="1577" t="str">
        <f t="shared" si="1"/>
        <v/>
      </c>
      <c r="AL49" s="1578"/>
      <c r="AM49" s="1578"/>
      <c r="AN49" s="1578" t="str">
        <f t="shared" si="2"/>
        <v/>
      </c>
      <c r="AO49" s="1578"/>
      <c r="AP49" s="1578"/>
      <c r="AQ49" s="1578" t="str">
        <f t="shared" si="3"/>
        <v/>
      </c>
      <c r="AR49" s="1578"/>
      <c r="AS49" s="1579"/>
      <c r="AT49" s="4"/>
      <c r="AU49" s="1610" t="str">
        <f t="shared" si="0"/>
        <v/>
      </c>
      <c r="AV49" s="1611"/>
      <c r="AW49" s="1611"/>
      <c r="AX49" s="1611"/>
      <c r="AY49" s="1611"/>
      <c r="AZ49" s="1611"/>
      <c r="BA49" s="1611"/>
      <c r="BB49" s="1611"/>
      <c r="BC49" s="1611"/>
      <c r="BD49" s="1612"/>
      <c r="BE49" s="4"/>
      <c r="BF49" s="4"/>
      <c r="BG49" s="4"/>
      <c r="BH49" s="4"/>
      <c r="BI49" s="4"/>
      <c r="BJ49" s="4"/>
      <c r="BK49" s="4"/>
      <c r="BL49" s="4"/>
      <c r="BM49" s="4"/>
      <c r="BN49" s="4"/>
      <c r="BO49" s="4"/>
      <c r="BP49" s="4"/>
      <c r="BQ49" s="4"/>
      <c r="BR49" s="4"/>
      <c r="BS49" s="4"/>
      <c r="BT49" s="4"/>
      <c r="BU49" s="4"/>
    </row>
    <row r="50" spans="1:73" ht="12" customHeight="1" x14ac:dyDescent="0.2">
      <c r="A50" s="1630"/>
      <c r="B50" s="1631"/>
      <c r="C50" s="1631"/>
      <c r="D50" s="1631"/>
      <c r="E50" s="1631"/>
      <c r="F50" s="1631"/>
      <c r="G50" s="1631"/>
      <c r="H50" s="950"/>
      <c r="I50" s="950"/>
      <c r="J50" s="950"/>
      <c r="K50" s="994"/>
      <c r="L50" s="994"/>
      <c r="M50" s="994"/>
      <c r="N50" s="994"/>
      <c r="O50" s="994"/>
      <c r="P50" s="994"/>
      <c r="Q50" s="950"/>
      <c r="R50" s="950"/>
      <c r="S50" s="950"/>
      <c r="T50" s="950"/>
      <c r="U50" s="950"/>
      <c r="V50" s="950"/>
      <c r="W50" s="950"/>
      <c r="X50" s="950"/>
      <c r="Y50" s="950"/>
      <c r="Z50" s="950"/>
      <c r="AA50" s="950"/>
      <c r="AB50" s="950"/>
      <c r="AC50" s="950"/>
      <c r="AD50" s="950"/>
      <c r="AE50" s="950"/>
      <c r="AF50" s="994"/>
      <c r="AG50" s="994"/>
      <c r="AH50" s="994"/>
      <c r="AI50" s="995"/>
      <c r="AJ50" s="4"/>
      <c r="AK50" s="1577" t="str">
        <f t="shared" si="1"/>
        <v/>
      </c>
      <c r="AL50" s="1578"/>
      <c r="AM50" s="1578"/>
      <c r="AN50" s="1578" t="str">
        <f t="shared" si="2"/>
        <v/>
      </c>
      <c r="AO50" s="1578"/>
      <c r="AP50" s="1578"/>
      <c r="AQ50" s="1578" t="str">
        <f t="shared" si="3"/>
        <v/>
      </c>
      <c r="AR50" s="1578"/>
      <c r="AS50" s="1579"/>
      <c r="AT50" s="4"/>
      <c r="AU50" s="1610" t="str">
        <f t="shared" si="0"/>
        <v/>
      </c>
      <c r="AV50" s="1611"/>
      <c r="AW50" s="1611"/>
      <c r="AX50" s="1611"/>
      <c r="AY50" s="1611"/>
      <c r="AZ50" s="1611"/>
      <c r="BA50" s="1611"/>
      <c r="BB50" s="1611"/>
      <c r="BC50" s="1611"/>
      <c r="BD50" s="1612"/>
      <c r="BE50" s="4"/>
      <c r="BF50" s="4"/>
      <c r="BG50" s="4"/>
      <c r="BH50" s="4"/>
      <c r="BI50" s="4"/>
      <c r="BJ50" s="4"/>
      <c r="BK50" s="4"/>
      <c r="BL50" s="4"/>
      <c r="BM50" s="4"/>
      <c r="BN50" s="4"/>
      <c r="BO50" s="4"/>
      <c r="BP50" s="4"/>
      <c r="BQ50" s="4"/>
      <c r="BR50" s="4"/>
      <c r="BS50" s="4"/>
      <c r="BT50" s="4"/>
      <c r="BU50" s="4"/>
    </row>
    <row r="51" spans="1:73" ht="12" customHeight="1" x14ac:dyDescent="0.2">
      <c r="A51" s="1630"/>
      <c r="B51" s="1631"/>
      <c r="C51" s="1631"/>
      <c r="D51" s="1631"/>
      <c r="E51" s="1631"/>
      <c r="F51" s="1631"/>
      <c r="G51" s="1631"/>
      <c r="H51" s="1622"/>
      <c r="I51" s="1622"/>
      <c r="J51" s="1622"/>
      <c r="K51" s="994"/>
      <c r="L51" s="994"/>
      <c r="M51" s="994"/>
      <c r="N51" s="994"/>
      <c r="O51" s="994"/>
      <c r="P51" s="994"/>
      <c r="Q51" s="950"/>
      <c r="R51" s="950"/>
      <c r="S51" s="950"/>
      <c r="T51" s="950"/>
      <c r="U51" s="950"/>
      <c r="V51" s="950"/>
      <c r="W51" s="950"/>
      <c r="X51" s="950"/>
      <c r="Y51" s="950"/>
      <c r="Z51" s="950"/>
      <c r="AA51" s="950"/>
      <c r="AB51" s="950"/>
      <c r="AC51" s="950"/>
      <c r="AD51" s="950"/>
      <c r="AE51" s="950"/>
      <c r="AF51" s="994"/>
      <c r="AG51" s="994"/>
      <c r="AH51" s="994"/>
      <c r="AI51" s="995"/>
      <c r="AJ51" s="4"/>
      <c r="AK51" s="1577" t="str">
        <f t="shared" si="1"/>
        <v/>
      </c>
      <c r="AL51" s="1578"/>
      <c r="AM51" s="1578"/>
      <c r="AN51" s="1578" t="str">
        <f t="shared" si="2"/>
        <v/>
      </c>
      <c r="AO51" s="1578"/>
      <c r="AP51" s="1578"/>
      <c r="AQ51" s="1578" t="str">
        <f t="shared" si="3"/>
        <v/>
      </c>
      <c r="AR51" s="1578"/>
      <c r="AS51" s="1579"/>
      <c r="AT51" s="4"/>
      <c r="AU51" s="1610" t="str">
        <f t="shared" si="0"/>
        <v/>
      </c>
      <c r="AV51" s="1611"/>
      <c r="AW51" s="1611"/>
      <c r="AX51" s="1611"/>
      <c r="AY51" s="1611"/>
      <c r="AZ51" s="1611"/>
      <c r="BA51" s="1611"/>
      <c r="BB51" s="1611"/>
      <c r="BC51" s="1611"/>
      <c r="BD51" s="1612"/>
      <c r="BE51" s="4"/>
      <c r="BF51" s="4"/>
      <c r="BG51" s="4"/>
      <c r="BH51" s="4"/>
      <c r="BI51" s="4"/>
      <c r="BJ51" s="4"/>
      <c r="BK51" s="4"/>
      <c r="BL51" s="4"/>
      <c r="BM51" s="4"/>
      <c r="BN51" s="4"/>
      <c r="BO51" s="4"/>
      <c r="BP51" s="4"/>
      <c r="BQ51" s="4"/>
      <c r="BR51" s="4"/>
      <c r="BS51" s="4"/>
      <c r="BT51" s="4"/>
      <c r="BU51" s="4"/>
    </row>
    <row r="52" spans="1:73" ht="12" customHeight="1" thickBot="1" x14ac:dyDescent="0.25">
      <c r="A52" s="1632" t="s">
        <v>40</v>
      </c>
      <c r="B52" s="1633"/>
      <c r="C52" s="1633"/>
      <c r="D52" s="1633"/>
      <c r="E52" s="1633"/>
      <c r="F52" s="1633"/>
      <c r="G52" s="1633"/>
      <c r="H52" s="1633"/>
      <c r="I52" s="1633"/>
      <c r="J52" s="1633"/>
      <c r="K52" s="1633"/>
      <c r="L52" s="1633"/>
      <c r="M52" s="1633"/>
      <c r="N52" s="1633"/>
      <c r="O52" s="1633"/>
      <c r="P52" s="1633"/>
      <c r="Q52" s="1302" t="str">
        <f>IF(SUM(Q13:S51)&lt;&gt;0,SUM(Q13:S51),"")</f>
        <v/>
      </c>
      <c r="R52" s="1302"/>
      <c r="S52" s="1302"/>
      <c r="T52" s="1302" t="str">
        <f>IF(SUM(T13:V51)&lt;&gt;0,SUM(T13:V51),"")</f>
        <v/>
      </c>
      <c r="U52" s="1302"/>
      <c r="V52" s="1302"/>
      <c r="W52" s="1302" t="str">
        <f>IF(SUM(W13:Y51)&lt;&gt;0,SUM(W13:Y51),"")</f>
        <v/>
      </c>
      <c r="X52" s="1302"/>
      <c r="Y52" s="1302"/>
      <c r="Z52" s="1302" t="str">
        <f>IF(SUM(Z13:AB51)&lt;&gt;0,SUM(Z13:AB51),"")</f>
        <v/>
      </c>
      <c r="AA52" s="1302"/>
      <c r="AB52" s="1302"/>
      <c r="AC52" s="1302" t="str">
        <f>IF(SUM(AC13:AE51)&lt;&gt;0,SUM(AC13:AE51),"")</f>
        <v/>
      </c>
      <c r="AD52" s="1302"/>
      <c r="AE52" s="1302"/>
      <c r="AF52" s="1643"/>
      <c r="AG52" s="1643"/>
      <c r="AH52" s="1643"/>
      <c r="AI52" s="1644"/>
      <c r="AJ52" s="4"/>
      <c r="AK52" s="1574" t="str">
        <f>IFERROR(T52/Q52,"")</f>
        <v/>
      </c>
      <c r="AL52" s="1575"/>
      <c r="AM52" s="1575"/>
      <c r="AN52" s="1575"/>
      <c r="AO52" s="1575"/>
      <c r="AP52" s="1575"/>
      <c r="AQ52" s="1575"/>
      <c r="AR52" s="1575"/>
      <c r="AS52" s="1576"/>
      <c r="AT52" s="4"/>
      <c r="AU52" s="1613" t="str">
        <f t="shared" si="0"/>
        <v/>
      </c>
      <c r="AV52" s="1614"/>
      <c r="AW52" s="1614"/>
      <c r="AX52" s="1614"/>
      <c r="AY52" s="1614"/>
      <c r="AZ52" s="1614"/>
      <c r="BA52" s="1614"/>
      <c r="BB52" s="1614"/>
      <c r="BC52" s="1614"/>
      <c r="BD52" s="1615"/>
      <c r="BE52" s="4"/>
      <c r="BF52" s="4"/>
      <c r="BG52" s="4"/>
      <c r="BH52" s="4"/>
      <c r="BI52" s="4"/>
      <c r="BJ52" s="4"/>
      <c r="BK52" s="4"/>
      <c r="BL52" s="4"/>
      <c r="BM52" s="4"/>
      <c r="BN52" s="4"/>
      <c r="BO52" s="4"/>
      <c r="BP52" s="4"/>
      <c r="BQ52" s="4"/>
      <c r="BR52" s="4"/>
      <c r="BS52" s="4"/>
      <c r="BT52" s="4"/>
      <c r="BU52" s="4"/>
    </row>
    <row r="53" spans="1:73" ht="12" customHeight="1" x14ac:dyDescent="0.2">
      <c r="A53" s="6"/>
      <c r="B53" s="6"/>
      <c r="C53" s="6"/>
      <c r="D53" s="6"/>
      <c r="E53" s="6"/>
      <c r="F53" s="6"/>
      <c r="G53" s="6"/>
      <c r="H53" s="6"/>
      <c r="I53" s="6"/>
      <c r="J53" s="6"/>
      <c r="K53" s="6"/>
      <c r="L53" s="6"/>
      <c r="M53" s="6"/>
      <c r="N53" s="6"/>
      <c r="O53" s="6"/>
      <c r="P53" s="6"/>
      <c r="Q53" s="382" t="str">
        <f>IF(SUM(Q13:S51)&lt;&gt;0,SUM(Q13:S51),"")</f>
        <v/>
      </c>
      <c r="R53" s="6"/>
      <c r="S53" s="6"/>
      <c r="T53" s="382" t="str">
        <f>IF(SUM(T13:V51)&lt;&gt;0,SUM(T13:V51),"")</f>
        <v/>
      </c>
      <c r="U53" s="6"/>
      <c r="V53" s="6"/>
      <c r="W53" s="382" t="str">
        <f>IF(SUM(W13:Y51)&lt;&gt;0,SUM(W13:Y51),"")</f>
        <v/>
      </c>
      <c r="X53" s="6"/>
      <c r="Y53" s="6"/>
      <c r="Z53" s="382" t="str">
        <f>IF(SUM(Z13:AB51)&lt;&gt;0,SUM(Z13:AB51),"")</f>
        <v/>
      </c>
      <c r="AA53" s="6"/>
      <c r="AB53" s="6"/>
      <c r="AC53" s="382" t="str">
        <f>IF(SUM(AC13:AE51)&lt;&gt;0,SUM(AC13:AE51),"")</f>
        <v/>
      </c>
      <c r="AD53" s="6"/>
      <c r="AE53" s="6"/>
      <c r="AF53" s="6"/>
      <c r="AG53" s="6"/>
      <c r="AH53" s="6"/>
      <c r="AI53" s="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row>
    <row r="54" spans="1:73" ht="12" customHeight="1" x14ac:dyDescent="0.2">
      <c r="A54" s="6"/>
      <c r="B54" s="24" t="s">
        <v>39</v>
      </c>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row>
    <row r="55" spans="1:73"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row>
    <row r="56" spans="1:73"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row>
    <row r="57" spans="1:73"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row>
    <row r="58" spans="1:73"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row>
    <row r="59" spans="1:73"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row>
    <row r="60" spans="1:73"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row>
    <row r="61" spans="1:73"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row>
    <row r="62" spans="1:73"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row>
  </sheetData>
  <sheetProtection sheet="1" objects="1" scenarios="1"/>
  <mergeCells count="611">
    <mergeCell ref="AU37:BD37"/>
    <mergeCell ref="AU38:BD38"/>
    <mergeCell ref="W51:Y51"/>
    <mergeCell ref="Z51:AB51"/>
    <mergeCell ref="AC51:AE51"/>
    <mergeCell ref="AF51:AI51"/>
    <mergeCell ref="Q51:S51"/>
    <mergeCell ref="T51:V51"/>
    <mergeCell ref="W50:Y50"/>
    <mergeCell ref="Z49:AB49"/>
    <mergeCell ref="AC49:AE49"/>
    <mergeCell ref="AF49:AI49"/>
    <mergeCell ref="Q46:S46"/>
    <mergeCell ref="T46:V46"/>
    <mergeCell ref="W46:Y46"/>
    <mergeCell ref="Q43:S43"/>
    <mergeCell ref="T43:V43"/>
    <mergeCell ref="W43:Y43"/>
    <mergeCell ref="AC43:AE43"/>
    <mergeCell ref="AF43:AI43"/>
    <mergeCell ref="Z44:AB44"/>
    <mergeCell ref="AC44:AE44"/>
    <mergeCell ref="AF40:AI40"/>
    <mergeCell ref="AF41:AI41"/>
    <mergeCell ref="AF27:AI27"/>
    <mergeCell ref="AF22:AI22"/>
    <mergeCell ref="A48:G48"/>
    <mergeCell ref="H48:J48"/>
    <mergeCell ref="K48:M48"/>
    <mergeCell ref="H49:J49"/>
    <mergeCell ref="K49:M49"/>
    <mergeCell ref="N48:P48"/>
    <mergeCell ref="Q48:S48"/>
    <mergeCell ref="T48:V48"/>
    <mergeCell ref="W48:Y48"/>
    <mergeCell ref="AC46:AE46"/>
    <mergeCell ref="A46:G46"/>
    <mergeCell ref="H46:J46"/>
    <mergeCell ref="K46:M46"/>
    <mergeCell ref="N46:P46"/>
    <mergeCell ref="AC45:AE45"/>
    <mergeCell ref="AF42:AI42"/>
    <mergeCell ref="A43:G43"/>
    <mergeCell ref="H43:J43"/>
    <mergeCell ref="K43:M43"/>
    <mergeCell ref="N43:P43"/>
    <mergeCell ref="Z46:AB46"/>
    <mergeCell ref="AF46:AI46"/>
    <mergeCell ref="B57:AI57"/>
    <mergeCell ref="B58:AI58"/>
    <mergeCell ref="B59:AI59"/>
    <mergeCell ref="B60:AI60"/>
    <mergeCell ref="N49:P49"/>
    <mergeCell ref="Q49:S49"/>
    <mergeCell ref="T49:V49"/>
    <mergeCell ref="W49:Y49"/>
    <mergeCell ref="Z47:AB47"/>
    <mergeCell ref="AC47:AE47"/>
    <mergeCell ref="AF47:AI47"/>
    <mergeCell ref="A47:G47"/>
    <mergeCell ref="H47:J47"/>
    <mergeCell ref="K47:M47"/>
    <mergeCell ref="N47:P47"/>
    <mergeCell ref="Q47:S47"/>
    <mergeCell ref="T47:V47"/>
    <mergeCell ref="W47:Y47"/>
    <mergeCell ref="Z48:AB48"/>
    <mergeCell ref="AC48:AE48"/>
    <mergeCell ref="K51:M51"/>
    <mergeCell ref="N51:P51"/>
    <mergeCell ref="AF48:AI48"/>
    <mergeCell ref="A49:G49"/>
    <mergeCell ref="B56:AI56"/>
    <mergeCell ref="Z50:AB50"/>
    <mergeCell ref="AC50:AE50"/>
    <mergeCell ref="Q50:S50"/>
    <mergeCell ref="T50:V50"/>
    <mergeCell ref="A50:G50"/>
    <mergeCell ref="H50:J50"/>
    <mergeCell ref="K50:M50"/>
    <mergeCell ref="N50:P50"/>
    <mergeCell ref="AF52:AI52"/>
    <mergeCell ref="Q52:S52"/>
    <mergeCell ref="T52:V52"/>
    <mergeCell ref="W52:Y52"/>
    <mergeCell ref="Z52:AB52"/>
    <mergeCell ref="AC52:AE52"/>
    <mergeCell ref="A51:G51"/>
    <mergeCell ref="H51:J51"/>
    <mergeCell ref="AF50:AI50"/>
    <mergeCell ref="B55:AI55"/>
    <mergeCell ref="AF44:AI44"/>
    <mergeCell ref="AF45:AI45"/>
    <mergeCell ref="A44:G44"/>
    <mergeCell ref="H44:J44"/>
    <mergeCell ref="K44:M44"/>
    <mergeCell ref="N44:P44"/>
    <mergeCell ref="Q44:S44"/>
    <mergeCell ref="T44:V44"/>
    <mergeCell ref="W44:Y44"/>
    <mergeCell ref="Z42:AB42"/>
    <mergeCell ref="AC42:AE42"/>
    <mergeCell ref="A42:G42"/>
    <mergeCell ref="H42:J42"/>
    <mergeCell ref="K42:M42"/>
    <mergeCell ref="N42:P42"/>
    <mergeCell ref="Q42:S42"/>
    <mergeCell ref="T42:V42"/>
    <mergeCell ref="W42:Y42"/>
    <mergeCell ref="Z43:AB43"/>
    <mergeCell ref="A45:G45"/>
    <mergeCell ref="H45:J45"/>
    <mergeCell ref="K45:M45"/>
    <mergeCell ref="N45:P45"/>
    <mergeCell ref="Q45:S45"/>
    <mergeCell ref="T45:V45"/>
    <mergeCell ref="W45:Y45"/>
    <mergeCell ref="Z45:AB45"/>
    <mergeCell ref="A41:G41"/>
    <mergeCell ref="H41:J41"/>
    <mergeCell ref="K41:M41"/>
    <mergeCell ref="N41:P41"/>
    <mergeCell ref="Q41:S41"/>
    <mergeCell ref="T41:V41"/>
    <mergeCell ref="W41:Y41"/>
    <mergeCell ref="Z41:AB41"/>
    <mergeCell ref="AC41:AE41"/>
    <mergeCell ref="Z40:AB40"/>
    <mergeCell ref="AC40:AE40"/>
    <mergeCell ref="A40:G40"/>
    <mergeCell ref="H40:J40"/>
    <mergeCell ref="K40:M40"/>
    <mergeCell ref="N40:P40"/>
    <mergeCell ref="Q40:S40"/>
    <mergeCell ref="T40:V40"/>
    <mergeCell ref="W40:Y40"/>
    <mergeCell ref="AF38:AI38"/>
    <mergeCell ref="A39:G39"/>
    <mergeCell ref="H39:J39"/>
    <mergeCell ref="K39:M39"/>
    <mergeCell ref="N39:P39"/>
    <mergeCell ref="Q39:S39"/>
    <mergeCell ref="T39:V39"/>
    <mergeCell ref="W39:Y39"/>
    <mergeCell ref="Z39:AB39"/>
    <mergeCell ref="AC39:AE39"/>
    <mergeCell ref="AF39:AI39"/>
    <mergeCell ref="Z38:AB38"/>
    <mergeCell ref="AC38:AE38"/>
    <mergeCell ref="A38:G38"/>
    <mergeCell ref="H38:J38"/>
    <mergeCell ref="K38:M38"/>
    <mergeCell ref="N38:P38"/>
    <mergeCell ref="Q38:S38"/>
    <mergeCell ref="T38:V38"/>
    <mergeCell ref="W38:Y38"/>
    <mergeCell ref="AF36:AI36"/>
    <mergeCell ref="A37:G37"/>
    <mergeCell ref="H37:J37"/>
    <mergeCell ref="K37:M37"/>
    <mergeCell ref="N37:P37"/>
    <mergeCell ref="Q37:S37"/>
    <mergeCell ref="T37:V37"/>
    <mergeCell ref="W37:Y37"/>
    <mergeCell ref="Z35:AB35"/>
    <mergeCell ref="AC35:AE35"/>
    <mergeCell ref="AF35:AI35"/>
    <mergeCell ref="Z36:AB36"/>
    <mergeCell ref="AC36:AE36"/>
    <mergeCell ref="A36:G36"/>
    <mergeCell ref="H36:J36"/>
    <mergeCell ref="K36:M36"/>
    <mergeCell ref="N36:P36"/>
    <mergeCell ref="Q36:S36"/>
    <mergeCell ref="T36:V36"/>
    <mergeCell ref="W36:Y36"/>
    <mergeCell ref="Z37:AB37"/>
    <mergeCell ref="AC37:AE37"/>
    <mergeCell ref="AF37:AI37"/>
    <mergeCell ref="AF34:AI34"/>
    <mergeCell ref="A35:G35"/>
    <mergeCell ref="H35:J35"/>
    <mergeCell ref="K35:M35"/>
    <mergeCell ref="N35:P35"/>
    <mergeCell ref="Q35:S35"/>
    <mergeCell ref="T35:V35"/>
    <mergeCell ref="W35:Y35"/>
    <mergeCell ref="Z33:AB33"/>
    <mergeCell ref="AC33:AE33"/>
    <mergeCell ref="AF33:AI33"/>
    <mergeCell ref="Z34:AB34"/>
    <mergeCell ref="AC34:AE34"/>
    <mergeCell ref="A34:G34"/>
    <mergeCell ref="H34:J34"/>
    <mergeCell ref="K34:M34"/>
    <mergeCell ref="N34:P34"/>
    <mergeCell ref="Q34:S34"/>
    <mergeCell ref="T34:V34"/>
    <mergeCell ref="W34:Y34"/>
    <mergeCell ref="AF32:AI32"/>
    <mergeCell ref="A33:G33"/>
    <mergeCell ref="H33:J33"/>
    <mergeCell ref="K33:M33"/>
    <mergeCell ref="N33:P33"/>
    <mergeCell ref="Q33:S33"/>
    <mergeCell ref="T33:V33"/>
    <mergeCell ref="W33:Y33"/>
    <mergeCell ref="Z32:AB32"/>
    <mergeCell ref="AC32:AE32"/>
    <mergeCell ref="A32:G32"/>
    <mergeCell ref="H32:J32"/>
    <mergeCell ref="K32:M32"/>
    <mergeCell ref="N32:P32"/>
    <mergeCell ref="Q32:S32"/>
    <mergeCell ref="T32:V32"/>
    <mergeCell ref="W32:Y32"/>
    <mergeCell ref="Z31:AB31"/>
    <mergeCell ref="AC31:AE31"/>
    <mergeCell ref="Z30:AB30"/>
    <mergeCell ref="AC30:AE30"/>
    <mergeCell ref="N31:P31"/>
    <mergeCell ref="A30:G30"/>
    <mergeCell ref="H30:J30"/>
    <mergeCell ref="K30:M30"/>
    <mergeCell ref="N30:P30"/>
    <mergeCell ref="Q30:S30"/>
    <mergeCell ref="T30:V30"/>
    <mergeCell ref="W30:Y30"/>
    <mergeCell ref="A29:G29"/>
    <mergeCell ref="H29:J29"/>
    <mergeCell ref="K29:M29"/>
    <mergeCell ref="N29:P29"/>
    <mergeCell ref="Q29:S29"/>
    <mergeCell ref="T29:V29"/>
    <mergeCell ref="W29:Y29"/>
    <mergeCell ref="A31:G31"/>
    <mergeCell ref="H31:J31"/>
    <mergeCell ref="K31:M31"/>
    <mergeCell ref="Q31:S31"/>
    <mergeCell ref="T31:V31"/>
    <mergeCell ref="W31:Y31"/>
    <mergeCell ref="Z23:AB23"/>
    <mergeCell ref="Q23:S23"/>
    <mergeCell ref="T23:V23"/>
    <mergeCell ref="W23:Y23"/>
    <mergeCell ref="T28:V28"/>
    <mergeCell ref="AC29:AE29"/>
    <mergeCell ref="Q27:S27"/>
    <mergeCell ref="T27:V27"/>
    <mergeCell ref="W27:Y27"/>
    <mergeCell ref="Z27:AB27"/>
    <mergeCell ref="AC27:AE27"/>
    <mergeCell ref="W28:Y28"/>
    <mergeCell ref="Z28:AB28"/>
    <mergeCell ref="AC28:AE28"/>
    <mergeCell ref="Q28:S28"/>
    <mergeCell ref="Z29:AB29"/>
    <mergeCell ref="AC25:AE25"/>
    <mergeCell ref="H23:J23"/>
    <mergeCell ref="K23:M23"/>
    <mergeCell ref="N23:P23"/>
    <mergeCell ref="A27:G27"/>
    <mergeCell ref="H27:J27"/>
    <mergeCell ref="K27:M27"/>
    <mergeCell ref="N27:P27"/>
    <mergeCell ref="A28:G28"/>
    <mergeCell ref="H28:J28"/>
    <mergeCell ref="K28:M28"/>
    <mergeCell ref="N28:P28"/>
    <mergeCell ref="AF25:AI25"/>
    <mergeCell ref="A26:G26"/>
    <mergeCell ref="H26:J26"/>
    <mergeCell ref="T25:V25"/>
    <mergeCell ref="W25:Y25"/>
    <mergeCell ref="Z25:AB25"/>
    <mergeCell ref="A24:G24"/>
    <mergeCell ref="H24:J24"/>
    <mergeCell ref="K24:M24"/>
    <mergeCell ref="Z24:AB24"/>
    <mergeCell ref="Z26:AB26"/>
    <mergeCell ref="AC26:AE26"/>
    <mergeCell ref="AF26:AI26"/>
    <mergeCell ref="A25:G25"/>
    <mergeCell ref="H25:J25"/>
    <mergeCell ref="AC24:AE24"/>
    <mergeCell ref="AF24:AI24"/>
    <mergeCell ref="T24:V24"/>
    <mergeCell ref="W24:Y24"/>
    <mergeCell ref="AJ1:BU1"/>
    <mergeCell ref="V62:AI62"/>
    <mergeCell ref="A7:E7"/>
    <mergeCell ref="F7:P7"/>
    <mergeCell ref="Y7:AI7"/>
    <mergeCell ref="E62:K62"/>
    <mergeCell ref="M5:AI5"/>
    <mergeCell ref="T7:X7"/>
    <mergeCell ref="T9:X9"/>
    <mergeCell ref="Z13:AB13"/>
    <mergeCell ref="AC13:AE13"/>
    <mergeCell ref="H12:J12"/>
    <mergeCell ref="K12:M12"/>
    <mergeCell ref="N12:P12"/>
    <mergeCell ref="T12:V12"/>
    <mergeCell ref="W12:Y12"/>
    <mergeCell ref="Z12:AB12"/>
    <mergeCell ref="H11:P11"/>
    <mergeCell ref="T11:AB11"/>
    <mergeCell ref="AC11:AE12"/>
    <mergeCell ref="Q11:S12"/>
    <mergeCell ref="H13:J13"/>
    <mergeCell ref="K13:M13"/>
    <mergeCell ref="AC23:AE23"/>
    <mergeCell ref="AC14:AE14"/>
    <mergeCell ref="H15:J15"/>
    <mergeCell ref="K15:M15"/>
    <mergeCell ref="N15:P15"/>
    <mergeCell ref="Q15:S15"/>
    <mergeCell ref="T15:V15"/>
    <mergeCell ref="W15:Y15"/>
    <mergeCell ref="H14:J14"/>
    <mergeCell ref="K14:M14"/>
    <mergeCell ref="N14:P14"/>
    <mergeCell ref="Q14:S14"/>
    <mergeCell ref="T14:V14"/>
    <mergeCell ref="W14:Y14"/>
    <mergeCell ref="Z15:AB15"/>
    <mergeCell ref="AC15:AE15"/>
    <mergeCell ref="AC16:AE16"/>
    <mergeCell ref="A17:G17"/>
    <mergeCell ref="A18:G18"/>
    <mergeCell ref="H20:J20"/>
    <mergeCell ref="K20:M20"/>
    <mergeCell ref="N20:P20"/>
    <mergeCell ref="Q20:S20"/>
    <mergeCell ref="T20:V20"/>
    <mergeCell ref="W20:Y20"/>
    <mergeCell ref="Z20:AB20"/>
    <mergeCell ref="AC20:AE20"/>
    <mergeCell ref="H19:J19"/>
    <mergeCell ref="K19:M19"/>
    <mergeCell ref="N19:P19"/>
    <mergeCell ref="Q19:S19"/>
    <mergeCell ref="T19:V19"/>
    <mergeCell ref="W19:Y19"/>
    <mergeCell ref="Z19:AB19"/>
    <mergeCell ref="AC19:AE19"/>
    <mergeCell ref="A19:G19"/>
    <mergeCell ref="H18:J18"/>
    <mergeCell ref="K18:M18"/>
    <mergeCell ref="N18:P18"/>
    <mergeCell ref="Q18:S18"/>
    <mergeCell ref="A11:G12"/>
    <mergeCell ref="A13:G13"/>
    <mergeCell ref="A14:G14"/>
    <mergeCell ref="A15:G15"/>
    <mergeCell ref="A16:G16"/>
    <mergeCell ref="H16:J16"/>
    <mergeCell ref="K16:M16"/>
    <mergeCell ref="N16:P16"/>
    <mergeCell ref="Q16:S16"/>
    <mergeCell ref="N13:P13"/>
    <mergeCell ref="Q13:S13"/>
    <mergeCell ref="Z18:AB18"/>
    <mergeCell ref="AC18:AE18"/>
    <mergeCell ref="H17:J17"/>
    <mergeCell ref="K17:M17"/>
    <mergeCell ref="N17:P17"/>
    <mergeCell ref="Q17:S17"/>
    <mergeCell ref="T17:V17"/>
    <mergeCell ref="W17:Y17"/>
    <mergeCell ref="H21:J21"/>
    <mergeCell ref="K21:M21"/>
    <mergeCell ref="N21:P21"/>
    <mergeCell ref="Q21:S21"/>
    <mergeCell ref="T21:V21"/>
    <mergeCell ref="W21:Y21"/>
    <mergeCell ref="AC17:AE17"/>
    <mergeCell ref="T18:V18"/>
    <mergeCell ref="A20:G20"/>
    <mergeCell ref="A21:G21"/>
    <mergeCell ref="A22:G22"/>
    <mergeCell ref="H22:J22"/>
    <mergeCell ref="K22:M22"/>
    <mergeCell ref="N22:P22"/>
    <mergeCell ref="Z21:AB21"/>
    <mergeCell ref="AC21:AE21"/>
    <mergeCell ref="A52:P52"/>
    <mergeCell ref="T22:V22"/>
    <mergeCell ref="W22:Y22"/>
    <mergeCell ref="Z22:AB22"/>
    <mergeCell ref="AC22:AE22"/>
    <mergeCell ref="A23:G23"/>
    <mergeCell ref="N24:P24"/>
    <mergeCell ref="Q24:S24"/>
    <mergeCell ref="K26:M26"/>
    <mergeCell ref="N26:P26"/>
    <mergeCell ref="Q26:S26"/>
    <mergeCell ref="T26:V26"/>
    <mergeCell ref="W26:Y26"/>
    <mergeCell ref="K25:M25"/>
    <mergeCell ref="N25:P25"/>
    <mergeCell ref="Q25:S25"/>
    <mergeCell ref="Q22:S22"/>
    <mergeCell ref="AU12:BD12"/>
    <mergeCell ref="AU13:BD13"/>
    <mergeCell ref="AU14:BD14"/>
    <mergeCell ref="AU15:BD15"/>
    <mergeCell ref="AU16:BD16"/>
    <mergeCell ref="AU17:BD17"/>
    <mergeCell ref="AU18:BD18"/>
    <mergeCell ref="AU19:BD19"/>
    <mergeCell ref="AU20:BD20"/>
    <mergeCell ref="AU21:BD21"/>
    <mergeCell ref="AU22:BD22"/>
    <mergeCell ref="AF19:AI19"/>
    <mergeCell ref="W18:Y18"/>
    <mergeCell ref="AF20:AI20"/>
    <mergeCell ref="AF21:AI21"/>
    <mergeCell ref="AF11:AI12"/>
    <mergeCell ref="Z17:AB17"/>
    <mergeCell ref="T16:V16"/>
    <mergeCell ref="W16:Y16"/>
    <mergeCell ref="Z16:AB16"/>
    <mergeCell ref="T13:V13"/>
    <mergeCell ref="W13:Y13"/>
    <mergeCell ref="Z14:AB14"/>
    <mergeCell ref="AU25:BD25"/>
    <mergeCell ref="AU26:BD26"/>
    <mergeCell ref="AU27:BD27"/>
    <mergeCell ref="AU28:BD28"/>
    <mergeCell ref="AU29:BD29"/>
    <mergeCell ref="AU30:BD30"/>
    <mergeCell ref="AU31:BD31"/>
    <mergeCell ref="AF13:AI13"/>
    <mergeCell ref="AF14:AI14"/>
    <mergeCell ref="AF15:AI15"/>
    <mergeCell ref="AF16:AI16"/>
    <mergeCell ref="AF17:AI17"/>
    <mergeCell ref="AF18:AI18"/>
    <mergeCell ref="AF23:AI23"/>
    <mergeCell ref="AF30:AI30"/>
    <mergeCell ref="AF31:AI31"/>
    <mergeCell ref="AF28:AI28"/>
    <mergeCell ref="AF29:AI29"/>
    <mergeCell ref="AK16:AM16"/>
    <mergeCell ref="AN16:AP16"/>
    <mergeCell ref="AQ16:AS16"/>
    <mergeCell ref="AK17:AM17"/>
    <mergeCell ref="AN17:AP17"/>
    <mergeCell ref="AQ17:AS17"/>
    <mergeCell ref="AK15:AM15"/>
    <mergeCell ref="AN15:AP15"/>
    <mergeCell ref="AQ15:AS15"/>
    <mergeCell ref="AU50:BD50"/>
    <mergeCell ref="AU51:BD51"/>
    <mergeCell ref="AU52:BD52"/>
    <mergeCell ref="AU39:BD39"/>
    <mergeCell ref="AU40:BD40"/>
    <mergeCell ref="AU41:BD41"/>
    <mergeCell ref="AU42:BD42"/>
    <mergeCell ref="AU43:BD43"/>
    <mergeCell ref="AU44:BD44"/>
    <mergeCell ref="AU45:BD45"/>
    <mergeCell ref="AU32:BD32"/>
    <mergeCell ref="AU33:BD33"/>
    <mergeCell ref="AU34:BD34"/>
    <mergeCell ref="AU35:BD35"/>
    <mergeCell ref="AU36:BD36"/>
    <mergeCell ref="AU48:BD48"/>
    <mergeCell ref="AU49:BD49"/>
    <mergeCell ref="AU46:BD46"/>
    <mergeCell ref="AU47:BD47"/>
    <mergeCell ref="AU23:BD23"/>
    <mergeCell ref="AU24:BD24"/>
    <mergeCell ref="BF15:BJ15"/>
    <mergeCell ref="BK15:BO15"/>
    <mergeCell ref="BP10:BT10"/>
    <mergeCell ref="BP11:BT11"/>
    <mergeCell ref="BP12:BT12"/>
    <mergeCell ref="BP13:BT13"/>
    <mergeCell ref="BP14:BT14"/>
    <mergeCell ref="BP15:BT15"/>
    <mergeCell ref="BF10:BJ10"/>
    <mergeCell ref="BK10:BO10"/>
    <mergeCell ref="BF11:BJ11"/>
    <mergeCell ref="BK11:BO11"/>
    <mergeCell ref="BF12:BJ12"/>
    <mergeCell ref="BK12:BO12"/>
    <mergeCell ref="BF9:BT9"/>
    <mergeCell ref="BF8:BT8"/>
    <mergeCell ref="AK10:AS12"/>
    <mergeCell ref="AK13:AM13"/>
    <mergeCell ref="AN13:AP13"/>
    <mergeCell ref="AQ13:AS13"/>
    <mergeCell ref="AK14:AM14"/>
    <mergeCell ref="AN14:AP14"/>
    <mergeCell ref="AQ14:AS14"/>
    <mergeCell ref="BF13:BJ13"/>
    <mergeCell ref="BK13:BO13"/>
    <mergeCell ref="BF14:BJ14"/>
    <mergeCell ref="BK14:BO14"/>
    <mergeCell ref="AV8:BC8"/>
    <mergeCell ref="AV9:BA9"/>
    <mergeCell ref="AV10:BA10"/>
    <mergeCell ref="BB9:BC9"/>
    <mergeCell ref="BB10:BC10"/>
    <mergeCell ref="AQ18:AS18"/>
    <mergeCell ref="AK19:AM19"/>
    <mergeCell ref="AN19:AP19"/>
    <mergeCell ref="AQ19:AS19"/>
    <mergeCell ref="AK20:AM20"/>
    <mergeCell ref="AN20:AP20"/>
    <mergeCell ref="AQ20:AS20"/>
    <mergeCell ref="AK21:AM21"/>
    <mergeCell ref="AN21:AP21"/>
    <mergeCell ref="AQ21:AS21"/>
    <mergeCell ref="AK18:AM18"/>
    <mergeCell ref="AN18:AP18"/>
    <mergeCell ref="AK22:AM22"/>
    <mergeCell ref="AN22:AP22"/>
    <mergeCell ref="AQ22:AS22"/>
    <mergeCell ref="AK23:AM23"/>
    <mergeCell ref="AN23:AP23"/>
    <mergeCell ref="AQ23:AS23"/>
    <mergeCell ref="AK24:AM24"/>
    <mergeCell ref="AN24:AP24"/>
    <mergeCell ref="AQ24:AS24"/>
    <mergeCell ref="AK25:AM25"/>
    <mergeCell ref="AN25:AP25"/>
    <mergeCell ref="AQ25:AS25"/>
    <mergeCell ref="AK26:AM26"/>
    <mergeCell ref="AN26:AP26"/>
    <mergeCell ref="AQ26:AS26"/>
    <mergeCell ref="AK27:AM27"/>
    <mergeCell ref="AN27:AP27"/>
    <mergeCell ref="AQ27:AS27"/>
    <mergeCell ref="AK28:AM28"/>
    <mergeCell ref="AN28:AP28"/>
    <mergeCell ref="AQ28:AS28"/>
    <mergeCell ref="AK29:AM29"/>
    <mergeCell ref="AN29:AP29"/>
    <mergeCell ref="AQ29:AS29"/>
    <mergeCell ref="AK30:AM30"/>
    <mergeCell ref="AN30:AP30"/>
    <mergeCell ref="AQ30:AS30"/>
    <mergeCell ref="AK31:AM31"/>
    <mergeCell ref="AN31:AP31"/>
    <mergeCell ref="AQ31:AS31"/>
    <mergeCell ref="AK32:AM32"/>
    <mergeCell ref="AN32:AP32"/>
    <mergeCell ref="AQ32:AS32"/>
    <mergeCell ref="AK33:AM33"/>
    <mergeCell ref="AN33:AP33"/>
    <mergeCell ref="AQ33:AS33"/>
    <mergeCell ref="AK34:AM34"/>
    <mergeCell ref="AN34:AP34"/>
    <mergeCell ref="AQ34:AS34"/>
    <mergeCell ref="AK35:AM35"/>
    <mergeCell ref="AN35:AP35"/>
    <mergeCell ref="AQ35:AS35"/>
    <mergeCell ref="AK36:AM36"/>
    <mergeCell ref="AN36:AP36"/>
    <mergeCell ref="AQ36:AS36"/>
    <mergeCell ref="AK37:AM37"/>
    <mergeCell ref="AN37:AP37"/>
    <mergeCell ref="AQ37:AS37"/>
    <mergeCell ref="AK38:AM38"/>
    <mergeCell ref="AN38:AP38"/>
    <mergeCell ref="AQ38:AS38"/>
    <mergeCell ref="AK39:AM39"/>
    <mergeCell ref="AN39:AP39"/>
    <mergeCell ref="AQ39:AS39"/>
    <mergeCell ref="AK40:AM40"/>
    <mergeCell ref="AN40:AP40"/>
    <mergeCell ref="AQ40:AS40"/>
    <mergeCell ref="AK41:AM41"/>
    <mergeCell ref="AN41:AP41"/>
    <mergeCell ref="AQ41:AS41"/>
    <mergeCell ref="AK42:AM42"/>
    <mergeCell ref="AN42:AP42"/>
    <mergeCell ref="AQ42:AS42"/>
    <mergeCell ref="AK43:AM43"/>
    <mergeCell ref="AN43:AP43"/>
    <mergeCell ref="AQ43:AS43"/>
    <mergeCell ref="AK44:AM44"/>
    <mergeCell ref="AN44:AP44"/>
    <mergeCell ref="AQ44:AS44"/>
    <mergeCell ref="AK45:AM45"/>
    <mergeCell ref="AN45:AP45"/>
    <mergeCell ref="AQ45:AS45"/>
    <mergeCell ref="AK46:AM46"/>
    <mergeCell ref="AN46:AP46"/>
    <mergeCell ref="AQ46:AS46"/>
    <mergeCell ref="AK47:AM47"/>
    <mergeCell ref="AN47:AP47"/>
    <mergeCell ref="AQ47:AS47"/>
    <mergeCell ref="AK48:AM48"/>
    <mergeCell ref="AN48:AP48"/>
    <mergeCell ref="AQ48:AS48"/>
    <mergeCell ref="AK52:AM52"/>
    <mergeCell ref="AN52:AP52"/>
    <mergeCell ref="AQ52:AS52"/>
    <mergeCell ref="AK49:AM49"/>
    <mergeCell ref="AN49:AP49"/>
    <mergeCell ref="AQ49:AS49"/>
    <mergeCell ref="AK50:AM50"/>
    <mergeCell ref="AN50:AP50"/>
    <mergeCell ref="AQ50:AS50"/>
    <mergeCell ref="AK51:AM51"/>
    <mergeCell ref="AN51:AP51"/>
    <mergeCell ref="AQ51:AS51"/>
  </mergeCells>
  <conditionalFormatting sqref="AU13:BD52">
    <cfRule type="notContainsBlanks" dxfId="1363" priority="12">
      <formula>LEN(TRIM(AU13))&gt;0</formula>
    </cfRule>
  </conditionalFormatting>
  <conditionalFormatting sqref="F7:P7 Y7:AI7 E62:K62 V62:AI62 BB9:BB10">
    <cfRule type="containsBlanks" dxfId="1362" priority="9">
      <formula>LEN(TRIM(E7))=0</formula>
    </cfRule>
  </conditionalFormatting>
  <conditionalFormatting sqref="A13:AC51">
    <cfRule type="notContainsBlanks" dxfId="1361" priority="10">
      <formula>LEN(TRIM(A13))&gt;0</formula>
    </cfRule>
    <cfRule type="expression" dxfId="1360" priority="11">
      <formula>NOT(ISBLANK($H13))</formula>
    </cfRule>
  </conditionalFormatting>
  <conditionalFormatting sqref="Q52:AE52">
    <cfRule type="cellIs" dxfId="1359" priority="2" operator="between">
      <formula>0</formula>
      <formula>0</formula>
    </cfRule>
  </conditionalFormatting>
  <conditionalFormatting sqref="T13:AB52">
    <cfRule type="expression" dxfId="1358" priority="1">
      <formula>$AC13&lt;&gt;""</formula>
    </cfRule>
  </conditionalFormatting>
  <dataValidations disablePrompts="1" count="1">
    <dataValidation type="whole" allowBlank="1" showInputMessage="1" showErrorMessage="1" error="This Remarks section is limited to 6." sqref="A55:A60" xr:uid="{00000000-0002-0000-0800-000000000000}">
      <formula1>1</formula1>
      <formula2>6</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pageSetUpPr fitToPage="1"/>
  </sheetPr>
  <dimension ref="A1:DG55"/>
  <sheetViews>
    <sheetView topLeftCell="A7" zoomScaleNormal="100" workbookViewId="0">
      <selection activeCell="AB13" sqref="AB13:AF13"/>
    </sheetView>
  </sheetViews>
  <sheetFormatPr defaultColWidth="0" defaultRowHeight="15" zeroHeight="1" x14ac:dyDescent="0.25"/>
  <cols>
    <col min="1" max="48" width="2.7109375" style="1" customWidth="1"/>
    <col min="49" max="49" width="2.7109375" customWidth="1"/>
    <col min="50" max="51" width="2.7109375" style="318" customWidth="1"/>
    <col min="52" max="84" width="2.7109375" customWidth="1"/>
    <col min="85" max="111" width="2.7109375" hidden="1" customWidth="1"/>
    <col min="112" max="16384" width="9.140625" hidden="1"/>
  </cols>
  <sheetData>
    <row r="1" spans="1:85" ht="12" customHeight="1" x14ac:dyDescent="0.25">
      <c r="A1" s="85"/>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5"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5"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78"/>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5" ht="12" customHeight="1" thickBot="1" x14ac:dyDescent="0.3">
      <c r="A7" s="1371" t="s">
        <v>48</v>
      </c>
      <c r="B7" s="1371"/>
      <c r="C7" s="1371"/>
      <c r="D7" s="1371"/>
      <c r="E7" s="1371"/>
      <c r="F7" s="1377"/>
      <c r="G7" s="1377"/>
      <c r="H7" s="1377"/>
      <c r="I7" s="1377"/>
      <c r="J7" s="1377"/>
      <c r="K7" s="1377"/>
      <c r="L7" s="1377"/>
      <c r="M7" s="1377"/>
      <c r="N7" s="1377"/>
      <c r="O7" s="1377"/>
      <c r="P7" s="1377"/>
      <c r="Q7" s="6"/>
      <c r="R7" s="6"/>
      <c r="S7" s="6"/>
      <c r="T7" s="6"/>
      <c r="U7" s="6"/>
      <c r="V7" s="6"/>
      <c r="W7" s="6"/>
      <c r="X7" s="6"/>
      <c r="Y7" s="6"/>
      <c r="Z7" s="6"/>
      <c r="AA7" s="6"/>
      <c r="AB7" s="6"/>
      <c r="AC7" s="6"/>
      <c r="AD7" s="6"/>
      <c r="AE7" s="6"/>
      <c r="AF7" s="6"/>
      <c r="AG7" s="1371" t="s">
        <v>47</v>
      </c>
      <c r="AH7" s="1371"/>
      <c r="AI7" s="1371"/>
      <c r="AJ7" s="1371"/>
      <c r="AK7" s="1371"/>
      <c r="AL7" s="920"/>
      <c r="AM7" s="920"/>
      <c r="AN7" s="920"/>
      <c r="AO7" s="920"/>
      <c r="AP7" s="920"/>
      <c r="AQ7" s="920"/>
      <c r="AR7" s="920"/>
      <c r="AS7" s="920"/>
      <c r="AT7" s="920"/>
      <c r="AU7" s="920"/>
      <c r="AV7" s="92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5"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92" t="s">
        <v>92</v>
      </c>
      <c r="AZ8" s="1593"/>
      <c r="BA8" s="1593"/>
      <c r="BB8" s="1593"/>
      <c r="BC8" s="1593"/>
      <c r="BD8" s="1593"/>
      <c r="BE8" s="1593"/>
      <c r="BF8" s="1594"/>
      <c r="BG8" s="19"/>
      <c r="BH8" s="5"/>
      <c r="BI8" s="5"/>
      <c r="BJ8" s="5"/>
      <c r="BK8" s="5"/>
      <c r="BL8" s="5"/>
      <c r="BM8" s="5"/>
      <c r="BN8" s="5"/>
      <c r="BO8" s="5"/>
      <c r="BP8" s="5"/>
      <c r="BQ8" s="5"/>
      <c r="BR8" s="5"/>
      <c r="BS8" s="5"/>
      <c r="BT8" s="5"/>
      <c r="BU8" s="5"/>
      <c r="BV8" s="5"/>
      <c r="BW8" s="5"/>
      <c r="BX8" s="5"/>
      <c r="BY8" s="5"/>
      <c r="BZ8" s="5"/>
      <c r="CA8" s="5"/>
      <c r="CB8" s="5"/>
      <c r="CC8" s="5"/>
      <c r="CD8" s="5"/>
      <c r="CE8" s="5"/>
      <c r="CF8" s="5"/>
    </row>
    <row r="9" spans="1:85" ht="12" customHeight="1" thickTop="1" x14ac:dyDescent="0.25">
      <c r="A9" s="1371" t="s">
        <v>61</v>
      </c>
      <c r="B9" s="1371"/>
      <c r="C9" s="1371"/>
      <c r="D9" s="1371"/>
      <c r="E9" s="1371"/>
      <c r="F9" s="920"/>
      <c r="G9" s="920"/>
      <c r="H9" s="920"/>
      <c r="I9" s="920"/>
      <c r="J9" s="920"/>
      <c r="K9" s="920"/>
      <c r="L9" s="920"/>
      <c r="M9" s="920"/>
      <c r="N9" s="920"/>
      <c r="O9" s="920"/>
      <c r="P9" s="920"/>
      <c r="Q9" s="6"/>
      <c r="R9" s="6"/>
      <c r="S9" s="6"/>
      <c r="T9" s="6"/>
      <c r="U9" s="6"/>
      <c r="V9" s="6"/>
      <c r="W9" s="6"/>
      <c r="X9" s="6"/>
      <c r="Y9" s="6"/>
      <c r="Z9" s="6"/>
      <c r="AA9" s="6"/>
      <c r="AB9" s="6"/>
      <c r="AC9" s="6"/>
      <c r="AD9" s="6"/>
      <c r="AE9" s="6"/>
      <c r="AF9" s="6"/>
      <c r="AG9" s="1371" t="s">
        <v>46</v>
      </c>
      <c r="AH9" s="1371"/>
      <c r="AI9" s="1371"/>
      <c r="AJ9" s="1371"/>
      <c r="AK9" s="1371"/>
      <c r="AL9" s="920"/>
      <c r="AM9" s="920"/>
      <c r="AN9" s="920"/>
      <c r="AO9" s="920"/>
      <c r="AP9" s="920"/>
      <c r="AQ9" s="920"/>
      <c r="AR9" s="920"/>
      <c r="AS9" s="920"/>
      <c r="AT9" s="920"/>
      <c r="AU9" s="920"/>
      <c r="AV9" s="920"/>
      <c r="AW9" s="5"/>
      <c r="AX9" s="17"/>
      <c r="AY9" s="1595" t="s">
        <v>91</v>
      </c>
      <c r="AZ9" s="1595"/>
      <c r="BA9" s="1595"/>
      <c r="BB9" s="1595"/>
      <c r="BC9" s="1595"/>
      <c r="BD9" s="1595"/>
      <c r="BE9" s="1597"/>
      <c r="BF9" s="1598"/>
      <c r="BG9" s="18"/>
      <c r="BH9" s="5"/>
      <c r="BI9" s="5"/>
      <c r="BJ9" s="5"/>
      <c r="BK9" s="5"/>
      <c r="BL9" s="5"/>
      <c r="BM9" s="5"/>
      <c r="BN9" s="5"/>
      <c r="BO9" s="5"/>
      <c r="BP9" s="5"/>
      <c r="BQ9" s="5"/>
      <c r="BR9" s="5"/>
      <c r="BS9" s="5"/>
      <c r="BT9" s="5"/>
      <c r="BU9" s="5"/>
      <c r="BV9" s="5"/>
      <c r="BW9" s="5"/>
      <c r="BX9" s="5"/>
      <c r="BY9" s="5"/>
      <c r="BZ9" s="5"/>
      <c r="CA9" s="5"/>
      <c r="CB9" s="5"/>
      <c r="CC9" s="5"/>
      <c r="CD9" s="5"/>
      <c r="CE9" s="5"/>
      <c r="CF9" s="5"/>
    </row>
    <row r="10" spans="1:85"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96" t="s">
        <v>90</v>
      </c>
      <c r="AZ10" s="1596"/>
      <c r="BA10" s="1596"/>
      <c r="BB10" s="1596"/>
      <c r="BC10" s="1596"/>
      <c r="BD10" s="1596"/>
      <c r="BE10" s="1599"/>
      <c r="BF10" s="1600"/>
      <c r="BG10" s="16"/>
      <c r="BH10" s="5"/>
      <c r="BI10" s="5"/>
      <c r="BJ10" s="5"/>
      <c r="BK10" s="5"/>
      <c r="BL10" s="5"/>
      <c r="BM10" s="5"/>
      <c r="BN10" s="5"/>
      <c r="BO10" s="5"/>
      <c r="BP10" s="5"/>
      <c r="BQ10" s="5"/>
      <c r="BR10" s="5"/>
      <c r="BS10" s="5"/>
      <c r="BT10" s="5"/>
      <c r="BU10" s="5"/>
      <c r="BV10" s="5"/>
      <c r="BW10" s="5"/>
      <c r="BX10" s="5"/>
      <c r="BY10" s="5"/>
      <c r="BZ10" s="5"/>
      <c r="CA10" s="5"/>
      <c r="CB10" s="5"/>
      <c r="CC10" s="5"/>
      <c r="CD10" s="5"/>
      <c r="CE10" s="5"/>
      <c r="CF10" s="5"/>
    </row>
    <row r="11" spans="1:85" ht="12" customHeight="1" thickBot="1" x14ac:dyDescent="0.3">
      <c r="A11" s="1334" t="s">
        <v>89</v>
      </c>
      <c r="B11" s="1335"/>
      <c r="C11" s="1335"/>
      <c r="D11" s="1335"/>
      <c r="E11" s="1335"/>
      <c r="F11" s="1335"/>
      <c r="G11" s="1335"/>
      <c r="H11" s="1335"/>
      <c r="I11" s="1335"/>
      <c r="J11" s="1335"/>
      <c r="K11" s="1335"/>
      <c r="L11" s="1335"/>
      <c r="M11" s="1335"/>
      <c r="N11" s="1335"/>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335"/>
      <c r="AL11" s="1335"/>
      <c r="AM11" s="1335"/>
      <c r="AN11" s="1335"/>
      <c r="AO11" s="1335"/>
      <c r="AP11" s="1335"/>
      <c r="AQ11" s="1335"/>
      <c r="AR11" s="1335"/>
      <c r="AS11" s="1335"/>
      <c r="AT11" s="1335"/>
      <c r="AU11" s="1335"/>
      <c r="AV11" s="1362"/>
      <c r="AW11" s="5"/>
      <c r="AX11" s="15"/>
      <c r="AY11" s="13"/>
      <c r="AZ11" s="13"/>
      <c r="BA11" s="13"/>
      <c r="BB11" s="13"/>
      <c r="BC11" s="14"/>
      <c r="BD11" s="14"/>
      <c r="BE11" s="13"/>
      <c r="BF11" s="13"/>
      <c r="BG11" s="12"/>
      <c r="BH11" s="5"/>
      <c r="BI11" s="5"/>
      <c r="BJ11" s="5"/>
      <c r="BK11" s="5"/>
      <c r="BL11" s="5"/>
      <c r="BM11" s="5"/>
      <c r="BN11" s="5"/>
      <c r="BO11" s="5"/>
      <c r="BP11" s="5"/>
      <c r="BQ11" s="5"/>
      <c r="BR11" s="5"/>
      <c r="BS11" s="5"/>
      <c r="BT11" s="5"/>
      <c r="BU11" s="5"/>
      <c r="BV11" s="5"/>
      <c r="BW11" s="5"/>
      <c r="BX11" s="5"/>
      <c r="BY11" s="5"/>
      <c r="BZ11" s="5"/>
      <c r="CA11" s="5"/>
      <c r="CB11" s="5"/>
      <c r="CC11" s="5"/>
      <c r="CD11" s="5"/>
      <c r="CE11" s="5"/>
      <c r="CF11" s="5"/>
    </row>
    <row r="12" spans="1:85" ht="12.75" customHeight="1" thickTop="1" thickBot="1" x14ac:dyDescent="0.3">
      <c r="A12" s="1701" t="s">
        <v>88</v>
      </c>
      <c r="B12" s="1702"/>
      <c r="C12" s="1702"/>
      <c r="D12" s="1702"/>
      <c r="E12" s="1702"/>
      <c r="F12" s="1702"/>
      <c r="G12" s="1702"/>
      <c r="H12" s="1702"/>
      <c r="I12" s="1702"/>
      <c r="J12" s="1702"/>
      <c r="K12" s="1702"/>
      <c r="L12" s="1702"/>
      <c r="M12" s="1702"/>
      <c r="N12" s="1702"/>
      <c r="O12" s="1702"/>
      <c r="P12" s="1702"/>
      <c r="Q12" s="1702" t="s">
        <v>87</v>
      </c>
      <c r="R12" s="1702"/>
      <c r="S12" s="1702"/>
      <c r="T12" s="1702"/>
      <c r="U12" s="1702"/>
      <c r="V12" s="1702"/>
      <c r="W12" s="1702"/>
      <c r="X12" s="1702"/>
      <c r="Y12" s="1702"/>
      <c r="Z12" s="1702"/>
      <c r="AA12" s="1702"/>
      <c r="AB12" s="1702"/>
      <c r="AC12" s="1702"/>
      <c r="AD12" s="1702"/>
      <c r="AE12" s="1702"/>
      <c r="AF12" s="1702"/>
      <c r="AG12" s="1702" t="s">
        <v>86</v>
      </c>
      <c r="AH12" s="1702"/>
      <c r="AI12" s="1702"/>
      <c r="AJ12" s="1702"/>
      <c r="AK12" s="1702"/>
      <c r="AL12" s="1702"/>
      <c r="AM12" s="1702"/>
      <c r="AN12" s="1702"/>
      <c r="AO12" s="1702"/>
      <c r="AP12" s="1702"/>
      <c r="AQ12" s="1702"/>
      <c r="AR12" s="1702"/>
      <c r="AS12" s="1702"/>
      <c r="AT12" s="1702"/>
      <c r="AU12" s="1702"/>
      <c r="AV12" s="1703"/>
      <c r="AW12" s="5"/>
      <c r="AX12" s="1670" t="s">
        <v>56</v>
      </c>
      <c r="AY12" s="1671"/>
      <c r="AZ12" s="1671"/>
      <c r="BA12" s="1671"/>
      <c r="BB12" s="1671"/>
      <c r="BC12" s="1671"/>
      <c r="BD12" s="1671"/>
      <c r="BE12" s="1671"/>
      <c r="BF12" s="1671"/>
      <c r="BG12" s="1672"/>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5" ht="12" customHeight="1" thickTop="1" thickBot="1" x14ac:dyDescent="0.3">
      <c r="A13" s="1325" t="s">
        <v>53</v>
      </c>
      <c r="B13" s="1327"/>
      <c r="C13" s="11" t="s">
        <v>85</v>
      </c>
      <c r="D13" s="1496"/>
      <c r="E13" s="1496"/>
      <c r="F13" s="1496"/>
      <c r="G13" s="11" t="s">
        <v>84</v>
      </c>
      <c r="H13" s="1496"/>
      <c r="I13" s="1496"/>
      <c r="J13" s="1730"/>
      <c r="K13" s="1700" t="s">
        <v>63</v>
      </c>
      <c r="L13" s="1326"/>
      <c r="M13" s="1326"/>
      <c r="N13" s="1705" t="str">
        <f>IF(AND(D13&lt;&gt;0,H13&lt;&gt;0),D13*H13/144,"")</f>
        <v/>
      </c>
      <c r="O13" s="1705"/>
      <c r="P13" s="1706"/>
      <c r="Q13" s="1700" t="s">
        <v>66</v>
      </c>
      <c r="R13" s="1326"/>
      <c r="S13" s="1326"/>
      <c r="T13" s="1673" t="str">
        <f>IFERROR(ROUND((AB13/N13),2),"")</f>
        <v/>
      </c>
      <c r="U13" s="1673"/>
      <c r="V13" s="1673"/>
      <c r="W13" s="1673"/>
      <c r="X13" s="1688"/>
      <c r="Y13" s="1700" t="s">
        <v>29</v>
      </c>
      <c r="Z13" s="1326"/>
      <c r="AA13" s="1326"/>
      <c r="AB13" s="904"/>
      <c r="AC13" s="904"/>
      <c r="AD13" s="904"/>
      <c r="AE13" s="904"/>
      <c r="AF13" s="905"/>
      <c r="AG13" s="1700" t="s">
        <v>66</v>
      </c>
      <c r="AH13" s="1326"/>
      <c r="AI13" s="1326"/>
      <c r="AJ13" s="1673" t="str">
        <f>AP37</f>
        <v/>
      </c>
      <c r="AK13" s="1673"/>
      <c r="AL13" s="1673"/>
      <c r="AM13" s="1673"/>
      <c r="AN13" s="1688"/>
      <c r="AO13" s="1700" t="s">
        <v>29</v>
      </c>
      <c r="AP13" s="1326"/>
      <c r="AQ13" s="1326"/>
      <c r="AR13" s="1673" t="str">
        <f>AP40</f>
        <v/>
      </c>
      <c r="AS13" s="1673"/>
      <c r="AT13" s="1673"/>
      <c r="AU13" s="1673"/>
      <c r="AV13" s="1674"/>
      <c r="AW13" s="5"/>
      <c r="AX13" s="1613" t="str">
        <f>IF(AR13="CALC.","",IF(AR13="","",IF(AR13&lt;AB13-(AB13*$BE$10),"Below "&amp;$BE$10*100&amp;"% by "&amp;ROUND(AB13-(AB13*$BE$10)-AR13,0)&amp;" CFM",IF(AR13&gt;AB13+(AB13*$BE$9),"Above "&amp;$BE$9*100&amp;"% by "&amp;ROUND(AR13-AB13-(AB13*$BE$9),0)&amp;" CFM",""))))</f>
        <v/>
      </c>
      <c r="AY13" s="1614"/>
      <c r="AZ13" s="1614"/>
      <c r="BA13" s="1614"/>
      <c r="BB13" s="1614"/>
      <c r="BC13" s="1614"/>
      <c r="BD13" s="1614"/>
      <c r="BE13" s="1614"/>
      <c r="BF13" s="1614"/>
      <c r="BG13" s="161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5" ht="12" customHeight="1" thickBot="1" x14ac:dyDescent="0.3">
      <c r="A14" s="6"/>
      <c r="B14" s="6"/>
      <c r="C14" s="6"/>
      <c r="D14" s="6"/>
      <c r="E14" s="6"/>
      <c r="F14" s="6"/>
      <c r="G14" s="6"/>
      <c r="H14" s="6"/>
      <c r="I14" s="6"/>
      <c r="J14" s="6"/>
      <c r="K14" s="6"/>
      <c r="L14" s="6"/>
      <c r="M14" s="6"/>
      <c r="N14" s="6"/>
      <c r="O14" s="6"/>
      <c r="P14" s="6"/>
      <c r="Q14" s="6"/>
      <c r="R14" s="6"/>
      <c r="S14" s="6"/>
      <c r="T14" s="6"/>
      <c r="U14" s="6"/>
      <c r="V14" s="6"/>
      <c r="W14" s="6"/>
      <c r="X14" s="6"/>
      <c r="Y14" s="6"/>
      <c r="Z14" s="6"/>
      <c r="AA14" s="6"/>
      <c r="AB14" s="6"/>
      <c r="AC14" s="6"/>
      <c r="AD14" s="6"/>
      <c r="AE14" s="6"/>
      <c r="AF14" s="6"/>
      <c r="AG14" s="6"/>
      <c r="AH14" s="6"/>
      <c r="AI14" s="6"/>
      <c r="AJ14" s="6"/>
      <c r="AK14" s="6"/>
      <c r="AL14" s="6"/>
      <c r="AM14" s="6"/>
      <c r="AN14" s="6"/>
      <c r="AO14" s="6"/>
      <c r="AP14" s="6"/>
      <c r="AQ14" s="6"/>
      <c r="AR14" s="6"/>
      <c r="AS14" s="6"/>
      <c r="AT14" s="6"/>
      <c r="AU14" s="6"/>
      <c r="AV14" s="6"/>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317"/>
    </row>
    <row r="15" spans="1:85" s="10" customFormat="1" ht="12" customHeight="1" thickBot="1" x14ac:dyDescent="0.3">
      <c r="A15" s="6"/>
      <c r="B15" s="6"/>
      <c r="C15" s="6"/>
      <c r="D15" s="6"/>
      <c r="E15" s="6"/>
      <c r="F15" s="6"/>
      <c r="G15" s="6"/>
      <c r="H15" s="6"/>
      <c r="I15" s="6"/>
      <c r="J15" s="6"/>
      <c r="K15" s="6"/>
      <c r="L15" s="6"/>
      <c r="M15" s="6"/>
      <c r="N15" s="6"/>
      <c r="O15" s="6"/>
      <c r="P15" s="6"/>
      <c r="Q15" s="6"/>
      <c r="R15" s="6"/>
      <c r="S15" s="6"/>
      <c r="T15" s="1288" t="s">
        <v>809</v>
      </c>
      <c r="U15" s="1289"/>
      <c r="V15" s="1289"/>
      <c r="W15" s="1289"/>
      <c r="X15" s="1289"/>
      <c r="Y15" s="1289"/>
      <c r="Z15" s="1289"/>
      <c r="AA15" s="1289"/>
      <c r="AB15" s="1289"/>
      <c r="AC15" s="1289"/>
      <c r="AD15" s="1289"/>
      <c r="AE15" s="1290"/>
      <c r="AF15" s="6"/>
      <c r="AG15" s="1334" t="s">
        <v>83</v>
      </c>
      <c r="AH15" s="1335"/>
      <c r="AI15" s="1335"/>
      <c r="AJ15" s="1335"/>
      <c r="AK15" s="1335"/>
      <c r="AL15" s="1335"/>
      <c r="AM15" s="1335"/>
      <c r="AN15" s="1335"/>
      <c r="AO15" s="1335"/>
      <c r="AP15" s="1335"/>
      <c r="AQ15" s="1335"/>
      <c r="AR15" s="1335"/>
      <c r="AS15" s="1335"/>
      <c r="AT15" s="1335"/>
      <c r="AU15" s="1335"/>
      <c r="AV15" s="1362"/>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5" ht="12.75" customHeight="1" thickTop="1" thickBot="1" x14ac:dyDescent="0.3">
      <c r="A16" s="6"/>
      <c r="B16" s="6"/>
      <c r="C16" s="6"/>
      <c r="D16" s="6"/>
      <c r="E16" s="6"/>
      <c r="F16" s="6"/>
      <c r="G16" s="6"/>
      <c r="H16" s="6"/>
      <c r="I16" s="6"/>
      <c r="J16" s="6"/>
      <c r="K16" s="6"/>
      <c r="L16" s="6"/>
      <c r="M16" s="6"/>
      <c r="N16" s="6"/>
      <c r="O16" s="6"/>
      <c r="P16" s="6"/>
      <c r="Q16" s="6"/>
      <c r="R16" s="6"/>
      <c r="S16" s="6"/>
      <c r="T16" s="1734"/>
      <c r="U16" s="1735"/>
      <c r="V16" s="1735"/>
      <c r="W16" s="1735"/>
      <c r="X16" s="1735"/>
      <c r="Y16" s="1735"/>
      <c r="Z16" s="1735"/>
      <c r="AA16" s="1735"/>
      <c r="AB16" s="1305"/>
      <c r="AC16" s="1306"/>
      <c r="AD16" s="1159"/>
      <c r="AE16" s="1438"/>
      <c r="AF16" s="6"/>
      <c r="AG16" s="1691" t="s">
        <v>82</v>
      </c>
      <c r="AH16" s="1692"/>
      <c r="AI16" s="1692"/>
      <c r="AJ16" s="1692"/>
      <c r="AK16" s="1692"/>
      <c r="AL16" s="1689" t="s">
        <v>646</v>
      </c>
      <c r="AM16" s="1689"/>
      <c r="AN16" s="1689"/>
      <c r="AO16" s="1689"/>
      <c r="AP16" s="1689"/>
      <c r="AQ16" s="1689"/>
      <c r="AR16" s="1689"/>
      <c r="AS16" s="1689"/>
      <c r="AT16" s="1689"/>
      <c r="AU16" s="1689"/>
      <c r="AV16" s="1690"/>
      <c r="AW16" s="5"/>
      <c r="AX16" s="5"/>
      <c r="AY16" s="5"/>
      <c r="AZ16" s="5"/>
      <c r="BA16" s="5"/>
      <c r="BB16" s="5"/>
      <c r="BC16" s="5"/>
      <c r="BD16" s="5"/>
      <c r="BE16" s="5"/>
      <c r="BF16" s="5"/>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thickBot="1" x14ac:dyDescent="0.3">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6"/>
      <c r="AS17" s="6"/>
      <c r="AT17" s="6"/>
      <c r="AU17" s="6"/>
      <c r="AV17" s="6"/>
      <c r="AW17" s="5"/>
      <c r="AX17" s="5"/>
      <c r="AY17" s="5"/>
      <c r="AZ17" s="5"/>
      <c r="BA17" s="5"/>
      <c r="BB17" s="5"/>
      <c r="BC17" s="5"/>
      <c r="BD17" s="5"/>
      <c r="BE17" s="5"/>
      <c r="BF17" s="5"/>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693" t="s">
        <v>81</v>
      </c>
      <c r="B18" s="1694"/>
      <c r="C18" s="1694"/>
      <c r="D18" s="1694"/>
      <c r="E18" s="1694"/>
      <c r="F18" s="1694"/>
      <c r="G18" s="1694"/>
      <c r="H18" s="1694"/>
      <c r="I18" s="1694"/>
      <c r="J18" s="1694"/>
      <c r="K18" s="1694"/>
      <c r="L18" s="1694"/>
      <c r="M18" s="1694"/>
      <c r="N18" s="1694"/>
      <c r="O18" s="1694"/>
      <c r="P18" s="1694"/>
      <c r="Q18" s="1694"/>
      <c r="R18" s="1694"/>
      <c r="S18" s="1694"/>
      <c r="T18" s="1694"/>
      <c r="U18" s="1694"/>
      <c r="V18" s="1694"/>
      <c r="W18" s="1694"/>
      <c r="X18" s="1694"/>
      <c r="Y18" s="1694"/>
      <c r="Z18" s="1694"/>
      <c r="AA18" s="1694"/>
      <c r="AB18" s="1694"/>
      <c r="AC18" s="1694"/>
      <c r="AD18" s="1694"/>
      <c r="AE18" s="1694"/>
      <c r="AF18" s="1694"/>
      <c r="AG18" s="1694"/>
      <c r="AH18" s="1694"/>
      <c r="AI18" s="1694"/>
      <c r="AJ18" s="1694"/>
      <c r="AK18" s="1694"/>
      <c r="AL18" s="1694"/>
      <c r="AM18" s="1694"/>
      <c r="AN18" s="1694"/>
      <c r="AO18" s="1694"/>
      <c r="AP18" s="1694"/>
      <c r="AQ18" s="1694"/>
      <c r="AR18" s="1694"/>
      <c r="AS18" s="1694"/>
      <c r="AT18" s="1694"/>
      <c r="AU18" s="1694"/>
      <c r="AV18" s="1695"/>
      <c r="AW18" s="5"/>
      <c r="AX18" s="1450" t="s">
        <v>80</v>
      </c>
      <c r="AY18" s="1710"/>
      <c r="AZ18" s="1710"/>
      <c r="BA18" s="1710"/>
      <c r="BB18" s="1710"/>
      <c r="BC18" s="1710"/>
      <c r="BD18" s="1710"/>
      <c r="BE18" s="1710"/>
      <c r="BF18" s="1711"/>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thickBot="1" x14ac:dyDescent="0.3">
      <c r="A19" s="1678" t="s">
        <v>668</v>
      </c>
      <c r="B19" s="1679"/>
      <c r="C19" s="1679"/>
      <c r="D19" s="1679"/>
      <c r="E19" s="1679"/>
      <c r="F19" s="1698"/>
      <c r="G19" s="1687">
        <v>1</v>
      </c>
      <c r="H19" s="1687"/>
      <c r="I19" s="1687"/>
      <c r="J19" s="1686">
        <v>2</v>
      </c>
      <c r="K19" s="1687"/>
      <c r="L19" s="1687"/>
      <c r="M19" s="1686">
        <v>3</v>
      </c>
      <c r="N19" s="1687"/>
      <c r="O19" s="1687"/>
      <c r="P19" s="1686">
        <v>4</v>
      </c>
      <c r="Q19" s="1687"/>
      <c r="R19" s="1687"/>
      <c r="S19" s="1686">
        <v>5</v>
      </c>
      <c r="T19" s="1687"/>
      <c r="U19" s="1687"/>
      <c r="V19" s="1686">
        <v>6</v>
      </c>
      <c r="W19" s="1687"/>
      <c r="X19" s="1687"/>
      <c r="Y19" s="1686">
        <v>7</v>
      </c>
      <c r="Z19" s="1687"/>
      <c r="AA19" s="1687"/>
      <c r="AB19" s="1686">
        <v>8</v>
      </c>
      <c r="AC19" s="1687"/>
      <c r="AD19" s="1687"/>
      <c r="AE19" s="1686">
        <v>9</v>
      </c>
      <c r="AF19" s="1687"/>
      <c r="AG19" s="1687"/>
      <c r="AH19" s="1686">
        <v>10</v>
      </c>
      <c r="AI19" s="1687"/>
      <c r="AJ19" s="1687"/>
      <c r="AK19" s="1686">
        <v>11</v>
      </c>
      <c r="AL19" s="1687"/>
      <c r="AM19" s="1687"/>
      <c r="AN19" s="1686">
        <v>12</v>
      </c>
      <c r="AO19" s="1687"/>
      <c r="AP19" s="1687"/>
      <c r="AQ19" s="1686">
        <v>13</v>
      </c>
      <c r="AR19" s="1687"/>
      <c r="AS19" s="1687"/>
      <c r="AT19" s="1686">
        <v>14</v>
      </c>
      <c r="AU19" s="1687"/>
      <c r="AV19" s="1699"/>
      <c r="AW19" s="5"/>
      <c r="AX19" s="1712"/>
      <c r="AY19" s="1713"/>
      <c r="AZ19" s="1713"/>
      <c r="BA19" s="1713"/>
      <c r="BB19" s="1713"/>
      <c r="BC19" s="1713"/>
      <c r="BD19" s="1713"/>
      <c r="BE19" s="1713"/>
      <c r="BF19" s="1714"/>
      <c r="BG19" s="5"/>
      <c r="BH19" s="5"/>
      <c r="BI19" s="316"/>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thickTop="1" thickBot="1" x14ac:dyDescent="0.3">
      <c r="A20" s="1680" t="s">
        <v>55</v>
      </c>
      <c r="B20" s="1385"/>
      <c r="C20" s="1385"/>
      <c r="D20" s="1385" t="s">
        <v>78</v>
      </c>
      <c r="E20" s="1385"/>
      <c r="F20" s="1704"/>
      <c r="G20" s="1697">
        <f>IFERROR(IF(BD20&lt;12,BD20/2,6),"")</f>
        <v>6</v>
      </c>
      <c r="H20" s="1697"/>
      <c r="I20" s="1697"/>
      <c r="J20" s="1696" t="str">
        <f>IFERROR(IF(J19&lt;=$BD$21,G20+$BD$22,""),"")</f>
        <v/>
      </c>
      <c r="K20" s="1697"/>
      <c r="L20" s="1697"/>
      <c r="M20" s="1696" t="str">
        <f>IFERROR(IF(M19&lt;=$BD$21,J20+$BD$22,""),"")</f>
        <v/>
      </c>
      <c r="N20" s="1697"/>
      <c r="O20" s="1697"/>
      <c r="P20" s="1696" t="str">
        <f>IFERROR(IF(P19&lt;=$BD$21,M20+$BD$22,""),"")</f>
        <v/>
      </c>
      <c r="Q20" s="1697"/>
      <c r="R20" s="1697"/>
      <c r="S20" s="1696" t="str">
        <f>IFERROR(IF(S19&lt;=$BD$21,P20+$BD$22,""),"")</f>
        <v/>
      </c>
      <c r="T20" s="1697"/>
      <c r="U20" s="1697"/>
      <c r="V20" s="1696" t="str">
        <f>IFERROR(IF(V19&lt;=$BD$21,S20+$BD$22,""),"")</f>
        <v/>
      </c>
      <c r="W20" s="1697"/>
      <c r="X20" s="1697"/>
      <c r="Y20" s="1696" t="str">
        <f>IFERROR(IF(Y19&lt;=$BD$21,V20+$BD$22,""),"")</f>
        <v/>
      </c>
      <c r="Z20" s="1697"/>
      <c r="AA20" s="1697"/>
      <c r="AB20" s="1696" t="str">
        <f>IFERROR(IF(AB19&lt;=$BD$21,Y20+$BD$22,""),"")</f>
        <v/>
      </c>
      <c r="AC20" s="1697"/>
      <c r="AD20" s="1697"/>
      <c r="AE20" s="1696" t="str">
        <f>IFERROR(IF(AE19&lt;=$BD$21,AB20+$BD$22,""),"")</f>
        <v/>
      </c>
      <c r="AF20" s="1697"/>
      <c r="AG20" s="1697"/>
      <c r="AH20" s="1696" t="str">
        <f>IFERROR(IF(AH19&lt;=$BD$21,AE20+$BD$22,""),"")</f>
        <v/>
      </c>
      <c r="AI20" s="1697"/>
      <c r="AJ20" s="1697"/>
      <c r="AK20" s="1696" t="str">
        <f>IFERROR(IF(AK19&lt;=$BD$21,AH20+$BD$22,""),"")</f>
        <v/>
      </c>
      <c r="AL20" s="1697"/>
      <c r="AM20" s="1697"/>
      <c r="AN20" s="1696" t="str">
        <f>IFERROR(IF(AN19&lt;=$BD$21,AK20+$BD$22,""),"")</f>
        <v/>
      </c>
      <c r="AO20" s="1697"/>
      <c r="AP20" s="1697"/>
      <c r="AQ20" s="1696" t="str">
        <f>IFERROR(IF(AQ19&lt;=$BD$21,AN20+$BD$22,""),"")</f>
        <v/>
      </c>
      <c r="AR20" s="1697"/>
      <c r="AS20" s="1697"/>
      <c r="AT20" s="1696" t="str">
        <f>IFERROR(IF(AT19&lt;=$BD$21,AQ20+$BD$22,""),"")</f>
        <v/>
      </c>
      <c r="AU20" s="1697"/>
      <c r="AV20" s="1729"/>
      <c r="AW20" s="5"/>
      <c r="AX20" s="1731" t="s">
        <v>76</v>
      </c>
      <c r="AY20" s="1732"/>
      <c r="AZ20" s="1732"/>
      <c r="BA20" s="1732"/>
      <c r="BB20" s="1732"/>
      <c r="BC20" s="1733"/>
      <c r="BD20" s="1718" t="str">
        <f>IF(D13&lt;&gt;0,D13,"")</f>
        <v/>
      </c>
      <c r="BE20" s="1718"/>
      <c r="BF20" s="171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75" customHeight="1" thickTop="1" thickBot="1" x14ac:dyDescent="0.3">
      <c r="A21" s="1701">
        <v>1</v>
      </c>
      <c r="B21" s="1702"/>
      <c r="C21" s="1702"/>
      <c r="D21" s="1724">
        <f>IFERROR(IF(BD26&lt;12,BD26/2,6),"")</f>
        <v>6</v>
      </c>
      <c r="E21" s="1724"/>
      <c r="F21" s="1725"/>
      <c r="G21" s="1622"/>
      <c r="H21" s="1622"/>
      <c r="I21" s="1622"/>
      <c r="J21" s="1622"/>
      <c r="K21" s="1622"/>
      <c r="L21" s="1622"/>
      <c r="M21" s="1622"/>
      <c r="N21" s="1622"/>
      <c r="O21" s="1622"/>
      <c r="P21" s="1622"/>
      <c r="Q21" s="1622"/>
      <c r="R21" s="1622"/>
      <c r="S21" s="1622"/>
      <c r="T21" s="1622"/>
      <c r="U21" s="1622"/>
      <c r="V21" s="1622"/>
      <c r="W21" s="1622"/>
      <c r="X21" s="1622"/>
      <c r="Y21" s="1622"/>
      <c r="Z21" s="1622"/>
      <c r="AA21" s="1622"/>
      <c r="AB21" s="1622"/>
      <c r="AC21" s="1622"/>
      <c r="AD21" s="1622"/>
      <c r="AE21" s="1622"/>
      <c r="AF21" s="1622"/>
      <c r="AG21" s="1622"/>
      <c r="AH21" s="1622"/>
      <c r="AI21" s="1622"/>
      <c r="AJ21" s="1622"/>
      <c r="AK21" s="1622"/>
      <c r="AL21" s="1622"/>
      <c r="AM21" s="1622"/>
      <c r="AN21" s="1622"/>
      <c r="AO21" s="1622"/>
      <c r="AP21" s="1622"/>
      <c r="AQ21" s="1622"/>
      <c r="AR21" s="1622"/>
      <c r="AS21" s="1622"/>
      <c r="AT21" s="1622"/>
      <c r="AU21" s="1622"/>
      <c r="AV21" s="1709"/>
      <c r="AW21" s="5"/>
      <c r="AX21" s="1464" t="s">
        <v>75</v>
      </c>
      <c r="AY21" s="1465"/>
      <c r="AZ21" s="1465"/>
      <c r="BA21" s="1465"/>
      <c r="BB21" s="1465"/>
      <c r="BC21" s="1466"/>
      <c r="BD21" s="1407" t="str">
        <f>IFERROR(ROUNDUP(BD20/12,0),"")</f>
        <v/>
      </c>
      <c r="BE21" s="1407"/>
      <c r="BF21" s="1432"/>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thickBot="1" x14ac:dyDescent="0.3">
      <c r="A22" s="1678">
        <v>2</v>
      </c>
      <c r="B22" s="1679"/>
      <c r="C22" s="1679"/>
      <c r="D22" s="1684" t="str">
        <f>IFERROR(IF(A22&lt;=$BD$27,D21+$BD$28,""),"")</f>
        <v/>
      </c>
      <c r="E22" s="1684"/>
      <c r="F22" s="1685"/>
      <c r="G22" s="1622"/>
      <c r="H22" s="1622"/>
      <c r="I22" s="1622"/>
      <c r="J22" s="1622"/>
      <c r="K22" s="1622"/>
      <c r="L22" s="1622"/>
      <c r="M22" s="1622"/>
      <c r="N22" s="1622"/>
      <c r="O22" s="1622"/>
      <c r="P22" s="1622"/>
      <c r="Q22" s="1622"/>
      <c r="R22" s="1622"/>
      <c r="S22" s="1622"/>
      <c r="T22" s="1622"/>
      <c r="U22" s="1622"/>
      <c r="V22" s="1622"/>
      <c r="W22" s="1622"/>
      <c r="X22" s="1622"/>
      <c r="Y22" s="1622"/>
      <c r="Z22" s="1622"/>
      <c r="AA22" s="1622"/>
      <c r="AB22" s="1622"/>
      <c r="AC22" s="1622"/>
      <c r="AD22" s="1622"/>
      <c r="AE22" s="950"/>
      <c r="AF22" s="950"/>
      <c r="AG22" s="950"/>
      <c r="AH22" s="950"/>
      <c r="AI22" s="950"/>
      <c r="AJ22" s="950"/>
      <c r="AK22" s="950"/>
      <c r="AL22" s="950"/>
      <c r="AM22" s="950"/>
      <c r="AN22" s="950"/>
      <c r="AO22" s="950"/>
      <c r="AP22" s="950"/>
      <c r="AQ22" s="950"/>
      <c r="AR22" s="950"/>
      <c r="AS22" s="950"/>
      <c r="AT22" s="950"/>
      <c r="AU22" s="950"/>
      <c r="AV22" s="1518"/>
      <c r="AW22" s="5"/>
      <c r="AX22" s="1726" t="s">
        <v>74</v>
      </c>
      <c r="AY22" s="1727"/>
      <c r="AZ22" s="1727"/>
      <c r="BA22" s="1727"/>
      <c r="BB22" s="1727"/>
      <c r="BC22" s="1728"/>
      <c r="BD22" s="1707" t="str">
        <f>IFERROR((BD20-12)/(BD21-1),"")</f>
        <v/>
      </c>
      <c r="BE22" s="1707"/>
      <c r="BF22" s="1708"/>
      <c r="BG22" s="5"/>
      <c r="BH22" s="1276" t="s">
        <v>696</v>
      </c>
      <c r="BI22" s="1277"/>
      <c r="BJ22" s="1277"/>
      <c r="BK22" s="1277"/>
      <c r="BL22" s="1277"/>
      <c r="BM22" s="1277"/>
      <c r="BN22" s="1277"/>
      <c r="BO22" s="1277"/>
      <c r="BP22" s="1277"/>
      <c r="BQ22" s="1277"/>
      <c r="BR22" s="1277"/>
      <c r="BS22" s="1277"/>
      <c r="BT22" s="1277"/>
      <c r="BU22" s="1277"/>
      <c r="BV22" s="1278"/>
      <c r="BW22" s="5"/>
      <c r="BX22" s="5"/>
      <c r="BY22" s="5"/>
      <c r="BZ22" s="5"/>
      <c r="CA22" s="5"/>
      <c r="CB22" s="5"/>
      <c r="CC22" s="5"/>
      <c r="CD22" s="5"/>
      <c r="CE22" s="5"/>
      <c r="CF22" s="5"/>
    </row>
    <row r="23" spans="1:84" ht="12" customHeight="1" thickTop="1" thickBot="1" x14ac:dyDescent="0.3">
      <c r="A23" s="1678">
        <v>3</v>
      </c>
      <c r="B23" s="1679"/>
      <c r="C23" s="1679"/>
      <c r="D23" s="1684" t="str">
        <f t="shared" ref="D23:D30" si="0">IFERROR(IF(A23&lt;=$BD$27,D22+$BD$28,""),"")</f>
        <v/>
      </c>
      <c r="E23" s="1684"/>
      <c r="F23" s="1685"/>
      <c r="G23" s="1622"/>
      <c r="H23" s="1622"/>
      <c r="I23" s="1622"/>
      <c r="J23" s="1622"/>
      <c r="K23" s="1622"/>
      <c r="L23" s="1622"/>
      <c r="M23" s="1622"/>
      <c r="N23" s="1622"/>
      <c r="O23" s="1622"/>
      <c r="P23" s="1622"/>
      <c r="Q23" s="1622"/>
      <c r="R23" s="1622"/>
      <c r="S23" s="1622"/>
      <c r="T23" s="1622"/>
      <c r="U23" s="1622"/>
      <c r="V23" s="1622"/>
      <c r="W23" s="1622"/>
      <c r="X23" s="1622"/>
      <c r="Y23" s="1622"/>
      <c r="Z23" s="1622"/>
      <c r="AA23" s="1622"/>
      <c r="AB23" s="1622"/>
      <c r="AC23" s="1622"/>
      <c r="AD23" s="1622"/>
      <c r="AE23" s="950"/>
      <c r="AF23" s="950"/>
      <c r="AG23" s="950"/>
      <c r="AH23" s="950"/>
      <c r="AI23" s="950"/>
      <c r="AJ23" s="950"/>
      <c r="AK23" s="950"/>
      <c r="AL23" s="950"/>
      <c r="AM23" s="950"/>
      <c r="AN23" s="950"/>
      <c r="AO23" s="950"/>
      <c r="AP23" s="950"/>
      <c r="AQ23" s="950"/>
      <c r="AR23" s="950"/>
      <c r="AS23" s="950"/>
      <c r="AT23" s="950"/>
      <c r="AU23" s="950"/>
      <c r="AV23" s="1518"/>
      <c r="AW23" s="5"/>
      <c r="AX23" s="5"/>
      <c r="AY23" s="5"/>
      <c r="AZ23" s="5"/>
      <c r="BA23" s="5"/>
      <c r="BB23" s="5"/>
      <c r="BC23" s="5"/>
      <c r="BD23" s="5"/>
      <c r="BE23" s="5"/>
      <c r="BF23" s="5"/>
      <c r="BG23" s="5"/>
      <c r="BH23" s="973"/>
      <c r="BI23" s="974"/>
      <c r="BJ23" s="974"/>
      <c r="BK23" s="974"/>
      <c r="BL23" s="975"/>
      <c r="BM23" s="976"/>
      <c r="BN23" s="974"/>
      <c r="BO23" s="974"/>
      <c r="BP23" s="974"/>
      <c r="BQ23" s="975"/>
      <c r="BR23" s="976"/>
      <c r="BS23" s="974"/>
      <c r="BT23" s="974"/>
      <c r="BU23" s="974"/>
      <c r="BV23" s="977"/>
      <c r="BW23" s="5"/>
      <c r="BX23" s="5"/>
      <c r="BY23" s="5"/>
      <c r="BZ23" s="5"/>
      <c r="CA23" s="5"/>
      <c r="CB23" s="5"/>
      <c r="CC23" s="5"/>
      <c r="CD23" s="5"/>
      <c r="CE23" s="5"/>
      <c r="CF23" s="5"/>
    </row>
    <row r="24" spans="1:84" ht="12" customHeight="1" x14ac:dyDescent="0.25">
      <c r="A24" s="1678">
        <v>4</v>
      </c>
      <c r="B24" s="1679"/>
      <c r="C24" s="1679"/>
      <c r="D24" s="1684" t="str">
        <f t="shared" si="0"/>
        <v/>
      </c>
      <c r="E24" s="1684"/>
      <c r="F24" s="1685"/>
      <c r="G24" s="1622"/>
      <c r="H24" s="1622"/>
      <c r="I24" s="1622"/>
      <c r="J24" s="1622"/>
      <c r="K24" s="1622"/>
      <c r="L24" s="1622"/>
      <c r="M24" s="1622"/>
      <c r="N24" s="1622"/>
      <c r="O24" s="1622"/>
      <c r="P24" s="1622"/>
      <c r="Q24" s="1622"/>
      <c r="R24" s="1622"/>
      <c r="S24" s="1622"/>
      <c r="T24" s="1622"/>
      <c r="U24" s="1622"/>
      <c r="V24" s="1622"/>
      <c r="W24" s="1622"/>
      <c r="X24" s="1622"/>
      <c r="Y24" s="1622"/>
      <c r="Z24" s="1622"/>
      <c r="AA24" s="1622"/>
      <c r="AB24" s="1622"/>
      <c r="AC24" s="1622"/>
      <c r="AD24" s="1622"/>
      <c r="AE24" s="950"/>
      <c r="AF24" s="950"/>
      <c r="AG24" s="950"/>
      <c r="AH24" s="950"/>
      <c r="AI24" s="950"/>
      <c r="AJ24" s="950"/>
      <c r="AK24" s="950"/>
      <c r="AL24" s="950"/>
      <c r="AM24" s="950"/>
      <c r="AN24" s="950"/>
      <c r="AO24" s="950"/>
      <c r="AP24" s="950"/>
      <c r="AQ24" s="950"/>
      <c r="AR24" s="950"/>
      <c r="AS24" s="950"/>
      <c r="AT24" s="950"/>
      <c r="AU24" s="950"/>
      <c r="AV24" s="1518"/>
      <c r="AW24" s="5"/>
      <c r="AX24" s="1450" t="s">
        <v>77</v>
      </c>
      <c r="AY24" s="1710"/>
      <c r="AZ24" s="1710"/>
      <c r="BA24" s="1710"/>
      <c r="BB24" s="1710"/>
      <c r="BC24" s="1710"/>
      <c r="BD24" s="1710"/>
      <c r="BE24" s="1710"/>
      <c r="BF24" s="1711"/>
      <c r="BG24" s="5"/>
      <c r="BH24" s="969"/>
      <c r="BI24" s="945"/>
      <c r="BJ24" s="945"/>
      <c r="BK24" s="945"/>
      <c r="BL24" s="946"/>
      <c r="BM24" s="944"/>
      <c r="BN24" s="945"/>
      <c r="BO24" s="945"/>
      <c r="BP24" s="945"/>
      <c r="BQ24" s="946"/>
      <c r="BR24" s="944"/>
      <c r="BS24" s="945"/>
      <c r="BT24" s="945"/>
      <c r="BU24" s="945"/>
      <c r="BV24" s="949"/>
      <c r="BW24" s="5"/>
      <c r="BX24" s="5"/>
      <c r="BY24" s="5"/>
      <c r="BZ24" s="5"/>
      <c r="CA24" s="5"/>
      <c r="CB24" s="5"/>
      <c r="CC24" s="5"/>
      <c r="CD24" s="5"/>
      <c r="CE24" s="5"/>
      <c r="CF24" s="5"/>
    </row>
    <row r="25" spans="1:84" ht="12" customHeight="1" thickBot="1" x14ac:dyDescent="0.3">
      <c r="A25" s="1678">
        <v>5</v>
      </c>
      <c r="B25" s="1679"/>
      <c r="C25" s="1679"/>
      <c r="D25" s="1684" t="str">
        <f t="shared" si="0"/>
        <v/>
      </c>
      <c r="E25" s="1684"/>
      <c r="F25" s="1685"/>
      <c r="G25" s="1622"/>
      <c r="H25" s="1622"/>
      <c r="I25" s="1622"/>
      <c r="J25" s="1622"/>
      <c r="K25" s="1622"/>
      <c r="L25" s="1622"/>
      <c r="M25" s="1622"/>
      <c r="N25" s="1622"/>
      <c r="O25" s="1622"/>
      <c r="P25" s="1622"/>
      <c r="Q25" s="1622"/>
      <c r="R25" s="1622"/>
      <c r="S25" s="1622"/>
      <c r="T25" s="1622"/>
      <c r="U25" s="1622"/>
      <c r="V25" s="1622"/>
      <c r="W25" s="1622"/>
      <c r="X25" s="1622"/>
      <c r="Y25" s="1622"/>
      <c r="Z25" s="1622"/>
      <c r="AA25" s="1622"/>
      <c r="AB25" s="1622"/>
      <c r="AC25" s="1622"/>
      <c r="AD25" s="1622"/>
      <c r="AE25" s="950"/>
      <c r="AF25" s="950"/>
      <c r="AG25" s="950"/>
      <c r="AH25" s="950"/>
      <c r="AI25" s="950"/>
      <c r="AJ25" s="950"/>
      <c r="AK25" s="950"/>
      <c r="AL25" s="950"/>
      <c r="AM25" s="950"/>
      <c r="AN25" s="950"/>
      <c r="AO25" s="950"/>
      <c r="AP25" s="950"/>
      <c r="AQ25" s="950"/>
      <c r="AR25" s="950"/>
      <c r="AS25" s="950"/>
      <c r="AT25" s="950"/>
      <c r="AU25" s="950"/>
      <c r="AV25" s="1518"/>
      <c r="AW25" s="5"/>
      <c r="AX25" s="1712"/>
      <c r="AY25" s="1713"/>
      <c r="AZ25" s="1713"/>
      <c r="BA25" s="1713"/>
      <c r="BB25" s="1713"/>
      <c r="BC25" s="1713"/>
      <c r="BD25" s="1713"/>
      <c r="BE25" s="1713"/>
      <c r="BF25" s="1714"/>
      <c r="BG25" s="5"/>
      <c r="BH25" s="969"/>
      <c r="BI25" s="945"/>
      <c r="BJ25" s="945"/>
      <c r="BK25" s="945"/>
      <c r="BL25" s="946"/>
      <c r="BM25" s="944"/>
      <c r="BN25" s="945"/>
      <c r="BO25" s="945"/>
      <c r="BP25" s="945"/>
      <c r="BQ25" s="946"/>
      <c r="BR25" s="944"/>
      <c r="BS25" s="945"/>
      <c r="BT25" s="945"/>
      <c r="BU25" s="945"/>
      <c r="BV25" s="949"/>
      <c r="BW25" s="5"/>
      <c r="BX25" s="5"/>
      <c r="BY25" s="5"/>
      <c r="BZ25" s="5"/>
      <c r="CA25" s="5"/>
      <c r="CB25" s="5"/>
      <c r="CC25" s="5"/>
      <c r="CD25" s="5"/>
      <c r="CE25" s="5"/>
      <c r="CF25" s="5"/>
    </row>
    <row r="26" spans="1:84" ht="12" customHeight="1" thickTop="1" x14ac:dyDescent="0.25">
      <c r="A26" s="1678">
        <v>6</v>
      </c>
      <c r="B26" s="1679"/>
      <c r="C26" s="1679"/>
      <c r="D26" s="1684" t="str">
        <f t="shared" si="0"/>
        <v/>
      </c>
      <c r="E26" s="1684"/>
      <c r="F26" s="1685"/>
      <c r="G26" s="1622"/>
      <c r="H26" s="1622"/>
      <c r="I26" s="1622"/>
      <c r="J26" s="1622"/>
      <c r="K26" s="1622"/>
      <c r="L26" s="1622"/>
      <c r="M26" s="1622"/>
      <c r="N26" s="1622"/>
      <c r="O26" s="1622"/>
      <c r="P26" s="1622"/>
      <c r="Q26" s="1622"/>
      <c r="R26" s="1622"/>
      <c r="S26" s="1622"/>
      <c r="T26" s="1622"/>
      <c r="U26" s="1622"/>
      <c r="V26" s="1622"/>
      <c r="W26" s="1622"/>
      <c r="X26" s="1622"/>
      <c r="Y26" s="1622"/>
      <c r="Z26" s="1622"/>
      <c r="AA26" s="1622"/>
      <c r="AB26" s="1622"/>
      <c r="AC26" s="1622"/>
      <c r="AD26" s="1622"/>
      <c r="AE26" s="950"/>
      <c r="AF26" s="950"/>
      <c r="AG26" s="950"/>
      <c r="AH26" s="950"/>
      <c r="AI26" s="950"/>
      <c r="AJ26" s="950"/>
      <c r="AK26" s="950"/>
      <c r="AL26" s="950"/>
      <c r="AM26" s="950"/>
      <c r="AN26" s="950"/>
      <c r="AO26" s="950"/>
      <c r="AP26" s="950"/>
      <c r="AQ26" s="950"/>
      <c r="AR26" s="950"/>
      <c r="AS26" s="950"/>
      <c r="AT26" s="950"/>
      <c r="AU26" s="950"/>
      <c r="AV26" s="1518"/>
      <c r="AW26" s="5"/>
      <c r="AX26" s="1715" t="s">
        <v>671</v>
      </c>
      <c r="AY26" s="1716"/>
      <c r="AZ26" s="1716"/>
      <c r="BA26" s="1716"/>
      <c r="BB26" s="1716"/>
      <c r="BC26" s="1717"/>
      <c r="BD26" s="1718" t="str">
        <f>IF(H13&lt;&gt;0,H13,"")</f>
        <v/>
      </c>
      <c r="BE26" s="1718"/>
      <c r="BF26" s="1719"/>
      <c r="BG26" s="5"/>
      <c r="BH26" s="969"/>
      <c r="BI26" s="945"/>
      <c r="BJ26" s="945"/>
      <c r="BK26" s="945"/>
      <c r="BL26" s="946"/>
      <c r="BM26" s="944"/>
      <c r="BN26" s="945"/>
      <c r="BO26" s="945"/>
      <c r="BP26" s="945"/>
      <c r="BQ26" s="946"/>
      <c r="BR26" s="944"/>
      <c r="BS26" s="945"/>
      <c r="BT26" s="945"/>
      <c r="BU26" s="945"/>
      <c r="BV26" s="949"/>
      <c r="BW26" s="5"/>
      <c r="BX26" s="5"/>
      <c r="BY26" s="5"/>
      <c r="BZ26" s="5"/>
      <c r="CA26" s="5"/>
      <c r="CB26" s="5"/>
      <c r="CC26" s="5"/>
      <c r="CD26" s="5"/>
      <c r="CE26" s="5"/>
      <c r="CF26" s="5"/>
    </row>
    <row r="27" spans="1:84" ht="12" customHeight="1" x14ac:dyDescent="0.25">
      <c r="A27" s="1678">
        <v>7</v>
      </c>
      <c r="B27" s="1679"/>
      <c r="C27" s="1679"/>
      <c r="D27" s="1684" t="str">
        <f t="shared" si="0"/>
        <v/>
      </c>
      <c r="E27" s="1684"/>
      <c r="F27" s="1685"/>
      <c r="G27" s="1622"/>
      <c r="H27" s="1622"/>
      <c r="I27" s="1622"/>
      <c r="J27" s="1622"/>
      <c r="K27" s="1622"/>
      <c r="L27" s="1622"/>
      <c r="M27" s="1622"/>
      <c r="N27" s="1622"/>
      <c r="O27" s="1622"/>
      <c r="P27" s="1622"/>
      <c r="Q27" s="1622"/>
      <c r="R27" s="1622"/>
      <c r="S27" s="1622"/>
      <c r="T27" s="1622"/>
      <c r="U27" s="1622"/>
      <c r="V27" s="1622"/>
      <c r="W27" s="1622"/>
      <c r="X27" s="1622"/>
      <c r="Y27" s="1622"/>
      <c r="Z27" s="1622"/>
      <c r="AA27" s="1622"/>
      <c r="AB27" s="1622"/>
      <c r="AC27" s="1622"/>
      <c r="AD27" s="1622"/>
      <c r="AE27" s="950"/>
      <c r="AF27" s="950"/>
      <c r="AG27" s="950"/>
      <c r="AH27" s="950"/>
      <c r="AI27" s="950"/>
      <c r="AJ27" s="950"/>
      <c r="AK27" s="950"/>
      <c r="AL27" s="950"/>
      <c r="AM27" s="950"/>
      <c r="AN27" s="950"/>
      <c r="AO27" s="950"/>
      <c r="AP27" s="950"/>
      <c r="AQ27" s="950"/>
      <c r="AR27" s="950"/>
      <c r="AS27" s="950"/>
      <c r="AT27" s="950"/>
      <c r="AU27" s="950"/>
      <c r="AV27" s="1518"/>
      <c r="AW27" s="5"/>
      <c r="AX27" s="1464" t="s">
        <v>75</v>
      </c>
      <c r="AY27" s="1465"/>
      <c r="AZ27" s="1465"/>
      <c r="BA27" s="1465"/>
      <c r="BB27" s="1465"/>
      <c r="BC27" s="1466"/>
      <c r="BD27" s="1407" t="str">
        <f>IFERROR(ROUNDUP(BD26/12,0),"")</f>
        <v/>
      </c>
      <c r="BE27" s="1407"/>
      <c r="BF27" s="1432"/>
      <c r="BG27" s="5"/>
      <c r="BH27" s="969"/>
      <c r="BI27" s="945"/>
      <c r="BJ27" s="945"/>
      <c r="BK27" s="945"/>
      <c r="BL27" s="946"/>
      <c r="BM27" s="944"/>
      <c r="BN27" s="945"/>
      <c r="BO27" s="945"/>
      <c r="BP27" s="945"/>
      <c r="BQ27" s="946"/>
      <c r="BR27" s="944"/>
      <c r="BS27" s="945"/>
      <c r="BT27" s="945"/>
      <c r="BU27" s="945"/>
      <c r="BV27" s="949"/>
      <c r="BW27" s="5"/>
      <c r="BX27" s="5"/>
      <c r="BY27" s="5"/>
      <c r="BZ27" s="5"/>
      <c r="CA27" s="5"/>
      <c r="CB27" s="5"/>
      <c r="CC27" s="5"/>
      <c r="CD27" s="5"/>
      <c r="CE27" s="5"/>
      <c r="CF27" s="5"/>
    </row>
    <row r="28" spans="1:84" ht="12" customHeight="1" thickBot="1" x14ac:dyDescent="0.3">
      <c r="A28" s="1678">
        <v>8</v>
      </c>
      <c r="B28" s="1679"/>
      <c r="C28" s="1679"/>
      <c r="D28" s="1684" t="str">
        <f t="shared" si="0"/>
        <v/>
      </c>
      <c r="E28" s="1684"/>
      <c r="F28" s="1685"/>
      <c r="G28" s="1622"/>
      <c r="H28" s="1622"/>
      <c r="I28" s="1622"/>
      <c r="J28" s="1622"/>
      <c r="K28" s="1622"/>
      <c r="L28" s="1622"/>
      <c r="M28" s="1622"/>
      <c r="N28" s="1622"/>
      <c r="O28" s="1622"/>
      <c r="P28" s="1622"/>
      <c r="Q28" s="1622"/>
      <c r="R28" s="1622"/>
      <c r="S28" s="1622"/>
      <c r="T28" s="1622"/>
      <c r="U28" s="1622"/>
      <c r="V28" s="1622"/>
      <c r="W28" s="1622"/>
      <c r="X28" s="1622"/>
      <c r="Y28" s="1622"/>
      <c r="Z28" s="1622"/>
      <c r="AA28" s="1622"/>
      <c r="AB28" s="1622"/>
      <c r="AC28" s="1622"/>
      <c r="AD28" s="1622"/>
      <c r="AE28" s="950"/>
      <c r="AF28" s="950"/>
      <c r="AG28" s="950"/>
      <c r="AH28" s="950"/>
      <c r="AI28" s="950"/>
      <c r="AJ28" s="950"/>
      <c r="AK28" s="950"/>
      <c r="AL28" s="950"/>
      <c r="AM28" s="950"/>
      <c r="AN28" s="950"/>
      <c r="AO28" s="950"/>
      <c r="AP28" s="950"/>
      <c r="AQ28" s="950"/>
      <c r="AR28" s="950"/>
      <c r="AS28" s="950"/>
      <c r="AT28" s="950"/>
      <c r="AU28" s="950"/>
      <c r="AV28" s="1518"/>
      <c r="AW28" s="5"/>
      <c r="AX28" s="1726" t="s">
        <v>74</v>
      </c>
      <c r="AY28" s="1727"/>
      <c r="AZ28" s="1727"/>
      <c r="BA28" s="1727"/>
      <c r="BB28" s="1727"/>
      <c r="BC28" s="1728"/>
      <c r="BD28" s="1707" t="str">
        <f>IFERROR((BD26-12)/(BD27-1),"")</f>
        <v/>
      </c>
      <c r="BE28" s="1707"/>
      <c r="BF28" s="1708"/>
      <c r="BG28" s="5"/>
      <c r="BH28" s="952"/>
      <c r="BI28" s="942"/>
      <c r="BJ28" s="942"/>
      <c r="BK28" s="942"/>
      <c r="BL28" s="943"/>
      <c r="BM28" s="941"/>
      <c r="BN28" s="942"/>
      <c r="BO28" s="942"/>
      <c r="BP28" s="942"/>
      <c r="BQ28" s="943"/>
      <c r="BR28" s="941"/>
      <c r="BS28" s="942"/>
      <c r="BT28" s="942"/>
      <c r="BU28" s="942"/>
      <c r="BV28" s="951"/>
      <c r="BW28" s="5"/>
      <c r="BX28" s="5"/>
      <c r="BY28" s="5"/>
      <c r="BZ28" s="5"/>
      <c r="CA28" s="5"/>
      <c r="CB28" s="5"/>
      <c r="CC28" s="5"/>
      <c r="CD28" s="5"/>
      <c r="CE28" s="5"/>
      <c r="CF28" s="5"/>
    </row>
    <row r="29" spans="1:84" ht="12" customHeight="1" thickBot="1" x14ac:dyDescent="0.3">
      <c r="A29" s="1678">
        <v>9</v>
      </c>
      <c r="B29" s="1679"/>
      <c r="C29" s="1679"/>
      <c r="D29" s="1684" t="str">
        <f t="shared" si="0"/>
        <v/>
      </c>
      <c r="E29" s="1684"/>
      <c r="F29" s="1685"/>
      <c r="G29" s="927"/>
      <c r="H29" s="950"/>
      <c r="I29" s="950"/>
      <c r="J29" s="950"/>
      <c r="K29" s="950"/>
      <c r="L29" s="950"/>
      <c r="M29" s="950"/>
      <c r="N29" s="950"/>
      <c r="O29" s="950"/>
      <c r="P29" s="950"/>
      <c r="Q29" s="950"/>
      <c r="R29" s="950"/>
      <c r="S29" s="950"/>
      <c r="T29" s="950"/>
      <c r="U29" s="950"/>
      <c r="V29" s="950"/>
      <c r="W29" s="950"/>
      <c r="X29" s="950"/>
      <c r="Y29" s="950"/>
      <c r="Z29" s="950"/>
      <c r="AA29" s="950"/>
      <c r="AB29" s="950"/>
      <c r="AC29" s="950"/>
      <c r="AD29" s="950"/>
      <c r="AE29" s="950"/>
      <c r="AF29" s="950"/>
      <c r="AG29" s="950"/>
      <c r="AH29" s="950"/>
      <c r="AI29" s="950"/>
      <c r="AJ29" s="950"/>
      <c r="AK29" s="950"/>
      <c r="AL29" s="950"/>
      <c r="AM29" s="950"/>
      <c r="AN29" s="950"/>
      <c r="AO29" s="950"/>
      <c r="AP29" s="950"/>
      <c r="AQ29" s="950"/>
      <c r="AR29" s="950"/>
      <c r="AS29" s="950"/>
      <c r="AT29" s="950"/>
      <c r="AU29" s="950"/>
      <c r="AV29" s="1518"/>
      <c r="AW29" s="5"/>
      <c r="AX29" s="5"/>
      <c r="AY29" s="5"/>
      <c r="AZ29" s="5"/>
      <c r="BA29" s="5"/>
      <c r="BB29" s="5"/>
      <c r="BC29" s="5"/>
      <c r="BD29" s="5"/>
      <c r="BE29" s="5"/>
      <c r="BF29" s="5"/>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thickBot="1" x14ac:dyDescent="0.3">
      <c r="A30" s="1680">
        <v>10</v>
      </c>
      <c r="B30" s="1385"/>
      <c r="C30" s="1385"/>
      <c r="D30" s="1720" t="str">
        <f t="shared" si="0"/>
        <v/>
      </c>
      <c r="E30" s="1720"/>
      <c r="F30" s="1721"/>
      <c r="G30" s="1681"/>
      <c r="H30" s="1669"/>
      <c r="I30" s="1669"/>
      <c r="J30" s="1669"/>
      <c r="K30" s="1669"/>
      <c r="L30" s="1669"/>
      <c r="M30" s="1669"/>
      <c r="N30" s="1669"/>
      <c r="O30" s="1669"/>
      <c r="P30" s="1669"/>
      <c r="Q30" s="1669"/>
      <c r="R30" s="1669"/>
      <c r="S30" s="1669"/>
      <c r="T30" s="1669"/>
      <c r="U30" s="1669"/>
      <c r="V30" s="1669"/>
      <c r="W30" s="1669"/>
      <c r="X30" s="1669"/>
      <c r="Y30" s="1669"/>
      <c r="Z30" s="1669"/>
      <c r="AA30" s="1669"/>
      <c r="AB30" s="1669"/>
      <c r="AC30" s="1669"/>
      <c r="AD30" s="1669"/>
      <c r="AE30" s="1669"/>
      <c r="AF30" s="1669"/>
      <c r="AG30" s="1669"/>
      <c r="AH30" s="1669"/>
      <c r="AI30" s="1669"/>
      <c r="AJ30" s="1669"/>
      <c r="AK30" s="1669"/>
      <c r="AL30" s="1669"/>
      <c r="AM30" s="1669"/>
      <c r="AN30" s="1669"/>
      <c r="AO30" s="1669"/>
      <c r="AP30" s="1669"/>
      <c r="AQ30" s="1669"/>
      <c r="AR30" s="1669"/>
      <c r="AS30" s="1669"/>
      <c r="AT30" s="1669"/>
      <c r="AU30" s="1669"/>
      <c r="AV30" s="1675"/>
      <c r="AW30" s="5"/>
      <c r="AX30" s="1404" t="s">
        <v>611</v>
      </c>
      <c r="AY30" s="1405"/>
      <c r="AZ30" s="1405"/>
      <c r="BA30" s="1405"/>
      <c r="BB30" s="1405"/>
      <c r="BC30" s="1405"/>
      <c r="BD30" s="1405"/>
      <c r="BE30" s="1405"/>
      <c r="BF30" s="1405"/>
      <c r="BG30" s="1405"/>
      <c r="BH30" s="1405"/>
      <c r="BI30" s="1405"/>
      <c r="BJ30" s="1405"/>
      <c r="BK30" s="1405"/>
      <c r="BL30" s="1405"/>
      <c r="BM30" s="1405"/>
      <c r="BN30" s="1405"/>
      <c r="BO30" s="1405"/>
      <c r="BP30" s="1405"/>
      <c r="BQ30" s="1405"/>
      <c r="BR30" s="1405"/>
      <c r="BS30" s="1405"/>
      <c r="BT30" s="1405"/>
      <c r="BU30" s="1405"/>
      <c r="BV30" s="1405"/>
      <c r="BW30" s="1405"/>
      <c r="BX30" s="1405"/>
      <c r="BY30" s="1405"/>
      <c r="BZ30" s="1405"/>
      <c r="CA30" s="1405"/>
      <c r="CB30" s="1405"/>
      <c r="CC30" s="1406"/>
      <c r="CD30" s="5"/>
      <c r="CE30" s="5"/>
      <c r="CF30" s="5"/>
    </row>
    <row r="31" spans="1:84" ht="12.75" customHeight="1" thickTop="1" thickBot="1" x14ac:dyDescent="0.3">
      <c r="A31" s="1722" t="s">
        <v>40</v>
      </c>
      <c r="B31" s="1723"/>
      <c r="C31" s="1723"/>
      <c r="D31" s="1723"/>
      <c r="E31" s="1723"/>
      <c r="F31" s="1723"/>
      <c r="G31" s="1682">
        <f>IF(G20="CALC.","CALC.",SUM(G21:I30))</f>
        <v>0</v>
      </c>
      <c r="H31" s="1683"/>
      <c r="I31" s="1683"/>
      <c r="J31" s="1666" t="str">
        <f>IF(J20="","",SUM(J21:L30))</f>
        <v/>
      </c>
      <c r="K31" s="1667"/>
      <c r="L31" s="1676"/>
      <c r="M31" s="1666" t="str">
        <f>IF(M20="","",SUM(M21:O30))</f>
        <v/>
      </c>
      <c r="N31" s="1667"/>
      <c r="O31" s="1676"/>
      <c r="P31" s="1666" t="str">
        <f>IF(P20="","",SUM(P21:R30))</f>
        <v/>
      </c>
      <c r="Q31" s="1667"/>
      <c r="R31" s="1676"/>
      <c r="S31" s="1666" t="str">
        <f>IF(S20="","",SUM(S21:U30))</f>
        <v/>
      </c>
      <c r="T31" s="1667"/>
      <c r="U31" s="1676"/>
      <c r="V31" s="1666" t="str">
        <f>IF(V20="","",SUM(V21:X30))</f>
        <v/>
      </c>
      <c r="W31" s="1667"/>
      <c r="X31" s="1676"/>
      <c r="Y31" s="1666" t="str">
        <f>IF(Y20="","",SUM(Y21:AA30))</f>
        <v/>
      </c>
      <c r="Z31" s="1667"/>
      <c r="AA31" s="1676"/>
      <c r="AB31" s="1666" t="str">
        <f>IF(AB20="","",SUM(AB21:AD30))</f>
        <v/>
      </c>
      <c r="AC31" s="1667"/>
      <c r="AD31" s="1676"/>
      <c r="AE31" s="1666" t="str">
        <f>IF(AE20="","",SUM(AE21:AG30))</f>
        <v/>
      </c>
      <c r="AF31" s="1667"/>
      <c r="AG31" s="1676"/>
      <c r="AH31" s="1666" t="str">
        <f>IF(AH20="","",SUM(AH21:AJ30))</f>
        <v/>
      </c>
      <c r="AI31" s="1667"/>
      <c r="AJ31" s="1676"/>
      <c r="AK31" s="1666" t="str">
        <f>IF(AK20="","",SUM(AK21:AM30))</f>
        <v/>
      </c>
      <c r="AL31" s="1667"/>
      <c r="AM31" s="1676"/>
      <c r="AN31" s="1666" t="str">
        <f>IF(AN20="","",SUM(AN21:AP30))</f>
        <v/>
      </c>
      <c r="AO31" s="1667"/>
      <c r="AP31" s="1676"/>
      <c r="AQ31" s="1666" t="str">
        <f>IF(AQ20="","",SUM(AQ21:AS30))</f>
        <v/>
      </c>
      <c r="AR31" s="1667"/>
      <c r="AS31" s="1676"/>
      <c r="AT31" s="1666" t="str">
        <f>IF(AT20="","",SUM(AT21:AV30))</f>
        <v/>
      </c>
      <c r="AU31" s="1667"/>
      <c r="AV31" s="1668"/>
      <c r="AW31" s="5"/>
      <c r="AX31" s="1443" t="s">
        <v>79</v>
      </c>
      <c r="AY31" s="1435"/>
      <c r="AZ31" s="1435"/>
      <c r="BA31" s="1435"/>
      <c r="BB31" s="1350">
        <v>1</v>
      </c>
      <c r="BC31" s="1350"/>
      <c r="BD31" s="1350">
        <v>2</v>
      </c>
      <c r="BE31" s="1350"/>
      <c r="BF31" s="1350">
        <v>3</v>
      </c>
      <c r="BG31" s="1350"/>
      <c r="BH31" s="1350">
        <v>4</v>
      </c>
      <c r="BI31" s="1350"/>
      <c r="BJ31" s="1350">
        <v>5</v>
      </c>
      <c r="BK31" s="1350"/>
      <c r="BL31" s="1350">
        <v>6</v>
      </c>
      <c r="BM31" s="1350"/>
      <c r="BN31" s="1350">
        <v>7</v>
      </c>
      <c r="BO31" s="1350"/>
      <c r="BP31" s="1350">
        <v>8</v>
      </c>
      <c r="BQ31" s="1350"/>
      <c r="BR31" s="1350">
        <v>9</v>
      </c>
      <c r="BS31" s="1350"/>
      <c r="BT31" s="1350">
        <v>10</v>
      </c>
      <c r="BU31" s="1350"/>
      <c r="BV31" s="1350">
        <v>11</v>
      </c>
      <c r="BW31" s="1350"/>
      <c r="BX31" s="1350">
        <v>12</v>
      </c>
      <c r="BY31" s="1350"/>
      <c r="BZ31" s="1350">
        <v>13</v>
      </c>
      <c r="CA31" s="1350"/>
      <c r="CB31" s="1350">
        <v>14</v>
      </c>
      <c r="CC31" s="1736"/>
      <c r="CD31" s="5"/>
      <c r="CE31" s="5"/>
      <c r="CF31" s="5"/>
    </row>
    <row r="32" spans="1:84" ht="12" customHeight="1" thickBot="1" x14ac:dyDescent="0.3">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6"/>
      <c r="AK32" s="6"/>
      <c r="AL32" s="6"/>
      <c r="AM32" s="6"/>
      <c r="AN32" s="6"/>
      <c r="AO32" s="6"/>
      <c r="AP32" s="6"/>
      <c r="AQ32" s="6"/>
      <c r="AR32" s="6"/>
      <c r="AS32" s="6"/>
      <c r="AT32" s="6"/>
      <c r="AU32" s="6"/>
      <c r="AV32" s="6"/>
      <c r="AW32" s="5"/>
      <c r="AX32" s="1443" t="s">
        <v>55</v>
      </c>
      <c r="AY32" s="1435"/>
      <c r="AZ32" s="1435" t="s">
        <v>78</v>
      </c>
      <c r="BA32" s="1435"/>
      <c r="BB32" s="1646">
        <f>G20</f>
        <v>6</v>
      </c>
      <c r="BC32" s="1646"/>
      <c r="BD32" s="1646" t="str">
        <f>J20</f>
        <v/>
      </c>
      <c r="BE32" s="1646"/>
      <c r="BF32" s="1646" t="str">
        <f>M20</f>
        <v/>
      </c>
      <c r="BG32" s="1646"/>
      <c r="BH32" s="1646" t="str">
        <f>P20</f>
        <v/>
      </c>
      <c r="BI32" s="1646"/>
      <c r="BJ32" s="1646" t="str">
        <f>P20</f>
        <v/>
      </c>
      <c r="BK32" s="1646"/>
      <c r="BL32" s="1646" t="str">
        <f>S20</f>
        <v/>
      </c>
      <c r="BM32" s="1646"/>
      <c r="BN32" s="1646" t="str">
        <f>V20</f>
        <v/>
      </c>
      <c r="BO32" s="1646"/>
      <c r="BP32" s="1646" t="str">
        <f>Y20</f>
        <v/>
      </c>
      <c r="BQ32" s="1646"/>
      <c r="BR32" s="1646" t="str">
        <f>AE20</f>
        <v/>
      </c>
      <c r="BS32" s="1646"/>
      <c r="BT32" s="1646" t="str">
        <f>AH20</f>
        <v/>
      </c>
      <c r="BU32" s="1646"/>
      <c r="BV32" s="1646" t="str">
        <f>AK20</f>
        <v/>
      </c>
      <c r="BW32" s="1646"/>
      <c r="BX32" s="1646" t="str">
        <f>AN20</f>
        <v/>
      </c>
      <c r="BY32" s="1646"/>
      <c r="BZ32" s="1646" t="str">
        <f>AQ20</f>
        <v/>
      </c>
      <c r="CA32" s="1646"/>
      <c r="CB32" s="1646" t="str">
        <f>AT20</f>
        <v/>
      </c>
      <c r="CC32" s="1647"/>
      <c r="CD32" s="5"/>
      <c r="CE32" s="5"/>
      <c r="CF32" s="5"/>
    </row>
    <row r="33" spans="1:84" ht="12" customHeight="1" x14ac:dyDescent="0.25">
      <c r="A33" s="6"/>
      <c r="B33" s="6" t="s">
        <v>39</v>
      </c>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1650" t="s">
        <v>73</v>
      </c>
      <c r="AG33" s="1651"/>
      <c r="AH33" s="1651"/>
      <c r="AI33" s="1651"/>
      <c r="AJ33" s="1651"/>
      <c r="AK33" s="1651"/>
      <c r="AL33" s="1651"/>
      <c r="AM33" s="1651"/>
      <c r="AN33" s="1651"/>
      <c r="AO33" s="1651"/>
      <c r="AP33" s="1659"/>
      <c r="AQ33" s="1660"/>
      <c r="AR33" s="1660"/>
      <c r="AS33" s="1660"/>
      <c r="AT33" s="1664" t="s">
        <v>72</v>
      </c>
      <c r="AU33" s="1664"/>
      <c r="AV33" s="1665"/>
      <c r="AW33" s="5"/>
      <c r="AX33" s="1645">
        <v>1</v>
      </c>
      <c r="AY33" s="1350"/>
      <c r="AZ33" s="1739">
        <f>D21</f>
        <v>6</v>
      </c>
      <c r="BA33" s="1740"/>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23"/>
      <c r="B34" s="876"/>
      <c r="C34" s="876"/>
      <c r="D34" s="876"/>
      <c r="E34" s="876"/>
      <c r="F34" s="876"/>
      <c r="G34" s="876"/>
      <c r="H34" s="876"/>
      <c r="I34" s="876"/>
      <c r="J34" s="876"/>
      <c r="K34" s="876"/>
      <c r="L34" s="876"/>
      <c r="M34" s="876"/>
      <c r="N34" s="876"/>
      <c r="O34" s="876"/>
      <c r="P34" s="876"/>
      <c r="Q34" s="876"/>
      <c r="R34" s="876"/>
      <c r="S34" s="876"/>
      <c r="T34" s="876"/>
      <c r="U34" s="876"/>
      <c r="V34" s="876"/>
      <c r="W34" s="876"/>
      <c r="X34" s="876"/>
      <c r="Y34" s="876"/>
      <c r="Z34" s="876"/>
      <c r="AA34" s="876"/>
      <c r="AB34" s="876"/>
      <c r="AC34" s="876"/>
      <c r="AD34" s="876"/>
      <c r="AE34" s="6"/>
      <c r="AF34" s="1297" t="s">
        <v>71</v>
      </c>
      <c r="AG34" s="1298"/>
      <c r="AH34" s="1298"/>
      <c r="AI34" s="1298"/>
      <c r="AJ34" s="1298"/>
      <c r="AK34" s="1298"/>
      <c r="AL34" s="1298"/>
      <c r="AM34" s="1298"/>
      <c r="AN34" s="1298"/>
      <c r="AO34" s="1298"/>
      <c r="AP34" s="1072"/>
      <c r="AQ34" s="1085"/>
      <c r="AR34" s="1085"/>
      <c r="AS34" s="1085"/>
      <c r="AT34" s="1300" t="s">
        <v>70</v>
      </c>
      <c r="AU34" s="1300"/>
      <c r="AV34" s="1655"/>
      <c r="AW34" s="5"/>
      <c r="AX34" s="1645">
        <v>2</v>
      </c>
      <c r="AY34" s="1350"/>
      <c r="AZ34" s="1739" t="str">
        <f t="shared" ref="AZ34:AZ41" si="1">D22</f>
        <v/>
      </c>
      <c r="BA34" s="1740"/>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6"/>
      <c r="AF35" s="1297" t="s">
        <v>69</v>
      </c>
      <c r="AG35" s="1298"/>
      <c r="AH35" s="1298"/>
      <c r="AI35" s="1298"/>
      <c r="AJ35" s="1298"/>
      <c r="AK35" s="1298"/>
      <c r="AL35" s="1298"/>
      <c r="AM35" s="1298"/>
      <c r="AN35" s="1298"/>
      <c r="AO35" s="1298"/>
      <c r="AP35" s="1661" t="str">
        <f>IF(SUM(G31:AV31)&lt;&gt;0,SUM(G31:AV31),"")</f>
        <v/>
      </c>
      <c r="AQ35" s="1662"/>
      <c r="AR35" s="1662"/>
      <c r="AS35" s="1662"/>
      <c r="AT35" s="1300" t="s">
        <v>66</v>
      </c>
      <c r="AU35" s="1300"/>
      <c r="AV35" s="1655"/>
      <c r="AW35" s="5"/>
      <c r="AX35" s="1645">
        <v>3</v>
      </c>
      <c r="AY35" s="1350"/>
      <c r="AZ35" s="1739" t="str">
        <f t="shared" si="1"/>
        <v/>
      </c>
      <c r="BA35" s="1740"/>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6"/>
      <c r="AF36" s="1297" t="s">
        <v>68</v>
      </c>
      <c r="AG36" s="1298"/>
      <c r="AH36" s="1298"/>
      <c r="AI36" s="1298"/>
      <c r="AJ36" s="1298"/>
      <c r="AK36" s="1298"/>
      <c r="AL36" s="1298"/>
      <c r="AM36" s="1298"/>
      <c r="AN36" s="1298"/>
      <c r="AO36" s="1298"/>
      <c r="AP36" s="1652" t="str">
        <f>IF(COUNT(G21:G30,J21:J30,M21:M30,P21:P30,S21:S30,V21:V30,Y21:Y30,AB21:AB30,AE21:AE30,AH21:AH30,AK21:AK30,AN21:AN30,AQ21:AQ30,AT21:AT30)&lt;&gt;0,COUNT(G21:G30,J21:J30,M21:M30,P21:P30,S21:S30,V21:V30,Y21:Y30,AB21:AB30,AE21:AE30,AH21:AH30,AK21:AK30,AN21:AN30,AQ21:AQ30,AT21:AT30),"")</f>
        <v/>
      </c>
      <c r="AQ36" s="1653"/>
      <c r="AR36" s="1653"/>
      <c r="AS36" s="1653"/>
      <c r="AT36" s="1653"/>
      <c r="AU36" s="1653"/>
      <c r="AV36" s="1654"/>
      <c r="AW36" s="5"/>
      <c r="AX36" s="1645">
        <v>4</v>
      </c>
      <c r="AY36" s="1350"/>
      <c r="AZ36" s="1739" t="str">
        <f t="shared" si="1"/>
        <v/>
      </c>
      <c r="BA36" s="1740"/>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6"/>
      <c r="AF37" s="1297" t="s">
        <v>67</v>
      </c>
      <c r="AG37" s="1298"/>
      <c r="AH37" s="1298"/>
      <c r="AI37" s="1298"/>
      <c r="AJ37" s="1298"/>
      <c r="AK37" s="1298"/>
      <c r="AL37" s="1298"/>
      <c r="AM37" s="1298"/>
      <c r="AN37" s="1298"/>
      <c r="AO37" s="1298"/>
      <c r="AP37" s="1661" t="str">
        <f>IFERROR(ROUND(AP35/AP36,2),"")</f>
        <v/>
      </c>
      <c r="AQ37" s="1662"/>
      <c r="AR37" s="1662"/>
      <c r="AS37" s="1662"/>
      <c r="AT37" s="1300" t="s">
        <v>66</v>
      </c>
      <c r="AU37" s="1300"/>
      <c r="AV37" s="1655"/>
      <c r="AW37" s="5"/>
      <c r="AX37" s="1645">
        <v>5</v>
      </c>
      <c r="AY37" s="1350"/>
      <c r="AZ37" s="1739" t="str">
        <f t="shared" si="1"/>
        <v/>
      </c>
      <c r="BA37" s="1740"/>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6"/>
      <c r="AF38" s="9" t="s">
        <v>65</v>
      </c>
      <c r="AG38" s="8"/>
      <c r="AH38" s="8"/>
      <c r="AI38" s="8"/>
      <c r="AJ38" s="8"/>
      <c r="AK38" s="8"/>
      <c r="AL38" s="8"/>
      <c r="AM38" s="8"/>
      <c r="AN38" s="8"/>
      <c r="AO38" s="7"/>
      <c r="AP38" s="1094"/>
      <c r="AQ38" s="1095"/>
      <c r="AR38" s="1095"/>
      <c r="AS38" s="1095"/>
      <c r="AT38" s="1095"/>
      <c r="AU38" s="1095"/>
      <c r="AV38" s="1663"/>
      <c r="AW38" s="5"/>
      <c r="AX38" s="1645">
        <v>6</v>
      </c>
      <c r="AY38" s="1350"/>
      <c r="AZ38" s="1739" t="str">
        <f t="shared" si="1"/>
        <v/>
      </c>
      <c r="BA38" s="1740"/>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6"/>
      <c r="AF39" s="1297" t="s">
        <v>64</v>
      </c>
      <c r="AG39" s="1298"/>
      <c r="AH39" s="1298"/>
      <c r="AI39" s="1298"/>
      <c r="AJ39" s="1298"/>
      <c r="AK39" s="1298"/>
      <c r="AL39" s="1298"/>
      <c r="AM39" s="1298"/>
      <c r="AN39" s="1298"/>
      <c r="AO39" s="1298"/>
      <c r="AP39" s="1657" t="str">
        <f>IF(OR(AP38&lt;&gt;0,AP38&lt;&gt;""),N13*IF(AP38&lt;&gt;"N/A",AP38,1),N13)</f>
        <v/>
      </c>
      <c r="AQ39" s="1658"/>
      <c r="AR39" s="1658"/>
      <c r="AS39" s="1658"/>
      <c r="AT39" s="1300" t="s">
        <v>63</v>
      </c>
      <c r="AU39" s="1300"/>
      <c r="AV39" s="1655"/>
      <c r="AW39" s="5"/>
      <c r="AX39" s="1645">
        <v>7</v>
      </c>
      <c r="AY39" s="1350"/>
      <c r="AZ39" s="1739" t="str">
        <f t="shared" si="1"/>
        <v/>
      </c>
      <c r="BA39" s="1740"/>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thickBot="1" x14ac:dyDescent="0.3">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6"/>
      <c r="AF40" s="1315" t="s">
        <v>62</v>
      </c>
      <c r="AG40" s="1316"/>
      <c r="AH40" s="1316"/>
      <c r="AI40" s="1316"/>
      <c r="AJ40" s="1316"/>
      <c r="AK40" s="1316"/>
      <c r="AL40" s="1316"/>
      <c r="AM40" s="1316"/>
      <c r="AN40" s="1316"/>
      <c r="AO40" s="1316"/>
      <c r="AP40" s="1648" t="str">
        <f>IFERROR(AP39*AP37,"")</f>
        <v/>
      </c>
      <c r="AQ40" s="1649"/>
      <c r="AR40" s="1649"/>
      <c r="AS40" s="1649"/>
      <c r="AT40" s="1326" t="s">
        <v>29</v>
      </c>
      <c r="AU40" s="1326"/>
      <c r="AV40" s="1656"/>
      <c r="AW40" s="5"/>
      <c r="AX40" s="1645">
        <v>8</v>
      </c>
      <c r="AY40" s="1350"/>
      <c r="AZ40" s="1739" t="str">
        <f t="shared" si="1"/>
        <v/>
      </c>
      <c r="BA40" s="1740"/>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1645">
        <v>9</v>
      </c>
      <c r="AY41" s="1350"/>
      <c r="AZ41" s="1739" t="str">
        <f t="shared" si="1"/>
        <v/>
      </c>
      <c r="BA41" s="1740"/>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thickBot="1" x14ac:dyDescent="0.3">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1737">
        <v>10</v>
      </c>
      <c r="AY42" s="1738"/>
      <c r="AZ42" s="1646" t="str">
        <f>D30</f>
        <v/>
      </c>
      <c r="BA42" s="1647"/>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65">
    <mergeCell ref="AX35:AY35"/>
    <mergeCell ref="AX36:AY36"/>
    <mergeCell ref="AX37:AY37"/>
    <mergeCell ref="AX38:AY38"/>
    <mergeCell ref="AX39:AY39"/>
    <mergeCell ref="AX40:AY40"/>
    <mergeCell ref="AX41:AY41"/>
    <mergeCell ref="AX42:AY42"/>
    <mergeCell ref="AZ33:BA33"/>
    <mergeCell ref="AZ34:BA34"/>
    <mergeCell ref="AZ35:BA35"/>
    <mergeCell ref="AZ36:BA36"/>
    <mergeCell ref="AZ37:BA37"/>
    <mergeCell ref="AZ38:BA38"/>
    <mergeCell ref="AZ39:BA39"/>
    <mergeCell ref="AZ40:BA40"/>
    <mergeCell ref="AZ41:BA41"/>
    <mergeCell ref="AZ42:BA42"/>
    <mergeCell ref="CB31:CC31"/>
    <mergeCell ref="BB32:BC32"/>
    <mergeCell ref="BD32:BE32"/>
    <mergeCell ref="BF32:BG32"/>
    <mergeCell ref="BH32:BI32"/>
    <mergeCell ref="BJ32:BK32"/>
    <mergeCell ref="BL32:BM32"/>
    <mergeCell ref="BN32:BO32"/>
    <mergeCell ref="BV32:BW32"/>
    <mergeCell ref="BX31:BY31"/>
    <mergeCell ref="H13:J13"/>
    <mergeCell ref="Y13:AA13"/>
    <mergeCell ref="Y19:AA19"/>
    <mergeCell ref="BD20:BF20"/>
    <mergeCell ref="AX20:BC20"/>
    <mergeCell ref="AX21:BC21"/>
    <mergeCell ref="AX22:BC22"/>
    <mergeCell ref="AN22:AP22"/>
    <mergeCell ref="AQ22:AS22"/>
    <mergeCell ref="AE22:AG22"/>
    <mergeCell ref="AX18:BF19"/>
    <mergeCell ref="Y22:AA22"/>
    <mergeCell ref="P21:R21"/>
    <mergeCell ref="T16:AA16"/>
    <mergeCell ref="AB16:AC16"/>
    <mergeCell ref="AD16:AE16"/>
    <mergeCell ref="T15:AE15"/>
    <mergeCell ref="G23:I23"/>
    <mergeCell ref="J23:L23"/>
    <mergeCell ref="M23:O23"/>
    <mergeCell ref="P23:R23"/>
    <mergeCell ref="S23:U23"/>
    <mergeCell ref="BD27:BF27"/>
    <mergeCell ref="P20:R20"/>
    <mergeCell ref="S20:U20"/>
    <mergeCell ref="V20:X20"/>
    <mergeCell ref="AH23:AJ23"/>
    <mergeCell ref="AT20:AV20"/>
    <mergeCell ref="V26:X26"/>
    <mergeCell ref="Y25:AA25"/>
    <mergeCell ref="AB25:AD25"/>
    <mergeCell ref="Y24:AA24"/>
    <mergeCell ref="AB24:AD24"/>
    <mergeCell ref="AT23:AV23"/>
    <mergeCell ref="V21:X21"/>
    <mergeCell ref="AT26:AV26"/>
    <mergeCell ref="AH25:AJ25"/>
    <mergeCell ref="V25:X25"/>
    <mergeCell ref="Y26:AA26"/>
    <mergeCell ref="AB26:AD26"/>
    <mergeCell ref="S27:U27"/>
    <mergeCell ref="B35:AD35"/>
    <mergeCell ref="B36:AD36"/>
    <mergeCell ref="B37:AD37"/>
    <mergeCell ref="B38:AD38"/>
    <mergeCell ref="A24:C24"/>
    <mergeCell ref="D27:F27"/>
    <mergeCell ref="D28:F28"/>
    <mergeCell ref="D29:F29"/>
    <mergeCell ref="G29:I29"/>
    <mergeCell ref="J29:L29"/>
    <mergeCell ref="G27:I27"/>
    <mergeCell ref="J27:L27"/>
    <mergeCell ref="M27:O27"/>
    <mergeCell ref="P27:R27"/>
    <mergeCell ref="V29:X29"/>
    <mergeCell ref="G25:I25"/>
    <mergeCell ref="J25:L25"/>
    <mergeCell ref="M25:O25"/>
    <mergeCell ref="P25:R25"/>
    <mergeCell ref="S25:U25"/>
    <mergeCell ref="G26:I26"/>
    <mergeCell ref="J26:L26"/>
    <mergeCell ref="M26:O26"/>
    <mergeCell ref="P26:R26"/>
    <mergeCell ref="A21:C21"/>
    <mergeCell ref="A22:C22"/>
    <mergeCell ref="AX27:BC27"/>
    <mergeCell ref="D30:F30"/>
    <mergeCell ref="A31:F31"/>
    <mergeCell ref="A23:C23"/>
    <mergeCell ref="M24:O24"/>
    <mergeCell ref="P24:R24"/>
    <mergeCell ref="S24:U24"/>
    <mergeCell ref="V27:X27"/>
    <mergeCell ref="AE25:AG25"/>
    <mergeCell ref="AE26:AG26"/>
    <mergeCell ref="AH26:AJ26"/>
    <mergeCell ref="AE27:AG27"/>
    <mergeCell ref="AH27:AJ27"/>
    <mergeCell ref="AN26:AP26"/>
    <mergeCell ref="AH24:AJ24"/>
    <mergeCell ref="AE21:AG21"/>
    <mergeCell ref="V24:X24"/>
    <mergeCell ref="D21:F21"/>
    <mergeCell ref="AX28:BC28"/>
    <mergeCell ref="G28:I28"/>
    <mergeCell ref="J28:L28"/>
    <mergeCell ref="M21:O21"/>
    <mergeCell ref="BD28:BF28"/>
    <mergeCell ref="AB22:AD22"/>
    <mergeCell ref="AH22:AJ22"/>
    <mergeCell ref="AT21:AV21"/>
    <mergeCell ref="D23:F23"/>
    <mergeCell ref="AX24:BF25"/>
    <mergeCell ref="AX26:BC26"/>
    <mergeCell ref="BD26:BF26"/>
    <mergeCell ref="AT22:AV22"/>
    <mergeCell ref="BD22:BF22"/>
    <mergeCell ref="D24:F24"/>
    <mergeCell ref="D25:F25"/>
    <mergeCell ref="D26:F26"/>
    <mergeCell ref="G24:I24"/>
    <mergeCell ref="J24:L24"/>
    <mergeCell ref="AK21:AM21"/>
    <mergeCell ref="AN21:AP21"/>
    <mergeCell ref="AK22:AM22"/>
    <mergeCell ref="S22:U22"/>
    <mergeCell ref="G22:I22"/>
    <mergeCell ref="J22:L22"/>
    <mergeCell ref="S21:U21"/>
    <mergeCell ref="BD21:BF21"/>
    <mergeCell ref="P22:R22"/>
    <mergeCell ref="AL7:AV7"/>
    <mergeCell ref="AG7:AK7"/>
    <mergeCell ref="AG9:AK9"/>
    <mergeCell ref="AB21:AD21"/>
    <mergeCell ref="AQ21:AS21"/>
    <mergeCell ref="G21:I21"/>
    <mergeCell ref="J21:L21"/>
    <mergeCell ref="AE20:AG20"/>
    <mergeCell ref="J19:L19"/>
    <mergeCell ref="A11:AV11"/>
    <mergeCell ref="Q13:S13"/>
    <mergeCell ref="Y21:AA21"/>
    <mergeCell ref="AH21:AJ21"/>
    <mergeCell ref="AG12:AV12"/>
    <mergeCell ref="AQ20:AS20"/>
    <mergeCell ref="Y20:AA20"/>
    <mergeCell ref="AB20:AD20"/>
    <mergeCell ref="D20:F20"/>
    <mergeCell ref="AQ19:AS19"/>
    <mergeCell ref="N13:P13"/>
    <mergeCell ref="AB13:AF13"/>
    <mergeCell ref="AG13:AI13"/>
    <mergeCell ref="M19:O19"/>
    <mergeCell ref="AN19:AP19"/>
    <mergeCell ref="AW1:CF1"/>
    <mergeCell ref="Z5:AV5"/>
    <mergeCell ref="AJ13:AN13"/>
    <mergeCell ref="AO13:AQ13"/>
    <mergeCell ref="AX13:BG13"/>
    <mergeCell ref="J20:L20"/>
    <mergeCell ref="A12:P12"/>
    <mergeCell ref="AE19:AG19"/>
    <mergeCell ref="AH19:AJ19"/>
    <mergeCell ref="AK20:AM20"/>
    <mergeCell ref="AK19:AM19"/>
    <mergeCell ref="K13:M13"/>
    <mergeCell ref="S19:U19"/>
    <mergeCell ref="A13:B13"/>
    <mergeCell ref="V19:X19"/>
    <mergeCell ref="Q12:AF12"/>
    <mergeCell ref="G20:I20"/>
    <mergeCell ref="D13:F13"/>
    <mergeCell ref="M20:O20"/>
    <mergeCell ref="A7:E7"/>
    <mergeCell ref="F7:P7"/>
    <mergeCell ref="A9:E9"/>
    <mergeCell ref="F9:P9"/>
    <mergeCell ref="AL9:AV9"/>
    <mergeCell ref="S31:U31"/>
    <mergeCell ref="V31:X31"/>
    <mergeCell ref="AE31:AG31"/>
    <mergeCell ref="AT34:AV34"/>
    <mergeCell ref="B39:AD39"/>
    <mergeCell ref="B40:AD40"/>
    <mergeCell ref="D22:F22"/>
    <mergeCell ref="AB19:AD19"/>
    <mergeCell ref="T13:X13"/>
    <mergeCell ref="A20:C20"/>
    <mergeCell ref="M22:O22"/>
    <mergeCell ref="AL16:AV16"/>
    <mergeCell ref="AG16:AK16"/>
    <mergeCell ref="AG15:AV15"/>
    <mergeCell ref="A18:AV18"/>
    <mergeCell ref="AH20:AJ20"/>
    <mergeCell ref="A19:F19"/>
    <mergeCell ref="G19:I19"/>
    <mergeCell ref="P19:R19"/>
    <mergeCell ref="AT19:AV19"/>
    <mergeCell ref="AN20:AP20"/>
    <mergeCell ref="A25:C25"/>
    <mergeCell ref="A26:C26"/>
    <mergeCell ref="A27:C27"/>
    <mergeCell ref="A42:D42"/>
    <mergeCell ref="E42:K42"/>
    <mergeCell ref="AI42:AV42"/>
    <mergeCell ref="AD42:AH42"/>
    <mergeCell ref="A28:C28"/>
    <mergeCell ref="A29:C29"/>
    <mergeCell ref="A30:C30"/>
    <mergeCell ref="AT28:AV28"/>
    <mergeCell ref="B34:AD34"/>
    <mergeCell ref="AN28:AP28"/>
    <mergeCell ref="AQ28:AS28"/>
    <mergeCell ref="G30:I30"/>
    <mergeCell ref="J30:L30"/>
    <mergeCell ref="AH31:AJ31"/>
    <mergeCell ref="G31:I31"/>
    <mergeCell ref="J31:L31"/>
    <mergeCell ref="M31:O31"/>
    <mergeCell ref="P31:R31"/>
    <mergeCell ref="M30:O30"/>
    <mergeCell ref="P30:R30"/>
    <mergeCell ref="S30:U30"/>
    <mergeCell ref="V30:X30"/>
    <mergeCell ref="M29:O29"/>
    <mergeCell ref="P29:R29"/>
    <mergeCell ref="S29:U29"/>
    <mergeCell ref="M28:O28"/>
    <mergeCell ref="P28:R28"/>
    <mergeCell ref="S28:U28"/>
    <mergeCell ref="S26:U26"/>
    <mergeCell ref="AT27:AV27"/>
    <mergeCell ref="Y29:AA29"/>
    <mergeCell ref="AB29:AD29"/>
    <mergeCell ref="Y28:AA28"/>
    <mergeCell ref="AB28:AD28"/>
    <mergeCell ref="V23:X23"/>
    <mergeCell ref="Y23:AA23"/>
    <mergeCell ref="AB23:AD23"/>
    <mergeCell ref="AQ30:AS30"/>
    <mergeCell ref="AE23:AG23"/>
    <mergeCell ref="AE24:AG24"/>
    <mergeCell ref="AH28:AJ28"/>
    <mergeCell ref="AK28:AM28"/>
    <mergeCell ref="AK23:AM23"/>
    <mergeCell ref="AN23:AP23"/>
    <mergeCell ref="AQ26:AS26"/>
    <mergeCell ref="AK31:AM31"/>
    <mergeCell ref="AN31:AP31"/>
    <mergeCell ref="AQ31:AS31"/>
    <mergeCell ref="Y31:AA31"/>
    <mergeCell ref="AB31:AD31"/>
    <mergeCell ref="Y27:AA27"/>
    <mergeCell ref="Y30:AA30"/>
    <mergeCell ref="AB30:AD30"/>
    <mergeCell ref="AE30:AG30"/>
    <mergeCell ref="AH30:AJ30"/>
    <mergeCell ref="AN27:AP27"/>
    <mergeCell ref="AE29:AG29"/>
    <mergeCell ref="AH29:AJ29"/>
    <mergeCell ref="AK30:AM30"/>
    <mergeCell ref="AN29:AP29"/>
    <mergeCell ref="AT31:AV31"/>
    <mergeCell ref="AN30:AP30"/>
    <mergeCell ref="AK26:AM26"/>
    <mergeCell ref="AK27:AM27"/>
    <mergeCell ref="AX12:BG12"/>
    <mergeCell ref="AY8:BF8"/>
    <mergeCell ref="AY9:BD9"/>
    <mergeCell ref="BE9:BF9"/>
    <mergeCell ref="AY10:BD10"/>
    <mergeCell ref="BE10:BF10"/>
    <mergeCell ref="AK29:AM29"/>
    <mergeCell ref="AK24:AM24"/>
    <mergeCell ref="AN24:AP24"/>
    <mergeCell ref="AR13:AV13"/>
    <mergeCell ref="AQ24:AS24"/>
    <mergeCell ref="AQ23:AS23"/>
    <mergeCell ref="AQ29:AS29"/>
    <mergeCell ref="AQ27:AS27"/>
    <mergeCell ref="AQ25:AS25"/>
    <mergeCell ref="AN25:AP25"/>
    <mergeCell ref="AT30:AV30"/>
    <mergeCell ref="AT24:AV24"/>
    <mergeCell ref="AT29:AV29"/>
    <mergeCell ref="AT25:AV25"/>
    <mergeCell ref="AF39:AO39"/>
    <mergeCell ref="AP40:AS40"/>
    <mergeCell ref="AF40:AO40"/>
    <mergeCell ref="AF33:AO33"/>
    <mergeCell ref="AF34:AO34"/>
    <mergeCell ref="AF35:AO35"/>
    <mergeCell ref="AF36:AO36"/>
    <mergeCell ref="AF37:AO37"/>
    <mergeCell ref="AP36:AV36"/>
    <mergeCell ref="AT39:AV39"/>
    <mergeCell ref="AT40:AV40"/>
    <mergeCell ref="AP39:AS39"/>
    <mergeCell ref="AP33:AS33"/>
    <mergeCell ref="AP34:AS34"/>
    <mergeCell ref="AP37:AS37"/>
    <mergeCell ref="AP38:AV38"/>
    <mergeCell ref="AT37:AV37"/>
    <mergeCell ref="AT33:AV33"/>
    <mergeCell ref="AT35:AV35"/>
    <mergeCell ref="AP35:AS35"/>
    <mergeCell ref="AX32:AY32"/>
    <mergeCell ref="AZ32:BA32"/>
    <mergeCell ref="AX31:BA31"/>
    <mergeCell ref="AX33:AY33"/>
    <mergeCell ref="AX34:AY34"/>
    <mergeCell ref="AX30:CC30"/>
    <mergeCell ref="BP32:BQ32"/>
    <mergeCell ref="BR32:BS32"/>
    <mergeCell ref="BT32:BU32"/>
    <mergeCell ref="BX32:BY32"/>
    <mergeCell ref="BZ32:CA32"/>
    <mergeCell ref="CB32:CC32"/>
    <mergeCell ref="BB31:BC31"/>
    <mergeCell ref="BD31:BE31"/>
    <mergeCell ref="BF31:BG31"/>
    <mergeCell ref="BH31:BI31"/>
    <mergeCell ref="BJ31:BK31"/>
    <mergeCell ref="BL31:BM31"/>
    <mergeCell ref="BN31:BO31"/>
    <mergeCell ref="BP31:BQ31"/>
    <mergeCell ref="BR31:BS31"/>
    <mergeCell ref="BT31:BU31"/>
    <mergeCell ref="BV31:BW31"/>
    <mergeCell ref="BZ31:CA31"/>
    <mergeCell ref="BH23:BL23"/>
    <mergeCell ref="BM23:BQ23"/>
    <mergeCell ref="BR23:BV23"/>
    <mergeCell ref="BH22:BV22"/>
    <mergeCell ref="V22:X22"/>
    <mergeCell ref="BH27:BL27"/>
    <mergeCell ref="BM27:BQ27"/>
    <mergeCell ref="BR27:BV27"/>
    <mergeCell ref="BH28:BL28"/>
    <mergeCell ref="BM28:BQ28"/>
    <mergeCell ref="BR28:BV28"/>
    <mergeCell ref="BH24:BL24"/>
    <mergeCell ref="BM24:BQ24"/>
    <mergeCell ref="BR24:BV24"/>
    <mergeCell ref="BH25:BL25"/>
    <mergeCell ref="BM25:BQ25"/>
    <mergeCell ref="BR25:BV25"/>
    <mergeCell ref="BH26:BL26"/>
    <mergeCell ref="BM26:BQ26"/>
    <mergeCell ref="BR26:BV26"/>
    <mergeCell ref="V28:X28"/>
    <mergeCell ref="AB27:AD27"/>
    <mergeCell ref="AE28:AG28"/>
    <mergeCell ref="AK25:AM25"/>
  </mergeCells>
  <conditionalFormatting sqref="G21:AV30">
    <cfRule type="notContainsBlanks" dxfId="1357" priority="16">
      <formula>LEN(TRIM(G21))&gt;0</formula>
    </cfRule>
    <cfRule type="expression" dxfId="1356" priority="17">
      <formula>AND((G$20&lt;&gt;""),($D21&lt;&gt;""))</formula>
    </cfRule>
  </conditionalFormatting>
  <conditionalFormatting sqref="F7:P7 AL7:AV7 AL9:AV9 F9:P9 D13:F13 H13:J13 T13:X13 AB13:AF13 AL16:AV16 AP33:AS34 AP38:AV38 E42:K42 AI42:AV42">
    <cfRule type="containsBlanks" dxfId="1355" priority="15">
      <formula>LEN(TRIM(D7))=0</formula>
    </cfRule>
  </conditionalFormatting>
  <conditionalFormatting sqref="AP39:AS40 AP35:AS35 BD26:BF28 BD20:BF22 AR13:AV13 AJ13:AN13 N13:P13 AP37:AS37 AP36 T13">
    <cfRule type="containsText" dxfId="1354" priority="14" operator="containsText" text="CALC.">
      <formula>NOT(ISERROR(SEARCH("CALC.",N13)))</formula>
    </cfRule>
  </conditionalFormatting>
  <conditionalFormatting sqref="AX13:BG13">
    <cfRule type="notContainsBlanks" dxfId="1353" priority="13">
      <formula>LEN(TRIM(AX13))&gt;0</formula>
    </cfRule>
  </conditionalFormatting>
  <conditionalFormatting sqref="BE9:BE10">
    <cfRule type="containsBlanks" dxfId="1352" priority="12">
      <formula>LEN(TRIM(BE9))=0</formula>
    </cfRule>
  </conditionalFormatting>
  <conditionalFormatting sqref="AB16:AD16">
    <cfRule type="containsBlanks" dxfId="1351" priority="3">
      <formula>LEN(TRIM(AB16))=0</formula>
    </cfRule>
  </conditionalFormatting>
  <conditionalFormatting sqref="T16">
    <cfRule type="containsBlanks" dxfId="1350" priority="4">
      <formula>LEN(TRIM(T16))=0</formula>
    </cfRule>
  </conditionalFormatting>
  <conditionalFormatting sqref="AB16:AE16">
    <cfRule type="expression" dxfId="1349" priority="1">
      <formula>$T$16="FIXED SPEED"</formula>
    </cfRule>
    <cfRule type="expression" dxfId="1348" priority="2">
      <formula>$X$40="FIXED SPEED"</formula>
    </cfRule>
  </conditionalFormatting>
  <dataValidations count="7">
    <dataValidation type="whole" allowBlank="1" showInputMessage="1" showErrorMessage="1" error="This Remarks section is limited to 7." sqref="A34:A40" xr:uid="{00000000-0002-0000-0900-000000000000}">
      <formula1>1</formula1>
      <formula2>7</formula2>
    </dataValidation>
    <dataValidation type="decimal" operator="lessThanOrEqual" allowBlank="1" showInputMessage="1" showErrorMessage="1" errorTitle="Exceeds No. of Points" error="Duct width exceeds the number of width position points (14) available on this sheet." sqref="D13" xr:uid="{00000000-0002-0000-0900-000001000000}">
      <formula1>168</formula1>
    </dataValidation>
    <dataValidation type="decimal" operator="lessThanOrEqual" allowBlank="1" showInputMessage="1" showErrorMessage="1" error="Duct height exceeds the number of height position points (10) available on this sheet." sqref="H13:J13" xr:uid="{00000000-0002-0000-0900-000002000000}">
      <formula1>120</formula1>
    </dataValidation>
    <dataValidation type="list" allowBlank="1" showInputMessage="1" sqref="AP38:AV38" xr:uid="{00000000-0002-0000-0900-000003000000}">
      <formula1>"N/A"</formula1>
    </dataValidation>
    <dataValidation type="list" allowBlank="1" showInputMessage="1" sqref="AL16:AV16" xr:uid="{00000000-0002-0000-0900-000004000000}">
      <formula1>"Air Data Multimeter - Velocity Grid"</formula1>
    </dataValidation>
    <dataValidation type="list" allowBlank="1" showInputMessage="1" showErrorMessage="1" sqref="AD16:AE16" xr:uid="{801D804F-EC08-4565-8FEA-2CB1B4094AD8}">
      <formula1>"Hz, %"</formula1>
    </dataValidation>
    <dataValidation type="list" allowBlank="1" showInputMessage="1" showErrorMessage="1" sqref="T16" xr:uid="{C3618B9B-2CF2-4242-88E7-DBC5B9B2DCED}">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4">
    <pageSetUpPr fitToPage="1"/>
  </sheetPr>
  <dimension ref="A1:DG55"/>
  <sheetViews>
    <sheetView topLeftCell="A7" zoomScaleNormal="100" workbookViewId="0">
      <selection activeCell="AX35" sqref="AX35:BZ40"/>
    </sheetView>
  </sheetViews>
  <sheetFormatPr defaultColWidth="0" defaultRowHeight="14.45" customHeight="1" zeroHeight="1" x14ac:dyDescent="0.25"/>
  <cols>
    <col min="1" max="48" width="2.7109375" style="1" customWidth="1"/>
    <col min="49" max="49" width="2.7109375" customWidth="1"/>
    <col min="50" max="51" width="2.7109375" style="318" customWidth="1"/>
    <col min="52" max="90" width="2.7109375" customWidth="1"/>
    <col min="91" max="111" width="2.7109375" hidden="1" customWidth="1"/>
    <col min="112" max="16384" width="9.140625" hidden="1"/>
  </cols>
  <sheetData>
    <row r="1" spans="1:90" ht="12" customHeight="1" x14ac:dyDescent="0.25">
      <c r="A1" s="36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762" t="s">
        <v>49</v>
      </c>
      <c r="AX1" s="1762"/>
      <c r="AY1" s="1762"/>
      <c r="AZ1" s="1762"/>
      <c r="BA1" s="1762"/>
      <c r="BB1" s="1762"/>
      <c r="BC1" s="1762"/>
      <c r="BD1" s="1762"/>
      <c r="BE1" s="1762"/>
      <c r="BF1" s="1762"/>
      <c r="BG1" s="1762"/>
      <c r="BH1" s="1762"/>
      <c r="BI1" s="1762"/>
      <c r="BJ1" s="1762"/>
      <c r="BK1" s="1762"/>
      <c r="BL1" s="1762"/>
      <c r="BM1" s="1762"/>
      <c r="BN1" s="1762"/>
      <c r="BO1" s="1762"/>
      <c r="BP1" s="1762"/>
      <c r="BQ1" s="1762"/>
      <c r="BR1" s="1762"/>
      <c r="BS1" s="1762"/>
      <c r="BT1" s="1762"/>
      <c r="BU1" s="1762"/>
      <c r="BV1" s="1762"/>
      <c r="BW1" s="1762"/>
      <c r="BX1" s="1762"/>
      <c r="BY1" s="1762"/>
      <c r="BZ1" s="1762"/>
      <c r="CA1" s="1762"/>
      <c r="CB1" s="1762"/>
      <c r="CC1" s="1762"/>
      <c r="CD1" s="1762"/>
      <c r="CE1" s="1762"/>
      <c r="CF1" s="1762"/>
      <c r="CG1" s="1762"/>
      <c r="CH1" s="1762"/>
      <c r="CI1" s="1762"/>
      <c r="CJ1" s="1762"/>
      <c r="CK1" s="1762"/>
      <c r="CL1" s="1762"/>
    </row>
    <row r="2" spans="1:90"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6"/>
      <c r="B5" s="6"/>
      <c r="C5" s="6"/>
      <c r="D5" s="6"/>
      <c r="E5" s="6"/>
      <c r="F5" s="6"/>
      <c r="G5" s="6"/>
      <c r="H5" s="6"/>
      <c r="I5" s="6"/>
      <c r="J5" s="6"/>
      <c r="K5" s="6"/>
      <c r="L5" s="6"/>
      <c r="M5" s="6"/>
      <c r="N5" s="6"/>
      <c r="O5" s="6"/>
      <c r="P5" s="6"/>
      <c r="Q5" s="6"/>
      <c r="R5" s="6"/>
      <c r="S5" s="6"/>
      <c r="T5" s="6"/>
      <c r="U5" s="6"/>
      <c r="V5" s="6"/>
      <c r="W5" s="6"/>
      <c r="X5" s="6"/>
      <c r="Y5" s="6"/>
      <c r="Z5" s="1378"/>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1371" t="s">
        <v>48</v>
      </c>
      <c r="B7" s="1371"/>
      <c r="C7" s="1371"/>
      <c r="D7" s="1371"/>
      <c r="E7" s="1371"/>
      <c r="F7" s="920"/>
      <c r="G7" s="920"/>
      <c r="H7" s="920"/>
      <c r="I7" s="920"/>
      <c r="J7" s="920"/>
      <c r="K7" s="920"/>
      <c r="L7" s="920"/>
      <c r="M7" s="920"/>
      <c r="N7" s="920"/>
      <c r="O7" s="920"/>
      <c r="P7" s="920"/>
      <c r="Q7" s="6"/>
      <c r="R7" s="6"/>
      <c r="S7" s="6"/>
      <c r="T7" s="6"/>
      <c r="U7" s="6"/>
      <c r="V7" s="6"/>
      <c r="W7" s="6"/>
      <c r="X7" s="6"/>
      <c r="Y7" s="6"/>
      <c r="Z7" s="6"/>
      <c r="AA7" s="6"/>
      <c r="AB7" s="6"/>
      <c r="AC7" s="6"/>
      <c r="AD7" s="6"/>
      <c r="AE7" s="6"/>
      <c r="AF7" s="6"/>
      <c r="AG7" s="1371" t="s">
        <v>47</v>
      </c>
      <c r="AH7" s="1371"/>
      <c r="AI7" s="1371"/>
      <c r="AJ7" s="1371"/>
      <c r="AK7" s="1371"/>
      <c r="AL7" s="920"/>
      <c r="AM7" s="920"/>
      <c r="AN7" s="920"/>
      <c r="AO7" s="920"/>
      <c r="AP7" s="920"/>
      <c r="AQ7" s="920"/>
      <c r="AR7" s="920"/>
      <c r="AS7" s="920"/>
      <c r="AT7" s="920"/>
      <c r="AU7" s="920"/>
      <c r="AV7" s="92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5"/>
      <c r="AX8" s="20"/>
      <c r="AY8" s="1592" t="s">
        <v>92</v>
      </c>
      <c r="AZ8" s="1593"/>
      <c r="BA8" s="1593"/>
      <c r="BB8" s="1593"/>
      <c r="BC8" s="1593"/>
      <c r="BD8" s="1593"/>
      <c r="BE8" s="1593"/>
      <c r="BF8" s="1594"/>
      <c r="BG8" s="19"/>
      <c r="BH8" s="5"/>
      <c r="BI8" s="451" t="s">
        <v>611</v>
      </c>
      <c r="BJ8" s="452"/>
      <c r="BK8" s="452"/>
      <c r="BL8" s="452"/>
      <c r="BM8" s="452"/>
      <c r="BN8" s="452"/>
      <c r="BO8" s="452"/>
      <c r="BP8" s="452"/>
      <c r="BQ8" s="452"/>
      <c r="BR8" s="452"/>
      <c r="BS8" s="452"/>
      <c r="BT8" s="452"/>
      <c r="BU8" s="452"/>
      <c r="BV8" s="452"/>
      <c r="BW8" s="452"/>
      <c r="BX8" s="452"/>
      <c r="BY8" s="452"/>
      <c r="BZ8" s="452"/>
      <c r="CA8" s="452"/>
      <c r="CB8" s="452"/>
      <c r="CC8" s="452"/>
      <c r="CD8" s="452"/>
      <c r="CE8" s="452"/>
      <c r="CF8" s="452"/>
      <c r="CG8" s="452"/>
      <c r="CH8" s="317"/>
      <c r="CI8" s="5"/>
      <c r="CJ8" s="5"/>
      <c r="CK8" s="5"/>
      <c r="CL8" s="5"/>
    </row>
    <row r="9" spans="1:90" ht="12" customHeight="1" thickTop="1" x14ac:dyDescent="0.25">
      <c r="A9" s="1371" t="s">
        <v>61</v>
      </c>
      <c r="B9" s="1371"/>
      <c r="C9" s="1371"/>
      <c r="D9" s="1371"/>
      <c r="E9" s="1371"/>
      <c r="F9" s="920"/>
      <c r="G9" s="920"/>
      <c r="H9" s="920"/>
      <c r="I9" s="920"/>
      <c r="J9" s="920"/>
      <c r="K9" s="920"/>
      <c r="L9" s="920"/>
      <c r="M9" s="920"/>
      <c r="N9" s="920"/>
      <c r="O9" s="920"/>
      <c r="P9" s="920"/>
      <c r="Q9" s="6"/>
      <c r="R9" s="6"/>
      <c r="S9" s="6"/>
      <c r="T9" s="6"/>
      <c r="U9" s="6"/>
      <c r="V9" s="6"/>
      <c r="W9" s="6"/>
      <c r="X9" s="6"/>
      <c r="Y9" s="6"/>
      <c r="Z9" s="6"/>
      <c r="AA9" s="6"/>
      <c r="AB9" s="6"/>
      <c r="AC9" s="6"/>
      <c r="AD9" s="6"/>
      <c r="AE9" s="6"/>
      <c r="AF9" s="6"/>
      <c r="AG9" s="1371" t="s">
        <v>46</v>
      </c>
      <c r="AH9" s="1371"/>
      <c r="AI9" s="1371"/>
      <c r="AJ9" s="1371"/>
      <c r="AK9" s="1371"/>
      <c r="AL9" s="920"/>
      <c r="AM9" s="920"/>
      <c r="AN9" s="920"/>
      <c r="AO9" s="920"/>
      <c r="AP9" s="920"/>
      <c r="AQ9" s="920"/>
      <c r="AR9" s="920"/>
      <c r="AS9" s="920"/>
      <c r="AT9" s="920"/>
      <c r="AU9" s="920"/>
      <c r="AV9" s="920"/>
      <c r="AW9" s="5"/>
      <c r="AX9" s="17"/>
      <c r="AY9" s="1595" t="s">
        <v>91</v>
      </c>
      <c r="AZ9" s="1595"/>
      <c r="BA9" s="1595"/>
      <c r="BB9" s="1595"/>
      <c r="BC9" s="1595"/>
      <c r="BD9" s="1595"/>
      <c r="BE9" s="1597"/>
      <c r="BF9" s="1598"/>
      <c r="BG9" s="18"/>
      <c r="BH9" s="5"/>
      <c r="BI9" s="1760" t="s">
        <v>668</v>
      </c>
      <c r="BJ9" s="1761"/>
      <c r="BK9" s="1761"/>
      <c r="BL9" s="1761"/>
      <c r="BM9" s="1350">
        <v>1</v>
      </c>
      <c r="BN9" s="1350"/>
      <c r="BO9" s="1350">
        <v>2</v>
      </c>
      <c r="BP9" s="1350"/>
      <c r="BQ9" s="1350">
        <v>3</v>
      </c>
      <c r="BR9" s="1350"/>
      <c r="BS9" s="1350">
        <v>4</v>
      </c>
      <c r="BT9" s="1350"/>
      <c r="BU9" s="1350">
        <v>5</v>
      </c>
      <c r="BV9" s="1350"/>
      <c r="BW9" s="1350">
        <v>6</v>
      </c>
      <c r="BX9" s="1350"/>
      <c r="BY9" s="1350">
        <v>7</v>
      </c>
      <c r="BZ9" s="1350"/>
      <c r="CA9" s="1350">
        <v>8</v>
      </c>
      <c r="CB9" s="1350"/>
      <c r="CC9" s="1350">
        <v>9</v>
      </c>
      <c r="CD9" s="1350"/>
      <c r="CE9" s="1350">
        <v>10</v>
      </c>
      <c r="CF9" s="1763"/>
      <c r="CG9" s="1764">
        <v>11</v>
      </c>
      <c r="CH9" s="1763"/>
      <c r="CI9" s="5"/>
      <c r="CJ9" s="5"/>
      <c r="CK9" s="5"/>
      <c r="CL9" s="5"/>
    </row>
    <row r="10" spans="1:90" ht="12" customHeight="1" thickBot="1" x14ac:dyDescent="0.3">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c r="AW10" s="5"/>
      <c r="AX10" s="17"/>
      <c r="AY10" s="1596" t="s">
        <v>90</v>
      </c>
      <c r="AZ10" s="1596"/>
      <c r="BA10" s="1596"/>
      <c r="BB10" s="1596"/>
      <c r="BC10" s="1596"/>
      <c r="BD10" s="1596"/>
      <c r="BE10" s="1599"/>
      <c r="BF10" s="1600"/>
      <c r="BG10" s="16"/>
      <c r="BH10" s="5"/>
      <c r="BI10" s="1760" t="s">
        <v>55</v>
      </c>
      <c r="BJ10" s="1761"/>
      <c r="BK10" s="1761" t="s">
        <v>78</v>
      </c>
      <c r="BL10" s="1761"/>
      <c r="BM10" s="1756" t="str">
        <f>E18</f>
        <v/>
      </c>
      <c r="BN10" s="1756"/>
      <c r="BO10" s="1756" t="str">
        <f>I18</f>
        <v/>
      </c>
      <c r="BP10" s="1756"/>
      <c r="BQ10" s="1756" t="str">
        <f>M18</f>
        <v/>
      </c>
      <c r="BR10" s="1756"/>
      <c r="BS10" s="1756" t="str">
        <f>Q18</f>
        <v/>
      </c>
      <c r="BT10" s="1756"/>
      <c r="BU10" s="1756" t="str">
        <f>U18</f>
        <v/>
      </c>
      <c r="BV10" s="1756"/>
      <c r="BW10" s="1756" t="str">
        <f>Y18</f>
        <v/>
      </c>
      <c r="BX10" s="1756"/>
      <c r="BY10" s="1756" t="str">
        <f>AC18</f>
        <v/>
      </c>
      <c r="BZ10" s="1756"/>
      <c r="CA10" s="1756" t="str">
        <f>AG18</f>
        <v/>
      </c>
      <c r="CB10" s="1756"/>
      <c r="CC10" s="1756" t="str">
        <f>AK18</f>
        <v/>
      </c>
      <c r="CD10" s="1756"/>
      <c r="CE10" s="1756" t="str">
        <f>AO18</f>
        <v/>
      </c>
      <c r="CF10" s="1756"/>
      <c r="CG10" s="1756" t="str">
        <f>AS18</f>
        <v/>
      </c>
      <c r="CH10" s="1757"/>
      <c r="CI10" s="5"/>
      <c r="CJ10" s="5"/>
      <c r="CK10" s="5"/>
      <c r="CL10" s="5"/>
    </row>
    <row r="11" spans="1:90" ht="12" customHeight="1" thickBot="1" x14ac:dyDescent="0.3">
      <c r="A11" s="1334" t="s">
        <v>89</v>
      </c>
      <c r="B11" s="1335"/>
      <c r="C11" s="1335"/>
      <c r="D11" s="1335"/>
      <c r="E11" s="1335"/>
      <c r="F11" s="1335"/>
      <c r="G11" s="1335"/>
      <c r="H11" s="1335"/>
      <c r="I11" s="1335"/>
      <c r="J11" s="1335"/>
      <c r="K11" s="1335"/>
      <c r="L11" s="1335"/>
      <c r="M11" s="1335"/>
      <c r="N11" s="1335"/>
      <c r="O11" s="1335"/>
      <c r="P11" s="1335"/>
      <c r="Q11" s="1335"/>
      <c r="R11" s="1335"/>
      <c r="S11" s="1335"/>
      <c r="T11" s="1335"/>
      <c r="U11" s="1335"/>
      <c r="V11" s="1335"/>
      <c r="W11" s="1335"/>
      <c r="X11" s="1335"/>
      <c r="Y11" s="1335"/>
      <c r="Z11" s="1335"/>
      <c r="AA11" s="1335"/>
      <c r="AB11" s="1335"/>
      <c r="AC11" s="1335"/>
      <c r="AD11" s="1335"/>
      <c r="AE11" s="1335"/>
      <c r="AF11" s="1335"/>
      <c r="AG11" s="1335"/>
      <c r="AH11" s="1335"/>
      <c r="AI11" s="1335"/>
      <c r="AJ11" s="1335"/>
      <c r="AK11" s="1335"/>
      <c r="AL11" s="1335"/>
      <c r="AM11" s="1335"/>
      <c r="AN11" s="1335"/>
      <c r="AO11" s="1335"/>
      <c r="AP11" s="1335"/>
      <c r="AQ11" s="1335"/>
      <c r="AR11" s="1335"/>
      <c r="AS11" s="1335"/>
      <c r="AT11" s="1335"/>
      <c r="AU11" s="1335"/>
      <c r="AV11" s="1362"/>
      <c r="AW11" s="5"/>
      <c r="AX11" s="15"/>
      <c r="AY11" s="13"/>
      <c r="AZ11" s="13"/>
      <c r="BA11" s="13"/>
      <c r="BB11" s="13"/>
      <c r="BC11" s="14"/>
      <c r="BD11" s="14"/>
      <c r="BE11" s="13"/>
      <c r="BF11" s="13"/>
      <c r="BG11" s="12"/>
      <c r="BH11" s="5"/>
      <c r="BI11" s="1645">
        <v>1</v>
      </c>
      <c r="BJ11" s="1350"/>
      <c r="BK11" s="1739" t="str">
        <f t="shared" ref="BK11:BK20" si="0">C20</f>
        <v/>
      </c>
      <c r="BL11" s="1740"/>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758" t="s">
        <v>663</v>
      </c>
      <c r="B12" s="1759"/>
      <c r="C12" s="1759"/>
      <c r="D12" s="1759"/>
      <c r="E12" s="1759"/>
      <c r="F12" s="1759"/>
      <c r="G12" s="1759"/>
      <c r="H12" s="1759"/>
      <c r="I12" s="1759"/>
      <c r="J12" s="1759"/>
      <c r="K12" s="1759"/>
      <c r="L12" s="1759"/>
      <c r="M12" s="1759"/>
      <c r="N12" s="1759"/>
      <c r="O12" s="1759"/>
      <c r="P12" s="1759"/>
      <c r="Q12" s="1702" t="s">
        <v>87</v>
      </c>
      <c r="R12" s="1702"/>
      <c r="S12" s="1702"/>
      <c r="T12" s="1702"/>
      <c r="U12" s="1702"/>
      <c r="V12" s="1702"/>
      <c r="W12" s="1702"/>
      <c r="X12" s="1702"/>
      <c r="Y12" s="1702"/>
      <c r="Z12" s="1702"/>
      <c r="AA12" s="1702"/>
      <c r="AB12" s="1702"/>
      <c r="AC12" s="1702"/>
      <c r="AD12" s="1702"/>
      <c r="AE12" s="1702"/>
      <c r="AF12" s="1702"/>
      <c r="AG12" s="1702" t="s">
        <v>86</v>
      </c>
      <c r="AH12" s="1702"/>
      <c r="AI12" s="1702"/>
      <c r="AJ12" s="1702"/>
      <c r="AK12" s="1702"/>
      <c r="AL12" s="1702"/>
      <c r="AM12" s="1702"/>
      <c r="AN12" s="1702"/>
      <c r="AO12" s="1702"/>
      <c r="AP12" s="1702"/>
      <c r="AQ12" s="1702"/>
      <c r="AR12" s="1702"/>
      <c r="AS12" s="1702"/>
      <c r="AT12" s="1702"/>
      <c r="AU12" s="1702"/>
      <c r="AV12" s="1703"/>
      <c r="AW12" s="5"/>
      <c r="AX12" s="1670" t="s">
        <v>56</v>
      </c>
      <c r="AY12" s="1671"/>
      <c r="AZ12" s="1671"/>
      <c r="BA12" s="1671"/>
      <c r="BB12" s="1671"/>
      <c r="BC12" s="1671"/>
      <c r="BD12" s="1671"/>
      <c r="BE12" s="1671"/>
      <c r="BF12" s="1671"/>
      <c r="BG12" s="1672"/>
      <c r="BH12" s="5"/>
      <c r="BI12" s="1645">
        <v>2</v>
      </c>
      <c r="BJ12" s="1350"/>
      <c r="BK12" s="1739" t="str">
        <f t="shared" si="0"/>
        <v/>
      </c>
      <c r="BL12" s="1740"/>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365" t="s">
        <v>85</v>
      </c>
      <c r="B13" s="1095"/>
      <c r="C13" s="1095"/>
      <c r="D13" s="1095"/>
      <c r="E13" s="1774" t="s">
        <v>664</v>
      </c>
      <c r="F13" s="1774"/>
      <c r="G13" s="1774"/>
      <c r="H13" s="1653" t="str">
        <f>BD18</f>
        <v/>
      </c>
      <c r="I13" s="1653"/>
      <c r="J13" s="1653"/>
      <c r="K13" s="1326" t="s">
        <v>63</v>
      </c>
      <c r="L13" s="1326"/>
      <c r="M13" s="1326"/>
      <c r="N13" s="1705" t="str">
        <f>IF(AND(B13&lt;&gt;0,B14&lt;&gt;0),ROUND(B13*B14/144,2),"")</f>
        <v/>
      </c>
      <c r="O13" s="1705"/>
      <c r="P13" s="1706"/>
      <c r="Q13" s="1326" t="s">
        <v>66</v>
      </c>
      <c r="R13" s="1326"/>
      <c r="S13" s="1326"/>
      <c r="T13" s="1673" t="str">
        <f>IFERROR((AB13/N13),"")</f>
        <v/>
      </c>
      <c r="U13" s="1673"/>
      <c r="V13" s="1673"/>
      <c r="W13" s="1673"/>
      <c r="X13" s="1688"/>
      <c r="Y13" s="1700" t="s">
        <v>29</v>
      </c>
      <c r="Z13" s="1326"/>
      <c r="AA13" s="1326"/>
      <c r="AB13" s="904"/>
      <c r="AC13" s="904"/>
      <c r="AD13" s="904"/>
      <c r="AE13" s="904"/>
      <c r="AF13" s="905"/>
      <c r="AG13" s="1700" t="s">
        <v>66</v>
      </c>
      <c r="AH13" s="1326"/>
      <c r="AI13" s="1326"/>
      <c r="AJ13" s="1673" t="str">
        <f>AP37</f>
        <v/>
      </c>
      <c r="AK13" s="1673"/>
      <c r="AL13" s="1673"/>
      <c r="AM13" s="1673"/>
      <c r="AN13" s="1688"/>
      <c r="AO13" s="1700" t="s">
        <v>29</v>
      </c>
      <c r="AP13" s="1326"/>
      <c r="AQ13" s="1326"/>
      <c r="AR13" s="1673" t="str">
        <f>AP40</f>
        <v/>
      </c>
      <c r="AS13" s="1673"/>
      <c r="AT13" s="1673"/>
      <c r="AU13" s="1673"/>
      <c r="AV13" s="1674"/>
      <c r="AW13" s="5"/>
      <c r="AX13" s="1743" t="str">
        <f>IF(AR13="CALC.","",IF(AR13="","",IF(AR13&lt;AB13-(AB13*$BE$10),"Below "&amp;$BE$10*100&amp;"% by "&amp;ROUND(AB13-(AB13*$BE$10)-AR13,0)&amp;" CFM",IF(AR13&gt;AB13+(AB13*$BE$9),"Above "&amp;$BE$9*100&amp;"% by "&amp;ROUND(AR13-AB13-(AB13*$BE$9),0)&amp;" CFM",""))))</f>
        <v/>
      </c>
      <c r="AY13" s="1744"/>
      <c r="AZ13" s="1744"/>
      <c r="BA13" s="1744"/>
      <c r="BB13" s="1744"/>
      <c r="BC13" s="1744"/>
      <c r="BD13" s="1744"/>
      <c r="BE13" s="1744"/>
      <c r="BF13" s="1744"/>
      <c r="BG13" s="1745"/>
      <c r="BH13" s="5"/>
      <c r="BI13" s="1645">
        <v>3</v>
      </c>
      <c r="BJ13" s="1350"/>
      <c r="BK13" s="1739" t="str">
        <f t="shared" si="0"/>
        <v/>
      </c>
      <c r="BL13" s="1740"/>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364" t="s">
        <v>84</v>
      </c>
      <c r="B14" s="1496"/>
      <c r="C14" s="1496"/>
      <c r="D14" s="1496"/>
      <c r="E14" s="1748" t="s">
        <v>664</v>
      </c>
      <c r="F14" s="1748"/>
      <c r="G14" s="1748"/>
      <c r="H14" s="1673" t="str">
        <f>BD24</f>
        <v/>
      </c>
      <c r="I14" s="1673"/>
      <c r="J14" s="1674"/>
      <c r="K14" s="221"/>
      <c r="L14" s="120"/>
      <c r="M14" s="120"/>
      <c r="N14" s="120"/>
      <c r="O14" s="120"/>
      <c r="P14" s="120"/>
      <c r="Q14" s="40"/>
      <c r="R14" s="40"/>
      <c r="S14" s="40"/>
      <c r="T14" s="40"/>
      <c r="U14" s="40"/>
      <c r="V14" s="40"/>
      <c r="W14" s="40"/>
      <c r="X14" s="40"/>
      <c r="Y14" s="40"/>
      <c r="Z14" s="40"/>
      <c r="AA14" s="40"/>
      <c r="AB14" s="40"/>
      <c r="AC14" s="40"/>
      <c r="AD14" s="40"/>
      <c r="AE14" s="40"/>
      <c r="AF14" s="40"/>
      <c r="AG14" s="40"/>
      <c r="AH14" s="40"/>
      <c r="AI14" s="40"/>
      <c r="AJ14" s="40"/>
      <c r="AK14" s="40"/>
      <c r="AL14" s="40"/>
      <c r="AM14" s="40"/>
      <c r="AN14" s="40"/>
      <c r="AO14" s="40"/>
      <c r="AP14" s="40"/>
      <c r="AQ14" s="40"/>
      <c r="AR14" s="40"/>
      <c r="AS14" s="40"/>
      <c r="AT14" s="40"/>
      <c r="AU14" s="40"/>
      <c r="AV14" s="40"/>
      <c r="AW14" s="5"/>
      <c r="AX14" s="5"/>
      <c r="AY14" s="5"/>
      <c r="AZ14" s="5"/>
      <c r="BA14" s="5"/>
      <c r="BB14" s="5"/>
      <c r="BC14" s="5"/>
      <c r="BD14" s="5"/>
      <c r="BE14" s="5"/>
      <c r="BF14" s="5"/>
      <c r="BG14" s="5"/>
      <c r="BH14" s="5"/>
      <c r="BI14" s="1645">
        <v>4</v>
      </c>
      <c r="BJ14" s="1350"/>
      <c r="BK14" s="1739" t="str">
        <f t="shared" si="0"/>
        <v/>
      </c>
      <c r="BL14" s="1740"/>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6"/>
      <c r="B15" s="6"/>
      <c r="C15" s="6"/>
      <c r="D15" s="6"/>
      <c r="E15" s="6"/>
      <c r="F15" s="6"/>
      <c r="G15" s="6"/>
      <c r="H15" s="6"/>
      <c r="I15" s="6"/>
      <c r="J15" s="6"/>
      <c r="K15" s="6"/>
      <c r="L15" s="40"/>
      <c r="M15" s="1288" t="s">
        <v>809</v>
      </c>
      <c r="N15" s="1289"/>
      <c r="O15" s="1289"/>
      <c r="P15" s="1289"/>
      <c r="Q15" s="1289"/>
      <c r="R15" s="1289"/>
      <c r="S15" s="1289"/>
      <c r="T15" s="1289"/>
      <c r="U15" s="1289"/>
      <c r="V15" s="1289"/>
      <c r="W15" s="1289"/>
      <c r="X15" s="1290"/>
      <c r="Y15" s="40"/>
      <c r="Z15" s="1309" t="s">
        <v>751</v>
      </c>
      <c r="AA15" s="1310"/>
      <c r="AB15" s="1310"/>
      <c r="AC15" s="1310"/>
      <c r="AD15" s="1310"/>
      <c r="AE15" s="1310"/>
      <c r="AF15" s="1310"/>
      <c r="AG15" s="1310"/>
      <c r="AH15" s="1310"/>
      <c r="AI15" s="1310"/>
      <c r="AJ15" s="1310"/>
      <c r="AK15" s="1310"/>
      <c r="AL15" s="1749" t="s">
        <v>667</v>
      </c>
      <c r="AM15" s="1749"/>
      <c r="AN15" s="1749"/>
      <c r="AO15" s="1749"/>
      <c r="AP15" s="1749"/>
      <c r="AQ15" s="1749"/>
      <c r="AR15" s="1749"/>
      <c r="AS15" s="1749"/>
      <c r="AT15" s="1749"/>
      <c r="AU15" s="1749"/>
      <c r="AV15" s="1750"/>
      <c r="AW15" s="5"/>
      <c r="AX15" s="1450" t="s">
        <v>80</v>
      </c>
      <c r="AY15" s="1710"/>
      <c r="AZ15" s="1710"/>
      <c r="BA15" s="1710"/>
      <c r="BB15" s="1710"/>
      <c r="BC15" s="1710"/>
      <c r="BD15" s="1710"/>
      <c r="BE15" s="1710"/>
      <c r="BF15" s="1711"/>
      <c r="BG15" s="5"/>
      <c r="BH15" s="5"/>
      <c r="BI15" s="1645">
        <v>5</v>
      </c>
      <c r="BJ15" s="1350"/>
      <c r="BK15" s="1739" t="str">
        <f t="shared" si="0"/>
        <v/>
      </c>
      <c r="BL15" s="1740"/>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0"/>
      <c r="B16" s="40"/>
      <c r="C16" s="40"/>
      <c r="D16" s="40"/>
      <c r="E16" s="40"/>
      <c r="F16" s="40"/>
      <c r="G16" s="40"/>
      <c r="H16" s="40"/>
      <c r="I16" s="40"/>
      <c r="J16" s="40"/>
      <c r="K16" s="40"/>
      <c r="L16" s="40"/>
      <c r="M16" s="1734"/>
      <c r="N16" s="1735"/>
      <c r="O16" s="1735"/>
      <c r="P16" s="1735"/>
      <c r="Q16" s="1735"/>
      <c r="R16" s="1735"/>
      <c r="S16" s="1735"/>
      <c r="T16" s="1735"/>
      <c r="U16" s="1305"/>
      <c r="V16" s="1306"/>
      <c r="W16" s="1159"/>
      <c r="X16" s="1438"/>
      <c r="Y16" s="40"/>
      <c r="Z16" s="40"/>
      <c r="AA16" s="40"/>
      <c r="AB16" s="40"/>
      <c r="AC16" s="40"/>
      <c r="AD16" s="40"/>
      <c r="AE16" s="40"/>
      <c r="AF16" s="40"/>
      <c r="AG16" s="40"/>
      <c r="AH16" s="40"/>
      <c r="AI16" s="40"/>
      <c r="AJ16" s="40"/>
      <c r="AK16" s="40"/>
      <c r="AL16" s="40"/>
      <c r="AM16" s="40"/>
      <c r="AN16" s="40"/>
      <c r="AO16" s="40"/>
      <c r="AP16" s="40"/>
      <c r="AQ16" s="40"/>
      <c r="AR16" s="40"/>
      <c r="AS16" s="40"/>
      <c r="AT16" s="40"/>
      <c r="AU16" s="40"/>
      <c r="AV16" s="40"/>
      <c r="AW16" s="5"/>
      <c r="AX16" s="1712"/>
      <c r="AY16" s="1713"/>
      <c r="AZ16" s="1713"/>
      <c r="BA16" s="1713"/>
      <c r="BB16" s="1713"/>
      <c r="BC16" s="1713"/>
      <c r="BD16" s="1713"/>
      <c r="BE16" s="1713"/>
      <c r="BF16" s="1714"/>
      <c r="BG16" s="5"/>
      <c r="BH16" s="5"/>
      <c r="BI16" s="1645">
        <v>6</v>
      </c>
      <c r="BJ16" s="1350"/>
      <c r="BK16" s="1739" t="str">
        <f t="shared" si="0"/>
        <v/>
      </c>
      <c r="BL16" s="1740"/>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448" t="s">
        <v>81</v>
      </c>
      <c r="B17" s="449"/>
      <c r="C17" s="449"/>
      <c r="D17" s="449"/>
      <c r="E17" s="449"/>
      <c r="F17" s="449"/>
      <c r="G17" s="449"/>
      <c r="H17" s="449"/>
      <c r="I17" s="449"/>
      <c r="J17" s="450"/>
      <c r="K17" s="100"/>
      <c r="L17" s="99"/>
      <c r="M17" s="99"/>
      <c r="N17" s="99"/>
      <c r="O17" s="99"/>
      <c r="P17" s="99"/>
      <c r="Q17" s="99"/>
      <c r="R17" s="99"/>
      <c r="S17" s="99"/>
      <c r="T17" s="99"/>
      <c r="U17" s="99"/>
      <c r="V17" s="99"/>
      <c r="W17" s="99"/>
      <c r="X17" s="99"/>
      <c r="Y17" s="99"/>
      <c r="Z17" s="99"/>
      <c r="AA17" s="99"/>
      <c r="AB17" s="99"/>
      <c r="AC17" s="99"/>
      <c r="AD17" s="99"/>
      <c r="AE17" s="99"/>
      <c r="AF17" s="99"/>
      <c r="AG17" s="99"/>
      <c r="AH17" s="99"/>
      <c r="AI17" s="99"/>
      <c r="AJ17" s="99"/>
      <c r="AK17" s="99"/>
      <c r="AL17" s="99"/>
      <c r="AM17" s="99"/>
      <c r="AN17" s="99"/>
      <c r="AO17" s="99"/>
      <c r="AP17" s="99"/>
      <c r="AQ17" s="99"/>
      <c r="AR17" s="99"/>
      <c r="AS17" s="99"/>
      <c r="AT17" s="99"/>
      <c r="AU17" s="99"/>
      <c r="AV17" s="99"/>
      <c r="AW17" s="5"/>
      <c r="AX17" s="1731" t="s">
        <v>76</v>
      </c>
      <c r="AY17" s="1732"/>
      <c r="AZ17" s="1732"/>
      <c r="BA17" s="1732"/>
      <c r="BB17" s="1732"/>
      <c r="BC17" s="1733"/>
      <c r="BD17" s="1718" t="str">
        <f>IF(B13&lt;&gt;0,B13,"")</f>
        <v/>
      </c>
      <c r="BE17" s="1718"/>
      <c r="BF17" s="1719"/>
      <c r="BG17" s="5"/>
      <c r="BH17" s="5"/>
      <c r="BI17" s="1645">
        <v>7</v>
      </c>
      <c r="BJ17" s="1350"/>
      <c r="BK17" s="1739" t="str">
        <f t="shared" si="0"/>
        <v/>
      </c>
      <c r="BL17" s="1740"/>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765" t="s">
        <v>668</v>
      </c>
      <c r="B18" s="1766"/>
      <c r="C18" s="1766"/>
      <c r="D18" s="1767"/>
      <c r="E18" s="1768" t="str">
        <f>IFERROR(B13/H13/2,"")</f>
        <v/>
      </c>
      <c r="F18" s="1769"/>
      <c r="G18" s="1769"/>
      <c r="H18" s="1770"/>
      <c r="I18" s="1771" t="str">
        <f>IFERROR(IF(BO9&lt;=$BD$18,E18+$BD$19,""),"")</f>
        <v/>
      </c>
      <c r="J18" s="1772"/>
      <c r="K18" s="1772"/>
      <c r="L18" s="1773"/>
      <c r="M18" s="1771" t="str">
        <f>IFERROR(IF(BQ9&lt;=$BD$18,I18+$BD$19,""),"")</f>
        <v/>
      </c>
      <c r="N18" s="1772"/>
      <c r="O18" s="1772"/>
      <c r="P18" s="1773"/>
      <c r="Q18" s="1771" t="str">
        <f>IFERROR(IF(BS9&lt;=$BD$18,M18+$BD$19,""),"")</f>
        <v/>
      </c>
      <c r="R18" s="1772"/>
      <c r="S18" s="1772"/>
      <c r="T18" s="1773"/>
      <c r="U18" s="1771" t="str">
        <f>IFERROR(IF(BU9&lt;=$BD$18,Q18+$BD$19,""),"")</f>
        <v/>
      </c>
      <c r="V18" s="1772"/>
      <c r="W18" s="1772"/>
      <c r="X18" s="1773"/>
      <c r="Y18" s="1771" t="str">
        <f>IFERROR(IF(BW9&lt;=$BD$18,U18+$BD$19,""),"")</f>
        <v/>
      </c>
      <c r="Z18" s="1772"/>
      <c r="AA18" s="1772"/>
      <c r="AB18" s="1773"/>
      <c r="AC18" s="1771" t="str">
        <f>IFERROR(IF(BY9&lt;=$BD$18,Y18+$BD$19,""),"")</f>
        <v/>
      </c>
      <c r="AD18" s="1772"/>
      <c r="AE18" s="1772"/>
      <c r="AF18" s="1773"/>
      <c r="AG18" s="1771" t="str">
        <f>IFERROR(IF(CA9&lt;=$BD$18,AC18+$BD$19,""),"")</f>
        <v/>
      </c>
      <c r="AH18" s="1772"/>
      <c r="AI18" s="1772"/>
      <c r="AJ18" s="1773"/>
      <c r="AK18" s="1771" t="str">
        <f>IFERROR(IF(CC9&lt;=$BD$18,AG18+$BD$19,""),"")</f>
        <v/>
      </c>
      <c r="AL18" s="1772"/>
      <c r="AM18" s="1772"/>
      <c r="AN18" s="1773"/>
      <c r="AO18" s="1771" t="str">
        <f>IFERROR(IF(CE9&lt;=$BD$18,AK18+$BD$19,""),"")</f>
        <v/>
      </c>
      <c r="AP18" s="1772"/>
      <c r="AQ18" s="1772"/>
      <c r="AR18" s="1773"/>
      <c r="AS18" s="1753" t="str">
        <f>IFERROR(IF(CG9&lt;=$BD$18,AO18+$BD$19,""),"")</f>
        <v/>
      </c>
      <c r="AT18" s="1754"/>
      <c r="AU18" s="1754"/>
      <c r="AV18" s="1755"/>
      <c r="AW18" s="5"/>
      <c r="AX18" s="1464" t="s">
        <v>75</v>
      </c>
      <c r="AY18" s="1465"/>
      <c r="AZ18" s="1465"/>
      <c r="BA18" s="1465"/>
      <c r="BB18" s="1465"/>
      <c r="BC18" s="1466"/>
      <c r="BD18" s="1407" t="str">
        <f>IFERROR(IF(BD17&lt;=20,4,ROUNDUP(BD17/6,0)),"")</f>
        <v/>
      </c>
      <c r="BE18" s="1407"/>
      <c r="BF18" s="1432"/>
      <c r="BG18" s="5"/>
      <c r="BH18" s="5"/>
      <c r="BI18" s="1645">
        <v>8</v>
      </c>
      <c r="BJ18" s="1350"/>
      <c r="BK18" s="1739" t="str">
        <f t="shared" si="0"/>
        <v/>
      </c>
      <c r="BL18" s="1740"/>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795" t="s">
        <v>55</v>
      </c>
      <c r="B19" s="1790"/>
      <c r="C19" s="1789" t="s">
        <v>78</v>
      </c>
      <c r="D19" s="1790"/>
      <c r="E19" s="1746" t="s">
        <v>665</v>
      </c>
      <c r="F19" s="1746"/>
      <c r="G19" s="1746" t="s">
        <v>666</v>
      </c>
      <c r="H19" s="1746"/>
      <c r="I19" s="1746" t="s">
        <v>665</v>
      </c>
      <c r="J19" s="1746"/>
      <c r="K19" s="1746" t="s">
        <v>666</v>
      </c>
      <c r="L19" s="1746"/>
      <c r="M19" s="1746" t="s">
        <v>665</v>
      </c>
      <c r="N19" s="1746"/>
      <c r="O19" s="1746" t="s">
        <v>666</v>
      </c>
      <c r="P19" s="1746"/>
      <c r="Q19" s="1746" t="s">
        <v>665</v>
      </c>
      <c r="R19" s="1746"/>
      <c r="S19" s="1746" t="s">
        <v>666</v>
      </c>
      <c r="T19" s="1746"/>
      <c r="U19" s="1746" t="s">
        <v>665</v>
      </c>
      <c r="V19" s="1746"/>
      <c r="W19" s="1746" t="s">
        <v>666</v>
      </c>
      <c r="X19" s="1746"/>
      <c r="Y19" s="1746" t="s">
        <v>665</v>
      </c>
      <c r="Z19" s="1746"/>
      <c r="AA19" s="1746" t="s">
        <v>666</v>
      </c>
      <c r="AB19" s="1746"/>
      <c r="AC19" s="1746" t="s">
        <v>665</v>
      </c>
      <c r="AD19" s="1746"/>
      <c r="AE19" s="1746" t="s">
        <v>666</v>
      </c>
      <c r="AF19" s="1746"/>
      <c r="AG19" s="1746" t="s">
        <v>665</v>
      </c>
      <c r="AH19" s="1746"/>
      <c r="AI19" s="1746" t="s">
        <v>666</v>
      </c>
      <c r="AJ19" s="1746"/>
      <c r="AK19" s="1746" t="s">
        <v>665</v>
      </c>
      <c r="AL19" s="1746"/>
      <c r="AM19" s="1746" t="s">
        <v>666</v>
      </c>
      <c r="AN19" s="1746"/>
      <c r="AO19" s="1746" t="s">
        <v>665</v>
      </c>
      <c r="AP19" s="1746"/>
      <c r="AQ19" s="1746" t="s">
        <v>666</v>
      </c>
      <c r="AR19" s="1746"/>
      <c r="AS19" s="1751" t="s">
        <v>665</v>
      </c>
      <c r="AT19" s="1746"/>
      <c r="AU19" s="1746" t="s">
        <v>666</v>
      </c>
      <c r="AV19" s="1752"/>
      <c r="AW19" s="5"/>
      <c r="AX19" s="1726" t="s">
        <v>74</v>
      </c>
      <c r="AY19" s="1727"/>
      <c r="AZ19" s="1727"/>
      <c r="BA19" s="1727"/>
      <c r="BB19" s="1727"/>
      <c r="BC19" s="1728"/>
      <c r="BD19" s="1707" t="str">
        <f>IFERROR(IF(BD18&lt;=20,((BD17-(BD17/BD18))/(BD18-1)),(BD17-6)/(BD18-1)),"")</f>
        <v/>
      </c>
      <c r="BE19" s="1707"/>
      <c r="BF19" s="1708"/>
      <c r="BG19" s="5"/>
      <c r="BH19" s="5"/>
      <c r="BI19" s="1645">
        <v>9</v>
      </c>
      <c r="BJ19" s="1350"/>
      <c r="BK19" s="1739" t="str">
        <f t="shared" si="0"/>
        <v/>
      </c>
      <c r="BL19" s="1740"/>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796">
        <v>1</v>
      </c>
      <c r="B20" s="1797"/>
      <c r="C20" s="1791" t="str">
        <f>IFERROR(B14/H14/2,"")</f>
        <v/>
      </c>
      <c r="D20" s="1792"/>
      <c r="E20" s="1191"/>
      <c r="F20" s="1193"/>
      <c r="G20" s="1742" t="str">
        <f>IF(E20="","",ROUND(SQRT(E20)*4005,0))</f>
        <v/>
      </c>
      <c r="H20" s="1742"/>
      <c r="I20" s="1741"/>
      <c r="J20" s="1741"/>
      <c r="K20" s="1742" t="str">
        <f>IF(I20="","",ROUND(SQRT(I20)*4005,0))</f>
        <v/>
      </c>
      <c r="L20" s="1742"/>
      <c r="M20" s="1741"/>
      <c r="N20" s="1741"/>
      <c r="O20" s="1742" t="str">
        <f>IF(M20="","",ROUND(SQRT(M20)*4005,0))</f>
        <v/>
      </c>
      <c r="P20" s="1742"/>
      <c r="Q20" s="1741"/>
      <c r="R20" s="1741"/>
      <c r="S20" s="1742" t="str">
        <f>IF(Q20="","",ROUND(SQRT(Q20)*4005,0))</f>
        <v/>
      </c>
      <c r="T20" s="1742"/>
      <c r="U20" s="1741"/>
      <c r="V20" s="1741"/>
      <c r="W20" s="1742" t="str">
        <f>IF(U20="","",ROUND(SQRT(U20)*4005,0))</f>
        <v/>
      </c>
      <c r="X20" s="1742"/>
      <c r="Y20" s="1741"/>
      <c r="Z20" s="1741"/>
      <c r="AA20" s="1742" t="str">
        <f>IF(Y20="","",ROUND(SQRT(Y20)*4005,0))</f>
        <v/>
      </c>
      <c r="AB20" s="1742"/>
      <c r="AC20" s="1741"/>
      <c r="AD20" s="1741"/>
      <c r="AE20" s="1742" t="str">
        <f>IF(AC20="","",ROUND(SQRT(AC20)*4005,0))</f>
        <v/>
      </c>
      <c r="AF20" s="1742"/>
      <c r="AG20" s="1741"/>
      <c r="AH20" s="1741"/>
      <c r="AI20" s="1742" t="str">
        <f>IF(AG20="","",ROUND(SQRT(AG20)*4005,0))</f>
        <v/>
      </c>
      <c r="AJ20" s="1742"/>
      <c r="AK20" s="1741"/>
      <c r="AL20" s="1741"/>
      <c r="AM20" s="1742" t="str">
        <f>IF(AK20="","",ROUND(SQRT(AK20)*4005,0))</f>
        <v/>
      </c>
      <c r="AN20" s="1742"/>
      <c r="AO20" s="1741"/>
      <c r="AP20" s="1741"/>
      <c r="AQ20" s="1742" t="str">
        <f>IF(AO20="","",ROUND(SQRT(AO20)*4005,0))</f>
        <v/>
      </c>
      <c r="AR20" s="1742"/>
      <c r="AS20" s="1775"/>
      <c r="AT20" s="1741"/>
      <c r="AU20" s="1742" t="str">
        <f>IF(AS20="","",ROUND(SQRT(AS20)*4005,0))</f>
        <v/>
      </c>
      <c r="AV20" s="1747"/>
      <c r="AW20" s="5"/>
      <c r="AX20" s="5"/>
      <c r="AY20" s="5"/>
      <c r="AZ20" s="5"/>
      <c r="BA20" s="5"/>
      <c r="BB20" s="5"/>
      <c r="BC20" s="5"/>
      <c r="BD20" s="5"/>
      <c r="BE20" s="5"/>
      <c r="BF20" s="5"/>
      <c r="BG20" s="5"/>
      <c r="BH20" s="5"/>
      <c r="BI20" s="1737">
        <v>10</v>
      </c>
      <c r="BJ20" s="1738"/>
      <c r="BK20" s="1646" t="str">
        <f t="shared" si="0"/>
        <v/>
      </c>
      <c r="BL20" s="1647"/>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787">
        <v>2</v>
      </c>
      <c r="B21" s="1788"/>
      <c r="C21" s="1793" t="str">
        <f t="shared" ref="C21:C29" si="1">IFERROR(IF($A21&lt;=$BD$24,C20+$BD$25,""),"")</f>
        <v/>
      </c>
      <c r="D21" s="1794"/>
      <c r="E21" s="1741"/>
      <c r="F21" s="1741"/>
      <c r="G21" s="1742" t="str">
        <f t="shared" ref="G21:G29" si="2">IF(E21="","",ROUND(SQRT(E21)*4005,0))</f>
        <v/>
      </c>
      <c r="H21" s="1742"/>
      <c r="I21" s="1741"/>
      <c r="J21" s="1741"/>
      <c r="K21" s="1742" t="str">
        <f t="shared" ref="K21:K29" si="3">IF(I21="","",ROUND(SQRT(I21)*4005,0))</f>
        <v/>
      </c>
      <c r="L21" s="1742"/>
      <c r="M21" s="1741"/>
      <c r="N21" s="1741"/>
      <c r="O21" s="1742" t="str">
        <f t="shared" ref="O21:O29" si="4">IF(M21="","",ROUND(SQRT(M21)*4005,0))</f>
        <v/>
      </c>
      <c r="P21" s="1742"/>
      <c r="Q21" s="1741"/>
      <c r="R21" s="1741"/>
      <c r="S21" s="1742" t="str">
        <f t="shared" ref="S21:S29" si="5">IF(Q21="","",ROUND(SQRT(Q21)*4005,0))</f>
        <v/>
      </c>
      <c r="T21" s="1742"/>
      <c r="U21" s="1741"/>
      <c r="V21" s="1741"/>
      <c r="W21" s="1742" t="str">
        <f t="shared" ref="W21:W29" si="6">IF(U21="","",ROUND(SQRT(U21)*4005,0))</f>
        <v/>
      </c>
      <c r="X21" s="1742"/>
      <c r="Y21" s="1741"/>
      <c r="Z21" s="1741"/>
      <c r="AA21" s="1742" t="str">
        <f t="shared" ref="AA21:AA29" si="7">IF(Y21="","",ROUND(SQRT(Y21)*4005,0))</f>
        <v/>
      </c>
      <c r="AB21" s="1742"/>
      <c r="AC21" s="1741"/>
      <c r="AD21" s="1741"/>
      <c r="AE21" s="1742" t="str">
        <f t="shared" ref="AE21:AE29" si="8">IF(AC21="","",ROUND(SQRT(AC21)*4005,0))</f>
        <v/>
      </c>
      <c r="AF21" s="1742"/>
      <c r="AG21" s="1741"/>
      <c r="AH21" s="1741"/>
      <c r="AI21" s="1742" t="str">
        <f t="shared" ref="AI21:AI29" si="9">IF(AG21="","",ROUND(SQRT(AG21)*4005,0))</f>
        <v/>
      </c>
      <c r="AJ21" s="1742"/>
      <c r="AK21" s="1741"/>
      <c r="AL21" s="1741"/>
      <c r="AM21" s="1742" t="str">
        <f t="shared" ref="AM21:AM29" si="10">IF(AK21="","",ROUND(SQRT(AK21)*4005,0))</f>
        <v/>
      </c>
      <c r="AN21" s="1742"/>
      <c r="AO21" s="1741"/>
      <c r="AP21" s="1741"/>
      <c r="AQ21" s="1742" t="str">
        <f t="shared" ref="AQ21:AQ29" si="11">IF(AO21="","",ROUND(SQRT(AO21)*4005,0))</f>
        <v/>
      </c>
      <c r="AR21" s="1742"/>
      <c r="AS21" s="1775"/>
      <c r="AT21" s="1741"/>
      <c r="AU21" s="1742" t="str">
        <f t="shared" ref="AU21:AU29" si="12">IF(AS21="","",ROUND(SQRT(AS21)*4005,0))</f>
        <v/>
      </c>
      <c r="AV21" s="1747"/>
      <c r="AW21" s="5"/>
      <c r="AX21" s="1450" t="s">
        <v>77</v>
      </c>
      <c r="AY21" s="1710"/>
      <c r="AZ21" s="1710"/>
      <c r="BA21" s="1710"/>
      <c r="BB21" s="1710"/>
      <c r="BC21" s="1710"/>
      <c r="BD21" s="1710"/>
      <c r="BE21" s="1710"/>
      <c r="BF21" s="171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787">
        <v>3</v>
      </c>
      <c r="B22" s="1788"/>
      <c r="C22" s="1793" t="str">
        <f t="shared" si="1"/>
        <v/>
      </c>
      <c r="D22" s="1794"/>
      <c r="E22" s="1741"/>
      <c r="F22" s="1741"/>
      <c r="G22" s="1742" t="str">
        <f t="shared" si="2"/>
        <v/>
      </c>
      <c r="H22" s="1742"/>
      <c r="I22" s="1741"/>
      <c r="J22" s="1741"/>
      <c r="K22" s="1742" t="str">
        <f t="shared" si="3"/>
        <v/>
      </c>
      <c r="L22" s="1742"/>
      <c r="M22" s="1741"/>
      <c r="N22" s="1741"/>
      <c r="O22" s="1742" t="str">
        <f t="shared" si="4"/>
        <v/>
      </c>
      <c r="P22" s="1742"/>
      <c r="Q22" s="1741"/>
      <c r="R22" s="1741"/>
      <c r="S22" s="1742" t="str">
        <f t="shared" si="5"/>
        <v/>
      </c>
      <c r="T22" s="1742"/>
      <c r="U22" s="1741"/>
      <c r="V22" s="1741"/>
      <c r="W22" s="1742" t="str">
        <f t="shared" si="6"/>
        <v/>
      </c>
      <c r="X22" s="1742"/>
      <c r="Y22" s="1741"/>
      <c r="Z22" s="1741"/>
      <c r="AA22" s="1742" t="str">
        <f t="shared" si="7"/>
        <v/>
      </c>
      <c r="AB22" s="1742"/>
      <c r="AC22" s="1741"/>
      <c r="AD22" s="1741"/>
      <c r="AE22" s="1742" t="str">
        <f t="shared" si="8"/>
        <v/>
      </c>
      <c r="AF22" s="1742"/>
      <c r="AG22" s="1741"/>
      <c r="AH22" s="1741"/>
      <c r="AI22" s="1742" t="str">
        <f t="shared" si="9"/>
        <v/>
      </c>
      <c r="AJ22" s="1742"/>
      <c r="AK22" s="1741"/>
      <c r="AL22" s="1741"/>
      <c r="AM22" s="1742" t="str">
        <f t="shared" si="10"/>
        <v/>
      </c>
      <c r="AN22" s="1742"/>
      <c r="AO22" s="1741"/>
      <c r="AP22" s="1741"/>
      <c r="AQ22" s="1742" t="str">
        <f t="shared" si="11"/>
        <v/>
      </c>
      <c r="AR22" s="1742"/>
      <c r="AS22" s="1775"/>
      <c r="AT22" s="1741"/>
      <c r="AU22" s="1742" t="str">
        <f t="shared" si="12"/>
        <v/>
      </c>
      <c r="AV22" s="1747"/>
      <c r="AW22" s="5"/>
      <c r="AX22" s="1712"/>
      <c r="AY22" s="1713"/>
      <c r="AZ22" s="1713"/>
      <c r="BA22" s="1713"/>
      <c r="BB22" s="1713"/>
      <c r="BC22" s="1713"/>
      <c r="BD22" s="1713"/>
      <c r="BE22" s="1713"/>
      <c r="BF22" s="1714"/>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787">
        <v>4</v>
      </c>
      <c r="B23" s="1788"/>
      <c r="C23" s="1793" t="str">
        <f t="shared" si="1"/>
        <v/>
      </c>
      <c r="D23" s="1794"/>
      <c r="E23" s="1741"/>
      <c r="F23" s="1741"/>
      <c r="G23" s="1742" t="str">
        <f t="shared" si="2"/>
        <v/>
      </c>
      <c r="H23" s="1742"/>
      <c r="I23" s="1741"/>
      <c r="J23" s="1741"/>
      <c r="K23" s="1742" t="str">
        <f t="shared" si="3"/>
        <v/>
      </c>
      <c r="L23" s="1742"/>
      <c r="M23" s="1741"/>
      <c r="N23" s="1741"/>
      <c r="O23" s="1742" t="str">
        <f t="shared" si="4"/>
        <v/>
      </c>
      <c r="P23" s="1742"/>
      <c r="Q23" s="1741"/>
      <c r="R23" s="1741"/>
      <c r="S23" s="1742" t="str">
        <f t="shared" si="5"/>
        <v/>
      </c>
      <c r="T23" s="1742"/>
      <c r="U23" s="1741"/>
      <c r="V23" s="1741"/>
      <c r="W23" s="1742" t="str">
        <f t="shared" si="6"/>
        <v/>
      </c>
      <c r="X23" s="1742"/>
      <c r="Y23" s="1741"/>
      <c r="Z23" s="1741"/>
      <c r="AA23" s="1742" t="str">
        <f t="shared" si="7"/>
        <v/>
      </c>
      <c r="AB23" s="1742"/>
      <c r="AC23" s="1741"/>
      <c r="AD23" s="1741"/>
      <c r="AE23" s="1742" t="str">
        <f t="shared" si="8"/>
        <v/>
      </c>
      <c r="AF23" s="1742"/>
      <c r="AG23" s="1741"/>
      <c r="AH23" s="1741"/>
      <c r="AI23" s="1742" t="str">
        <f t="shared" si="9"/>
        <v/>
      </c>
      <c r="AJ23" s="1742"/>
      <c r="AK23" s="1741"/>
      <c r="AL23" s="1741"/>
      <c r="AM23" s="1742" t="str">
        <f t="shared" si="10"/>
        <v/>
      </c>
      <c r="AN23" s="1742"/>
      <c r="AO23" s="1741"/>
      <c r="AP23" s="1741"/>
      <c r="AQ23" s="1742" t="str">
        <f t="shared" si="11"/>
        <v/>
      </c>
      <c r="AR23" s="1742"/>
      <c r="AS23" s="1775"/>
      <c r="AT23" s="1741"/>
      <c r="AU23" s="1742" t="str">
        <f t="shared" si="12"/>
        <v/>
      </c>
      <c r="AV23" s="1747"/>
      <c r="AW23" s="5"/>
      <c r="AX23" s="1715" t="s">
        <v>671</v>
      </c>
      <c r="AY23" s="1716"/>
      <c r="AZ23" s="1716"/>
      <c r="BA23" s="1716"/>
      <c r="BB23" s="1716"/>
      <c r="BC23" s="1717"/>
      <c r="BD23" s="1718" t="str">
        <f>IF(B14&lt;&gt;0,B14,"")</f>
        <v/>
      </c>
      <c r="BE23" s="1718"/>
      <c r="BF23" s="171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787">
        <v>5</v>
      </c>
      <c r="B24" s="1788"/>
      <c r="C24" s="1793" t="str">
        <f t="shared" si="1"/>
        <v/>
      </c>
      <c r="D24" s="1794"/>
      <c r="E24" s="1741"/>
      <c r="F24" s="1741"/>
      <c r="G24" s="1742" t="str">
        <f t="shared" si="2"/>
        <v/>
      </c>
      <c r="H24" s="1742"/>
      <c r="I24" s="1741"/>
      <c r="J24" s="1741"/>
      <c r="K24" s="1742" t="str">
        <f t="shared" si="3"/>
        <v/>
      </c>
      <c r="L24" s="1742"/>
      <c r="M24" s="1741"/>
      <c r="N24" s="1741"/>
      <c r="O24" s="1742" t="str">
        <f t="shared" si="4"/>
        <v/>
      </c>
      <c r="P24" s="1742"/>
      <c r="Q24" s="1741"/>
      <c r="R24" s="1741"/>
      <c r="S24" s="1742" t="str">
        <f t="shared" si="5"/>
        <v/>
      </c>
      <c r="T24" s="1742"/>
      <c r="U24" s="1741"/>
      <c r="V24" s="1741"/>
      <c r="W24" s="1742" t="str">
        <f t="shared" si="6"/>
        <v/>
      </c>
      <c r="X24" s="1742"/>
      <c r="Y24" s="1741"/>
      <c r="Z24" s="1741"/>
      <c r="AA24" s="1742" t="str">
        <f t="shared" si="7"/>
        <v/>
      </c>
      <c r="AB24" s="1742"/>
      <c r="AC24" s="1741"/>
      <c r="AD24" s="1741"/>
      <c r="AE24" s="1742" t="str">
        <f t="shared" si="8"/>
        <v/>
      </c>
      <c r="AF24" s="1742"/>
      <c r="AG24" s="1741"/>
      <c r="AH24" s="1741"/>
      <c r="AI24" s="1742" t="str">
        <f t="shared" si="9"/>
        <v/>
      </c>
      <c r="AJ24" s="1742"/>
      <c r="AK24" s="1741"/>
      <c r="AL24" s="1741"/>
      <c r="AM24" s="1742" t="str">
        <f t="shared" si="10"/>
        <v/>
      </c>
      <c r="AN24" s="1742"/>
      <c r="AO24" s="1741"/>
      <c r="AP24" s="1741"/>
      <c r="AQ24" s="1742" t="str">
        <f t="shared" si="11"/>
        <v/>
      </c>
      <c r="AR24" s="1742"/>
      <c r="AS24" s="1775"/>
      <c r="AT24" s="1741"/>
      <c r="AU24" s="1742" t="str">
        <f t="shared" si="12"/>
        <v/>
      </c>
      <c r="AV24" s="1747"/>
      <c r="AW24" s="5"/>
      <c r="AX24" s="1464" t="s">
        <v>75</v>
      </c>
      <c r="AY24" s="1465"/>
      <c r="AZ24" s="1465"/>
      <c r="BA24" s="1465"/>
      <c r="BB24" s="1465"/>
      <c r="BC24" s="1466"/>
      <c r="BD24" s="1407" t="str">
        <f>IFERROR(IF(BD23&lt;=20,4,ROUNDUP(BD23/6,0)),"")</f>
        <v/>
      </c>
      <c r="BE24" s="1407"/>
      <c r="BF24" s="1432"/>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787">
        <v>6</v>
      </c>
      <c r="B25" s="1788"/>
      <c r="C25" s="1793" t="str">
        <f t="shared" si="1"/>
        <v/>
      </c>
      <c r="D25" s="1794"/>
      <c r="E25" s="1741"/>
      <c r="F25" s="1741"/>
      <c r="G25" s="1742" t="str">
        <f t="shared" si="2"/>
        <v/>
      </c>
      <c r="H25" s="1742"/>
      <c r="I25" s="1741"/>
      <c r="J25" s="1741"/>
      <c r="K25" s="1742" t="str">
        <f t="shared" si="3"/>
        <v/>
      </c>
      <c r="L25" s="1742"/>
      <c r="M25" s="1741"/>
      <c r="N25" s="1741"/>
      <c r="O25" s="1742" t="str">
        <f t="shared" si="4"/>
        <v/>
      </c>
      <c r="P25" s="1742"/>
      <c r="Q25" s="1741"/>
      <c r="R25" s="1741"/>
      <c r="S25" s="1742" t="str">
        <f t="shared" si="5"/>
        <v/>
      </c>
      <c r="T25" s="1742"/>
      <c r="U25" s="1741"/>
      <c r="V25" s="1741"/>
      <c r="W25" s="1742" t="str">
        <f t="shared" si="6"/>
        <v/>
      </c>
      <c r="X25" s="1742"/>
      <c r="Y25" s="1741"/>
      <c r="Z25" s="1741"/>
      <c r="AA25" s="1742" t="str">
        <f t="shared" si="7"/>
        <v/>
      </c>
      <c r="AB25" s="1742"/>
      <c r="AC25" s="1741"/>
      <c r="AD25" s="1741"/>
      <c r="AE25" s="1742" t="str">
        <f t="shared" si="8"/>
        <v/>
      </c>
      <c r="AF25" s="1742"/>
      <c r="AG25" s="1741"/>
      <c r="AH25" s="1741"/>
      <c r="AI25" s="1742" t="str">
        <f t="shared" si="9"/>
        <v/>
      </c>
      <c r="AJ25" s="1742"/>
      <c r="AK25" s="1741"/>
      <c r="AL25" s="1741"/>
      <c r="AM25" s="1742" t="str">
        <f t="shared" si="10"/>
        <v/>
      </c>
      <c r="AN25" s="1742"/>
      <c r="AO25" s="1741"/>
      <c r="AP25" s="1741"/>
      <c r="AQ25" s="1742" t="str">
        <f t="shared" si="11"/>
        <v/>
      </c>
      <c r="AR25" s="1742"/>
      <c r="AS25" s="1775"/>
      <c r="AT25" s="1741"/>
      <c r="AU25" s="1742" t="str">
        <f t="shared" si="12"/>
        <v/>
      </c>
      <c r="AV25" s="1747"/>
      <c r="AW25" s="5"/>
      <c r="AX25" s="1726" t="s">
        <v>74</v>
      </c>
      <c r="AY25" s="1727"/>
      <c r="AZ25" s="1727"/>
      <c r="BA25" s="1727"/>
      <c r="BB25" s="1727"/>
      <c r="BC25" s="1728"/>
      <c r="BD25" s="1707" t="str">
        <f>IFERROR(IF(BD24&lt;=20,((BD23-(BD23/BD24))/(BD24-1)),(BD23-6)/(BD24-1)),"")</f>
        <v/>
      </c>
      <c r="BE25" s="1707"/>
      <c r="BF25" s="1708"/>
      <c r="BG25" s="5"/>
      <c r="BH25" s="5"/>
      <c r="BI25" s="96"/>
      <c r="BJ25" s="96"/>
      <c r="BK25" s="96"/>
      <c r="BL25" s="96"/>
      <c r="BM25" s="96"/>
      <c r="BN25" s="96"/>
      <c r="BO25" s="96"/>
      <c r="BP25" s="96"/>
      <c r="BQ25" s="96"/>
      <c r="BR25" s="96"/>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787">
        <v>7</v>
      </c>
      <c r="B26" s="1788"/>
      <c r="C26" s="1793" t="str">
        <f t="shared" si="1"/>
        <v/>
      </c>
      <c r="D26" s="1794"/>
      <c r="E26" s="1741"/>
      <c r="F26" s="1741"/>
      <c r="G26" s="1742" t="str">
        <f t="shared" si="2"/>
        <v/>
      </c>
      <c r="H26" s="1742"/>
      <c r="I26" s="1741"/>
      <c r="J26" s="1741"/>
      <c r="K26" s="1742" t="str">
        <f t="shared" si="3"/>
        <v/>
      </c>
      <c r="L26" s="1742"/>
      <c r="M26" s="1741"/>
      <c r="N26" s="1741"/>
      <c r="O26" s="1742" t="str">
        <f t="shared" si="4"/>
        <v/>
      </c>
      <c r="P26" s="1742"/>
      <c r="Q26" s="1741"/>
      <c r="R26" s="1741"/>
      <c r="S26" s="1742" t="str">
        <f t="shared" si="5"/>
        <v/>
      </c>
      <c r="T26" s="1742"/>
      <c r="U26" s="1741"/>
      <c r="V26" s="1741"/>
      <c r="W26" s="1742" t="str">
        <f t="shared" si="6"/>
        <v/>
      </c>
      <c r="X26" s="1742"/>
      <c r="Y26" s="1741"/>
      <c r="Z26" s="1741"/>
      <c r="AA26" s="1742" t="str">
        <f t="shared" si="7"/>
        <v/>
      </c>
      <c r="AB26" s="1742"/>
      <c r="AC26" s="1741"/>
      <c r="AD26" s="1741"/>
      <c r="AE26" s="1742" t="str">
        <f t="shared" si="8"/>
        <v/>
      </c>
      <c r="AF26" s="1742"/>
      <c r="AG26" s="1741"/>
      <c r="AH26" s="1741"/>
      <c r="AI26" s="1742" t="str">
        <f t="shared" si="9"/>
        <v/>
      </c>
      <c r="AJ26" s="1742"/>
      <c r="AK26" s="1741"/>
      <c r="AL26" s="1741"/>
      <c r="AM26" s="1742" t="str">
        <f t="shared" si="10"/>
        <v/>
      </c>
      <c r="AN26" s="1742"/>
      <c r="AO26" s="1741"/>
      <c r="AP26" s="1741"/>
      <c r="AQ26" s="1742" t="str">
        <f t="shared" si="11"/>
        <v/>
      </c>
      <c r="AR26" s="1742"/>
      <c r="AS26" s="1775"/>
      <c r="AT26" s="1741"/>
      <c r="AU26" s="1742" t="str">
        <f t="shared" si="12"/>
        <v/>
      </c>
      <c r="AV26" s="1747"/>
      <c r="AW26" s="5"/>
      <c r="AX26" s="5"/>
      <c r="AY26" s="5"/>
      <c r="AZ26" s="5"/>
      <c r="BA26" s="5"/>
      <c r="BB26" s="5"/>
      <c r="BC26" s="5"/>
      <c r="BD26" s="5"/>
      <c r="BE26" s="5"/>
      <c r="BF26" s="5"/>
      <c r="BG26" s="5"/>
      <c r="BH26" s="5"/>
      <c r="BI26" s="96"/>
      <c r="BJ26" s="96"/>
      <c r="BK26" s="96"/>
      <c r="BL26" s="96"/>
      <c r="BM26" s="96"/>
      <c r="BN26" s="96"/>
      <c r="BO26" s="96"/>
      <c r="BP26" s="96"/>
      <c r="BQ26" s="96"/>
      <c r="BR26" s="96"/>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787">
        <v>8</v>
      </c>
      <c r="B27" s="1788"/>
      <c r="C27" s="1793" t="str">
        <f t="shared" si="1"/>
        <v/>
      </c>
      <c r="D27" s="1794"/>
      <c r="E27" s="1741"/>
      <c r="F27" s="1741"/>
      <c r="G27" s="1742" t="str">
        <f t="shared" si="2"/>
        <v/>
      </c>
      <c r="H27" s="1742"/>
      <c r="I27" s="1741"/>
      <c r="J27" s="1741"/>
      <c r="K27" s="1742" t="str">
        <f t="shared" si="3"/>
        <v/>
      </c>
      <c r="L27" s="1742"/>
      <c r="M27" s="1741"/>
      <c r="N27" s="1741"/>
      <c r="O27" s="1742" t="str">
        <f t="shared" si="4"/>
        <v/>
      </c>
      <c r="P27" s="1742"/>
      <c r="Q27" s="1741"/>
      <c r="R27" s="1741"/>
      <c r="S27" s="1742" t="str">
        <f t="shared" si="5"/>
        <v/>
      </c>
      <c r="T27" s="1742"/>
      <c r="U27" s="1741"/>
      <c r="V27" s="1741"/>
      <c r="W27" s="1742" t="str">
        <f t="shared" si="6"/>
        <v/>
      </c>
      <c r="X27" s="1742"/>
      <c r="Y27" s="1741"/>
      <c r="Z27" s="1741"/>
      <c r="AA27" s="1742" t="str">
        <f t="shared" si="7"/>
        <v/>
      </c>
      <c r="AB27" s="1742"/>
      <c r="AC27" s="1741"/>
      <c r="AD27" s="1741"/>
      <c r="AE27" s="1742" t="str">
        <f t="shared" si="8"/>
        <v/>
      </c>
      <c r="AF27" s="1742"/>
      <c r="AG27" s="1741"/>
      <c r="AH27" s="1741"/>
      <c r="AI27" s="1742" t="str">
        <f t="shared" si="9"/>
        <v/>
      </c>
      <c r="AJ27" s="1742"/>
      <c r="AK27" s="1741"/>
      <c r="AL27" s="1741"/>
      <c r="AM27" s="1742" t="str">
        <f t="shared" si="10"/>
        <v/>
      </c>
      <c r="AN27" s="1742"/>
      <c r="AO27" s="1741"/>
      <c r="AP27" s="1741"/>
      <c r="AQ27" s="1742" t="str">
        <f t="shared" si="11"/>
        <v/>
      </c>
      <c r="AR27" s="1742"/>
      <c r="AS27" s="1775"/>
      <c r="AT27" s="1741"/>
      <c r="AU27" s="1742" t="str">
        <f t="shared" si="12"/>
        <v/>
      </c>
      <c r="AV27" s="1747"/>
      <c r="AW27" s="5"/>
      <c r="AX27" s="1276" t="s">
        <v>696</v>
      </c>
      <c r="AY27" s="1277"/>
      <c r="AZ27" s="1277"/>
      <c r="BA27" s="1277"/>
      <c r="BB27" s="1277"/>
      <c r="BC27" s="1277"/>
      <c r="BD27" s="1277"/>
      <c r="BE27" s="1277"/>
      <c r="BF27" s="1277"/>
      <c r="BG27" s="1277"/>
      <c r="BH27" s="1277"/>
      <c r="BI27" s="1277"/>
      <c r="BJ27" s="1277"/>
      <c r="BK27" s="1277"/>
      <c r="BL27" s="1278"/>
      <c r="BM27" s="96"/>
      <c r="BN27" s="96"/>
      <c r="BO27" s="96"/>
      <c r="BP27" s="96"/>
      <c r="BQ27" s="96"/>
      <c r="BR27" s="96"/>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787">
        <v>9</v>
      </c>
      <c r="B28" s="1788"/>
      <c r="C28" s="1793" t="str">
        <f t="shared" si="1"/>
        <v/>
      </c>
      <c r="D28" s="1794"/>
      <c r="E28" s="1741"/>
      <c r="F28" s="1741"/>
      <c r="G28" s="1742" t="str">
        <f t="shared" si="2"/>
        <v/>
      </c>
      <c r="H28" s="1742"/>
      <c r="I28" s="1741"/>
      <c r="J28" s="1741"/>
      <c r="K28" s="1742" t="str">
        <f t="shared" si="3"/>
        <v/>
      </c>
      <c r="L28" s="1742"/>
      <c r="M28" s="1741"/>
      <c r="N28" s="1741"/>
      <c r="O28" s="1742" t="str">
        <f t="shared" si="4"/>
        <v/>
      </c>
      <c r="P28" s="1742"/>
      <c r="Q28" s="1741"/>
      <c r="R28" s="1741"/>
      <c r="S28" s="1742" t="str">
        <f t="shared" si="5"/>
        <v/>
      </c>
      <c r="T28" s="1742"/>
      <c r="U28" s="1741"/>
      <c r="V28" s="1741"/>
      <c r="W28" s="1742" t="str">
        <f t="shared" si="6"/>
        <v/>
      </c>
      <c r="X28" s="1742"/>
      <c r="Y28" s="1741"/>
      <c r="Z28" s="1741"/>
      <c r="AA28" s="1742" t="str">
        <f t="shared" si="7"/>
        <v/>
      </c>
      <c r="AB28" s="1742"/>
      <c r="AC28" s="1741"/>
      <c r="AD28" s="1741"/>
      <c r="AE28" s="1742" t="str">
        <f t="shared" si="8"/>
        <v/>
      </c>
      <c r="AF28" s="1742"/>
      <c r="AG28" s="1741"/>
      <c r="AH28" s="1741"/>
      <c r="AI28" s="1742" t="str">
        <f t="shared" si="9"/>
        <v/>
      </c>
      <c r="AJ28" s="1742"/>
      <c r="AK28" s="1741"/>
      <c r="AL28" s="1741"/>
      <c r="AM28" s="1742" t="str">
        <f t="shared" si="10"/>
        <v/>
      </c>
      <c r="AN28" s="1742"/>
      <c r="AO28" s="1741"/>
      <c r="AP28" s="1741"/>
      <c r="AQ28" s="1742" t="str">
        <f t="shared" si="11"/>
        <v/>
      </c>
      <c r="AR28" s="1742"/>
      <c r="AS28" s="1775"/>
      <c r="AT28" s="1741"/>
      <c r="AU28" s="1742" t="str">
        <f t="shared" si="12"/>
        <v/>
      </c>
      <c r="AV28" s="1747"/>
      <c r="AW28" s="5"/>
      <c r="AX28" s="973"/>
      <c r="AY28" s="974"/>
      <c r="AZ28" s="974"/>
      <c r="BA28" s="974"/>
      <c r="BB28" s="975"/>
      <c r="BC28" s="976"/>
      <c r="BD28" s="974"/>
      <c r="BE28" s="974"/>
      <c r="BF28" s="974"/>
      <c r="BG28" s="975"/>
      <c r="BH28" s="976"/>
      <c r="BI28" s="974"/>
      <c r="BJ28" s="974"/>
      <c r="BK28" s="974"/>
      <c r="BL28" s="977"/>
      <c r="BM28" s="96"/>
      <c r="BN28" s="96"/>
      <c r="BO28" s="96"/>
      <c r="BP28" s="96"/>
      <c r="BQ28" s="96"/>
      <c r="BR28" s="96"/>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787">
        <v>10</v>
      </c>
      <c r="B29" s="1788"/>
      <c r="C29" s="1793" t="str">
        <f t="shared" si="1"/>
        <v/>
      </c>
      <c r="D29" s="1794"/>
      <c r="E29" s="1781"/>
      <c r="F29" s="1781"/>
      <c r="G29" s="1780" t="str">
        <f t="shared" si="2"/>
        <v/>
      </c>
      <c r="H29" s="1780"/>
      <c r="I29" s="1781"/>
      <c r="J29" s="1781"/>
      <c r="K29" s="1780" t="str">
        <f t="shared" si="3"/>
        <v/>
      </c>
      <c r="L29" s="1780"/>
      <c r="M29" s="1741"/>
      <c r="N29" s="1741"/>
      <c r="O29" s="1742" t="str">
        <f t="shared" si="4"/>
        <v/>
      </c>
      <c r="P29" s="1742"/>
      <c r="Q29" s="1741"/>
      <c r="R29" s="1741"/>
      <c r="S29" s="1742" t="str">
        <f t="shared" si="5"/>
        <v/>
      </c>
      <c r="T29" s="1742"/>
      <c r="U29" s="1741"/>
      <c r="V29" s="1741"/>
      <c r="W29" s="1742" t="str">
        <f t="shared" si="6"/>
        <v/>
      </c>
      <c r="X29" s="1742"/>
      <c r="Y29" s="1741"/>
      <c r="Z29" s="1741"/>
      <c r="AA29" s="1742" t="str">
        <f t="shared" si="7"/>
        <v/>
      </c>
      <c r="AB29" s="1742"/>
      <c r="AC29" s="1741"/>
      <c r="AD29" s="1741"/>
      <c r="AE29" s="1742" t="str">
        <f t="shared" si="8"/>
        <v/>
      </c>
      <c r="AF29" s="1742"/>
      <c r="AG29" s="1741"/>
      <c r="AH29" s="1741"/>
      <c r="AI29" s="1742" t="str">
        <f t="shared" si="9"/>
        <v/>
      </c>
      <c r="AJ29" s="1742"/>
      <c r="AK29" s="1741"/>
      <c r="AL29" s="1741"/>
      <c r="AM29" s="1742" t="str">
        <f t="shared" si="10"/>
        <v/>
      </c>
      <c r="AN29" s="1742"/>
      <c r="AO29" s="1741"/>
      <c r="AP29" s="1741"/>
      <c r="AQ29" s="1742" t="str">
        <f t="shared" si="11"/>
        <v/>
      </c>
      <c r="AR29" s="1742"/>
      <c r="AS29" s="1775"/>
      <c r="AT29" s="1741"/>
      <c r="AU29" s="1742" t="str">
        <f t="shared" si="12"/>
        <v/>
      </c>
      <c r="AV29" s="1747"/>
      <c r="AW29" s="5"/>
      <c r="AX29" s="969"/>
      <c r="AY29" s="945"/>
      <c r="AZ29" s="945"/>
      <c r="BA29" s="945"/>
      <c r="BB29" s="946"/>
      <c r="BC29" s="944"/>
      <c r="BD29" s="945"/>
      <c r="BE29" s="945"/>
      <c r="BF29" s="945"/>
      <c r="BG29" s="946"/>
      <c r="BH29" s="944"/>
      <c r="BI29" s="945"/>
      <c r="BJ29" s="945"/>
      <c r="BK29" s="945"/>
      <c r="BL29" s="949"/>
      <c r="BM29" s="96"/>
      <c r="BN29" s="96"/>
      <c r="BO29" s="96"/>
      <c r="BP29" s="96"/>
      <c r="BQ29" s="96"/>
      <c r="BR29" s="96"/>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785" t="s">
        <v>40</v>
      </c>
      <c r="B30" s="1786"/>
      <c r="C30" s="1786"/>
      <c r="D30" s="1786"/>
      <c r="E30" s="1776"/>
      <c r="F30" s="1777"/>
      <c r="G30" s="1666" t="str">
        <f>IF(E18="","",ROUND(SUM(G20:H29),0))</f>
        <v/>
      </c>
      <c r="H30" s="1667"/>
      <c r="I30" s="1778"/>
      <c r="J30" s="1777"/>
      <c r="K30" s="1666" t="str">
        <f>IF(I18="","",ROUND(SUM(K20:L29),0))</f>
        <v/>
      </c>
      <c r="L30" s="1676"/>
      <c r="M30" s="1778"/>
      <c r="N30" s="1779"/>
      <c r="O30" s="1666" t="str">
        <f>IF(M18="","",ROUND(SUM(O20:P29),0))</f>
        <v/>
      </c>
      <c r="P30" s="1667"/>
      <c r="Q30" s="1778"/>
      <c r="R30" s="1777"/>
      <c r="S30" s="1666" t="str">
        <f>IF(Q18="","",ROUND(SUM(S20:T29),0))</f>
        <v/>
      </c>
      <c r="T30" s="1676"/>
      <c r="U30" s="1777"/>
      <c r="V30" s="1777"/>
      <c r="W30" s="1666" t="str">
        <f>IF(U18="","",ROUND(SUM(W20:X29),0))</f>
        <v/>
      </c>
      <c r="X30" s="1667"/>
      <c r="Y30" s="1778"/>
      <c r="Z30" s="1777"/>
      <c r="AA30" s="1666" t="str">
        <f>IF(Y18="","",ROUND(SUM(AA20:AB29),0))</f>
        <v/>
      </c>
      <c r="AB30" s="1676"/>
      <c r="AC30" s="1777"/>
      <c r="AD30" s="1777"/>
      <c r="AE30" s="1666" t="str">
        <f>IF(AC18="","",ROUND(SUM(AE20:AF29),0))</f>
        <v/>
      </c>
      <c r="AF30" s="1667"/>
      <c r="AG30" s="1778"/>
      <c r="AH30" s="1777"/>
      <c r="AI30" s="1666" t="str">
        <f>IF(AG18="","",ROUND(SUM(AI20:AJ29),0))</f>
        <v/>
      </c>
      <c r="AJ30" s="1667"/>
      <c r="AK30" s="1778"/>
      <c r="AL30" s="1779"/>
      <c r="AM30" s="1666" t="str">
        <f>IF(AK18="","",ROUND(SUM(AM20:AN29),0))</f>
        <v/>
      </c>
      <c r="AN30" s="1667"/>
      <c r="AO30" s="1778"/>
      <c r="AP30" s="1779"/>
      <c r="AQ30" s="1666" t="str">
        <f>IF(AO18="","",ROUND(SUM(AQ20:AR29),0))</f>
        <v/>
      </c>
      <c r="AR30" s="1676"/>
      <c r="AS30" s="1777"/>
      <c r="AT30" s="1779"/>
      <c r="AU30" s="1666" t="str">
        <f>IF(AS18="","",ROUND(SUM(AU20:AV29),0))</f>
        <v/>
      </c>
      <c r="AV30" s="1668"/>
      <c r="AW30" s="5"/>
      <c r="AX30" s="969"/>
      <c r="AY30" s="945"/>
      <c r="AZ30" s="945"/>
      <c r="BA30" s="945"/>
      <c r="BB30" s="946"/>
      <c r="BC30" s="944"/>
      <c r="BD30" s="945"/>
      <c r="BE30" s="945"/>
      <c r="BF30" s="945"/>
      <c r="BG30" s="946"/>
      <c r="BH30" s="944"/>
      <c r="BI30" s="945"/>
      <c r="BJ30" s="945"/>
      <c r="BK30" s="945"/>
      <c r="BL30" s="949"/>
      <c r="BM30" s="96"/>
      <c r="BN30" s="96"/>
      <c r="BO30" s="96"/>
      <c r="BP30" s="96"/>
      <c r="BQ30" s="96"/>
      <c r="BR30" s="96"/>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6"/>
      <c r="AK31" s="6"/>
      <c r="AL31" s="6"/>
      <c r="AM31" s="6"/>
      <c r="AN31" s="6"/>
      <c r="AO31" s="6"/>
      <c r="AP31" s="6"/>
      <c r="AQ31" s="6"/>
      <c r="AR31" s="6"/>
      <c r="AS31" s="6"/>
      <c r="AT31" s="6"/>
      <c r="AU31" s="6"/>
      <c r="AV31" s="6"/>
      <c r="AW31" s="5"/>
      <c r="AX31" s="969"/>
      <c r="AY31" s="945"/>
      <c r="AZ31" s="945"/>
      <c r="BA31" s="945"/>
      <c r="BB31" s="946"/>
      <c r="BC31" s="944"/>
      <c r="BD31" s="945"/>
      <c r="BE31" s="945"/>
      <c r="BF31" s="945"/>
      <c r="BG31" s="946"/>
      <c r="BH31" s="944"/>
      <c r="BI31" s="945"/>
      <c r="BJ31" s="945"/>
      <c r="BK31" s="945"/>
      <c r="BL31" s="949"/>
      <c r="BM31" s="96"/>
      <c r="BN31" s="96"/>
      <c r="BO31" s="96"/>
      <c r="BP31" s="96"/>
      <c r="BQ31" s="96"/>
      <c r="BR31" s="96"/>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6"/>
      <c r="B32" s="6"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6"/>
      <c r="AF32" s="6"/>
      <c r="AG32" s="6"/>
      <c r="AH32" s="6"/>
      <c r="AI32" s="6"/>
      <c r="AJ32" s="6"/>
      <c r="AK32" s="6"/>
      <c r="AL32" s="6"/>
      <c r="AM32" s="6"/>
      <c r="AN32" s="6"/>
      <c r="AO32" s="6"/>
      <c r="AP32" s="6"/>
      <c r="AQ32" s="6"/>
      <c r="AR32" s="6"/>
      <c r="AS32" s="6"/>
      <c r="AT32" s="6"/>
      <c r="AU32" s="6"/>
      <c r="AV32" s="6"/>
      <c r="AW32" s="5"/>
      <c r="AX32" s="969"/>
      <c r="AY32" s="945"/>
      <c r="AZ32" s="945"/>
      <c r="BA32" s="945"/>
      <c r="BB32" s="946"/>
      <c r="BC32" s="944"/>
      <c r="BD32" s="945"/>
      <c r="BE32" s="945"/>
      <c r="BF32" s="945"/>
      <c r="BG32" s="946"/>
      <c r="BH32" s="944"/>
      <c r="BI32" s="945"/>
      <c r="BJ32" s="945"/>
      <c r="BK32" s="945"/>
      <c r="BL32" s="949"/>
      <c r="BM32" s="96"/>
      <c r="BN32" s="96"/>
      <c r="BO32" s="96"/>
      <c r="BP32" s="96"/>
      <c r="BQ32" s="96"/>
      <c r="BR32" s="96"/>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76"/>
      <c r="C33" s="876"/>
      <c r="D33" s="876"/>
      <c r="E33" s="876"/>
      <c r="F33" s="876"/>
      <c r="G33" s="876"/>
      <c r="H33" s="876"/>
      <c r="I33" s="876"/>
      <c r="J33" s="876"/>
      <c r="K33" s="876"/>
      <c r="L33" s="876"/>
      <c r="M33" s="876"/>
      <c r="N33" s="876"/>
      <c r="O33" s="876"/>
      <c r="P33" s="876"/>
      <c r="Q33" s="876"/>
      <c r="R33" s="876"/>
      <c r="S33" s="876"/>
      <c r="T33" s="876"/>
      <c r="U33" s="876"/>
      <c r="V33" s="876"/>
      <c r="W33" s="876"/>
      <c r="X33" s="876"/>
      <c r="Y33" s="876"/>
      <c r="Z33" s="876"/>
      <c r="AA33" s="876"/>
      <c r="AB33" s="876"/>
      <c r="AC33" s="876"/>
      <c r="AD33" s="876"/>
      <c r="AE33" s="6"/>
      <c r="AF33" s="1650" t="s">
        <v>670</v>
      </c>
      <c r="AG33" s="1651"/>
      <c r="AH33" s="1651"/>
      <c r="AI33" s="1651"/>
      <c r="AJ33" s="1651"/>
      <c r="AK33" s="1651"/>
      <c r="AL33" s="1651"/>
      <c r="AM33" s="1651"/>
      <c r="AN33" s="1651"/>
      <c r="AO33" s="1651"/>
      <c r="AP33" s="367"/>
      <c r="AQ33" s="368" t="s">
        <v>669</v>
      </c>
      <c r="AR33" s="1782"/>
      <c r="AS33" s="1782"/>
      <c r="AT33" s="453" t="s">
        <v>493</v>
      </c>
      <c r="AU33" s="1782"/>
      <c r="AV33" s="1783"/>
      <c r="AW33" s="5"/>
      <c r="AX33" s="952"/>
      <c r="AY33" s="942"/>
      <c r="AZ33" s="942"/>
      <c r="BA33" s="942"/>
      <c r="BB33" s="943"/>
      <c r="BC33" s="941"/>
      <c r="BD33" s="942"/>
      <c r="BE33" s="942"/>
      <c r="BF33" s="942"/>
      <c r="BG33" s="943"/>
      <c r="BH33" s="941"/>
      <c r="BI33" s="942"/>
      <c r="BJ33" s="942"/>
      <c r="BK33" s="942"/>
      <c r="BL33" s="951"/>
      <c r="BM33" s="96"/>
      <c r="BN33" s="96"/>
      <c r="BO33" s="96"/>
      <c r="BP33" s="96"/>
      <c r="BQ33" s="96"/>
      <c r="BR33" s="96"/>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76"/>
      <c r="C34" s="876"/>
      <c r="D34" s="876"/>
      <c r="E34" s="876"/>
      <c r="F34" s="876"/>
      <c r="G34" s="876"/>
      <c r="H34" s="876"/>
      <c r="I34" s="876"/>
      <c r="J34" s="876"/>
      <c r="K34" s="876"/>
      <c r="L34" s="876"/>
      <c r="M34" s="876"/>
      <c r="N34" s="876"/>
      <c r="O34" s="876"/>
      <c r="P34" s="876"/>
      <c r="Q34" s="876"/>
      <c r="R34" s="876"/>
      <c r="S34" s="876"/>
      <c r="T34" s="876"/>
      <c r="U34" s="876"/>
      <c r="V34" s="876"/>
      <c r="W34" s="876"/>
      <c r="X34" s="876"/>
      <c r="Y34" s="876"/>
      <c r="Z34" s="876"/>
      <c r="AA34" s="876"/>
      <c r="AB34" s="876"/>
      <c r="AC34" s="876"/>
      <c r="AD34" s="876"/>
      <c r="AE34" s="6"/>
      <c r="AF34" s="1297" t="s">
        <v>71</v>
      </c>
      <c r="AG34" s="1298"/>
      <c r="AH34" s="1298"/>
      <c r="AI34" s="1298"/>
      <c r="AJ34" s="1298"/>
      <c r="AK34" s="1298"/>
      <c r="AL34" s="1298"/>
      <c r="AM34" s="1298"/>
      <c r="AN34" s="1298"/>
      <c r="AO34" s="1298"/>
      <c r="AP34" s="1072"/>
      <c r="AQ34" s="1085"/>
      <c r="AR34" s="1085"/>
      <c r="AS34" s="1085"/>
      <c r="AT34" s="1300" t="s">
        <v>70</v>
      </c>
      <c r="AU34" s="1300"/>
      <c r="AV34" s="1655"/>
      <c r="AW34" s="5"/>
      <c r="AX34" s="5"/>
      <c r="AY34" s="5"/>
      <c r="AZ34" s="5"/>
      <c r="BA34" s="5"/>
      <c r="BB34" s="5"/>
      <c r="BC34" s="5"/>
      <c r="BD34" s="5"/>
      <c r="BE34" s="5"/>
      <c r="BF34" s="5"/>
      <c r="BG34" s="5"/>
      <c r="BH34" s="5"/>
      <c r="BI34" s="96"/>
      <c r="BJ34" s="96"/>
      <c r="BK34" s="96"/>
      <c r="BL34" s="96"/>
      <c r="BM34" s="96"/>
      <c r="BN34" s="96"/>
      <c r="BO34" s="96"/>
      <c r="BP34" s="96"/>
      <c r="BQ34" s="96"/>
      <c r="BR34" s="96"/>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6"/>
      <c r="AF35" s="1297" t="s">
        <v>69</v>
      </c>
      <c r="AG35" s="1298"/>
      <c r="AH35" s="1298"/>
      <c r="AI35" s="1298"/>
      <c r="AJ35" s="1298"/>
      <c r="AK35" s="1298"/>
      <c r="AL35" s="1298"/>
      <c r="AM35" s="1298"/>
      <c r="AN35" s="1298"/>
      <c r="AO35" s="1298"/>
      <c r="AP35" s="1661" t="str">
        <f>IF((SUM(E30:AV30)+ SUM(E40:L40))&lt;&gt;0,(SUM(E30:AV30)+ SUM(E40:L40)),"")</f>
        <v/>
      </c>
      <c r="AQ35" s="1662"/>
      <c r="AR35" s="1662"/>
      <c r="AS35" s="1662"/>
      <c r="AT35" s="1300" t="s">
        <v>66</v>
      </c>
      <c r="AU35" s="1300"/>
      <c r="AV35" s="1655"/>
      <c r="AW35" s="5"/>
      <c r="AX35" s="1784" t="s">
        <v>1034</v>
      </c>
      <c r="AY35" s="1784"/>
      <c r="AZ35" s="1784"/>
      <c r="BA35" s="1784"/>
      <c r="BB35" s="1784"/>
      <c r="BC35" s="1784"/>
      <c r="BD35" s="1784"/>
      <c r="BE35" s="1784"/>
      <c r="BF35" s="1784"/>
      <c r="BG35" s="1784"/>
      <c r="BH35" s="1784"/>
      <c r="BI35" s="1784"/>
      <c r="BJ35" s="1784"/>
      <c r="BK35" s="1784"/>
      <c r="BL35" s="1784"/>
      <c r="BM35" s="1784"/>
      <c r="BN35" s="1784"/>
      <c r="BO35" s="1784"/>
      <c r="BP35" s="1784"/>
      <c r="BQ35" s="1784"/>
      <c r="BR35" s="1784"/>
      <c r="BS35" s="1784"/>
      <c r="BT35" s="1784"/>
      <c r="BU35" s="1784"/>
      <c r="BV35" s="1784"/>
      <c r="BW35" s="1784"/>
      <c r="BX35" s="1784"/>
      <c r="BY35" s="1784"/>
      <c r="BZ35" s="750"/>
      <c r="CA35" s="5"/>
      <c r="CB35" s="5"/>
      <c r="CC35" s="5"/>
      <c r="CD35" s="5"/>
      <c r="CE35" s="5"/>
      <c r="CF35" s="5"/>
      <c r="CG35" s="5"/>
      <c r="CH35" s="5"/>
      <c r="CI35" s="5"/>
      <c r="CJ35" s="5"/>
      <c r="CK35" s="5"/>
      <c r="CL35" s="5"/>
    </row>
    <row r="36" spans="1:90"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6"/>
      <c r="AF36" s="1297" t="s">
        <v>68</v>
      </c>
      <c r="AG36" s="1298"/>
      <c r="AH36" s="1298"/>
      <c r="AI36" s="1298"/>
      <c r="AJ36" s="1298"/>
      <c r="AK36" s="1298"/>
      <c r="AL36" s="1298"/>
      <c r="AM36" s="1298"/>
      <c r="AN36" s="1298"/>
      <c r="AO36" s="1298"/>
      <c r="AP36" s="1652" t="str">
        <f>IF(((COUNT(E20:AV29)/2) + (COUNT(E31:L39)/2))&lt;&gt;0,((COUNT(E20:AV29)/2) + (COUNT(E31:L39)/2)),"")</f>
        <v/>
      </c>
      <c r="AQ36" s="1653"/>
      <c r="AR36" s="1653"/>
      <c r="AS36" s="1653"/>
      <c r="AT36" s="1653"/>
      <c r="AU36" s="1653"/>
      <c r="AV36" s="1654"/>
      <c r="AW36" s="5"/>
      <c r="AX36" s="1784"/>
      <c r="AY36" s="1784"/>
      <c r="AZ36" s="1784"/>
      <c r="BA36" s="1784"/>
      <c r="BB36" s="1784"/>
      <c r="BC36" s="1784"/>
      <c r="BD36" s="1784"/>
      <c r="BE36" s="1784"/>
      <c r="BF36" s="1784"/>
      <c r="BG36" s="1784"/>
      <c r="BH36" s="1784"/>
      <c r="BI36" s="1784"/>
      <c r="BJ36" s="1784"/>
      <c r="BK36" s="1784"/>
      <c r="BL36" s="1784"/>
      <c r="BM36" s="1784"/>
      <c r="BN36" s="1784"/>
      <c r="BO36" s="1784"/>
      <c r="BP36" s="1784"/>
      <c r="BQ36" s="1784"/>
      <c r="BR36" s="1784"/>
      <c r="BS36" s="1784"/>
      <c r="BT36" s="1784"/>
      <c r="BU36" s="1784"/>
      <c r="BV36" s="1784"/>
      <c r="BW36" s="1784"/>
      <c r="BX36" s="1784"/>
      <c r="BY36" s="1784"/>
      <c r="BZ36" s="750"/>
      <c r="CA36" s="5"/>
      <c r="CB36" s="5"/>
      <c r="CC36" s="5"/>
      <c r="CD36" s="5"/>
      <c r="CE36" s="5"/>
      <c r="CF36" s="5"/>
      <c r="CG36" s="5"/>
      <c r="CH36" s="5"/>
      <c r="CI36" s="5"/>
      <c r="CJ36" s="5"/>
      <c r="CK36" s="5"/>
      <c r="CL36" s="5"/>
    </row>
    <row r="37" spans="1:90"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6"/>
      <c r="AF37" s="1297" t="s">
        <v>67</v>
      </c>
      <c r="AG37" s="1298"/>
      <c r="AH37" s="1298"/>
      <c r="AI37" s="1298"/>
      <c r="AJ37" s="1298"/>
      <c r="AK37" s="1298"/>
      <c r="AL37" s="1298"/>
      <c r="AM37" s="1298"/>
      <c r="AN37" s="1298"/>
      <c r="AO37" s="1298"/>
      <c r="AP37" s="1661" t="str">
        <f>IFERROR(ROUND(AP35/AP36,2),"")</f>
        <v/>
      </c>
      <c r="AQ37" s="1662"/>
      <c r="AR37" s="1662"/>
      <c r="AS37" s="1662"/>
      <c r="AT37" s="1300" t="s">
        <v>66</v>
      </c>
      <c r="AU37" s="1300"/>
      <c r="AV37" s="1655"/>
      <c r="AW37" s="5"/>
      <c r="AX37" s="1784" t="s">
        <v>1033</v>
      </c>
      <c r="AY37" s="1784"/>
      <c r="AZ37" s="1784"/>
      <c r="BA37" s="1784"/>
      <c r="BB37" s="1784"/>
      <c r="BC37" s="1784"/>
      <c r="BD37" s="1784"/>
      <c r="BE37" s="1784"/>
      <c r="BF37" s="1784"/>
      <c r="BG37" s="1784"/>
      <c r="BH37" s="1784"/>
      <c r="BI37" s="1784"/>
      <c r="BJ37" s="1784"/>
      <c r="BK37" s="1784"/>
      <c r="BL37" s="1784"/>
      <c r="BM37" s="1784"/>
      <c r="BN37" s="1784"/>
      <c r="BO37" s="1784"/>
      <c r="BP37" s="1784"/>
      <c r="BQ37" s="1784"/>
      <c r="BR37" s="1784"/>
      <c r="BS37" s="1784"/>
      <c r="BT37" s="1784"/>
      <c r="BU37" s="1784"/>
      <c r="BV37" s="1784"/>
      <c r="BW37" s="1784"/>
      <c r="BX37" s="1784"/>
      <c r="BY37" s="1784"/>
      <c r="BZ37" s="750"/>
      <c r="CA37" s="5"/>
      <c r="CB37" s="5"/>
      <c r="CC37" s="5"/>
      <c r="CD37" s="5"/>
      <c r="CE37" s="5"/>
      <c r="CF37" s="5"/>
      <c r="CG37" s="5"/>
      <c r="CH37" s="5"/>
      <c r="CI37" s="5"/>
      <c r="CJ37" s="5"/>
      <c r="CK37" s="5"/>
      <c r="CL37" s="5"/>
    </row>
    <row r="38" spans="1:90"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6"/>
      <c r="AF38" s="9" t="s">
        <v>65</v>
      </c>
      <c r="AG38" s="8"/>
      <c r="AH38" s="8"/>
      <c r="AI38" s="8"/>
      <c r="AJ38" s="8"/>
      <c r="AK38" s="8"/>
      <c r="AL38" s="8"/>
      <c r="AM38" s="8"/>
      <c r="AN38" s="8"/>
      <c r="AO38" s="7"/>
      <c r="AP38" s="1094"/>
      <c r="AQ38" s="1095"/>
      <c r="AR38" s="1095"/>
      <c r="AS38" s="1095"/>
      <c r="AT38" s="1095"/>
      <c r="AU38" s="1095"/>
      <c r="AV38" s="1663"/>
      <c r="AW38" s="5"/>
      <c r="AX38" s="1784"/>
      <c r="AY38" s="1784"/>
      <c r="AZ38" s="1784"/>
      <c r="BA38" s="1784"/>
      <c r="BB38" s="1784"/>
      <c r="BC38" s="1784"/>
      <c r="BD38" s="1784"/>
      <c r="BE38" s="1784"/>
      <c r="BF38" s="1784"/>
      <c r="BG38" s="1784"/>
      <c r="BH38" s="1784"/>
      <c r="BI38" s="1784"/>
      <c r="BJ38" s="1784"/>
      <c r="BK38" s="1784"/>
      <c r="BL38" s="1784"/>
      <c r="BM38" s="1784"/>
      <c r="BN38" s="1784"/>
      <c r="BO38" s="1784"/>
      <c r="BP38" s="1784"/>
      <c r="BQ38" s="1784"/>
      <c r="BR38" s="1784"/>
      <c r="BS38" s="1784"/>
      <c r="BT38" s="1784"/>
      <c r="BU38" s="1784"/>
      <c r="BV38" s="1784"/>
      <c r="BW38" s="1784"/>
      <c r="BX38" s="1784"/>
      <c r="BY38" s="1784"/>
      <c r="BZ38" s="750"/>
      <c r="CA38" s="5"/>
      <c r="CB38" s="5"/>
      <c r="CC38" s="5"/>
      <c r="CD38" s="5"/>
      <c r="CE38" s="5"/>
      <c r="CF38" s="5"/>
      <c r="CG38" s="5"/>
      <c r="CH38" s="5"/>
      <c r="CI38" s="5"/>
      <c r="CJ38" s="5"/>
      <c r="CK38" s="5"/>
      <c r="CL38" s="5"/>
    </row>
    <row r="39" spans="1:90"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6"/>
      <c r="AF39" s="1297" t="s">
        <v>64</v>
      </c>
      <c r="AG39" s="1298"/>
      <c r="AH39" s="1298"/>
      <c r="AI39" s="1298"/>
      <c r="AJ39" s="1298"/>
      <c r="AK39" s="1298"/>
      <c r="AL39" s="1298"/>
      <c r="AM39" s="1298"/>
      <c r="AN39" s="1298"/>
      <c r="AO39" s="1298"/>
      <c r="AP39" s="1657" t="str">
        <f>IF(OR(AP38&lt;&gt;0,AP38&lt;&gt;""),N13*IF(AP38&lt;&gt;"N/A",AP38,1),N13)</f>
        <v/>
      </c>
      <c r="AQ39" s="1658"/>
      <c r="AR39" s="1658"/>
      <c r="AS39" s="1658"/>
      <c r="AT39" s="1300" t="s">
        <v>63</v>
      </c>
      <c r="AU39" s="1300"/>
      <c r="AV39" s="1655"/>
      <c r="AW39" s="5"/>
      <c r="AX39" s="1798" t="s">
        <v>1035</v>
      </c>
      <c r="AY39" s="1798"/>
      <c r="AZ39" s="1798"/>
      <c r="BA39" s="1798"/>
      <c r="BB39" s="1798"/>
      <c r="BC39" s="1798"/>
      <c r="BD39" s="1798"/>
      <c r="BE39" s="1798"/>
      <c r="BF39" s="1798"/>
      <c r="BG39" s="1798"/>
      <c r="BH39" s="1798"/>
      <c r="BI39" s="1798"/>
      <c r="BJ39" s="1798"/>
      <c r="BK39" s="1798"/>
      <c r="BL39" s="1798"/>
      <c r="BM39" s="1798"/>
      <c r="BN39" s="1798"/>
      <c r="BO39" s="1798"/>
      <c r="BP39" s="1798"/>
      <c r="BQ39" s="1798"/>
      <c r="BR39" s="1798"/>
      <c r="BS39" s="1798"/>
      <c r="BT39" s="1798"/>
      <c r="BU39" s="1798"/>
      <c r="BV39" s="1798"/>
      <c r="BW39" s="1798"/>
      <c r="BX39" s="1798"/>
      <c r="BY39" s="1798"/>
      <c r="BZ39" s="1798"/>
      <c r="CA39" s="5"/>
      <c r="CB39" s="5"/>
      <c r="CC39" s="5"/>
      <c r="CD39" s="5"/>
      <c r="CE39" s="5"/>
      <c r="CF39" s="5"/>
      <c r="CG39" s="5"/>
      <c r="CH39" s="5"/>
      <c r="CI39" s="5"/>
      <c r="CJ39" s="5"/>
      <c r="CK39" s="5"/>
      <c r="CL39" s="5"/>
    </row>
    <row r="40" spans="1:90" ht="12" customHeight="1" thickBot="1" x14ac:dyDescent="0.3">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6"/>
      <c r="AF40" s="1315" t="s">
        <v>62</v>
      </c>
      <c r="AG40" s="1316"/>
      <c r="AH40" s="1316"/>
      <c r="AI40" s="1316"/>
      <c r="AJ40" s="1316"/>
      <c r="AK40" s="1316"/>
      <c r="AL40" s="1316"/>
      <c r="AM40" s="1316"/>
      <c r="AN40" s="1316"/>
      <c r="AO40" s="1316"/>
      <c r="AP40" s="1648" t="str">
        <f>IFERROR(AP39*AP37,"")</f>
        <v/>
      </c>
      <c r="AQ40" s="1649"/>
      <c r="AR40" s="1649"/>
      <c r="AS40" s="1649"/>
      <c r="AT40" s="1326" t="s">
        <v>29</v>
      </c>
      <c r="AU40" s="1326"/>
      <c r="AV40" s="1656"/>
      <c r="AW40" s="5"/>
      <c r="AX40" s="750" t="s">
        <v>1036</v>
      </c>
      <c r="AY40" s="750"/>
      <c r="AZ40" s="750"/>
      <c r="BA40" s="750"/>
      <c r="BB40" s="750"/>
      <c r="BC40" s="750"/>
      <c r="BD40" s="750"/>
      <c r="BE40" s="750"/>
      <c r="BF40" s="750"/>
      <c r="BG40" s="750"/>
      <c r="BH40" s="750"/>
      <c r="BI40" s="750"/>
      <c r="BJ40" s="750"/>
      <c r="BK40" s="750"/>
      <c r="BL40" s="750"/>
      <c r="BM40" s="750"/>
      <c r="BN40" s="750"/>
      <c r="BO40" s="750"/>
      <c r="BP40" s="750"/>
      <c r="BQ40" s="750"/>
      <c r="BR40" s="750"/>
      <c r="BS40" s="750"/>
      <c r="BT40" s="750"/>
      <c r="BU40" s="750"/>
      <c r="BV40" s="750"/>
      <c r="BW40" s="750"/>
      <c r="BX40" s="750"/>
      <c r="BY40" s="750"/>
      <c r="BZ40" s="750"/>
      <c r="CA40" s="5"/>
      <c r="CB40" s="5"/>
      <c r="CC40" s="5"/>
      <c r="CD40" s="5"/>
      <c r="CE40" s="5"/>
      <c r="CF40" s="5"/>
      <c r="CG40" s="5"/>
      <c r="CH40" s="5"/>
      <c r="CI40" s="5"/>
      <c r="CJ40" s="5"/>
      <c r="CK40" s="5"/>
      <c r="CL40" s="5"/>
    </row>
    <row r="41" spans="1:90" ht="12" customHeight="1" x14ac:dyDescent="0.25">
      <c r="A41" s="23"/>
      <c r="B41" s="876"/>
      <c r="C41" s="876"/>
      <c r="D41" s="876"/>
      <c r="E41" s="876"/>
      <c r="F41" s="876"/>
      <c r="G41" s="876"/>
      <c r="H41" s="876"/>
      <c r="I41" s="876"/>
      <c r="J41" s="876"/>
      <c r="K41" s="876"/>
      <c r="L41" s="876"/>
      <c r="M41" s="876"/>
      <c r="N41" s="876"/>
      <c r="O41" s="876"/>
      <c r="P41" s="876"/>
      <c r="Q41" s="876"/>
      <c r="R41" s="876"/>
      <c r="S41" s="876"/>
      <c r="T41" s="876"/>
      <c r="U41" s="876"/>
      <c r="V41" s="876"/>
      <c r="W41" s="876"/>
      <c r="X41" s="876"/>
      <c r="Y41" s="876"/>
      <c r="Z41" s="876"/>
      <c r="AA41" s="876"/>
      <c r="AB41" s="876"/>
      <c r="AC41" s="876"/>
      <c r="AD41" s="87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7">
    <mergeCell ref="AX37:BY38"/>
    <mergeCell ref="AX39:BZ39"/>
    <mergeCell ref="AS28:AT28"/>
    <mergeCell ref="AU28:AV28"/>
    <mergeCell ref="AS20:AT20"/>
    <mergeCell ref="AU20:AV20"/>
    <mergeCell ref="AS21:AT21"/>
    <mergeCell ref="AU21:AV21"/>
    <mergeCell ref="AS22:AT22"/>
    <mergeCell ref="AU22:AV22"/>
    <mergeCell ref="AS23:AT23"/>
    <mergeCell ref="BH28:BL28"/>
    <mergeCell ref="AX28:BB28"/>
    <mergeCell ref="BK20:BL20"/>
    <mergeCell ref="AX31:BB31"/>
    <mergeCell ref="BC31:BG31"/>
    <mergeCell ref="BH31:BL31"/>
    <mergeCell ref="AX32:BB32"/>
    <mergeCell ref="BC32:BG32"/>
    <mergeCell ref="BH32:BL32"/>
    <mergeCell ref="AS30:AT30"/>
    <mergeCell ref="AU30:AV30"/>
    <mergeCell ref="AX21:BF22"/>
    <mergeCell ref="AM29:AN29"/>
    <mergeCell ref="AO29:AP29"/>
    <mergeCell ref="AQ29:AR29"/>
    <mergeCell ref="AS29:AT29"/>
    <mergeCell ref="AU29:AV29"/>
    <mergeCell ref="AO26:AP26"/>
    <mergeCell ref="AQ26:AR26"/>
    <mergeCell ref="AS24:AT24"/>
    <mergeCell ref="AU24:AV24"/>
    <mergeCell ref="AS25:AT25"/>
    <mergeCell ref="AU25:AV25"/>
    <mergeCell ref="AO27:AP27"/>
    <mergeCell ref="AQ27:AR27"/>
    <mergeCell ref="A30:D30"/>
    <mergeCell ref="A26:B26"/>
    <mergeCell ref="A27:B27"/>
    <mergeCell ref="A28:B28"/>
    <mergeCell ref="A29:B29"/>
    <mergeCell ref="C19:D19"/>
    <mergeCell ref="C20:D20"/>
    <mergeCell ref="C21:D21"/>
    <mergeCell ref="C22:D22"/>
    <mergeCell ref="C23:D23"/>
    <mergeCell ref="C24:D24"/>
    <mergeCell ref="A19:B19"/>
    <mergeCell ref="A20:B20"/>
    <mergeCell ref="A21:B21"/>
    <mergeCell ref="A22:B22"/>
    <mergeCell ref="A23:B23"/>
    <mergeCell ref="A24:B24"/>
    <mergeCell ref="A25:B25"/>
    <mergeCell ref="C25:D25"/>
    <mergeCell ref="C26:D26"/>
    <mergeCell ref="C27:D27"/>
    <mergeCell ref="C28:D28"/>
    <mergeCell ref="C29:D29"/>
    <mergeCell ref="AF40:AO40"/>
    <mergeCell ref="AP40:AS40"/>
    <mergeCell ref="AT40:AV40"/>
    <mergeCell ref="A42:D42"/>
    <mergeCell ref="E42:K42"/>
    <mergeCell ref="AD42:AH42"/>
    <mergeCell ref="AI42:AV42"/>
    <mergeCell ref="AP38:AV38"/>
    <mergeCell ref="AF39:AO39"/>
    <mergeCell ref="AP39:AS39"/>
    <mergeCell ref="AT39:AV39"/>
    <mergeCell ref="B41:AD41"/>
    <mergeCell ref="B38:AD38"/>
    <mergeCell ref="B39:AD39"/>
    <mergeCell ref="B40:AD40"/>
    <mergeCell ref="AF37:AO37"/>
    <mergeCell ref="AP37:AS37"/>
    <mergeCell ref="AT37:AV37"/>
    <mergeCell ref="AF34:AO34"/>
    <mergeCell ref="AP34:AS34"/>
    <mergeCell ref="AT34:AV34"/>
    <mergeCell ref="AF35:AO35"/>
    <mergeCell ref="AP35:AS35"/>
    <mergeCell ref="AT35:AV35"/>
    <mergeCell ref="AF33:AO33"/>
    <mergeCell ref="AR33:AS33"/>
    <mergeCell ref="AU33:AV33"/>
    <mergeCell ref="AX33:BB33"/>
    <mergeCell ref="BC33:BG33"/>
    <mergeCell ref="BH33:BL33"/>
    <mergeCell ref="AX35:BY36"/>
    <mergeCell ref="AE30:AF30"/>
    <mergeCell ref="AG30:AH30"/>
    <mergeCell ref="AI30:AJ30"/>
    <mergeCell ref="AK30:AL30"/>
    <mergeCell ref="AM30:AN30"/>
    <mergeCell ref="AO30:AP30"/>
    <mergeCell ref="BC30:BG30"/>
    <mergeCell ref="BH30:BL30"/>
    <mergeCell ref="AX30:BB30"/>
    <mergeCell ref="AQ30:AR30"/>
    <mergeCell ref="AF36:AO36"/>
    <mergeCell ref="AP36:AV36"/>
    <mergeCell ref="E30:F30"/>
    <mergeCell ref="G30:H30"/>
    <mergeCell ref="I30:J30"/>
    <mergeCell ref="K30:L30"/>
    <mergeCell ref="M30:N30"/>
    <mergeCell ref="O30:P30"/>
    <mergeCell ref="Q30:R30"/>
    <mergeCell ref="BH29:BL29"/>
    <mergeCell ref="S30:T30"/>
    <mergeCell ref="U30:V30"/>
    <mergeCell ref="W30:X30"/>
    <mergeCell ref="Y30:Z30"/>
    <mergeCell ref="AA30:AB30"/>
    <mergeCell ref="AC30:AD30"/>
    <mergeCell ref="K29:L29"/>
    <mergeCell ref="E29:F29"/>
    <mergeCell ref="G29:H29"/>
    <mergeCell ref="I29:J29"/>
    <mergeCell ref="W29:X29"/>
    <mergeCell ref="Y29:Z29"/>
    <mergeCell ref="AA29:AB29"/>
    <mergeCell ref="AC29:AD29"/>
    <mergeCell ref="AE29:AF29"/>
    <mergeCell ref="AG29:AH29"/>
    <mergeCell ref="M29:N29"/>
    <mergeCell ref="O29:P29"/>
    <mergeCell ref="Q29:R29"/>
    <mergeCell ref="S29:T29"/>
    <mergeCell ref="U29:V29"/>
    <mergeCell ref="AO28:AP28"/>
    <mergeCell ref="AQ28:AR28"/>
    <mergeCell ref="AX29:BB29"/>
    <mergeCell ref="BC29:BG29"/>
    <mergeCell ref="AC28:AD28"/>
    <mergeCell ref="AE28:AF28"/>
    <mergeCell ref="AG28:AH28"/>
    <mergeCell ref="AI28:AJ28"/>
    <mergeCell ref="AK28:AL28"/>
    <mergeCell ref="AM28:AN28"/>
    <mergeCell ref="Q28:R28"/>
    <mergeCell ref="S28:T28"/>
    <mergeCell ref="U28:V28"/>
    <mergeCell ref="W28:X28"/>
    <mergeCell ref="Y28:Z28"/>
    <mergeCell ref="AA28:AB28"/>
    <mergeCell ref="BC28:BG28"/>
    <mergeCell ref="AI29:AJ29"/>
    <mergeCell ref="AK29:AL29"/>
    <mergeCell ref="E28:F28"/>
    <mergeCell ref="G28:H28"/>
    <mergeCell ref="I28:J28"/>
    <mergeCell ref="K28:L28"/>
    <mergeCell ref="M28:N28"/>
    <mergeCell ref="O28:P28"/>
    <mergeCell ref="AI27:AJ27"/>
    <mergeCell ref="AK27:AL27"/>
    <mergeCell ref="AM27:AN27"/>
    <mergeCell ref="W27:X27"/>
    <mergeCell ref="Y27:Z27"/>
    <mergeCell ref="AA27:AB27"/>
    <mergeCell ref="AC27:AD27"/>
    <mergeCell ref="AE27:AF27"/>
    <mergeCell ref="AG27:AH27"/>
    <mergeCell ref="K27:L27"/>
    <mergeCell ref="M27:N27"/>
    <mergeCell ref="O27:P27"/>
    <mergeCell ref="Q27:R27"/>
    <mergeCell ref="S27:T27"/>
    <mergeCell ref="AK26:AL26"/>
    <mergeCell ref="AX27:BL27"/>
    <mergeCell ref="E27:F27"/>
    <mergeCell ref="G27:H27"/>
    <mergeCell ref="I27:J27"/>
    <mergeCell ref="Y26:Z26"/>
    <mergeCell ref="AA26:AB26"/>
    <mergeCell ref="AC26:AD26"/>
    <mergeCell ref="AE26:AF26"/>
    <mergeCell ref="AG26:AH26"/>
    <mergeCell ref="AI26:AJ26"/>
    <mergeCell ref="M26:N26"/>
    <mergeCell ref="O26:P26"/>
    <mergeCell ref="Q26:R26"/>
    <mergeCell ref="S26:T26"/>
    <mergeCell ref="U26:V26"/>
    <mergeCell ref="W26:X26"/>
    <mergeCell ref="AS26:AT26"/>
    <mergeCell ref="AU26:AV26"/>
    <mergeCell ref="AS27:AT27"/>
    <mergeCell ref="AU27:AV27"/>
    <mergeCell ref="AM26:AN26"/>
    <mergeCell ref="U27:V27"/>
    <mergeCell ref="E26:F26"/>
    <mergeCell ref="G26:H26"/>
    <mergeCell ref="I26:J26"/>
    <mergeCell ref="K26:L26"/>
    <mergeCell ref="Y25:Z25"/>
    <mergeCell ref="AA25:AB25"/>
    <mergeCell ref="AC25:AD25"/>
    <mergeCell ref="AE25:AF25"/>
    <mergeCell ref="AG25:AH25"/>
    <mergeCell ref="M25:N25"/>
    <mergeCell ref="O25:P25"/>
    <mergeCell ref="Q25:R25"/>
    <mergeCell ref="S25:T25"/>
    <mergeCell ref="U25:V25"/>
    <mergeCell ref="W25:X25"/>
    <mergeCell ref="E25:F25"/>
    <mergeCell ref="G25:H25"/>
    <mergeCell ref="I25:J25"/>
    <mergeCell ref="K25:L25"/>
    <mergeCell ref="AC23:AD23"/>
    <mergeCell ref="BD24:BF24"/>
    <mergeCell ref="AK25:AL25"/>
    <mergeCell ref="AM25:AN25"/>
    <mergeCell ref="AO25:AP25"/>
    <mergeCell ref="AQ25:AR25"/>
    <mergeCell ref="AE24:AF24"/>
    <mergeCell ref="AG24:AH24"/>
    <mergeCell ref="AI24:AJ24"/>
    <mergeCell ref="AC24:AD24"/>
    <mergeCell ref="AI25:AJ25"/>
    <mergeCell ref="AX24:BC24"/>
    <mergeCell ref="AK24:AL24"/>
    <mergeCell ref="AM24:AN24"/>
    <mergeCell ref="AO24:AP24"/>
    <mergeCell ref="AX23:BC23"/>
    <mergeCell ref="BD23:BF23"/>
    <mergeCell ref="AQ24:AR24"/>
    <mergeCell ref="AX25:BC25"/>
    <mergeCell ref="BD25:BF25"/>
    <mergeCell ref="S24:T24"/>
    <mergeCell ref="U24:V24"/>
    <mergeCell ref="W24:X24"/>
    <mergeCell ref="E21:F21"/>
    <mergeCell ref="G21:H21"/>
    <mergeCell ref="I21:J21"/>
    <mergeCell ref="K21:L21"/>
    <mergeCell ref="Y22:Z22"/>
    <mergeCell ref="AA22:AB22"/>
    <mergeCell ref="M22:N22"/>
    <mergeCell ref="O22:P22"/>
    <mergeCell ref="Q22:R22"/>
    <mergeCell ref="S22:T22"/>
    <mergeCell ref="U22:V22"/>
    <mergeCell ref="W22:X22"/>
    <mergeCell ref="Y23:Z23"/>
    <mergeCell ref="AA23:AB23"/>
    <mergeCell ref="Y24:Z24"/>
    <mergeCell ref="AA24:AB24"/>
    <mergeCell ref="G22:H22"/>
    <mergeCell ref="I22:J22"/>
    <mergeCell ref="K22:L22"/>
    <mergeCell ref="BK19:BL19"/>
    <mergeCell ref="E20:F20"/>
    <mergeCell ref="G20:H20"/>
    <mergeCell ref="I20:J20"/>
    <mergeCell ref="AA19:AB19"/>
    <mergeCell ref="AC19:AD19"/>
    <mergeCell ref="AE19:AF19"/>
    <mergeCell ref="AG19:AH19"/>
    <mergeCell ref="AI19:AJ19"/>
    <mergeCell ref="AK19:AL19"/>
    <mergeCell ref="O19:P19"/>
    <mergeCell ref="Q19:R19"/>
    <mergeCell ref="S19:T19"/>
    <mergeCell ref="U19:V19"/>
    <mergeCell ref="W19:X19"/>
    <mergeCell ref="Y19:Z19"/>
    <mergeCell ref="E19:F19"/>
    <mergeCell ref="W20:X20"/>
    <mergeCell ref="Y20:Z20"/>
    <mergeCell ref="AA20:AB20"/>
    <mergeCell ref="AE20:AF20"/>
    <mergeCell ref="BI20:BJ20"/>
    <mergeCell ref="AG20:AH20"/>
    <mergeCell ref="AO20:AP20"/>
    <mergeCell ref="A18:D18"/>
    <mergeCell ref="BK13:BL13"/>
    <mergeCell ref="B14:D14"/>
    <mergeCell ref="E18:H18"/>
    <mergeCell ref="I18:L18"/>
    <mergeCell ref="M18:P18"/>
    <mergeCell ref="Q18:T18"/>
    <mergeCell ref="U18:X18"/>
    <mergeCell ref="AX17:BC17"/>
    <mergeCell ref="Y18:AB18"/>
    <mergeCell ref="AC18:AF18"/>
    <mergeCell ref="AG18:AJ18"/>
    <mergeCell ref="AK18:AN18"/>
    <mergeCell ref="AO18:AR18"/>
    <mergeCell ref="AX18:BC18"/>
    <mergeCell ref="B13:D13"/>
    <mergeCell ref="E13:G13"/>
    <mergeCell ref="H13:J13"/>
    <mergeCell ref="K13:M13"/>
    <mergeCell ref="N13:P13"/>
    <mergeCell ref="Q13:S13"/>
    <mergeCell ref="BD17:BF17"/>
    <mergeCell ref="BI17:BJ17"/>
    <mergeCell ref="BK17:BL17"/>
    <mergeCell ref="AW1:CL1"/>
    <mergeCell ref="A9:E9"/>
    <mergeCell ref="F9:P9"/>
    <mergeCell ref="AG9:AK9"/>
    <mergeCell ref="AL9:AV9"/>
    <mergeCell ref="AY9:BD9"/>
    <mergeCell ref="BE9:BF9"/>
    <mergeCell ref="BI9:BL9"/>
    <mergeCell ref="BM9:BN9"/>
    <mergeCell ref="BO9:BP9"/>
    <mergeCell ref="CC9:CD9"/>
    <mergeCell ref="CE9:CF9"/>
    <mergeCell ref="BQ9:BR9"/>
    <mergeCell ref="BS9:BT9"/>
    <mergeCell ref="BU9:BV9"/>
    <mergeCell ref="BW9:BX9"/>
    <mergeCell ref="BY9:BZ9"/>
    <mergeCell ref="CA9:CB9"/>
    <mergeCell ref="Z5:AV5"/>
    <mergeCell ref="CG9:CH9"/>
    <mergeCell ref="A12:P12"/>
    <mergeCell ref="Q12:AF12"/>
    <mergeCell ref="AG12:AV12"/>
    <mergeCell ref="AX12:BG12"/>
    <mergeCell ref="BI12:BJ12"/>
    <mergeCell ref="BK12:BL12"/>
    <mergeCell ref="A7:E7"/>
    <mergeCell ref="F7:P7"/>
    <mergeCell ref="AG7:AK7"/>
    <mergeCell ref="AL7:AV7"/>
    <mergeCell ref="AY8:BF8"/>
    <mergeCell ref="AY10:BD10"/>
    <mergeCell ref="BE10:BF10"/>
    <mergeCell ref="A11:AV11"/>
    <mergeCell ref="BI11:BJ11"/>
    <mergeCell ref="BK11:BL11"/>
    <mergeCell ref="BI10:BJ10"/>
    <mergeCell ref="BK10:BL10"/>
    <mergeCell ref="CG10:CH10"/>
    <mergeCell ref="BU10:BV10"/>
    <mergeCell ref="BW10:BX10"/>
    <mergeCell ref="BY10:BZ10"/>
    <mergeCell ref="CA10:CB10"/>
    <mergeCell ref="CC10:CD10"/>
    <mergeCell ref="CE10:CF10"/>
    <mergeCell ref="BM10:BN10"/>
    <mergeCell ref="BO10:BP10"/>
    <mergeCell ref="BQ10:BR10"/>
    <mergeCell ref="BS10:BT10"/>
    <mergeCell ref="B33:AD33"/>
    <mergeCell ref="B34:AD34"/>
    <mergeCell ref="B35:AD35"/>
    <mergeCell ref="E14:G14"/>
    <mergeCell ref="H14:J14"/>
    <mergeCell ref="BI14:BJ14"/>
    <mergeCell ref="BK14:BL14"/>
    <mergeCell ref="AL15:AV15"/>
    <mergeCell ref="Z15:AK15"/>
    <mergeCell ref="BD18:BF18"/>
    <mergeCell ref="BI18:BJ18"/>
    <mergeCell ref="BK18:BL18"/>
    <mergeCell ref="AX15:BF16"/>
    <mergeCell ref="BI15:BJ15"/>
    <mergeCell ref="BK15:BL15"/>
    <mergeCell ref="BI16:BJ16"/>
    <mergeCell ref="BK16:BL16"/>
    <mergeCell ref="AS19:AT19"/>
    <mergeCell ref="AU19:AV19"/>
    <mergeCell ref="G19:H19"/>
    <mergeCell ref="I19:J19"/>
    <mergeCell ref="K19:L19"/>
    <mergeCell ref="M19:N19"/>
    <mergeCell ref="AS18:AV18"/>
    <mergeCell ref="AQ22:AR22"/>
    <mergeCell ref="AU23:AV23"/>
    <mergeCell ref="AI21:AJ21"/>
    <mergeCell ref="AI22:AJ22"/>
    <mergeCell ref="K20:L20"/>
    <mergeCell ref="M20:N20"/>
    <mergeCell ref="O20:P20"/>
    <mergeCell ref="Q20:R20"/>
    <mergeCell ref="S20:T20"/>
    <mergeCell ref="U20:V20"/>
    <mergeCell ref="AI20:AJ20"/>
    <mergeCell ref="AK20:AL20"/>
    <mergeCell ref="AK23:AL23"/>
    <mergeCell ref="AM23:AN23"/>
    <mergeCell ref="AO23:AP23"/>
    <mergeCell ref="AE23:AF23"/>
    <mergeCell ref="AG23:AH23"/>
    <mergeCell ref="AI23:AJ23"/>
    <mergeCell ref="AC22:AD22"/>
    <mergeCell ref="AE22:AF22"/>
    <mergeCell ref="AG22:AH22"/>
    <mergeCell ref="AQ23:AR23"/>
    <mergeCell ref="AQ21:AR21"/>
    <mergeCell ref="AQ20:AR20"/>
    <mergeCell ref="AX13:BG13"/>
    <mergeCell ref="BI13:BJ13"/>
    <mergeCell ref="T13:X13"/>
    <mergeCell ref="Y13:AA13"/>
    <mergeCell ref="AB13:AF13"/>
    <mergeCell ref="AG13:AI13"/>
    <mergeCell ref="AJ13:AN13"/>
    <mergeCell ref="AO13:AQ13"/>
    <mergeCell ref="AM19:AN19"/>
    <mergeCell ref="AO19:AP19"/>
    <mergeCell ref="AQ19:AR19"/>
    <mergeCell ref="AX19:BC19"/>
    <mergeCell ref="AR13:AV13"/>
    <mergeCell ref="BD19:BF19"/>
    <mergeCell ref="BI19:BJ19"/>
    <mergeCell ref="AK21:AL21"/>
    <mergeCell ref="AM21:AN21"/>
    <mergeCell ref="AO21:AP21"/>
    <mergeCell ref="M15:X15"/>
    <mergeCell ref="M16:T16"/>
    <mergeCell ref="U16:V16"/>
    <mergeCell ref="W16:X16"/>
    <mergeCell ref="AM20:AN20"/>
    <mergeCell ref="Y21:Z21"/>
    <mergeCell ref="AA21:AB21"/>
    <mergeCell ref="AC21:AD21"/>
    <mergeCell ref="AE21:AF21"/>
    <mergeCell ref="AG21:AH21"/>
    <mergeCell ref="M21:N21"/>
    <mergeCell ref="O21:P21"/>
    <mergeCell ref="Q21:R21"/>
    <mergeCell ref="S21:T21"/>
    <mergeCell ref="U21:V21"/>
    <mergeCell ref="W21:X21"/>
    <mergeCell ref="AK22:AL22"/>
    <mergeCell ref="AM22:AN22"/>
    <mergeCell ref="AO22:AP22"/>
    <mergeCell ref="B36:AD36"/>
    <mergeCell ref="B37:AD37"/>
    <mergeCell ref="AC20:AD20"/>
    <mergeCell ref="G23:H23"/>
    <mergeCell ref="I23:J23"/>
    <mergeCell ref="K23:L23"/>
    <mergeCell ref="E24:F24"/>
    <mergeCell ref="G24:H24"/>
    <mergeCell ref="I24:J24"/>
    <mergeCell ref="K24:L24"/>
    <mergeCell ref="S23:T23"/>
    <mergeCell ref="U23:V23"/>
    <mergeCell ref="W23:X23"/>
    <mergeCell ref="E23:F23"/>
    <mergeCell ref="M24:N24"/>
    <mergeCell ref="O24:P24"/>
    <mergeCell ref="Q24:R24"/>
    <mergeCell ref="M23:N23"/>
    <mergeCell ref="O23:P23"/>
    <mergeCell ref="Q23:R23"/>
    <mergeCell ref="E22:F22"/>
  </mergeCells>
  <conditionalFormatting sqref="AB13:AF13 H13:J14 B13:D14 F9:P9 F7:P7 AL7:AV7 AL9:AV9 E42:K42 AI42:AV42 BE9:BF10 AR33:AS33 AU33:AV33 AP34:AS34 AP38:AV38">
    <cfRule type="containsBlanks" dxfId="1347" priority="47">
      <formula>LEN(TRIM(B7))=0</formula>
    </cfRule>
  </conditionalFormatting>
  <conditionalFormatting sqref="BD17:BF19 BD23:BF25 H13:H14 N13 T13 AJ13 AR13">
    <cfRule type="containsText" dxfId="1346" priority="26" operator="containsText" text="CALC.">
      <formula>NOT(ISERROR(SEARCH("CALC.",H13)))</formula>
    </cfRule>
  </conditionalFormatting>
  <conditionalFormatting sqref="AX13:BG13">
    <cfRule type="notContainsBlanks" dxfId="1345" priority="25">
      <formula>LEN(TRIM(AX13))&gt;0</formula>
    </cfRule>
  </conditionalFormatting>
  <conditionalFormatting sqref="U16:W16">
    <cfRule type="containsBlanks" dxfId="1344" priority="6">
      <formula>LEN(TRIM(U16))=0</formula>
    </cfRule>
  </conditionalFormatting>
  <conditionalFormatting sqref="M16">
    <cfRule type="containsBlanks" dxfId="1343" priority="7">
      <formula>LEN(TRIM(M16))=0</formula>
    </cfRule>
  </conditionalFormatting>
  <conditionalFormatting sqref="U16:X16">
    <cfRule type="expression" dxfId="1342" priority="5">
      <formula>$M$16="FIXED SPEED"</formula>
    </cfRule>
  </conditionalFormatting>
  <conditionalFormatting sqref="E20:AR29">
    <cfRule type="notContainsBlanks" dxfId="1341" priority="2">
      <formula>LEN(TRIM(E20))&gt;0</formula>
    </cfRule>
  </conditionalFormatting>
  <conditionalFormatting sqref="E20:F29 I20:J29 M20:N29 Q20:R29 U20:V29 Y20:Z29 AC20:AD29 AG20:AH29 AK20:AL29 AO20:AP29 AS20:AT29">
    <cfRule type="expression" dxfId="1340" priority="3">
      <formula>AND(($C20&lt;&gt;""),(E$18&lt;&gt;""))</formula>
    </cfRule>
  </conditionalFormatting>
  <conditionalFormatting sqref="AS20:AV29">
    <cfRule type="notContainsBlanks" dxfId="1339" priority="1">
      <formula>LEN(TRIM(AS20))&gt;0</formula>
    </cfRule>
  </conditionalFormatting>
  <dataValidations count="8">
    <dataValidation type="decimal" operator="lessThanOrEqual" allowBlank="1" showInputMessage="1" showErrorMessage="1" errorTitle="Size Limit" error="Duct size exceeds sheet limit of 60&quot;. Contact Robert!" sqref="B14:D14" xr:uid="{00000000-0002-0000-0A00-000000000000}">
      <formula1>60</formula1>
    </dataValidation>
    <dataValidation type="decimal" operator="lessThanOrEqual" allowBlank="1" showInputMessage="1" showErrorMessage="1" error="Duct height exceeds the number of height position points (10) available on this sheet." sqref="H13:J13" xr:uid="{00000000-0002-0000-0A00-000001000000}">
      <formula1>120</formula1>
    </dataValidation>
    <dataValidation type="list" allowBlank="1" showInputMessage="1" sqref="AP38:AV38" xr:uid="{00000000-0002-0000-0A00-000002000000}">
      <formula1>"N/A"</formula1>
    </dataValidation>
    <dataValidation allowBlank="1" showInputMessage="1" sqref="AL15:AV15" xr:uid="{00000000-0002-0000-0A00-000003000000}"/>
    <dataValidation type="decimal" operator="lessThanOrEqual" allowBlank="1" showInputMessage="1" showErrorMessage="1" errorTitle="Size Limit" error="Duct size exceeds sheet limit of 66&quot;. Contact Robert!" sqref="B13:D13" xr:uid="{00000000-0002-0000-0A00-000005000000}">
      <formula1>66</formula1>
    </dataValidation>
    <dataValidation type="whole" allowBlank="1" showInputMessage="1" showErrorMessage="1" error="This Remarks section is limited to 7." sqref="A33:A41" xr:uid="{96A60B82-C729-4759-89BB-03007BB835E0}">
      <formula1>1</formula1>
      <formula2>7</formula2>
    </dataValidation>
    <dataValidation type="list" allowBlank="1" showInputMessage="1" showErrorMessage="1" sqref="W16:X16" xr:uid="{5CC85284-8034-44AD-8576-BC4201904EFC}">
      <formula1>"Hz, %"</formula1>
    </dataValidation>
    <dataValidation type="list" allowBlank="1" showInputMessage="1" showErrorMessage="1" sqref="M16" xr:uid="{9395A77A-5701-4480-A403-1313E43F0D51}">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277DD4-3D51-4754-8FE7-E9240C02E50F}">
  <sheetPr codeName="Sheet42">
    <pageSetUpPr fitToPage="1"/>
  </sheetPr>
  <dimension ref="A1:DG55"/>
  <sheetViews>
    <sheetView zoomScaleNormal="100" workbookViewId="0">
      <selection activeCell="AE10" sqref="AE10"/>
    </sheetView>
  </sheetViews>
  <sheetFormatPr defaultColWidth="0" defaultRowHeight="14.45" customHeight="1" zeroHeight="1" x14ac:dyDescent="0.25"/>
  <cols>
    <col min="1" max="48" width="2.7109375" style="1" customWidth="1"/>
    <col min="49" max="90" width="2.7109375" customWidth="1"/>
    <col min="91" max="111" width="2.7109375" hidden="1" customWidth="1"/>
    <col min="112" max="16384" width="9.140625" hidden="1"/>
  </cols>
  <sheetData>
    <row r="1" spans="1:90" ht="12" customHeight="1" x14ac:dyDescent="0.25">
      <c r="A1" s="85"/>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803" t="s">
        <v>49</v>
      </c>
      <c r="AX1" s="1803"/>
      <c r="AY1" s="1803"/>
      <c r="AZ1" s="1803"/>
      <c r="BA1" s="1803"/>
      <c r="BB1" s="1803"/>
      <c r="BC1" s="1803"/>
      <c r="BD1" s="1803"/>
      <c r="BE1" s="1803"/>
      <c r="BF1" s="1803"/>
      <c r="BG1" s="1803"/>
      <c r="BH1" s="1803"/>
      <c r="BI1" s="1803"/>
      <c r="BJ1" s="1803"/>
      <c r="BK1" s="1803"/>
      <c r="BL1" s="1803"/>
      <c r="BM1" s="1803"/>
      <c r="BN1" s="1803"/>
      <c r="BO1" s="1803"/>
      <c r="BP1" s="1803"/>
      <c r="BQ1" s="1803"/>
      <c r="BR1" s="1803"/>
      <c r="BS1" s="1803"/>
      <c r="BT1" s="1803"/>
      <c r="BU1" s="1803"/>
      <c r="BV1" s="1803"/>
      <c r="BW1" s="1803"/>
      <c r="BX1" s="1803"/>
      <c r="BY1" s="1803"/>
      <c r="BZ1" s="1803"/>
      <c r="CA1" s="1803"/>
      <c r="CB1" s="1803"/>
      <c r="CC1" s="1803"/>
      <c r="CD1" s="1803"/>
      <c r="CE1" s="1803"/>
      <c r="CF1" s="1803"/>
      <c r="CG1" s="1803"/>
      <c r="CH1" s="1803"/>
      <c r="CI1" s="1803"/>
      <c r="CJ1" s="1803"/>
      <c r="CK1" s="1803"/>
      <c r="CL1" s="1803"/>
    </row>
    <row r="2" spans="1:90"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row>
    <row r="3" spans="1:90"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row>
    <row r="4" spans="1:90"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row>
    <row r="5" spans="1:90"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4"/>
      <c r="AA5" s="1804"/>
      <c r="AB5" s="1804"/>
      <c r="AC5" s="1804"/>
      <c r="AD5" s="1804"/>
      <c r="AE5" s="1804"/>
      <c r="AF5" s="1804"/>
      <c r="AG5" s="1804"/>
      <c r="AH5" s="1804"/>
      <c r="AI5" s="1804"/>
      <c r="AJ5" s="1804"/>
      <c r="AK5" s="1804"/>
      <c r="AL5" s="1804"/>
      <c r="AM5" s="1804"/>
      <c r="AN5" s="1804"/>
      <c r="AO5" s="1804"/>
      <c r="AP5" s="1804"/>
      <c r="AQ5" s="1804"/>
      <c r="AR5" s="1804"/>
      <c r="AS5" s="1804"/>
      <c r="AT5" s="1804"/>
      <c r="AU5" s="1804"/>
      <c r="AV5" s="1804"/>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row>
    <row r="6" spans="1:90"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row>
    <row r="7" spans="1:90" ht="12" customHeight="1" thickBot="1" x14ac:dyDescent="0.3">
      <c r="A7" s="953" t="s">
        <v>48</v>
      </c>
      <c r="B7" s="953"/>
      <c r="C7" s="953"/>
      <c r="D7" s="953"/>
      <c r="E7" s="953"/>
      <c r="F7" s="920"/>
      <c r="G7" s="920"/>
      <c r="H7" s="920"/>
      <c r="I7" s="920"/>
      <c r="J7" s="920"/>
      <c r="K7" s="920"/>
      <c r="L7" s="920"/>
      <c r="M7" s="920"/>
      <c r="N7" s="920"/>
      <c r="O7" s="920"/>
      <c r="P7" s="920"/>
      <c r="Q7" s="42"/>
      <c r="R7" s="42"/>
      <c r="S7" s="42"/>
      <c r="T7" s="42"/>
      <c r="U7" s="42"/>
      <c r="V7" s="42"/>
      <c r="W7" s="42"/>
      <c r="X7" s="42"/>
      <c r="Y7" s="42"/>
      <c r="Z7" s="42"/>
      <c r="AA7" s="42"/>
      <c r="AB7" s="42"/>
      <c r="AC7" s="42"/>
      <c r="AD7" s="42"/>
      <c r="AE7" s="42"/>
      <c r="AF7" s="42"/>
      <c r="AG7" s="953" t="s">
        <v>47</v>
      </c>
      <c r="AH7" s="953"/>
      <c r="AI7" s="953"/>
      <c r="AJ7" s="953"/>
      <c r="AK7" s="953"/>
      <c r="AL7" s="920"/>
      <c r="AM7" s="920"/>
      <c r="AN7" s="920"/>
      <c r="AO7" s="920"/>
      <c r="AP7" s="920"/>
      <c r="AQ7" s="920"/>
      <c r="AR7" s="920"/>
      <c r="AS7" s="920"/>
      <c r="AT7" s="920"/>
      <c r="AU7" s="920"/>
      <c r="AV7" s="920"/>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row>
    <row r="8" spans="1:90"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672"/>
      <c r="AY8" s="1799" t="s">
        <v>92</v>
      </c>
      <c r="AZ8" s="1800"/>
      <c r="BA8" s="1800"/>
      <c r="BB8" s="1800"/>
      <c r="BC8" s="1800"/>
      <c r="BD8" s="1800"/>
      <c r="BE8" s="1800"/>
      <c r="BF8" s="1801"/>
      <c r="BG8" s="673"/>
      <c r="BH8" s="5"/>
      <c r="BI8" s="674" t="s">
        <v>611</v>
      </c>
      <c r="BJ8" s="675"/>
      <c r="BK8" s="675"/>
      <c r="BL8" s="675"/>
      <c r="BM8" s="675"/>
      <c r="BN8" s="675"/>
      <c r="BO8" s="675"/>
      <c r="BP8" s="675"/>
      <c r="BQ8" s="675"/>
      <c r="BR8" s="675"/>
      <c r="BS8" s="675"/>
      <c r="BT8" s="675"/>
      <c r="BU8" s="675"/>
      <c r="BV8" s="675"/>
      <c r="BW8" s="675"/>
      <c r="BX8" s="675"/>
      <c r="BY8" s="675"/>
      <c r="BZ8" s="675"/>
      <c r="CA8" s="675"/>
      <c r="CB8" s="675"/>
      <c r="CC8" s="675"/>
      <c r="CD8" s="675"/>
      <c r="CE8" s="675"/>
      <c r="CF8" s="675"/>
      <c r="CG8" s="675"/>
      <c r="CH8" s="676"/>
      <c r="CI8" s="5"/>
      <c r="CJ8" s="5"/>
      <c r="CK8" s="5"/>
      <c r="CL8" s="5"/>
    </row>
    <row r="9" spans="1:90" ht="12" customHeight="1" thickTop="1" x14ac:dyDescent="0.25">
      <c r="A9" s="953" t="s">
        <v>61</v>
      </c>
      <c r="B9" s="953"/>
      <c r="C9" s="953"/>
      <c r="D9" s="953"/>
      <c r="E9" s="953"/>
      <c r="F9" s="920"/>
      <c r="G9" s="920"/>
      <c r="H9" s="920"/>
      <c r="I9" s="920"/>
      <c r="J9" s="920"/>
      <c r="K9" s="920"/>
      <c r="L9" s="920"/>
      <c r="M9" s="920"/>
      <c r="N9" s="920"/>
      <c r="O9" s="920"/>
      <c r="P9" s="920"/>
      <c r="Q9" s="42"/>
      <c r="R9" s="42"/>
      <c r="S9" s="42"/>
      <c r="T9" s="42"/>
      <c r="U9" s="42"/>
      <c r="V9" s="42"/>
      <c r="W9" s="42"/>
      <c r="X9" s="42"/>
      <c r="Y9" s="42"/>
      <c r="Z9" s="42"/>
      <c r="AA9" s="42"/>
      <c r="AB9" s="42"/>
      <c r="AC9" s="42"/>
      <c r="AD9" s="42"/>
      <c r="AE9" s="42"/>
      <c r="AF9" s="42"/>
      <c r="AG9" s="953" t="s">
        <v>46</v>
      </c>
      <c r="AH9" s="953"/>
      <c r="AI9" s="953"/>
      <c r="AJ9" s="953"/>
      <c r="AK9" s="953"/>
      <c r="AL9" s="920"/>
      <c r="AM9" s="920"/>
      <c r="AN9" s="920"/>
      <c r="AO9" s="920"/>
      <c r="AP9" s="920"/>
      <c r="AQ9" s="920"/>
      <c r="AR9" s="920"/>
      <c r="AS9" s="920"/>
      <c r="AT9" s="920"/>
      <c r="AU9" s="920"/>
      <c r="AV9" s="920"/>
      <c r="AW9" s="5"/>
      <c r="AX9" s="261"/>
      <c r="AY9" s="1802" t="s">
        <v>91</v>
      </c>
      <c r="AZ9" s="1802"/>
      <c r="BA9" s="1802"/>
      <c r="BB9" s="1802"/>
      <c r="BC9" s="1802"/>
      <c r="BD9" s="1802"/>
      <c r="BE9" s="1597"/>
      <c r="BF9" s="1598"/>
      <c r="BG9" s="677"/>
      <c r="BH9" s="5"/>
      <c r="BI9" s="1807" t="s">
        <v>668</v>
      </c>
      <c r="BJ9" s="1808"/>
      <c r="BK9" s="1808"/>
      <c r="BL9" s="1808"/>
      <c r="BM9" s="1002">
        <v>1</v>
      </c>
      <c r="BN9" s="1002"/>
      <c r="BO9" s="1002">
        <v>2</v>
      </c>
      <c r="BP9" s="1002"/>
      <c r="BQ9" s="1002">
        <v>3</v>
      </c>
      <c r="BR9" s="1002"/>
      <c r="BS9" s="1002">
        <v>4</v>
      </c>
      <c r="BT9" s="1002"/>
      <c r="BU9" s="1002">
        <v>5</v>
      </c>
      <c r="BV9" s="1002"/>
      <c r="BW9" s="1002">
        <v>6</v>
      </c>
      <c r="BX9" s="1002"/>
      <c r="BY9" s="1002">
        <v>7</v>
      </c>
      <c r="BZ9" s="1002"/>
      <c r="CA9" s="1002">
        <v>8</v>
      </c>
      <c r="CB9" s="1002"/>
      <c r="CC9" s="1002">
        <v>9</v>
      </c>
      <c r="CD9" s="1002"/>
      <c r="CE9" s="1002">
        <v>10</v>
      </c>
      <c r="CF9" s="1805"/>
      <c r="CG9" s="1806">
        <v>11</v>
      </c>
      <c r="CH9" s="1805"/>
      <c r="CI9" s="5"/>
      <c r="CJ9" s="5"/>
      <c r="CK9" s="5"/>
      <c r="CL9" s="5"/>
    </row>
    <row r="10" spans="1:90"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5"/>
      <c r="AX10" s="261"/>
      <c r="AY10" s="1815" t="s">
        <v>90</v>
      </c>
      <c r="AZ10" s="1815"/>
      <c r="BA10" s="1815"/>
      <c r="BB10" s="1815"/>
      <c r="BC10" s="1815"/>
      <c r="BD10" s="1815"/>
      <c r="BE10" s="1599"/>
      <c r="BF10" s="1600"/>
      <c r="BG10" s="262"/>
      <c r="BH10" s="5"/>
      <c r="BI10" s="1807" t="s">
        <v>55</v>
      </c>
      <c r="BJ10" s="1808"/>
      <c r="BK10" s="1808" t="s">
        <v>78</v>
      </c>
      <c r="BL10" s="1808"/>
      <c r="BM10" s="1756" t="str">
        <f>E18</f>
        <v/>
      </c>
      <c r="BN10" s="1756"/>
      <c r="BO10" s="1756" t="str">
        <f>I18</f>
        <v/>
      </c>
      <c r="BP10" s="1756"/>
      <c r="BQ10" s="1756" t="str">
        <f>M18</f>
        <v/>
      </c>
      <c r="BR10" s="1756"/>
      <c r="BS10" s="1756" t="str">
        <f>Q18</f>
        <v/>
      </c>
      <c r="BT10" s="1756"/>
      <c r="BU10" s="1756" t="str">
        <f>U18</f>
        <v/>
      </c>
      <c r="BV10" s="1756"/>
      <c r="BW10" s="1756" t="str">
        <f>Y18</f>
        <v/>
      </c>
      <c r="BX10" s="1756"/>
      <c r="BY10" s="1756" t="str">
        <f>AC18</f>
        <v/>
      </c>
      <c r="BZ10" s="1756"/>
      <c r="CA10" s="1756" t="str">
        <f>AG18</f>
        <v/>
      </c>
      <c r="CB10" s="1756"/>
      <c r="CC10" s="1756" t="str">
        <f>AK18</f>
        <v/>
      </c>
      <c r="CD10" s="1756"/>
      <c r="CE10" s="1756" t="str">
        <f>AO18</f>
        <v/>
      </c>
      <c r="CF10" s="1756"/>
      <c r="CG10" s="1756" t="str">
        <f>AS18</f>
        <v/>
      </c>
      <c r="CH10" s="1757"/>
      <c r="CI10" s="5"/>
      <c r="CJ10" s="5"/>
      <c r="CK10" s="5"/>
      <c r="CL10" s="5"/>
    </row>
    <row r="11" spans="1:90" ht="12" customHeight="1" thickBot="1" x14ac:dyDescent="0.3">
      <c r="A11" s="982" t="s">
        <v>89</v>
      </c>
      <c r="B11" s="983"/>
      <c r="C11" s="983"/>
      <c r="D11" s="983"/>
      <c r="E11" s="983"/>
      <c r="F11" s="983"/>
      <c r="G11" s="983"/>
      <c r="H11" s="983"/>
      <c r="I11" s="983"/>
      <c r="J11" s="983"/>
      <c r="K11" s="983"/>
      <c r="L11" s="983"/>
      <c r="M11" s="983"/>
      <c r="N11" s="983"/>
      <c r="O11" s="983"/>
      <c r="P11" s="983"/>
      <c r="Q11" s="983"/>
      <c r="R11" s="983"/>
      <c r="S11" s="983"/>
      <c r="T11" s="983"/>
      <c r="U11" s="983"/>
      <c r="V11" s="983"/>
      <c r="W11" s="983"/>
      <c r="X11" s="983"/>
      <c r="Y11" s="983"/>
      <c r="Z11" s="983"/>
      <c r="AA11" s="983"/>
      <c r="AB11" s="983"/>
      <c r="AC11" s="983"/>
      <c r="AD11" s="983"/>
      <c r="AE11" s="983"/>
      <c r="AF11" s="983"/>
      <c r="AG11" s="983"/>
      <c r="AH11" s="983"/>
      <c r="AI11" s="983"/>
      <c r="AJ11" s="983"/>
      <c r="AK11" s="983"/>
      <c r="AL11" s="983"/>
      <c r="AM11" s="983"/>
      <c r="AN11" s="983"/>
      <c r="AO11" s="983"/>
      <c r="AP11" s="983"/>
      <c r="AQ11" s="983"/>
      <c r="AR11" s="983"/>
      <c r="AS11" s="983"/>
      <c r="AT11" s="983"/>
      <c r="AU11" s="983"/>
      <c r="AV11" s="984"/>
      <c r="AW11" s="5"/>
      <c r="AX11" s="263"/>
      <c r="AY11" s="264"/>
      <c r="AZ11" s="264"/>
      <c r="BA11" s="264"/>
      <c r="BB11" s="264"/>
      <c r="BC11" s="264"/>
      <c r="BD11" s="264"/>
      <c r="BE11" s="264"/>
      <c r="BF11" s="264"/>
      <c r="BG11" s="265"/>
      <c r="BH11" s="5"/>
      <c r="BI11" s="1812">
        <v>1</v>
      </c>
      <c r="BJ11" s="1002"/>
      <c r="BK11" s="1813" t="str">
        <f t="shared" ref="BK11:BK20" si="0">C20</f>
        <v/>
      </c>
      <c r="BL11" s="1814"/>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row>
    <row r="12" spans="1:90" ht="12.75" customHeight="1" thickTop="1" thickBot="1" x14ac:dyDescent="0.3">
      <c r="A12" s="1809" t="s">
        <v>663</v>
      </c>
      <c r="B12" s="1810"/>
      <c r="C12" s="1810"/>
      <c r="D12" s="1810"/>
      <c r="E12" s="1810"/>
      <c r="F12" s="1810"/>
      <c r="G12" s="1810"/>
      <c r="H12" s="1810"/>
      <c r="I12" s="1810"/>
      <c r="J12" s="1810"/>
      <c r="K12" s="1810"/>
      <c r="L12" s="1810"/>
      <c r="M12" s="1810"/>
      <c r="N12" s="1810"/>
      <c r="O12" s="1810"/>
      <c r="P12" s="1810"/>
      <c r="Q12" s="1063" t="s">
        <v>87</v>
      </c>
      <c r="R12" s="1063"/>
      <c r="S12" s="1063"/>
      <c r="T12" s="1063"/>
      <c r="U12" s="1063"/>
      <c r="V12" s="1063"/>
      <c r="W12" s="1063"/>
      <c r="X12" s="1063"/>
      <c r="Y12" s="1063"/>
      <c r="Z12" s="1063"/>
      <c r="AA12" s="1063"/>
      <c r="AB12" s="1063"/>
      <c r="AC12" s="1063"/>
      <c r="AD12" s="1063"/>
      <c r="AE12" s="1063"/>
      <c r="AF12" s="1063"/>
      <c r="AG12" s="1063" t="s">
        <v>86</v>
      </c>
      <c r="AH12" s="1063"/>
      <c r="AI12" s="1063"/>
      <c r="AJ12" s="1063"/>
      <c r="AK12" s="1063"/>
      <c r="AL12" s="1063"/>
      <c r="AM12" s="1063"/>
      <c r="AN12" s="1063"/>
      <c r="AO12" s="1063"/>
      <c r="AP12" s="1063"/>
      <c r="AQ12" s="1063"/>
      <c r="AR12" s="1063"/>
      <c r="AS12" s="1063"/>
      <c r="AT12" s="1063"/>
      <c r="AU12" s="1063"/>
      <c r="AV12" s="1064"/>
      <c r="AW12" s="5"/>
      <c r="AX12" s="1113" t="s">
        <v>56</v>
      </c>
      <c r="AY12" s="1114"/>
      <c r="AZ12" s="1114"/>
      <c r="BA12" s="1114"/>
      <c r="BB12" s="1114"/>
      <c r="BC12" s="1114"/>
      <c r="BD12" s="1114"/>
      <c r="BE12" s="1114"/>
      <c r="BF12" s="1114"/>
      <c r="BG12" s="1811"/>
      <c r="BH12" s="5"/>
      <c r="BI12" s="1812">
        <v>2</v>
      </c>
      <c r="BJ12" s="1002"/>
      <c r="BK12" s="1813" t="str">
        <f t="shared" si="0"/>
        <v/>
      </c>
      <c r="BL12" s="1814"/>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row>
    <row r="13" spans="1:90" ht="12" customHeight="1" thickTop="1" thickBot="1" x14ac:dyDescent="0.3">
      <c r="A13" s="678" t="s">
        <v>85</v>
      </c>
      <c r="B13" s="1095"/>
      <c r="C13" s="1095"/>
      <c r="D13" s="1095"/>
      <c r="E13" s="1822" t="s">
        <v>664</v>
      </c>
      <c r="F13" s="1822"/>
      <c r="G13" s="1822"/>
      <c r="H13" s="1823" t="str">
        <f>BD18</f>
        <v/>
      </c>
      <c r="I13" s="1823"/>
      <c r="J13" s="1823"/>
      <c r="K13" s="1148" t="s">
        <v>63</v>
      </c>
      <c r="L13" s="1148"/>
      <c r="M13" s="1148"/>
      <c r="N13" s="1824" t="str">
        <f>IF(AND(B13&lt;&gt;0,B14&lt;&gt;0),ROUND(B13*B14/144,2),"")</f>
        <v/>
      </c>
      <c r="O13" s="1824"/>
      <c r="P13" s="1825"/>
      <c r="Q13" s="1148" t="s">
        <v>66</v>
      </c>
      <c r="R13" s="1148"/>
      <c r="S13" s="1148"/>
      <c r="T13" s="1067" t="str">
        <f>IFERROR((AB13/N13),"")</f>
        <v/>
      </c>
      <c r="U13" s="1067"/>
      <c r="V13" s="1067"/>
      <c r="W13" s="1067"/>
      <c r="X13" s="1820"/>
      <c r="Y13" s="1821" t="s">
        <v>29</v>
      </c>
      <c r="Z13" s="1148"/>
      <c r="AA13" s="1148"/>
      <c r="AB13" s="904">
        <v>100000</v>
      </c>
      <c r="AC13" s="904"/>
      <c r="AD13" s="904"/>
      <c r="AE13" s="904"/>
      <c r="AF13" s="905"/>
      <c r="AG13" s="1821" t="s">
        <v>66</v>
      </c>
      <c r="AH13" s="1148"/>
      <c r="AI13" s="1148"/>
      <c r="AJ13" s="1067" t="str">
        <f>AP37</f>
        <v/>
      </c>
      <c r="AK13" s="1067"/>
      <c r="AL13" s="1067"/>
      <c r="AM13" s="1067"/>
      <c r="AN13" s="1820"/>
      <c r="AO13" s="1821" t="s">
        <v>29</v>
      </c>
      <c r="AP13" s="1148"/>
      <c r="AQ13" s="1148"/>
      <c r="AR13" s="1067" t="str">
        <f>AP40</f>
        <v/>
      </c>
      <c r="AS13" s="1067"/>
      <c r="AT13" s="1067"/>
      <c r="AU13" s="1067"/>
      <c r="AV13" s="1068"/>
      <c r="AW13" s="5"/>
      <c r="AX13" s="1816" t="str">
        <f>IF(AR13="CALC.","",IF(AR13="","",IF(AR13&lt;AB13-(AB13*$BE$10),"Below "&amp;$BE$10*100&amp;"% by "&amp;ROUND(AB13-(AB13*$BE$10)-AR13,0)&amp;" CFM",IF(AR13&gt;AB13+(AB13*$BE$9),"Above "&amp;$BE$9*100&amp;"% by "&amp;ROUND(AR13-AB13-(AB13*$BE$9),0)&amp;" CFM",""))))</f>
        <v/>
      </c>
      <c r="AY13" s="1817"/>
      <c r="AZ13" s="1817"/>
      <c r="BA13" s="1817"/>
      <c r="BB13" s="1817"/>
      <c r="BC13" s="1817"/>
      <c r="BD13" s="1817"/>
      <c r="BE13" s="1817"/>
      <c r="BF13" s="1817"/>
      <c r="BG13" s="1818"/>
      <c r="BH13" s="5"/>
      <c r="BI13" s="1812">
        <v>3</v>
      </c>
      <c r="BJ13" s="1002"/>
      <c r="BK13" s="1813" t="str">
        <f t="shared" si="0"/>
        <v/>
      </c>
      <c r="BL13" s="1814"/>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row>
    <row r="14" spans="1:90" ht="12" customHeight="1" thickBot="1" x14ac:dyDescent="0.3">
      <c r="A14" s="679" t="s">
        <v>84</v>
      </c>
      <c r="B14" s="1496"/>
      <c r="C14" s="1496"/>
      <c r="D14" s="1496"/>
      <c r="E14" s="1819" t="s">
        <v>664</v>
      </c>
      <c r="F14" s="1819"/>
      <c r="G14" s="1819"/>
      <c r="H14" s="1067" t="str">
        <f>BD24</f>
        <v/>
      </c>
      <c r="I14" s="1067"/>
      <c r="J14" s="1068"/>
      <c r="K14" s="251"/>
      <c r="L14" s="252"/>
      <c r="M14" s="252"/>
      <c r="N14" s="252"/>
      <c r="O14" s="252"/>
      <c r="P14" s="25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5"/>
      <c r="AX14" s="5"/>
      <c r="AY14" s="5"/>
      <c r="AZ14" s="5"/>
      <c r="BA14" s="5"/>
      <c r="BB14" s="5"/>
      <c r="BC14" s="5"/>
      <c r="BD14" s="5"/>
      <c r="BE14" s="5"/>
      <c r="BF14" s="5"/>
      <c r="BG14" s="5"/>
      <c r="BH14" s="5"/>
      <c r="BI14" s="1812">
        <v>4</v>
      </c>
      <c r="BJ14" s="1002"/>
      <c r="BK14" s="1813" t="str">
        <f t="shared" si="0"/>
        <v/>
      </c>
      <c r="BL14" s="1814"/>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row>
    <row r="15" spans="1:90" s="10" customFormat="1" ht="12" customHeight="1" thickBot="1" x14ac:dyDescent="0.3">
      <c r="A15" s="42"/>
      <c r="B15" s="42"/>
      <c r="C15" s="42"/>
      <c r="D15" s="42"/>
      <c r="E15" s="42"/>
      <c r="F15" s="42"/>
      <c r="G15" s="42"/>
      <c r="H15" s="42"/>
      <c r="I15" s="42"/>
      <c r="J15" s="42"/>
      <c r="K15" s="42"/>
      <c r="L15" s="42"/>
      <c r="M15" s="1060" t="s">
        <v>809</v>
      </c>
      <c r="N15" s="1061"/>
      <c r="O15" s="1061"/>
      <c r="P15" s="1061"/>
      <c r="Q15" s="1061"/>
      <c r="R15" s="1061"/>
      <c r="S15" s="1061"/>
      <c r="T15" s="1061"/>
      <c r="U15" s="1061"/>
      <c r="V15" s="1061"/>
      <c r="W15" s="1061"/>
      <c r="X15" s="1062"/>
      <c r="Y15" s="42"/>
      <c r="Z15" s="1826" t="s">
        <v>751</v>
      </c>
      <c r="AA15" s="1827"/>
      <c r="AB15" s="1827"/>
      <c r="AC15" s="1827"/>
      <c r="AD15" s="1827"/>
      <c r="AE15" s="1827"/>
      <c r="AF15" s="1827"/>
      <c r="AG15" s="1827"/>
      <c r="AH15" s="1827"/>
      <c r="AI15" s="1827"/>
      <c r="AJ15" s="1827"/>
      <c r="AK15" s="1827"/>
      <c r="AL15" s="1828" t="s">
        <v>877</v>
      </c>
      <c r="AM15" s="1828"/>
      <c r="AN15" s="1828"/>
      <c r="AO15" s="1828"/>
      <c r="AP15" s="1828"/>
      <c r="AQ15" s="1828"/>
      <c r="AR15" s="1828"/>
      <c r="AS15" s="1828"/>
      <c r="AT15" s="1828"/>
      <c r="AU15" s="1828"/>
      <c r="AV15" s="1829"/>
      <c r="AW15" s="5"/>
      <c r="AX15" s="1554" t="s">
        <v>80</v>
      </c>
      <c r="AY15" s="1830"/>
      <c r="AZ15" s="1830"/>
      <c r="BA15" s="1830"/>
      <c r="BB15" s="1830"/>
      <c r="BC15" s="1830"/>
      <c r="BD15" s="1830"/>
      <c r="BE15" s="1830"/>
      <c r="BF15" s="1831"/>
      <c r="BG15" s="5"/>
      <c r="BH15" s="5"/>
      <c r="BI15" s="1812">
        <v>5</v>
      </c>
      <c r="BJ15" s="1002"/>
      <c r="BK15" s="1813" t="str">
        <f t="shared" si="0"/>
        <v/>
      </c>
      <c r="BL15" s="1814"/>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row>
    <row r="16" spans="1:90" ht="12.75" customHeight="1" thickTop="1" thickBot="1" x14ac:dyDescent="0.3">
      <c r="A16" s="42"/>
      <c r="B16" s="42"/>
      <c r="C16" s="42"/>
      <c r="D16" s="42"/>
      <c r="E16" s="42"/>
      <c r="F16" s="42"/>
      <c r="G16" s="42"/>
      <c r="H16" s="42"/>
      <c r="I16" s="42"/>
      <c r="J16" s="42"/>
      <c r="K16" s="42"/>
      <c r="L16" s="42"/>
      <c r="M16" s="1734"/>
      <c r="N16" s="1735"/>
      <c r="O16" s="1735"/>
      <c r="P16" s="1735"/>
      <c r="Q16" s="1735"/>
      <c r="R16" s="1735"/>
      <c r="S16" s="1735"/>
      <c r="T16" s="1735"/>
      <c r="U16" s="1305"/>
      <c r="V16" s="1306"/>
      <c r="W16" s="1159"/>
      <c r="X16" s="1438"/>
      <c r="Y16" s="42"/>
      <c r="Z16" s="42"/>
      <c r="AA16" s="42"/>
      <c r="AB16" s="42"/>
      <c r="AC16" s="42"/>
      <c r="AD16" s="42"/>
      <c r="AE16" s="42"/>
      <c r="AF16" s="42"/>
      <c r="AG16" s="42"/>
      <c r="AH16" s="42"/>
      <c r="AI16" s="42"/>
      <c r="AJ16" s="42"/>
      <c r="AK16" s="42"/>
      <c r="AL16" s="42"/>
      <c r="AM16" s="42"/>
      <c r="AN16" s="42"/>
      <c r="AO16" s="42"/>
      <c r="AP16" s="42"/>
      <c r="AQ16" s="42"/>
      <c r="AR16" s="42"/>
      <c r="AS16" s="42"/>
      <c r="AT16" s="42"/>
      <c r="AU16" s="42"/>
      <c r="AV16" s="42"/>
      <c r="AW16" s="5"/>
      <c r="AX16" s="1832"/>
      <c r="AY16" s="1833"/>
      <c r="AZ16" s="1833"/>
      <c r="BA16" s="1833"/>
      <c r="BB16" s="1833"/>
      <c r="BC16" s="1833"/>
      <c r="BD16" s="1833"/>
      <c r="BE16" s="1833"/>
      <c r="BF16" s="1834"/>
      <c r="BG16" s="5"/>
      <c r="BH16" s="5"/>
      <c r="BI16" s="1812">
        <v>6</v>
      </c>
      <c r="BJ16" s="1002"/>
      <c r="BK16" s="1813" t="str">
        <f t="shared" si="0"/>
        <v/>
      </c>
      <c r="BL16" s="1814"/>
      <c r="BM16" s="5"/>
      <c r="BN16" s="5"/>
      <c r="BO16" s="5"/>
      <c r="BP16" s="5"/>
      <c r="BQ16" s="5"/>
      <c r="BR16" s="5"/>
      <c r="BS16" s="5"/>
      <c r="BT16" s="5"/>
      <c r="BU16" s="5"/>
      <c r="BV16" s="5"/>
      <c r="BW16" s="5"/>
      <c r="BX16" s="5"/>
      <c r="BY16" s="5"/>
      <c r="BZ16" s="5"/>
      <c r="CA16" s="5"/>
      <c r="CB16" s="5"/>
      <c r="CC16" s="5"/>
      <c r="CD16" s="5"/>
      <c r="CE16" s="5"/>
      <c r="CF16" s="5"/>
      <c r="CG16" s="5"/>
      <c r="CH16" s="5"/>
      <c r="CI16" s="5"/>
      <c r="CJ16" s="5"/>
      <c r="CK16" s="5"/>
      <c r="CL16" s="5"/>
    </row>
    <row r="17" spans="1:90" ht="12" customHeight="1" thickTop="1" thickBot="1" x14ac:dyDescent="0.3">
      <c r="A17" s="680" t="s">
        <v>81</v>
      </c>
      <c r="B17" s="681"/>
      <c r="C17" s="681"/>
      <c r="D17" s="681"/>
      <c r="E17" s="681"/>
      <c r="F17" s="681"/>
      <c r="G17" s="681"/>
      <c r="H17" s="681"/>
      <c r="I17" s="681"/>
      <c r="J17" s="682"/>
      <c r="K17" s="572"/>
      <c r="L17" s="259"/>
      <c r="M17" s="259"/>
      <c r="N17" s="259"/>
      <c r="O17" s="259"/>
      <c r="P17" s="259"/>
      <c r="Q17" s="259"/>
      <c r="R17" s="259"/>
      <c r="S17" s="259"/>
      <c r="T17" s="259"/>
      <c r="U17" s="259"/>
      <c r="V17" s="259"/>
      <c r="W17" s="259"/>
      <c r="X17" s="259"/>
      <c r="Y17" s="259"/>
      <c r="Z17" s="259"/>
      <c r="AA17" s="259"/>
      <c r="AB17" s="259"/>
      <c r="AC17" s="259"/>
      <c r="AD17" s="259"/>
      <c r="AE17" s="259"/>
      <c r="AF17" s="259"/>
      <c r="AG17" s="259"/>
      <c r="AH17" s="259"/>
      <c r="AI17" s="259"/>
      <c r="AJ17" s="259"/>
      <c r="AK17" s="259"/>
      <c r="AL17" s="259"/>
      <c r="AM17" s="259"/>
      <c r="AN17" s="259"/>
      <c r="AO17" s="259"/>
      <c r="AP17" s="259"/>
      <c r="AQ17" s="259"/>
      <c r="AR17" s="259"/>
      <c r="AS17" s="259"/>
      <c r="AT17" s="259"/>
      <c r="AU17" s="259"/>
      <c r="AV17" s="259"/>
      <c r="AW17" s="5"/>
      <c r="AX17" s="1835" t="s">
        <v>76</v>
      </c>
      <c r="AY17" s="1836"/>
      <c r="AZ17" s="1836"/>
      <c r="BA17" s="1836"/>
      <c r="BB17" s="1836"/>
      <c r="BC17" s="1837"/>
      <c r="BD17" s="1838" t="str">
        <f>IF(B13&lt;&gt;0,B13,"")</f>
        <v/>
      </c>
      <c r="BE17" s="1838"/>
      <c r="BF17" s="1839"/>
      <c r="BG17" s="5"/>
      <c r="BH17" s="5"/>
      <c r="BI17" s="1812">
        <v>7</v>
      </c>
      <c r="BJ17" s="1002"/>
      <c r="BK17" s="1813" t="str">
        <f t="shared" si="0"/>
        <v/>
      </c>
      <c r="BL17" s="1814"/>
      <c r="BM17" s="5"/>
      <c r="BN17" s="5"/>
      <c r="BO17" s="5"/>
      <c r="BP17" s="5"/>
      <c r="BQ17" s="5"/>
      <c r="BR17" s="5"/>
      <c r="BS17" s="5"/>
      <c r="BT17" s="5"/>
      <c r="BU17" s="5"/>
      <c r="BV17" s="5"/>
      <c r="BW17" s="5"/>
      <c r="BX17" s="5"/>
      <c r="BY17" s="5"/>
      <c r="BZ17" s="5"/>
      <c r="CA17" s="5"/>
      <c r="CB17" s="5"/>
      <c r="CC17" s="5"/>
      <c r="CD17" s="5"/>
      <c r="CE17" s="5"/>
      <c r="CF17" s="5"/>
      <c r="CG17" s="5"/>
      <c r="CH17" s="5"/>
      <c r="CI17" s="5"/>
      <c r="CJ17" s="5"/>
      <c r="CK17" s="5"/>
      <c r="CL17" s="5"/>
    </row>
    <row r="18" spans="1:90" ht="12" customHeight="1" x14ac:dyDescent="0.25">
      <c r="A18" s="1840" t="s">
        <v>668</v>
      </c>
      <c r="B18" s="1841"/>
      <c r="C18" s="1841"/>
      <c r="D18" s="1842"/>
      <c r="E18" s="1768" t="str">
        <f>IFERROR(B13/H13/2,"")</f>
        <v/>
      </c>
      <c r="F18" s="1769"/>
      <c r="G18" s="1769"/>
      <c r="H18" s="1770"/>
      <c r="I18" s="1771" t="str">
        <f>IFERROR(IF(BO9&lt;=$BD$18,E18+$BD$19,""),"")</f>
        <v/>
      </c>
      <c r="J18" s="1772"/>
      <c r="K18" s="1772"/>
      <c r="L18" s="1773"/>
      <c r="M18" s="1771" t="str">
        <f>IFERROR(IF(BQ9&lt;=$BD$18,I18+$BD$19,""),"")</f>
        <v/>
      </c>
      <c r="N18" s="1772"/>
      <c r="O18" s="1772"/>
      <c r="P18" s="1773"/>
      <c r="Q18" s="1771" t="str">
        <f>IFERROR(IF(BS9&lt;=$BD$18,M18+$BD$19,""),"")</f>
        <v/>
      </c>
      <c r="R18" s="1772"/>
      <c r="S18" s="1772"/>
      <c r="T18" s="1773"/>
      <c r="U18" s="1771" t="str">
        <f>IFERROR(IF(BU9&lt;=$BD$18,Q18+$BD$19,""),"")</f>
        <v/>
      </c>
      <c r="V18" s="1772"/>
      <c r="W18" s="1772"/>
      <c r="X18" s="1773"/>
      <c r="Y18" s="1771" t="str">
        <f>IFERROR(IF(BW9&lt;=$BD$18,U18+$BD$19,""),"")</f>
        <v/>
      </c>
      <c r="Z18" s="1772"/>
      <c r="AA18" s="1772"/>
      <c r="AB18" s="1773"/>
      <c r="AC18" s="1771" t="str">
        <f>IFERROR(IF(BY9&lt;=$BD$18,Y18+$BD$19,""),"")</f>
        <v/>
      </c>
      <c r="AD18" s="1772"/>
      <c r="AE18" s="1772"/>
      <c r="AF18" s="1773"/>
      <c r="AG18" s="1771" t="str">
        <f>IFERROR(IF(CA9&lt;=$BD$18,AC18+$BD$19,""),"")</f>
        <v/>
      </c>
      <c r="AH18" s="1772"/>
      <c r="AI18" s="1772"/>
      <c r="AJ18" s="1773"/>
      <c r="AK18" s="1771" t="str">
        <f>IFERROR(IF(CC9&lt;=$BD$18,AG18+$BD$19,""),"")</f>
        <v/>
      </c>
      <c r="AL18" s="1772"/>
      <c r="AM18" s="1772"/>
      <c r="AN18" s="1773"/>
      <c r="AO18" s="1771" t="str">
        <f>IFERROR(IF(CE9&lt;=$BD$18,AK18+$BD$19,""),"")</f>
        <v/>
      </c>
      <c r="AP18" s="1772"/>
      <c r="AQ18" s="1772"/>
      <c r="AR18" s="1773"/>
      <c r="AS18" s="1771" t="str">
        <f>IFERROR(IF(CG9&lt;=$BD$18,AO18+$BD$19,""),"")</f>
        <v/>
      </c>
      <c r="AT18" s="1772"/>
      <c r="AU18" s="1772"/>
      <c r="AV18" s="1773"/>
      <c r="AW18" s="5"/>
      <c r="AX18" s="1014" t="s">
        <v>75</v>
      </c>
      <c r="AY18" s="1015"/>
      <c r="AZ18" s="1015"/>
      <c r="BA18" s="1015"/>
      <c r="BB18" s="1015"/>
      <c r="BC18" s="1016"/>
      <c r="BD18" s="1049" t="str">
        <f>IFERROR(IF(BD17&lt;=20,4,ROUNDUP(BD17/6,0)),"")</f>
        <v/>
      </c>
      <c r="BE18" s="1049"/>
      <c r="BF18" s="1115"/>
      <c r="BG18" s="5"/>
      <c r="BH18" s="5"/>
      <c r="BI18" s="1812">
        <v>8</v>
      </c>
      <c r="BJ18" s="1002"/>
      <c r="BK18" s="1813" t="str">
        <f t="shared" si="0"/>
        <v/>
      </c>
      <c r="BL18" s="1814"/>
      <c r="BM18" s="5"/>
      <c r="BN18" s="5"/>
      <c r="BO18" s="5"/>
      <c r="BP18" s="5"/>
      <c r="BQ18" s="5"/>
      <c r="BR18" s="5"/>
      <c r="BS18" s="5"/>
      <c r="BT18" s="5"/>
      <c r="BU18" s="5"/>
      <c r="BV18" s="5"/>
      <c r="BW18" s="5"/>
      <c r="BX18" s="5"/>
      <c r="BY18" s="5"/>
      <c r="BZ18" s="5"/>
      <c r="CA18" s="5"/>
      <c r="CB18" s="5"/>
      <c r="CC18" s="5"/>
      <c r="CD18" s="5"/>
      <c r="CE18" s="5"/>
      <c r="CF18" s="5"/>
      <c r="CG18" s="5"/>
      <c r="CH18" s="5"/>
      <c r="CI18" s="5"/>
      <c r="CJ18" s="5"/>
      <c r="CK18" s="5"/>
      <c r="CL18" s="5"/>
    </row>
    <row r="19" spans="1:90" ht="12" customHeight="1" thickBot="1" x14ac:dyDescent="0.3">
      <c r="A19" s="1843" t="s">
        <v>55</v>
      </c>
      <c r="B19" s="1844"/>
      <c r="C19" s="1845" t="s">
        <v>78</v>
      </c>
      <c r="D19" s="1844"/>
      <c r="E19" s="1846" t="s">
        <v>99</v>
      </c>
      <c r="F19" s="1847"/>
      <c r="G19" s="1848" t="s">
        <v>666</v>
      </c>
      <c r="H19" s="1847"/>
      <c r="I19" s="1846" t="s">
        <v>99</v>
      </c>
      <c r="J19" s="1847"/>
      <c r="K19" s="1848" t="s">
        <v>666</v>
      </c>
      <c r="L19" s="1847"/>
      <c r="M19" s="1846" t="s">
        <v>99</v>
      </c>
      <c r="N19" s="1847"/>
      <c r="O19" s="1848" t="s">
        <v>666</v>
      </c>
      <c r="P19" s="1847"/>
      <c r="Q19" s="1846" t="s">
        <v>99</v>
      </c>
      <c r="R19" s="1847"/>
      <c r="S19" s="1848" t="s">
        <v>666</v>
      </c>
      <c r="T19" s="1847"/>
      <c r="U19" s="1846" t="s">
        <v>99</v>
      </c>
      <c r="V19" s="1847"/>
      <c r="W19" s="1848" t="s">
        <v>666</v>
      </c>
      <c r="X19" s="1847"/>
      <c r="Y19" s="1846" t="s">
        <v>99</v>
      </c>
      <c r="Z19" s="1847"/>
      <c r="AA19" s="1848" t="s">
        <v>666</v>
      </c>
      <c r="AB19" s="1847"/>
      <c r="AC19" s="1846" t="s">
        <v>99</v>
      </c>
      <c r="AD19" s="1847"/>
      <c r="AE19" s="1848" t="s">
        <v>666</v>
      </c>
      <c r="AF19" s="1847"/>
      <c r="AG19" s="1846" t="s">
        <v>99</v>
      </c>
      <c r="AH19" s="1847"/>
      <c r="AI19" s="1848" t="s">
        <v>666</v>
      </c>
      <c r="AJ19" s="1847"/>
      <c r="AK19" s="1846" t="s">
        <v>99</v>
      </c>
      <c r="AL19" s="1847"/>
      <c r="AM19" s="1848" t="s">
        <v>666</v>
      </c>
      <c r="AN19" s="1847"/>
      <c r="AO19" s="1846" t="s">
        <v>99</v>
      </c>
      <c r="AP19" s="1847"/>
      <c r="AQ19" s="1848" t="s">
        <v>666</v>
      </c>
      <c r="AR19" s="1847"/>
      <c r="AS19" s="1846" t="s">
        <v>99</v>
      </c>
      <c r="AT19" s="1847"/>
      <c r="AU19" s="1849" t="s">
        <v>666</v>
      </c>
      <c r="AV19" s="1850"/>
      <c r="AW19" s="5"/>
      <c r="AX19" s="1468" t="s">
        <v>74</v>
      </c>
      <c r="AY19" s="1447"/>
      <c r="AZ19" s="1447"/>
      <c r="BA19" s="1447"/>
      <c r="BB19" s="1447"/>
      <c r="BC19" s="1851"/>
      <c r="BD19" s="1852" t="str">
        <f>IFERROR(IF(BD18&lt;=20,((BD17-(BD17/BD18))/(BD18-1)),(BD17-6)/(BD18-1)),"")</f>
        <v/>
      </c>
      <c r="BE19" s="1852"/>
      <c r="BF19" s="1853"/>
      <c r="BG19" s="5"/>
      <c r="BH19" s="5"/>
      <c r="BI19" s="1812">
        <v>9</v>
      </c>
      <c r="BJ19" s="1002"/>
      <c r="BK19" s="1813" t="str">
        <f t="shared" si="0"/>
        <v/>
      </c>
      <c r="BL19" s="1814"/>
      <c r="BM19" s="5"/>
      <c r="BN19" s="5"/>
      <c r="BO19" s="5"/>
      <c r="BP19" s="5"/>
      <c r="BQ19" s="5"/>
      <c r="BR19" s="5"/>
      <c r="BS19" s="5"/>
      <c r="BT19" s="5"/>
      <c r="BU19" s="5"/>
      <c r="BV19" s="5"/>
      <c r="BW19" s="5"/>
      <c r="BX19" s="5"/>
      <c r="BY19" s="5"/>
      <c r="BZ19" s="5"/>
      <c r="CA19" s="5"/>
      <c r="CB19" s="5"/>
      <c r="CC19" s="5"/>
      <c r="CD19" s="5"/>
      <c r="CE19" s="5"/>
      <c r="CF19" s="5"/>
      <c r="CG19" s="5"/>
      <c r="CH19" s="5"/>
      <c r="CI19" s="5"/>
      <c r="CJ19" s="5"/>
      <c r="CK19" s="5"/>
      <c r="CL19" s="5"/>
    </row>
    <row r="20" spans="1:90" ht="12" customHeight="1" thickTop="1" thickBot="1" x14ac:dyDescent="0.3">
      <c r="A20" s="1854">
        <v>1</v>
      </c>
      <c r="B20" s="1855"/>
      <c r="C20" s="1856" t="str">
        <f>IFERROR(B14/H14/2,"")</f>
        <v/>
      </c>
      <c r="D20" s="1857"/>
      <c r="E20" s="1858"/>
      <c r="F20" s="1859"/>
      <c r="G20" s="1860"/>
      <c r="H20" s="1860"/>
      <c r="I20" s="1861"/>
      <c r="J20" s="1861"/>
      <c r="K20" s="1860"/>
      <c r="L20" s="1860"/>
      <c r="M20" s="1861"/>
      <c r="N20" s="1861"/>
      <c r="O20" s="1860"/>
      <c r="P20" s="1860"/>
      <c r="Q20" s="1861"/>
      <c r="R20" s="1861"/>
      <c r="S20" s="1860"/>
      <c r="T20" s="1860"/>
      <c r="U20" s="1861"/>
      <c r="V20" s="1861"/>
      <c r="W20" s="1860"/>
      <c r="X20" s="1860"/>
      <c r="Y20" s="1861"/>
      <c r="Z20" s="1861"/>
      <c r="AA20" s="1860"/>
      <c r="AB20" s="1860"/>
      <c r="AC20" s="1861"/>
      <c r="AD20" s="1861"/>
      <c r="AE20" s="1860"/>
      <c r="AF20" s="1860"/>
      <c r="AG20" s="1861"/>
      <c r="AH20" s="1861"/>
      <c r="AI20" s="1860"/>
      <c r="AJ20" s="1860"/>
      <c r="AK20" s="1861"/>
      <c r="AL20" s="1861"/>
      <c r="AM20" s="1860"/>
      <c r="AN20" s="1860"/>
      <c r="AO20" s="1861"/>
      <c r="AP20" s="1861"/>
      <c r="AQ20" s="1860"/>
      <c r="AR20" s="1860"/>
      <c r="AS20" s="1866"/>
      <c r="AT20" s="1861"/>
      <c r="AU20" s="1860"/>
      <c r="AV20" s="1863"/>
      <c r="AW20" s="5"/>
      <c r="AX20" s="5"/>
      <c r="AY20" s="5"/>
      <c r="AZ20" s="5"/>
      <c r="BA20" s="5"/>
      <c r="BB20" s="5"/>
      <c r="BC20" s="5"/>
      <c r="BD20" s="5"/>
      <c r="BE20" s="5"/>
      <c r="BF20" s="5"/>
      <c r="BG20" s="5"/>
      <c r="BH20" s="5"/>
      <c r="BI20" s="1864">
        <v>10</v>
      </c>
      <c r="BJ20" s="1865"/>
      <c r="BK20" s="1756" t="str">
        <f t="shared" si="0"/>
        <v/>
      </c>
      <c r="BL20" s="1757"/>
      <c r="BM20" s="5"/>
      <c r="BN20" s="5"/>
      <c r="BO20" s="5"/>
      <c r="BP20" s="5"/>
      <c r="BQ20" s="5"/>
      <c r="BR20" s="5"/>
      <c r="BS20" s="5"/>
      <c r="BT20" s="5"/>
      <c r="BU20" s="5"/>
      <c r="BV20" s="5"/>
      <c r="BW20" s="5"/>
      <c r="BX20" s="5"/>
      <c r="BY20" s="5"/>
      <c r="BZ20" s="5"/>
      <c r="CA20" s="5"/>
      <c r="CB20" s="5"/>
      <c r="CC20" s="5"/>
      <c r="CD20" s="5"/>
      <c r="CE20" s="5"/>
      <c r="CF20" s="5"/>
      <c r="CG20" s="5"/>
      <c r="CH20" s="5"/>
      <c r="CI20" s="5"/>
      <c r="CJ20" s="5"/>
      <c r="CK20" s="5"/>
      <c r="CL20" s="5"/>
    </row>
    <row r="21" spans="1:90" ht="12.75" customHeight="1" x14ac:dyDescent="0.25">
      <c r="A21" s="1862">
        <v>2</v>
      </c>
      <c r="B21" s="1174"/>
      <c r="C21" s="1768" t="str">
        <f t="shared" ref="C21:C29" si="1">IFERROR(IF($A21&lt;=$BD$24,C20+$BD$25,""),"")</f>
        <v/>
      </c>
      <c r="D21" s="1770"/>
      <c r="E21" s="1861"/>
      <c r="F21" s="1861"/>
      <c r="G21" s="1860"/>
      <c r="H21" s="1860"/>
      <c r="I21" s="1861"/>
      <c r="J21" s="1861"/>
      <c r="K21" s="1860"/>
      <c r="L21" s="1860"/>
      <c r="M21" s="1861"/>
      <c r="N21" s="1861"/>
      <c r="O21" s="1860"/>
      <c r="P21" s="1860"/>
      <c r="Q21" s="1861"/>
      <c r="R21" s="1861"/>
      <c r="S21" s="1860"/>
      <c r="T21" s="1860"/>
      <c r="U21" s="1861"/>
      <c r="V21" s="1861"/>
      <c r="W21" s="1860"/>
      <c r="X21" s="1860"/>
      <c r="Y21" s="1861"/>
      <c r="Z21" s="1861"/>
      <c r="AA21" s="1860"/>
      <c r="AB21" s="1860"/>
      <c r="AC21" s="1861"/>
      <c r="AD21" s="1861"/>
      <c r="AE21" s="1860"/>
      <c r="AF21" s="1860"/>
      <c r="AG21" s="1861"/>
      <c r="AH21" s="1861"/>
      <c r="AI21" s="1860"/>
      <c r="AJ21" s="1860"/>
      <c r="AK21" s="1861"/>
      <c r="AL21" s="1861"/>
      <c r="AM21" s="1860"/>
      <c r="AN21" s="1860"/>
      <c r="AO21" s="1861"/>
      <c r="AP21" s="1861"/>
      <c r="AQ21" s="1860"/>
      <c r="AR21" s="1860"/>
      <c r="AS21" s="1866"/>
      <c r="AT21" s="1861"/>
      <c r="AU21" s="1860"/>
      <c r="AV21" s="1863"/>
      <c r="AW21" s="5"/>
      <c r="AX21" s="1554" t="s">
        <v>77</v>
      </c>
      <c r="AY21" s="1830"/>
      <c r="AZ21" s="1830"/>
      <c r="BA21" s="1830"/>
      <c r="BB21" s="1830"/>
      <c r="BC21" s="1830"/>
      <c r="BD21" s="1830"/>
      <c r="BE21" s="1830"/>
      <c r="BF21" s="1831"/>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c r="CG21" s="5"/>
      <c r="CH21" s="5"/>
      <c r="CI21" s="5"/>
      <c r="CJ21" s="5"/>
      <c r="CK21" s="5"/>
      <c r="CL21" s="5"/>
    </row>
    <row r="22" spans="1:90" ht="12" customHeight="1" thickBot="1" x14ac:dyDescent="0.3">
      <c r="A22" s="1862">
        <v>3</v>
      </c>
      <c r="B22" s="1174"/>
      <c r="C22" s="1768" t="str">
        <f t="shared" si="1"/>
        <v/>
      </c>
      <c r="D22" s="1770"/>
      <c r="E22" s="1861"/>
      <c r="F22" s="1861"/>
      <c r="G22" s="1860"/>
      <c r="H22" s="1860"/>
      <c r="I22" s="1861"/>
      <c r="J22" s="1861"/>
      <c r="K22" s="1860"/>
      <c r="L22" s="1860"/>
      <c r="M22" s="1861"/>
      <c r="N22" s="1861"/>
      <c r="O22" s="1860"/>
      <c r="P22" s="1860"/>
      <c r="Q22" s="1861"/>
      <c r="R22" s="1861"/>
      <c r="S22" s="1860"/>
      <c r="T22" s="1860"/>
      <c r="U22" s="1861"/>
      <c r="V22" s="1861"/>
      <c r="W22" s="1860"/>
      <c r="X22" s="1860"/>
      <c r="Y22" s="1861"/>
      <c r="Z22" s="1861"/>
      <c r="AA22" s="1860"/>
      <c r="AB22" s="1860"/>
      <c r="AC22" s="1861"/>
      <c r="AD22" s="1861"/>
      <c r="AE22" s="1860"/>
      <c r="AF22" s="1860"/>
      <c r="AG22" s="1861"/>
      <c r="AH22" s="1861"/>
      <c r="AI22" s="1860"/>
      <c r="AJ22" s="1860"/>
      <c r="AK22" s="1861"/>
      <c r="AL22" s="1861"/>
      <c r="AM22" s="1860"/>
      <c r="AN22" s="1860"/>
      <c r="AO22" s="1861"/>
      <c r="AP22" s="1861"/>
      <c r="AQ22" s="1860"/>
      <c r="AR22" s="1860"/>
      <c r="AS22" s="1866"/>
      <c r="AT22" s="1861"/>
      <c r="AU22" s="1860"/>
      <c r="AV22" s="1863"/>
      <c r="AW22" s="5"/>
      <c r="AX22" s="1832"/>
      <c r="AY22" s="1833"/>
      <c r="AZ22" s="1833"/>
      <c r="BA22" s="1833"/>
      <c r="BB22" s="1833"/>
      <c r="BC22" s="1833"/>
      <c r="BD22" s="1833"/>
      <c r="BE22" s="1833"/>
      <c r="BF22" s="1834"/>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c r="CG22" s="5"/>
      <c r="CH22" s="5"/>
      <c r="CI22" s="5"/>
      <c r="CJ22" s="5"/>
      <c r="CK22" s="5"/>
      <c r="CL22" s="5"/>
    </row>
    <row r="23" spans="1:90" ht="12" customHeight="1" thickTop="1" x14ac:dyDescent="0.25">
      <c r="A23" s="1862">
        <v>4</v>
      </c>
      <c r="B23" s="1174"/>
      <c r="C23" s="1768" t="str">
        <f t="shared" si="1"/>
        <v/>
      </c>
      <c r="D23" s="1770"/>
      <c r="E23" s="1861"/>
      <c r="F23" s="1861"/>
      <c r="G23" s="1860"/>
      <c r="H23" s="1860"/>
      <c r="I23" s="1861"/>
      <c r="J23" s="1861"/>
      <c r="K23" s="1860"/>
      <c r="L23" s="1860"/>
      <c r="M23" s="1861"/>
      <c r="N23" s="1861"/>
      <c r="O23" s="1860"/>
      <c r="P23" s="1860"/>
      <c r="Q23" s="1861"/>
      <c r="R23" s="1861"/>
      <c r="S23" s="1860"/>
      <c r="T23" s="1860"/>
      <c r="U23" s="1861"/>
      <c r="V23" s="1861"/>
      <c r="W23" s="1860"/>
      <c r="X23" s="1860"/>
      <c r="Y23" s="1861"/>
      <c r="Z23" s="1861"/>
      <c r="AA23" s="1860"/>
      <c r="AB23" s="1860"/>
      <c r="AC23" s="1861"/>
      <c r="AD23" s="1861"/>
      <c r="AE23" s="1860"/>
      <c r="AF23" s="1860"/>
      <c r="AG23" s="1861"/>
      <c r="AH23" s="1861"/>
      <c r="AI23" s="1860"/>
      <c r="AJ23" s="1860"/>
      <c r="AK23" s="1861"/>
      <c r="AL23" s="1861"/>
      <c r="AM23" s="1860"/>
      <c r="AN23" s="1860"/>
      <c r="AO23" s="1861"/>
      <c r="AP23" s="1861"/>
      <c r="AQ23" s="1860"/>
      <c r="AR23" s="1860"/>
      <c r="AS23" s="1866"/>
      <c r="AT23" s="1861"/>
      <c r="AU23" s="1860"/>
      <c r="AV23" s="1863"/>
      <c r="AW23" s="5"/>
      <c r="AX23" s="1867" t="s">
        <v>671</v>
      </c>
      <c r="AY23" s="1868"/>
      <c r="AZ23" s="1868"/>
      <c r="BA23" s="1868"/>
      <c r="BB23" s="1868"/>
      <c r="BC23" s="1869"/>
      <c r="BD23" s="1838" t="str">
        <f>IF(B14&lt;&gt;0,B14,"")</f>
        <v/>
      </c>
      <c r="BE23" s="1838"/>
      <c r="BF23" s="183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c r="CG23" s="5"/>
      <c r="CH23" s="5"/>
      <c r="CI23" s="5"/>
      <c r="CJ23" s="5"/>
      <c r="CK23" s="5"/>
      <c r="CL23" s="5"/>
    </row>
    <row r="24" spans="1:90" ht="12" customHeight="1" x14ac:dyDescent="0.25">
      <c r="A24" s="1862">
        <v>5</v>
      </c>
      <c r="B24" s="1174"/>
      <c r="C24" s="1768" t="str">
        <f t="shared" si="1"/>
        <v/>
      </c>
      <c r="D24" s="1770"/>
      <c r="E24" s="1861"/>
      <c r="F24" s="1861"/>
      <c r="G24" s="1860"/>
      <c r="H24" s="1860"/>
      <c r="I24" s="1861"/>
      <c r="J24" s="1861"/>
      <c r="K24" s="1860"/>
      <c r="L24" s="1860"/>
      <c r="M24" s="1861"/>
      <c r="N24" s="1861"/>
      <c r="O24" s="1860"/>
      <c r="P24" s="1860"/>
      <c r="Q24" s="1861"/>
      <c r="R24" s="1861"/>
      <c r="S24" s="1860"/>
      <c r="T24" s="1860"/>
      <c r="U24" s="1861"/>
      <c r="V24" s="1861"/>
      <c r="W24" s="1860"/>
      <c r="X24" s="1860"/>
      <c r="Y24" s="1861"/>
      <c r="Z24" s="1861"/>
      <c r="AA24" s="1860"/>
      <c r="AB24" s="1860"/>
      <c r="AC24" s="1861"/>
      <c r="AD24" s="1861"/>
      <c r="AE24" s="1860"/>
      <c r="AF24" s="1860"/>
      <c r="AG24" s="1861"/>
      <c r="AH24" s="1861"/>
      <c r="AI24" s="1860"/>
      <c r="AJ24" s="1860"/>
      <c r="AK24" s="1861"/>
      <c r="AL24" s="1861"/>
      <c r="AM24" s="1860"/>
      <c r="AN24" s="1860"/>
      <c r="AO24" s="1861"/>
      <c r="AP24" s="1861"/>
      <c r="AQ24" s="1860"/>
      <c r="AR24" s="1860"/>
      <c r="AS24" s="1866"/>
      <c r="AT24" s="1861"/>
      <c r="AU24" s="1860"/>
      <c r="AV24" s="1863"/>
      <c r="AW24" s="5"/>
      <c r="AX24" s="1014" t="s">
        <v>75</v>
      </c>
      <c r="AY24" s="1015"/>
      <c r="AZ24" s="1015"/>
      <c r="BA24" s="1015"/>
      <c r="BB24" s="1015"/>
      <c r="BC24" s="1016"/>
      <c r="BD24" s="1049" t="str">
        <f>IFERROR(IF(BD23&lt;=20,4,ROUNDUP(BD23/6,0)),"")</f>
        <v/>
      </c>
      <c r="BE24" s="1049"/>
      <c r="BF24" s="1115"/>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c r="CG24" s="5"/>
      <c r="CH24" s="5"/>
      <c r="CI24" s="5"/>
      <c r="CJ24" s="5"/>
      <c r="CK24" s="5"/>
      <c r="CL24" s="5"/>
    </row>
    <row r="25" spans="1:90" ht="12" customHeight="1" thickBot="1" x14ac:dyDescent="0.3">
      <c r="A25" s="1862">
        <v>6</v>
      </c>
      <c r="B25" s="1174"/>
      <c r="C25" s="1768" t="str">
        <f t="shared" si="1"/>
        <v/>
      </c>
      <c r="D25" s="1770"/>
      <c r="E25" s="1861"/>
      <c r="F25" s="1861"/>
      <c r="G25" s="1860"/>
      <c r="H25" s="1860"/>
      <c r="I25" s="1861"/>
      <c r="J25" s="1861"/>
      <c r="K25" s="1860"/>
      <c r="L25" s="1860"/>
      <c r="M25" s="1861"/>
      <c r="N25" s="1861"/>
      <c r="O25" s="1860"/>
      <c r="P25" s="1860"/>
      <c r="Q25" s="1861"/>
      <c r="R25" s="1861"/>
      <c r="S25" s="1860"/>
      <c r="T25" s="1860"/>
      <c r="U25" s="1861"/>
      <c r="V25" s="1861"/>
      <c r="W25" s="1860"/>
      <c r="X25" s="1860"/>
      <c r="Y25" s="1861"/>
      <c r="Z25" s="1861"/>
      <c r="AA25" s="1860"/>
      <c r="AB25" s="1860"/>
      <c r="AC25" s="1861"/>
      <c r="AD25" s="1861"/>
      <c r="AE25" s="1860"/>
      <c r="AF25" s="1860"/>
      <c r="AG25" s="1861"/>
      <c r="AH25" s="1861"/>
      <c r="AI25" s="1860"/>
      <c r="AJ25" s="1860"/>
      <c r="AK25" s="1861"/>
      <c r="AL25" s="1861"/>
      <c r="AM25" s="1860"/>
      <c r="AN25" s="1860"/>
      <c r="AO25" s="1861"/>
      <c r="AP25" s="1861"/>
      <c r="AQ25" s="1860"/>
      <c r="AR25" s="1860"/>
      <c r="AS25" s="1866"/>
      <c r="AT25" s="1861"/>
      <c r="AU25" s="1860"/>
      <c r="AV25" s="1863"/>
      <c r="AW25" s="5"/>
      <c r="AX25" s="1468" t="s">
        <v>74</v>
      </c>
      <c r="AY25" s="1447"/>
      <c r="AZ25" s="1447"/>
      <c r="BA25" s="1447"/>
      <c r="BB25" s="1447"/>
      <c r="BC25" s="1851"/>
      <c r="BD25" s="1852" t="str">
        <f>IFERROR(IF(BD24&lt;=20,((BD23-(BD23/BD24))/(BD24-1)),(BD23-6)/(BD24-1)),"")</f>
        <v/>
      </c>
      <c r="BE25" s="1852"/>
      <c r="BF25" s="1853"/>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c r="CG25" s="5"/>
      <c r="CH25" s="5"/>
      <c r="CI25" s="5"/>
      <c r="CJ25" s="5"/>
      <c r="CK25" s="5"/>
      <c r="CL25" s="5"/>
    </row>
    <row r="26" spans="1:90" ht="12" customHeight="1" thickBot="1" x14ac:dyDescent="0.3">
      <c r="A26" s="1862">
        <v>7</v>
      </c>
      <c r="B26" s="1174"/>
      <c r="C26" s="1768" t="str">
        <f t="shared" si="1"/>
        <v/>
      </c>
      <c r="D26" s="1770"/>
      <c r="E26" s="1861"/>
      <c r="F26" s="1861"/>
      <c r="G26" s="1860"/>
      <c r="H26" s="1860"/>
      <c r="I26" s="1861"/>
      <c r="J26" s="1861"/>
      <c r="K26" s="1860"/>
      <c r="L26" s="1860"/>
      <c r="M26" s="1861"/>
      <c r="N26" s="1861"/>
      <c r="O26" s="1860"/>
      <c r="P26" s="1860"/>
      <c r="Q26" s="1861"/>
      <c r="R26" s="1861"/>
      <c r="S26" s="1860"/>
      <c r="T26" s="1860"/>
      <c r="U26" s="1861"/>
      <c r="V26" s="1861"/>
      <c r="W26" s="1860"/>
      <c r="X26" s="1860"/>
      <c r="Y26" s="1861"/>
      <c r="Z26" s="1861"/>
      <c r="AA26" s="1860"/>
      <c r="AB26" s="1860"/>
      <c r="AC26" s="1861"/>
      <c r="AD26" s="1861"/>
      <c r="AE26" s="1860"/>
      <c r="AF26" s="1860"/>
      <c r="AG26" s="1861"/>
      <c r="AH26" s="1861"/>
      <c r="AI26" s="1860"/>
      <c r="AJ26" s="1860"/>
      <c r="AK26" s="1861"/>
      <c r="AL26" s="1861"/>
      <c r="AM26" s="1860"/>
      <c r="AN26" s="1860"/>
      <c r="AO26" s="1861"/>
      <c r="AP26" s="1861"/>
      <c r="AQ26" s="1860"/>
      <c r="AR26" s="1860"/>
      <c r="AS26" s="1866"/>
      <c r="AT26" s="1861"/>
      <c r="AU26" s="1860"/>
      <c r="AV26" s="1863"/>
      <c r="AW26" s="5"/>
      <c r="AX26" s="5"/>
      <c r="AY26" s="5"/>
      <c r="AZ26" s="5"/>
      <c r="BA26" s="5"/>
      <c r="BB26" s="5"/>
      <c r="BC26" s="5"/>
      <c r="BD26" s="5"/>
      <c r="BE26" s="5"/>
      <c r="BF26" s="5"/>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c r="CG26" s="5"/>
      <c r="CH26" s="5"/>
      <c r="CI26" s="5"/>
      <c r="CJ26" s="5"/>
      <c r="CK26" s="5"/>
      <c r="CL26" s="5"/>
    </row>
    <row r="27" spans="1:90" ht="12" customHeight="1" thickBot="1" x14ac:dyDescent="0.3">
      <c r="A27" s="1862">
        <v>8</v>
      </c>
      <c r="B27" s="1174"/>
      <c r="C27" s="1768" t="str">
        <f t="shared" si="1"/>
        <v/>
      </c>
      <c r="D27" s="1770"/>
      <c r="E27" s="1861"/>
      <c r="F27" s="1861"/>
      <c r="G27" s="1860"/>
      <c r="H27" s="1860"/>
      <c r="I27" s="1861"/>
      <c r="J27" s="1861"/>
      <c r="K27" s="1860"/>
      <c r="L27" s="1860"/>
      <c r="M27" s="1861"/>
      <c r="N27" s="1861"/>
      <c r="O27" s="1860"/>
      <c r="P27" s="1860"/>
      <c r="Q27" s="1861"/>
      <c r="R27" s="1861"/>
      <c r="S27" s="1860"/>
      <c r="T27" s="1860"/>
      <c r="U27" s="1861"/>
      <c r="V27" s="1861"/>
      <c r="W27" s="1860"/>
      <c r="X27" s="1860"/>
      <c r="Y27" s="1861"/>
      <c r="Z27" s="1861"/>
      <c r="AA27" s="1860"/>
      <c r="AB27" s="1860"/>
      <c r="AC27" s="1861"/>
      <c r="AD27" s="1861"/>
      <c r="AE27" s="1860"/>
      <c r="AF27" s="1860"/>
      <c r="AG27" s="1861"/>
      <c r="AH27" s="1861"/>
      <c r="AI27" s="1860"/>
      <c r="AJ27" s="1860"/>
      <c r="AK27" s="1861"/>
      <c r="AL27" s="1861"/>
      <c r="AM27" s="1860"/>
      <c r="AN27" s="1860"/>
      <c r="AO27" s="1861"/>
      <c r="AP27" s="1861"/>
      <c r="AQ27" s="1860"/>
      <c r="AR27" s="1860"/>
      <c r="AS27" s="1866"/>
      <c r="AT27" s="1861"/>
      <c r="AU27" s="1860"/>
      <c r="AV27" s="1863"/>
      <c r="AW27" s="5"/>
      <c r="AX27" s="955" t="s">
        <v>696</v>
      </c>
      <c r="AY27" s="956"/>
      <c r="AZ27" s="956"/>
      <c r="BA27" s="956"/>
      <c r="BB27" s="956"/>
      <c r="BC27" s="956"/>
      <c r="BD27" s="956"/>
      <c r="BE27" s="956"/>
      <c r="BF27" s="956"/>
      <c r="BG27" s="956"/>
      <c r="BH27" s="956"/>
      <c r="BI27" s="956"/>
      <c r="BJ27" s="956"/>
      <c r="BK27" s="956"/>
      <c r="BL27" s="957"/>
      <c r="BM27" s="5"/>
      <c r="BN27" s="5"/>
      <c r="BO27" s="5"/>
      <c r="BP27" s="5"/>
      <c r="BQ27" s="5"/>
      <c r="BR27" s="5"/>
      <c r="BS27" s="5"/>
      <c r="BT27" s="5"/>
      <c r="BU27" s="5"/>
      <c r="BV27" s="5"/>
      <c r="BW27" s="5"/>
      <c r="BX27" s="5"/>
      <c r="BY27" s="5"/>
      <c r="BZ27" s="5"/>
      <c r="CA27" s="5"/>
      <c r="CB27" s="5"/>
      <c r="CC27" s="5"/>
      <c r="CD27" s="5"/>
      <c r="CE27" s="5"/>
      <c r="CF27" s="5"/>
      <c r="CG27" s="5"/>
      <c r="CH27" s="5"/>
      <c r="CI27" s="5"/>
      <c r="CJ27" s="5"/>
      <c r="CK27" s="5"/>
      <c r="CL27" s="5"/>
    </row>
    <row r="28" spans="1:90" ht="12" customHeight="1" thickTop="1" x14ac:dyDescent="0.25">
      <c r="A28" s="1862">
        <v>9</v>
      </c>
      <c r="B28" s="1174"/>
      <c r="C28" s="1768" t="str">
        <f t="shared" si="1"/>
        <v/>
      </c>
      <c r="D28" s="1770"/>
      <c r="E28" s="1861"/>
      <c r="F28" s="1861"/>
      <c r="G28" s="1860"/>
      <c r="H28" s="1860"/>
      <c r="I28" s="1861"/>
      <c r="J28" s="1861"/>
      <c r="K28" s="1860"/>
      <c r="L28" s="1860"/>
      <c r="M28" s="1861"/>
      <c r="N28" s="1861"/>
      <c r="O28" s="1860"/>
      <c r="P28" s="1860"/>
      <c r="Q28" s="1861"/>
      <c r="R28" s="1861"/>
      <c r="S28" s="1860"/>
      <c r="T28" s="1860"/>
      <c r="U28" s="1861"/>
      <c r="V28" s="1861"/>
      <c r="W28" s="1860"/>
      <c r="X28" s="1860"/>
      <c r="Y28" s="1861"/>
      <c r="Z28" s="1861"/>
      <c r="AA28" s="1860"/>
      <c r="AB28" s="1860"/>
      <c r="AC28" s="1861"/>
      <c r="AD28" s="1861"/>
      <c r="AE28" s="1860"/>
      <c r="AF28" s="1860"/>
      <c r="AG28" s="1861"/>
      <c r="AH28" s="1861"/>
      <c r="AI28" s="1860"/>
      <c r="AJ28" s="1860"/>
      <c r="AK28" s="1861"/>
      <c r="AL28" s="1861"/>
      <c r="AM28" s="1860"/>
      <c r="AN28" s="1860"/>
      <c r="AO28" s="1861"/>
      <c r="AP28" s="1861"/>
      <c r="AQ28" s="1860"/>
      <c r="AR28" s="1860"/>
      <c r="AS28" s="1866"/>
      <c r="AT28" s="1861"/>
      <c r="AU28" s="1860"/>
      <c r="AV28" s="1863"/>
      <c r="AW28" s="5"/>
      <c r="AX28" s="973"/>
      <c r="AY28" s="974"/>
      <c r="AZ28" s="974"/>
      <c r="BA28" s="974"/>
      <c r="BB28" s="975"/>
      <c r="BC28" s="976"/>
      <c r="BD28" s="974"/>
      <c r="BE28" s="974"/>
      <c r="BF28" s="974"/>
      <c r="BG28" s="975"/>
      <c r="BH28" s="976"/>
      <c r="BI28" s="974"/>
      <c r="BJ28" s="974"/>
      <c r="BK28" s="974"/>
      <c r="BL28" s="977"/>
      <c r="BM28" s="5"/>
      <c r="BN28" s="5"/>
      <c r="BO28" s="5"/>
      <c r="BP28" s="5"/>
      <c r="BQ28" s="5"/>
      <c r="BR28" s="5"/>
      <c r="BS28" s="5"/>
      <c r="BT28" s="5"/>
      <c r="BU28" s="5"/>
      <c r="BV28" s="5"/>
      <c r="BW28" s="5"/>
      <c r="BX28" s="5"/>
      <c r="BY28" s="5"/>
      <c r="BZ28" s="5"/>
      <c r="CA28" s="5"/>
      <c r="CB28" s="5"/>
      <c r="CC28" s="5"/>
      <c r="CD28" s="5"/>
      <c r="CE28" s="5"/>
      <c r="CF28" s="5"/>
      <c r="CG28" s="5"/>
      <c r="CH28" s="5"/>
      <c r="CI28" s="5"/>
      <c r="CJ28" s="5"/>
      <c r="CK28" s="5"/>
      <c r="CL28" s="5"/>
    </row>
    <row r="29" spans="1:90" ht="12" customHeight="1" thickBot="1" x14ac:dyDescent="0.3">
      <c r="A29" s="1862">
        <v>10</v>
      </c>
      <c r="B29" s="1174"/>
      <c r="C29" s="1768" t="str">
        <f t="shared" si="1"/>
        <v/>
      </c>
      <c r="D29" s="1770"/>
      <c r="E29" s="1871"/>
      <c r="F29" s="1871"/>
      <c r="G29" s="1870"/>
      <c r="H29" s="1870"/>
      <c r="I29" s="1871"/>
      <c r="J29" s="1871"/>
      <c r="K29" s="1870"/>
      <c r="L29" s="1870"/>
      <c r="M29" s="1861"/>
      <c r="N29" s="1861"/>
      <c r="O29" s="1870"/>
      <c r="P29" s="1870"/>
      <c r="Q29" s="1861"/>
      <c r="R29" s="1861"/>
      <c r="S29" s="1870"/>
      <c r="T29" s="1870"/>
      <c r="U29" s="1861"/>
      <c r="V29" s="1861"/>
      <c r="W29" s="1870"/>
      <c r="X29" s="1870"/>
      <c r="Y29" s="1861"/>
      <c r="Z29" s="1861"/>
      <c r="AA29" s="1870"/>
      <c r="AB29" s="1870"/>
      <c r="AC29" s="1861"/>
      <c r="AD29" s="1861"/>
      <c r="AE29" s="1870"/>
      <c r="AF29" s="1870"/>
      <c r="AG29" s="1861"/>
      <c r="AH29" s="1861"/>
      <c r="AI29" s="1870"/>
      <c r="AJ29" s="1870"/>
      <c r="AK29" s="1861"/>
      <c r="AL29" s="1861"/>
      <c r="AM29" s="1870"/>
      <c r="AN29" s="1870"/>
      <c r="AO29" s="1861"/>
      <c r="AP29" s="1861"/>
      <c r="AQ29" s="1870"/>
      <c r="AR29" s="1870"/>
      <c r="AS29" s="1866"/>
      <c r="AT29" s="1861"/>
      <c r="AU29" s="1860"/>
      <c r="AV29" s="1863"/>
      <c r="AW29" s="5"/>
      <c r="AX29" s="969"/>
      <c r="AY29" s="945"/>
      <c r="AZ29" s="945"/>
      <c r="BA29" s="945"/>
      <c r="BB29" s="946"/>
      <c r="BC29" s="944"/>
      <c r="BD29" s="945"/>
      <c r="BE29" s="945"/>
      <c r="BF29" s="945"/>
      <c r="BG29" s="946"/>
      <c r="BH29" s="944"/>
      <c r="BI29" s="945"/>
      <c r="BJ29" s="945"/>
      <c r="BK29" s="945"/>
      <c r="BL29" s="949"/>
      <c r="BM29" s="5"/>
      <c r="BN29" s="5"/>
      <c r="BO29" s="5"/>
      <c r="BP29" s="5"/>
      <c r="BQ29" s="5"/>
      <c r="BR29" s="5"/>
      <c r="BS29" s="5"/>
      <c r="BT29" s="5"/>
      <c r="BU29" s="5"/>
      <c r="BV29" s="5"/>
      <c r="BW29" s="5"/>
      <c r="BX29" s="5"/>
      <c r="BY29" s="5"/>
      <c r="BZ29" s="5"/>
      <c r="CA29" s="5"/>
      <c r="CB29" s="5"/>
      <c r="CC29" s="5"/>
      <c r="CD29" s="5"/>
      <c r="CE29" s="5"/>
      <c r="CF29" s="5"/>
      <c r="CG29" s="5"/>
      <c r="CH29" s="5"/>
      <c r="CI29" s="5"/>
      <c r="CJ29" s="5"/>
      <c r="CK29" s="5"/>
      <c r="CL29" s="5"/>
    </row>
    <row r="30" spans="1:90" ht="12" customHeight="1" thickTop="1" thickBot="1" x14ac:dyDescent="0.3">
      <c r="A30" s="1872" t="s">
        <v>40</v>
      </c>
      <c r="B30" s="1873"/>
      <c r="C30" s="1873"/>
      <c r="D30" s="1873"/>
      <c r="E30" s="1874"/>
      <c r="F30" s="1875"/>
      <c r="G30" s="1876" t="str">
        <f>IF(E18="","",ROUND(SUM(G20:H29),0))</f>
        <v/>
      </c>
      <c r="H30" s="1877"/>
      <c r="I30" s="1878"/>
      <c r="J30" s="1875"/>
      <c r="K30" s="1876" t="str">
        <f>IF(I18="","",ROUND(SUM(K20:L29),0))</f>
        <v/>
      </c>
      <c r="L30" s="1879"/>
      <c r="M30" s="1878"/>
      <c r="N30" s="1880"/>
      <c r="O30" s="1876" t="str">
        <f>IF(M18="","",ROUND(SUM(O20:P29),0))</f>
        <v/>
      </c>
      <c r="P30" s="1877"/>
      <c r="Q30" s="1878"/>
      <c r="R30" s="1875"/>
      <c r="S30" s="1876" t="str">
        <f>IF(Q18="","",ROUND(SUM(S20:T29),0))</f>
        <v/>
      </c>
      <c r="T30" s="1879"/>
      <c r="U30" s="1875"/>
      <c r="V30" s="1875"/>
      <c r="W30" s="1876" t="str">
        <f>IF(U18="","",ROUND(SUM(W20:X29),0))</f>
        <v/>
      </c>
      <c r="X30" s="1877"/>
      <c r="Y30" s="1878"/>
      <c r="Z30" s="1875"/>
      <c r="AA30" s="1876" t="str">
        <f>IF(Y18="","",ROUND(SUM(AA20:AB29),0))</f>
        <v/>
      </c>
      <c r="AB30" s="1879"/>
      <c r="AC30" s="1875"/>
      <c r="AD30" s="1875"/>
      <c r="AE30" s="1876" t="str">
        <f>IF(AC18="","",ROUND(SUM(AE20:AF29),0))</f>
        <v/>
      </c>
      <c r="AF30" s="1877"/>
      <c r="AG30" s="1878"/>
      <c r="AH30" s="1875"/>
      <c r="AI30" s="1876" t="str">
        <f>IF(AG18="","",ROUND(SUM(AI20:AJ29),0))</f>
        <v/>
      </c>
      <c r="AJ30" s="1877"/>
      <c r="AK30" s="1878"/>
      <c r="AL30" s="1880"/>
      <c r="AM30" s="1876" t="str">
        <f>IF(AK18="","",ROUND(SUM(AM20:AN29),0))</f>
        <v/>
      </c>
      <c r="AN30" s="1877"/>
      <c r="AO30" s="1878"/>
      <c r="AP30" s="1880"/>
      <c r="AQ30" s="1876" t="str">
        <f>IF(AO18="","",ROUND(SUM(AQ20:AR29),0))</f>
        <v/>
      </c>
      <c r="AR30" s="1879"/>
      <c r="AS30" s="1875"/>
      <c r="AT30" s="1880"/>
      <c r="AU30" s="1876" t="str">
        <f>IF(AS18="","",ROUND(SUM(AU20:AV29),0))</f>
        <v/>
      </c>
      <c r="AV30" s="1881"/>
      <c r="AW30" s="5"/>
      <c r="AX30" s="969"/>
      <c r="AY30" s="945"/>
      <c r="AZ30" s="945"/>
      <c r="BA30" s="945"/>
      <c r="BB30" s="946"/>
      <c r="BC30" s="944"/>
      <c r="BD30" s="945"/>
      <c r="BE30" s="945"/>
      <c r="BF30" s="945"/>
      <c r="BG30" s="946"/>
      <c r="BH30" s="944"/>
      <c r="BI30" s="945"/>
      <c r="BJ30" s="945"/>
      <c r="BK30" s="945"/>
      <c r="BL30" s="949"/>
      <c r="BM30" s="5"/>
      <c r="BN30" s="5"/>
      <c r="BO30" s="5"/>
      <c r="BP30" s="5"/>
      <c r="BQ30" s="5"/>
      <c r="BR30" s="5"/>
      <c r="BS30" s="5"/>
      <c r="BT30" s="5"/>
      <c r="BU30" s="5"/>
      <c r="BV30" s="5"/>
      <c r="BW30" s="5"/>
      <c r="BX30" s="5"/>
      <c r="BY30" s="5"/>
      <c r="BZ30" s="5"/>
      <c r="CA30" s="5"/>
      <c r="CB30" s="5"/>
      <c r="CC30" s="5"/>
      <c r="CD30" s="5"/>
      <c r="CE30" s="5"/>
      <c r="CF30" s="5"/>
      <c r="CG30" s="5"/>
      <c r="CH30" s="5"/>
      <c r="CI30" s="5"/>
      <c r="CJ30" s="5"/>
      <c r="CK30" s="5"/>
      <c r="CL30" s="5"/>
    </row>
    <row r="31" spans="1:90" ht="12.75" customHeight="1" x14ac:dyDescent="0.25">
      <c r="A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5"/>
      <c r="AX31" s="969"/>
      <c r="AY31" s="945"/>
      <c r="AZ31" s="945"/>
      <c r="BA31" s="945"/>
      <c r="BB31" s="946"/>
      <c r="BC31" s="944"/>
      <c r="BD31" s="945"/>
      <c r="BE31" s="945"/>
      <c r="BF31" s="945"/>
      <c r="BG31" s="946"/>
      <c r="BH31" s="944"/>
      <c r="BI31" s="945"/>
      <c r="BJ31" s="945"/>
      <c r="BK31" s="945"/>
      <c r="BL31" s="949"/>
      <c r="BM31" s="5"/>
      <c r="BN31" s="5"/>
      <c r="BO31" s="5"/>
      <c r="BP31" s="5"/>
      <c r="BQ31" s="5"/>
      <c r="BR31" s="5"/>
      <c r="BS31" s="5"/>
      <c r="BT31" s="5"/>
      <c r="BU31" s="5"/>
      <c r="BV31" s="5"/>
      <c r="BW31" s="5"/>
      <c r="BX31" s="5"/>
      <c r="BY31" s="5"/>
      <c r="BZ31" s="5"/>
      <c r="CA31" s="5"/>
      <c r="CB31" s="5"/>
      <c r="CC31" s="5"/>
      <c r="CD31" s="5"/>
      <c r="CE31" s="5"/>
      <c r="CF31" s="5"/>
      <c r="CG31" s="5"/>
      <c r="CH31" s="5"/>
      <c r="CI31" s="5"/>
      <c r="CJ31" s="5"/>
      <c r="CK31" s="5"/>
      <c r="CL31" s="5"/>
    </row>
    <row r="32" spans="1:90" ht="12" customHeight="1" thickBot="1" x14ac:dyDescent="0.3">
      <c r="A32" s="42"/>
      <c r="B32" s="42" t="s">
        <v>39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42"/>
      <c r="AF32" s="42"/>
      <c r="AG32" s="42"/>
      <c r="AH32" s="42"/>
      <c r="AI32" s="42"/>
      <c r="AJ32" s="42"/>
      <c r="AK32" s="42"/>
      <c r="AL32" s="42"/>
      <c r="AM32" s="42"/>
      <c r="AN32" s="42"/>
      <c r="AO32" s="42"/>
      <c r="AP32" s="42"/>
      <c r="AQ32" s="42"/>
      <c r="AR32" s="42"/>
      <c r="AS32" s="42"/>
      <c r="AT32" s="42"/>
      <c r="AU32" s="42"/>
      <c r="AV32" s="42"/>
      <c r="AW32" s="5"/>
      <c r="AX32" s="969"/>
      <c r="AY32" s="945"/>
      <c r="AZ32" s="945"/>
      <c r="BA32" s="945"/>
      <c r="BB32" s="946"/>
      <c r="BC32" s="944"/>
      <c r="BD32" s="945"/>
      <c r="BE32" s="945"/>
      <c r="BF32" s="945"/>
      <c r="BG32" s="946"/>
      <c r="BH32" s="944"/>
      <c r="BI32" s="945"/>
      <c r="BJ32" s="945"/>
      <c r="BK32" s="945"/>
      <c r="BL32" s="949"/>
      <c r="BM32" s="5"/>
      <c r="BN32" s="5"/>
      <c r="BO32" s="5"/>
      <c r="BP32" s="5"/>
      <c r="BQ32" s="5"/>
      <c r="BR32" s="5"/>
      <c r="BS32" s="5"/>
      <c r="BT32" s="5"/>
      <c r="BU32" s="5"/>
      <c r="BV32" s="5"/>
      <c r="BW32" s="5"/>
      <c r="BX32" s="5"/>
      <c r="BY32" s="5"/>
      <c r="BZ32" s="5"/>
      <c r="CA32" s="5"/>
      <c r="CB32" s="5"/>
      <c r="CC32" s="5"/>
      <c r="CD32" s="5"/>
      <c r="CE32" s="5"/>
      <c r="CF32" s="5"/>
      <c r="CG32" s="5"/>
      <c r="CH32" s="5"/>
      <c r="CI32" s="5"/>
      <c r="CJ32" s="5"/>
      <c r="CK32" s="5"/>
      <c r="CL32" s="5"/>
    </row>
    <row r="33" spans="1:90" ht="12" customHeight="1" thickBot="1" x14ac:dyDescent="0.3">
      <c r="A33" s="23"/>
      <c r="B33" s="876"/>
      <c r="C33" s="876"/>
      <c r="D33" s="876"/>
      <c r="E33" s="876"/>
      <c r="F33" s="876"/>
      <c r="G33" s="876"/>
      <c r="H33" s="876"/>
      <c r="I33" s="876"/>
      <c r="J33" s="876"/>
      <c r="K33" s="876"/>
      <c r="L33" s="876"/>
      <c r="M33" s="876"/>
      <c r="N33" s="876"/>
      <c r="O33" s="876"/>
      <c r="P33" s="876"/>
      <c r="Q33" s="876"/>
      <c r="R33" s="876"/>
      <c r="S33" s="876"/>
      <c r="T33" s="876"/>
      <c r="U33" s="876"/>
      <c r="V33" s="876"/>
      <c r="W33" s="876"/>
      <c r="X33" s="876"/>
      <c r="Y33" s="876"/>
      <c r="Z33" s="876"/>
      <c r="AA33" s="876"/>
      <c r="AB33" s="876"/>
      <c r="AC33" s="876"/>
      <c r="AD33" s="876"/>
      <c r="AE33" s="42"/>
      <c r="AF33" s="1885" t="s">
        <v>670</v>
      </c>
      <c r="AG33" s="1886"/>
      <c r="AH33" s="1886"/>
      <c r="AI33" s="1886"/>
      <c r="AJ33" s="1886"/>
      <c r="AK33" s="1886"/>
      <c r="AL33" s="1886"/>
      <c r="AM33" s="1886"/>
      <c r="AN33" s="1886"/>
      <c r="AO33" s="1886"/>
      <c r="AP33" s="683"/>
      <c r="AQ33" s="684" t="s">
        <v>669</v>
      </c>
      <c r="AR33" s="1782"/>
      <c r="AS33" s="1782"/>
      <c r="AT33" s="685" t="s">
        <v>493</v>
      </c>
      <c r="AU33" s="1782"/>
      <c r="AV33" s="1783"/>
      <c r="AW33" s="5"/>
      <c r="AX33" s="952"/>
      <c r="AY33" s="942"/>
      <c r="AZ33" s="942"/>
      <c r="BA33" s="942"/>
      <c r="BB33" s="943"/>
      <c r="BC33" s="941"/>
      <c r="BD33" s="942"/>
      <c r="BE33" s="942"/>
      <c r="BF33" s="942"/>
      <c r="BG33" s="943"/>
      <c r="BH33" s="941"/>
      <c r="BI33" s="942"/>
      <c r="BJ33" s="942"/>
      <c r="BK33" s="942"/>
      <c r="BL33" s="951"/>
      <c r="BM33" s="5"/>
      <c r="BN33" s="5"/>
      <c r="BO33" s="5"/>
      <c r="BP33" s="5"/>
      <c r="BQ33" s="5"/>
      <c r="BR33" s="5"/>
      <c r="BS33" s="5"/>
      <c r="BT33" s="5"/>
      <c r="BU33" s="5"/>
      <c r="BV33" s="5"/>
      <c r="BW33" s="5"/>
      <c r="BX33" s="5"/>
      <c r="BY33" s="5"/>
      <c r="BZ33" s="5"/>
      <c r="CA33" s="5"/>
      <c r="CB33" s="5"/>
      <c r="CC33" s="5"/>
      <c r="CD33" s="5"/>
      <c r="CE33" s="5"/>
      <c r="CF33" s="5"/>
      <c r="CG33" s="5"/>
      <c r="CH33" s="5"/>
      <c r="CI33" s="5"/>
      <c r="CJ33" s="5"/>
      <c r="CK33" s="5"/>
      <c r="CL33" s="5"/>
    </row>
    <row r="34" spans="1:90" ht="12" customHeight="1" x14ac:dyDescent="0.25">
      <c r="A34" s="23"/>
      <c r="B34" s="876"/>
      <c r="C34" s="876"/>
      <c r="D34" s="876"/>
      <c r="E34" s="876"/>
      <c r="F34" s="876"/>
      <c r="G34" s="876"/>
      <c r="H34" s="876"/>
      <c r="I34" s="876"/>
      <c r="J34" s="876"/>
      <c r="K34" s="876"/>
      <c r="L34" s="876"/>
      <c r="M34" s="876"/>
      <c r="N34" s="876"/>
      <c r="O34" s="876"/>
      <c r="P34" s="876"/>
      <c r="Q34" s="876"/>
      <c r="R34" s="876"/>
      <c r="S34" s="876"/>
      <c r="T34" s="876"/>
      <c r="U34" s="876"/>
      <c r="V34" s="876"/>
      <c r="W34" s="876"/>
      <c r="X34" s="876"/>
      <c r="Y34" s="876"/>
      <c r="Z34" s="876"/>
      <c r="AA34" s="876"/>
      <c r="AB34" s="876"/>
      <c r="AC34" s="876"/>
      <c r="AD34" s="876"/>
      <c r="AE34" s="42"/>
      <c r="AF34" s="996" t="s">
        <v>71</v>
      </c>
      <c r="AG34" s="997"/>
      <c r="AH34" s="997"/>
      <c r="AI34" s="997"/>
      <c r="AJ34" s="997"/>
      <c r="AK34" s="997"/>
      <c r="AL34" s="997"/>
      <c r="AM34" s="997"/>
      <c r="AN34" s="997"/>
      <c r="AO34" s="997"/>
      <c r="AP34" s="1072"/>
      <c r="AQ34" s="1085"/>
      <c r="AR34" s="1085"/>
      <c r="AS34" s="1085"/>
      <c r="AT34" s="992" t="s">
        <v>70</v>
      </c>
      <c r="AU34" s="992"/>
      <c r="AV34" s="1882"/>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c r="CG34" s="5"/>
      <c r="CH34" s="5"/>
      <c r="CI34" s="5"/>
      <c r="CJ34" s="5"/>
      <c r="CK34" s="5"/>
      <c r="CL34" s="5"/>
    </row>
    <row r="35" spans="1:90" ht="12" customHeight="1" x14ac:dyDescent="0.25">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42"/>
      <c r="AF35" s="996" t="s">
        <v>69</v>
      </c>
      <c r="AG35" s="997"/>
      <c r="AH35" s="997"/>
      <c r="AI35" s="997"/>
      <c r="AJ35" s="997"/>
      <c r="AK35" s="997"/>
      <c r="AL35" s="997"/>
      <c r="AM35" s="997"/>
      <c r="AN35" s="997"/>
      <c r="AO35" s="997"/>
      <c r="AP35" s="1883" t="str">
        <f>IF((SUM(E30:AV30)+ SUM(E40:L40))&lt;&gt;0,(SUM(E30:AV30)+ SUM(E40:L40)),"")</f>
        <v/>
      </c>
      <c r="AQ35" s="1884"/>
      <c r="AR35" s="1884"/>
      <c r="AS35" s="1884"/>
      <c r="AT35" s="992" t="s">
        <v>66</v>
      </c>
      <c r="AU35" s="992"/>
      <c r="AV35" s="1882"/>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c r="CG35" s="5"/>
      <c r="CH35" s="5"/>
      <c r="CI35" s="5"/>
      <c r="CJ35" s="5"/>
      <c r="CK35" s="5"/>
      <c r="CL35" s="5"/>
    </row>
    <row r="36" spans="1:90"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42"/>
      <c r="AF36" s="996" t="s">
        <v>68</v>
      </c>
      <c r="AG36" s="997"/>
      <c r="AH36" s="997"/>
      <c r="AI36" s="997"/>
      <c r="AJ36" s="997"/>
      <c r="AK36" s="997"/>
      <c r="AL36" s="997"/>
      <c r="AM36" s="997"/>
      <c r="AN36" s="997"/>
      <c r="AO36" s="997"/>
      <c r="AP36" s="1889" t="str">
        <f>IF((COUNT(E20:AV29)),((COUNT(E20:AV29))),"")</f>
        <v/>
      </c>
      <c r="AQ36" s="1823"/>
      <c r="AR36" s="1823"/>
      <c r="AS36" s="1823"/>
      <c r="AT36" s="1823"/>
      <c r="AU36" s="1823"/>
      <c r="AV36" s="1890"/>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c r="CL36" s="5"/>
    </row>
    <row r="37" spans="1:90"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42"/>
      <c r="AF37" s="996" t="s">
        <v>67</v>
      </c>
      <c r="AG37" s="997"/>
      <c r="AH37" s="997"/>
      <c r="AI37" s="997"/>
      <c r="AJ37" s="997"/>
      <c r="AK37" s="997"/>
      <c r="AL37" s="997"/>
      <c r="AM37" s="997"/>
      <c r="AN37" s="997"/>
      <c r="AO37" s="997"/>
      <c r="AP37" s="1883" t="str">
        <f>IFERROR(ROUND(AP35/AP36,2),"")</f>
        <v/>
      </c>
      <c r="AQ37" s="1884"/>
      <c r="AR37" s="1884"/>
      <c r="AS37" s="1884"/>
      <c r="AT37" s="992" t="s">
        <v>66</v>
      </c>
      <c r="AU37" s="992"/>
      <c r="AV37" s="1882"/>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c r="CG37" s="5"/>
      <c r="CH37" s="5"/>
      <c r="CI37" s="5"/>
      <c r="CJ37" s="5"/>
      <c r="CK37" s="5"/>
      <c r="CL37" s="5"/>
    </row>
    <row r="38" spans="1:90"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42"/>
      <c r="AF38" s="634" t="s">
        <v>65</v>
      </c>
      <c r="AG38" s="633"/>
      <c r="AH38" s="633"/>
      <c r="AI38" s="633"/>
      <c r="AJ38" s="633"/>
      <c r="AK38" s="633"/>
      <c r="AL38" s="633"/>
      <c r="AM38" s="633"/>
      <c r="AN38" s="633"/>
      <c r="AO38" s="632"/>
      <c r="AP38" s="1094"/>
      <c r="AQ38" s="1095"/>
      <c r="AR38" s="1095"/>
      <c r="AS38" s="1095"/>
      <c r="AT38" s="1095"/>
      <c r="AU38" s="1095"/>
      <c r="AV38" s="1663"/>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c r="CG38" s="5"/>
      <c r="CH38" s="5"/>
      <c r="CI38" s="5"/>
      <c r="CJ38" s="5"/>
      <c r="CK38" s="5"/>
      <c r="CL38" s="5"/>
    </row>
    <row r="39" spans="1:90"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42"/>
      <c r="AF39" s="996" t="s">
        <v>64</v>
      </c>
      <c r="AG39" s="997"/>
      <c r="AH39" s="997"/>
      <c r="AI39" s="997"/>
      <c r="AJ39" s="997"/>
      <c r="AK39" s="997"/>
      <c r="AL39" s="997"/>
      <c r="AM39" s="997"/>
      <c r="AN39" s="997"/>
      <c r="AO39" s="997"/>
      <c r="AP39" s="1887" t="str">
        <f>IF(OR(AP38&lt;&gt;0,AP38&lt;&gt;""),N13*IF(AP38&lt;&gt;"N/A",AP38,1),N13)</f>
        <v/>
      </c>
      <c r="AQ39" s="1888"/>
      <c r="AR39" s="1888"/>
      <c r="AS39" s="1888"/>
      <c r="AT39" s="992" t="s">
        <v>63</v>
      </c>
      <c r="AU39" s="992"/>
      <c r="AV39" s="188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c r="CG39" s="5"/>
      <c r="CH39" s="5"/>
      <c r="CI39" s="5"/>
      <c r="CJ39" s="5"/>
      <c r="CK39" s="5"/>
      <c r="CL39" s="5"/>
    </row>
    <row r="40" spans="1:90" ht="12" customHeight="1" thickBot="1" x14ac:dyDescent="0.3">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42"/>
      <c r="AF40" s="1042" t="s">
        <v>62</v>
      </c>
      <c r="AG40" s="1043"/>
      <c r="AH40" s="1043"/>
      <c r="AI40" s="1043"/>
      <c r="AJ40" s="1043"/>
      <c r="AK40" s="1043"/>
      <c r="AL40" s="1043"/>
      <c r="AM40" s="1043"/>
      <c r="AN40" s="1043"/>
      <c r="AO40" s="1043"/>
      <c r="AP40" s="1891" t="str">
        <f>IFERROR(AP39*AP37,"")</f>
        <v/>
      </c>
      <c r="AQ40" s="1892"/>
      <c r="AR40" s="1892"/>
      <c r="AS40" s="1892"/>
      <c r="AT40" s="1148" t="s">
        <v>29</v>
      </c>
      <c r="AU40" s="1148"/>
      <c r="AV40" s="1893"/>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c r="CG40" s="5"/>
      <c r="CH40" s="5"/>
      <c r="CI40" s="5"/>
      <c r="CJ40" s="5"/>
      <c r="CK40" s="5"/>
      <c r="CL40" s="5"/>
    </row>
    <row r="41" spans="1:90" ht="12" customHeight="1" x14ac:dyDescent="0.25">
      <c r="A41" s="23"/>
      <c r="B41" s="876"/>
      <c r="C41" s="876"/>
      <c r="D41" s="876"/>
      <c r="E41" s="876"/>
      <c r="F41" s="876"/>
      <c r="G41" s="876"/>
      <c r="H41" s="876"/>
      <c r="I41" s="876"/>
      <c r="J41" s="876"/>
      <c r="K41" s="876"/>
      <c r="L41" s="876"/>
      <c r="M41" s="876"/>
      <c r="N41" s="876"/>
      <c r="O41" s="876"/>
      <c r="P41" s="876"/>
      <c r="Q41" s="876"/>
      <c r="R41" s="876"/>
      <c r="S41" s="876"/>
      <c r="T41" s="876"/>
      <c r="U41" s="876"/>
      <c r="V41" s="876"/>
      <c r="W41" s="876"/>
      <c r="X41" s="876"/>
      <c r="Y41" s="876"/>
      <c r="Z41" s="876"/>
      <c r="AA41" s="876"/>
      <c r="AB41" s="876"/>
      <c r="AC41" s="876"/>
      <c r="AD41" s="876"/>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c r="CG41" s="5"/>
      <c r="CH41" s="5"/>
      <c r="CI41" s="5"/>
      <c r="CJ41" s="5"/>
      <c r="CK41" s="5"/>
      <c r="CL41" s="5"/>
    </row>
    <row r="42" spans="1:90"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c r="CG42" s="5"/>
      <c r="CH42" s="5"/>
      <c r="CI42" s="5"/>
      <c r="CJ42" s="5"/>
      <c r="CK42" s="5"/>
      <c r="CL42" s="5"/>
    </row>
    <row r="43" spans="1:90" ht="12.75" hidden="1" customHeight="1" x14ac:dyDescent="0.25"/>
    <row r="44" spans="1:90" ht="12.75" hidden="1" customHeight="1" x14ac:dyDescent="0.25"/>
    <row r="45" spans="1:90" ht="12.75" hidden="1" customHeight="1" x14ac:dyDescent="0.25"/>
    <row r="46" spans="1:90" ht="12.75" hidden="1" customHeight="1" x14ac:dyDescent="0.25"/>
    <row r="47" spans="1:90" ht="12.75" hidden="1" customHeight="1" x14ac:dyDescent="0.25"/>
    <row r="48" spans="1:90"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54">
    <mergeCell ref="B40:AD40"/>
    <mergeCell ref="AF40:AO40"/>
    <mergeCell ref="AP40:AS40"/>
    <mergeCell ref="AT40:AV40"/>
    <mergeCell ref="B41:AD41"/>
    <mergeCell ref="A42:D42"/>
    <mergeCell ref="E42:K42"/>
    <mergeCell ref="AD42:AH42"/>
    <mergeCell ref="AI42:AV42"/>
    <mergeCell ref="B38:AD38"/>
    <mergeCell ref="AP38:AV38"/>
    <mergeCell ref="B39:AD39"/>
    <mergeCell ref="AF39:AO39"/>
    <mergeCell ref="AP39:AS39"/>
    <mergeCell ref="AT39:AV39"/>
    <mergeCell ref="B36:AD36"/>
    <mergeCell ref="AF36:AO36"/>
    <mergeCell ref="AP36:AV36"/>
    <mergeCell ref="B37:AD37"/>
    <mergeCell ref="AF37:AO37"/>
    <mergeCell ref="AP37:AS37"/>
    <mergeCell ref="AT37:AV37"/>
    <mergeCell ref="BH33:BL33"/>
    <mergeCell ref="B34:AD34"/>
    <mergeCell ref="AF34:AO34"/>
    <mergeCell ref="AP34:AS34"/>
    <mergeCell ref="AT34:AV34"/>
    <mergeCell ref="B35:AD35"/>
    <mergeCell ref="AF35:AO35"/>
    <mergeCell ref="AP35:AS35"/>
    <mergeCell ref="AT35:AV35"/>
    <mergeCell ref="B33:AD33"/>
    <mergeCell ref="AF33:AO33"/>
    <mergeCell ref="AR33:AS33"/>
    <mergeCell ref="AU33:AV33"/>
    <mergeCell ref="AX33:BB33"/>
    <mergeCell ref="BC33:BG33"/>
    <mergeCell ref="BH30:BL30"/>
    <mergeCell ref="AX31:BB31"/>
    <mergeCell ref="BC31:BG31"/>
    <mergeCell ref="BH31:BL31"/>
    <mergeCell ref="AX32:BB32"/>
    <mergeCell ref="BC32:BG32"/>
    <mergeCell ref="BH32:BL32"/>
    <mergeCell ref="AO30:AP30"/>
    <mergeCell ref="AQ30:AR30"/>
    <mergeCell ref="AS30:AT30"/>
    <mergeCell ref="AU30:AV30"/>
    <mergeCell ref="AX30:BB30"/>
    <mergeCell ref="BC30:BG30"/>
    <mergeCell ref="AC30:AD30"/>
    <mergeCell ref="AE30:AF30"/>
    <mergeCell ref="AG30:AH30"/>
    <mergeCell ref="AI30:AJ30"/>
    <mergeCell ref="AK30:AL30"/>
    <mergeCell ref="AM30:AN30"/>
    <mergeCell ref="Q30:R30"/>
    <mergeCell ref="S30:T30"/>
    <mergeCell ref="U30:V30"/>
    <mergeCell ref="W30:X30"/>
    <mergeCell ref="Y30:Z30"/>
    <mergeCell ref="AA30:AB30"/>
    <mergeCell ref="AX29:BB29"/>
    <mergeCell ref="BC29:BG29"/>
    <mergeCell ref="BH29:BL29"/>
    <mergeCell ref="A30:D30"/>
    <mergeCell ref="E30:F30"/>
    <mergeCell ref="G30:H30"/>
    <mergeCell ref="I30:J30"/>
    <mergeCell ref="K30:L30"/>
    <mergeCell ref="M30:N30"/>
    <mergeCell ref="O30:P30"/>
    <mergeCell ref="AK29:AL29"/>
    <mergeCell ref="AM29:AN29"/>
    <mergeCell ref="AO29:AP29"/>
    <mergeCell ref="AQ29:AR29"/>
    <mergeCell ref="AS29:AT29"/>
    <mergeCell ref="AU29:AV29"/>
    <mergeCell ref="Y29:Z29"/>
    <mergeCell ref="AA29:AB29"/>
    <mergeCell ref="AC29:AD29"/>
    <mergeCell ref="AE29:AF29"/>
    <mergeCell ref="AG29:AH29"/>
    <mergeCell ref="AI29:AJ29"/>
    <mergeCell ref="M29:N29"/>
    <mergeCell ref="O29:P29"/>
    <mergeCell ref="AK28:AL28"/>
    <mergeCell ref="AM28:AN28"/>
    <mergeCell ref="AO28:AP28"/>
    <mergeCell ref="Q29:R29"/>
    <mergeCell ref="S29:T29"/>
    <mergeCell ref="U29:V29"/>
    <mergeCell ref="W29:X29"/>
    <mergeCell ref="A29:B29"/>
    <mergeCell ref="C29:D29"/>
    <mergeCell ref="E29:F29"/>
    <mergeCell ref="G29:H29"/>
    <mergeCell ref="I29:J29"/>
    <mergeCell ref="K29:L29"/>
    <mergeCell ref="AX27:BL27"/>
    <mergeCell ref="A28:B28"/>
    <mergeCell ref="C28:D28"/>
    <mergeCell ref="E28:F28"/>
    <mergeCell ref="G28:H28"/>
    <mergeCell ref="I28:J28"/>
    <mergeCell ref="K28:L28"/>
    <mergeCell ref="M28:N28"/>
    <mergeCell ref="O28:P28"/>
    <mergeCell ref="Q28:R28"/>
    <mergeCell ref="AK27:AL27"/>
    <mergeCell ref="AM27:AN27"/>
    <mergeCell ref="AO27:AP27"/>
    <mergeCell ref="AQ27:AR27"/>
    <mergeCell ref="AS27:AT27"/>
    <mergeCell ref="AU27:AV27"/>
    <mergeCell ref="Y27:Z27"/>
    <mergeCell ref="AA27:AB27"/>
    <mergeCell ref="AQ28:AR28"/>
    <mergeCell ref="AS28:AT28"/>
    <mergeCell ref="AU28:AV28"/>
    <mergeCell ref="AX28:BB28"/>
    <mergeCell ref="BC28:BG28"/>
    <mergeCell ref="BH28:BL28"/>
    <mergeCell ref="AG27:AH27"/>
    <mergeCell ref="AI27:AJ27"/>
    <mergeCell ref="M27:N27"/>
    <mergeCell ref="O27:P27"/>
    <mergeCell ref="Q27:R27"/>
    <mergeCell ref="S27:T27"/>
    <mergeCell ref="U27:V27"/>
    <mergeCell ref="W27:X27"/>
    <mergeCell ref="S28:T28"/>
    <mergeCell ref="U28:V28"/>
    <mergeCell ref="W28:X28"/>
    <mergeCell ref="Y28:Z28"/>
    <mergeCell ref="AA28:AB28"/>
    <mergeCell ref="AC28:AD28"/>
    <mergeCell ref="AE28:AF28"/>
    <mergeCell ref="AG28:AH28"/>
    <mergeCell ref="AI28:AJ28"/>
    <mergeCell ref="AO26:AP26"/>
    <mergeCell ref="AQ26:AR26"/>
    <mergeCell ref="AS26:AT26"/>
    <mergeCell ref="AU26:AV26"/>
    <mergeCell ref="A27:B27"/>
    <mergeCell ref="C27:D27"/>
    <mergeCell ref="E27:F27"/>
    <mergeCell ref="G27:H27"/>
    <mergeCell ref="I27:J27"/>
    <mergeCell ref="K27:L27"/>
    <mergeCell ref="AC26:AD26"/>
    <mergeCell ref="AE26:AF26"/>
    <mergeCell ref="AG26:AH26"/>
    <mergeCell ref="AI26:AJ26"/>
    <mergeCell ref="AK26:AL26"/>
    <mergeCell ref="AM26:AN26"/>
    <mergeCell ref="Q26:R26"/>
    <mergeCell ref="S26:T26"/>
    <mergeCell ref="U26:V26"/>
    <mergeCell ref="W26:X26"/>
    <mergeCell ref="Y26:Z26"/>
    <mergeCell ref="AA26:AB26"/>
    <mergeCell ref="AC27:AD27"/>
    <mergeCell ref="AE27:AF27"/>
    <mergeCell ref="AX25:BC25"/>
    <mergeCell ref="BD25:BF25"/>
    <mergeCell ref="A26:B26"/>
    <mergeCell ref="C26:D26"/>
    <mergeCell ref="E26:F26"/>
    <mergeCell ref="G26:H26"/>
    <mergeCell ref="I26:J26"/>
    <mergeCell ref="K26:L26"/>
    <mergeCell ref="M26:N26"/>
    <mergeCell ref="O26:P26"/>
    <mergeCell ref="AK25:AL25"/>
    <mergeCell ref="AM25:AN25"/>
    <mergeCell ref="AO25:AP25"/>
    <mergeCell ref="AQ25:AR25"/>
    <mergeCell ref="AS25:AT25"/>
    <mergeCell ref="AU25:AV25"/>
    <mergeCell ref="Y25:Z25"/>
    <mergeCell ref="AA25:AB25"/>
    <mergeCell ref="AC25:AD25"/>
    <mergeCell ref="AE25:AF25"/>
    <mergeCell ref="AG25:AH25"/>
    <mergeCell ref="AI25:AJ25"/>
    <mergeCell ref="M25:N25"/>
    <mergeCell ref="O25:P25"/>
    <mergeCell ref="Q25:R25"/>
    <mergeCell ref="S25:T25"/>
    <mergeCell ref="U25:V25"/>
    <mergeCell ref="W25:X25"/>
    <mergeCell ref="A25:B25"/>
    <mergeCell ref="C25:D25"/>
    <mergeCell ref="E25:F25"/>
    <mergeCell ref="G25:H25"/>
    <mergeCell ref="I25:J25"/>
    <mergeCell ref="K25:L25"/>
    <mergeCell ref="AO24:AP24"/>
    <mergeCell ref="AQ24:AR24"/>
    <mergeCell ref="AS24:AT24"/>
    <mergeCell ref="AU24:AV24"/>
    <mergeCell ref="AX24:BC24"/>
    <mergeCell ref="BD24:BF24"/>
    <mergeCell ref="AC24:AD24"/>
    <mergeCell ref="AE24:AF24"/>
    <mergeCell ref="AG24:AH24"/>
    <mergeCell ref="AI24:AJ24"/>
    <mergeCell ref="AK24:AL24"/>
    <mergeCell ref="AM24:AN24"/>
    <mergeCell ref="Q24:R24"/>
    <mergeCell ref="S24:T24"/>
    <mergeCell ref="U24:V24"/>
    <mergeCell ref="W24:X24"/>
    <mergeCell ref="Y24:Z24"/>
    <mergeCell ref="AA24:AB24"/>
    <mergeCell ref="AX23:BC23"/>
    <mergeCell ref="BD23:BF23"/>
    <mergeCell ref="A24:B24"/>
    <mergeCell ref="C24:D24"/>
    <mergeCell ref="E24:F24"/>
    <mergeCell ref="G24:H24"/>
    <mergeCell ref="I24:J24"/>
    <mergeCell ref="K24:L24"/>
    <mergeCell ref="M24:N24"/>
    <mergeCell ref="O24:P24"/>
    <mergeCell ref="AK23:AL23"/>
    <mergeCell ref="AM23:AN23"/>
    <mergeCell ref="AO23:AP23"/>
    <mergeCell ref="AQ23:AR23"/>
    <mergeCell ref="AS23:AT23"/>
    <mergeCell ref="AU23:AV23"/>
    <mergeCell ref="Y23:Z23"/>
    <mergeCell ref="AA23:AB23"/>
    <mergeCell ref="E22:F22"/>
    <mergeCell ref="G22:H22"/>
    <mergeCell ref="I22:J22"/>
    <mergeCell ref="K22:L22"/>
    <mergeCell ref="AC23:AD23"/>
    <mergeCell ref="AE23:AF23"/>
    <mergeCell ref="AG23:AH23"/>
    <mergeCell ref="AI23:AJ23"/>
    <mergeCell ref="M23:N23"/>
    <mergeCell ref="O23:P23"/>
    <mergeCell ref="Q23:R23"/>
    <mergeCell ref="S23:T23"/>
    <mergeCell ref="U23:V23"/>
    <mergeCell ref="W23:X23"/>
    <mergeCell ref="AU22:AV22"/>
    <mergeCell ref="Y22:Z22"/>
    <mergeCell ref="AA22:AB22"/>
    <mergeCell ref="AC22:AD22"/>
    <mergeCell ref="AE22:AF22"/>
    <mergeCell ref="AG22:AH22"/>
    <mergeCell ref="AI22:AJ22"/>
    <mergeCell ref="A23:B23"/>
    <mergeCell ref="C23:D23"/>
    <mergeCell ref="E23:F23"/>
    <mergeCell ref="G23:H23"/>
    <mergeCell ref="I23:J23"/>
    <mergeCell ref="K23:L23"/>
    <mergeCell ref="AK22:AL22"/>
    <mergeCell ref="AM22:AN22"/>
    <mergeCell ref="AO22:AP22"/>
    <mergeCell ref="M22:N22"/>
    <mergeCell ref="O22:P22"/>
    <mergeCell ref="Q22:R22"/>
    <mergeCell ref="S22:T22"/>
    <mergeCell ref="U22:V22"/>
    <mergeCell ref="W22:X22"/>
    <mergeCell ref="A22:B22"/>
    <mergeCell ref="C22:D22"/>
    <mergeCell ref="U21:V21"/>
    <mergeCell ref="W21:X21"/>
    <mergeCell ref="Y21:Z21"/>
    <mergeCell ref="AU20:AV20"/>
    <mergeCell ref="BI20:BJ20"/>
    <mergeCell ref="BK20:BL20"/>
    <mergeCell ref="AM20:AN20"/>
    <mergeCell ref="AO20:AP20"/>
    <mergeCell ref="AQ20:AR20"/>
    <mergeCell ref="AS20:AT20"/>
    <mergeCell ref="AM21:AN21"/>
    <mergeCell ref="AO21:AP21"/>
    <mergeCell ref="AQ21:AR21"/>
    <mergeCell ref="AS21:AT21"/>
    <mergeCell ref="AU21:AV21"/>
    <mergeCell ref="AX21:BF22"/>
    <mergeCell ref="AA21:AB21"/>
    <mergeCell ref="AC21:AD21"/>
    <mergeCell ref="AE21:AF21"/>
    <mergeCell ref="AG21:AH21"/>
    <mergeCell ref="AI21:AJ21"/>
    <mergeCell ref="AK21:AL21"/>
    <mergeCell ref="AQ22:AR22"/>
    <mergeCell ref="AS22:AT22"/>
    <mergeCell ref="A21:B21"/>
    <mergeCell ref="C21:D21"/>
    <mergeCell ref="E21:F21"/>
    <mergeCell ref="G21:H21"/>
    <mergeCell ref="I21:J21"/>
    <mergeCell ref="K21:L21"/>
    <mergeCell ref="M21:N21"/>
    <mergeCell ref="AI20:AJ20"/>
    <mergeCell ref="AK20:AL20"/>
    <mergeCell ref="W20:X20"/>
    <mergeCell ref="Y20:Z20"/>
    <mergeCell ref="AA20:AB20"/>
    <mergeCell ref="AC20:AD20"/>
    <mergeCell ref="AE20:AF20"/>
    <mergeCell ref="AG20:AH20"/>
    <mergeCell ref="K20:L20"/>
    <mergeCell ref="M20:N20"/>
    <mergeCell ref="O20:P20"/>
    <mergeCell ref="Q20:R20"/>
    <mergeCell ref="S20:T20"/>
    <mergeCell ref="U20:V20"/>
    <mergeCell ref="O21:P21"/>
    <mergeCell ref="Q21:R21"/>
    <mergeCell ref="S21:T21"/>
    <mergeCell ref="AU19:AV19"/>
    <mergeCell ref="AX19:BC19"/>
    <mergeCell ref="BD19:BF19"/>
    <mergeCell ref="BI19:BJ19"/>
    <mergeCell ref="BK19:BL19"/>
    <mergeCell ref="A20:B20"/>
    <mergeCell ref="C20:D20"/>
    <mergeCell ref="E20:F20"/>
    <mergeCell ref="G20:H20"/>
    <mergeCell ref="I20:J20"/>
    <mergeCell ref="AI19:AJ19"/>
    <mergeCell ref="AK19:AL19"/>
    <mergeCell ref="AM19:AN19"/>
    <mergeCell ref="AO19:AP19"/>
    <mergeCell ref="AQ19:AR19"/>
    <mergeCell ref="AS19:AT19"/>
    <mergeCell ref="W19:X19"/>
    <mergeCell ref="Y19:Z19"/>
    <mergeCell ref="AA19:AB19"/>
    <mergeCell ref="AC19:AD19"/>
    <mergeCell ref="AE19:AF19"/>
    <mergeCell ref="AG19:AH19"/>
    <mergeCell ref="K19:L19"/>
    <mergeCell ref="M19:N19"/>
    <mergeCell ref="A19:B19"/>
    <mergeCell ref="C19:D19"/>
    <mergeCell ref="E19:F19"/>
    <mergeCell ref="G19:H19"/>
    <mergeCell ref="I19:J19"/>
    <mergeCell ref="U18:X18"/>
    <mergeCell ref="Y18:AB18"/>
    <mergeCell ref="AC18:AF18"/>
    <mergeCell ref="AG18:AJ18"/>
    <mergeCell ref="O19:P19"/>
    <mergeCell ref="Q19:R19"/>
    <mergeCell ref="S19:T19"/>
    <mergeCell ref="U19:V19"/>
    <mergeCell ref="AX17:BC17"/>
    <mergeCell ref="BD17:BF17"/>
    <mergeCell ref="BI17:BJ17"/>
    <mergeCell ref="BK17:BL17"/>
    <mergeCell ref="A18:D18"/>
    <mergeCell ref="E18:H18"/>
    <mergeCell ref="I18:L18"/>
    <mergeCell ref="M18:P18"/>
    <mergeCell ref="Q18:T18"/>
    <mergeCell ref="AS18:AV18"/>
    <mergeCell ref="AX18:BC18"/>
    <mergeCell ref="BD18:BF18"/>
    <mergeCell ref="BI18:BJ18"/>
    <mergeCell ref="BK18:BL18"/>
    <mergeCell ref="AK18:AN18"/>
    <mergeCell ref="AO18:AR18"/>
    <mergeCell ref="M15:X15"/>
    <mergeCell ref="Z15:AK15"/>
    <mergeCell ref="AL15:AV15"/>
    <mergeCell ref="AX15:BF16"/>
    <mergeCell ref="BI15:BJ15"/>
    <mergeCell ref="BK15:BL15"/>
    <mergeCell ref="M16:T16"/>
    <mergeCell ref="U16:V16"/>
    <mergeCell ref="W16:X16"/>
    <mergeCell ref="BI16:BJ16"/>
    <mergeCell ref="BK16:BL16"/>
    <mergeCell ref="AR13:AV13"/>
    <mergeCell ref="AX13:BG13"/>
    <mergeCell ref="BI13:BJ13"/>
    <mergeCell ref="BK13:BL13"/>
    <mergeCell ref="B14:D14"/>
    <mergeCell ref="E14:G14"/>
    <mergeCell ref="H14:J14"/>
    <mergeCell ref="BI14:BJ14"/>
    <mergeCell ref="BK14:BL14"/>
    <mergeCell ref="T13:X13"/>
    <mergeCell ref="Y13:AA13"/>
    <mergeCell ref="AB13:AF13"/>
    <mergeCell ref="AG13:AI13"/>
    <mergeCell ref="AJ13:AN13"/>
    <mergeCell ref="AO13:AQ13"/>
    <mergeCell ref="B13:D13"/>
    <mergeCell ref="E13:G13"/>
    <mergeCell ref="H13:J13"/>
    <mergeCell ref="K13:M13"/>
    <mergeCell ref="N13:P13"/>
    <mergeCell ref="Q13:S13"/>
    <mergeCell ref="CG10:CH10"/>
    <mergeCell ref="A11:AV11"/>
    <mergeCell ref="BI11:BJ11"/>
    <mergeCell ref="BK11:BL11"/>
    <mergeCell ref="BQ10:BR10"/>
    <mergeCell ref="BS10:BT10"/>
    <mergeCell ref="BU10:BV10"/>
    <mergeCell ref="BW10:BX10"/>
    <mergeCell ref="BY10:BZ10"/>
    <mergeCell ref="CA10:CB10"/>
    <mergeCell ref="AY10:BD10"/>
    <mergeCell ref="BE10:BF10"/>
    <mergeCell ref="BI10:BJ10"/>
    <mergeCell ref="BK10:BL10"/>
    <mergeCell ref="BM10:BN10"/>
    <mergeCell ref="BO10:BP10"/>
    <mergeCell ref="BU9:BV9"/>
    <mergeCell ref="A12:P12"/>
    <mergeCell ref="Q12:AF12"/>
    <mergeCell ref="AG12:AV12"/>
    <mergeCell ref="AX12:BG12"/>
    <mergeCell ref="BI12:BJ12"/>
    <mergeCell ref="BK12:BL12"/>
    <mergeCell ref="CC10:CD10"/>
    <mergeCell ref="CE10:CF10"/>
    <mergeCell ref="AY8:BF8"/>
    <mergeCell ref="A9:E9"/>
    <mergeCell ref="F9:P9"/>
    <mergeCell ref="AG9:AK9"/>
    <mergeCell ref="AL9:AV9"/>
    <mergeCell ref="AY9:BD9"/>
    <mergeCell ref="BE9:BF9"/>
    <mergeCell ref="AW1:CL1"/>
    <mergeCell ref="Z5:AV5"/>
    <mergeCell ref="A7:E7"/>
    <mergeCell ref="F7:P7"/>
    <mergeCell ref="AG7:AK7"/>
    <mergeCell ref="AL7:AV7"/>
    <mergeCell ref="BW9:BX9"/>
    <mergeCell ref="BY9:BZ9"/>
    <mergeCell ref="CA9:CB9"/>
    <mergeCell ref="CC9:CD9"/>
    <mergeCell ref="CE9:CF9"/>
    <mergeCell ref="CG9:CH9"/>
    <mergeCell ref="BI9:BL9"/>
    <mergeCell ref="BM9:BN9"/>
    <mergeCell ref="BO9:BP9"/>
    <mergeCell ref="BQ9:BR9"/>
    <mergeCell ref="BS9:BT9"/>
  </mergeCells>
  <conditionalFormatting sqref="AB13:AF13 H13:J14 B13:D14 F9:P9 F7:P7 AL7:AV7 AL9:AV9 E42:K42 AI42:AV42 BE9:BF10 AR33:AS33 AU33:AV33 AP34:AS34 AP38:AV38">
    <cfRule type="containsBlanks" dxfId="1338" priority="10">
      <formula>LEN(TRIM(B7))=0</formula>
    </cfRule>
  </conditionalFormatting>
  <conditionalFormatting sqref="E20:AR29">
    <cfRule type="notContainsBlanks" dxfId="1337" priority="9">
      <formula>LEN(TRIM(E20))&gt;0</formula>
    </cfRule>
  </conditionalFormatting>
  <conditionalFormatting sqref="BD17:BF19 BD23:BF25 H13:H14 N13 T13 AJ13 AR13">
    <cfRule type="containsText" dxfId="1336" priority="8" operator="containsText" text="CALC.">
      <formula>NOT(ISERROR(SEARCH("CALC.",H13)))</formula>
    </cfRule>
  </conditionalFormatting>
  <conditionalFormatting sqref="AX13:BG13">
    <cfRule type="notContainsBlanks" dxfId="1335" priority="7">
      <formula>LEN(TRIM(AX13))&gt;0</formula>
    </cfRule>
  </conditionalFormatting>
  <conditionalFormatting sqref="AS20:AV29">
    <cfRule type="notContainsBlanks" dxfId="1334" priority="6">
      <formula>LEN(TRIM(AS20))&gt;0</formula>
    </cfRule>
  </conditionalFormatting>
  <conditionalFormatting sqref="E20:F29 I20:J29 M20:N29 Q20:R29 U20:V29 Y20:Z29 AC20:AD29 AG20:AH29 AK20:AL29 AO20:AP29 AS20:AT29">
    <cfRule type="expression" dxfId="1333" priority="5">
      <formula>AND(($C20&lt;&gt;""),(E$18&lt;&gt;""))</formula>
    </cfRule>
  </conditionalFormatting>
  <conditionalFormatting sqref="U16:W16">
    <cfRule type="containsBlanks" dxfId="1332" priority="4">
      <formula>LEN(TRIM(U16))=0</formula>
    </cfRule>
  </conditionalFormatting>
  <conditionalFormatting sqref="M16">
    <cfRule type="containsBlanks" dxfId="1331" priority="3">
      <formula>LEN(TRIM(M16))=0</formula>
    </cfRule>
  </conditionalFormatting>
  <conditionalFormatting sqref="U16:X16">
    <cfRule type="expression" dxfId="1330" priority="2">
      <formula>$M$16="FIXED SPEED"</formula>
    </cfRule>
  </conditionalFormatting>
  <conditionalFormatting sqref="Z5">
    <cfRule type="containsBlanks" dxfId="1329" priority="1">
      <formula>LEN(TRIM(Z5))=0</formula>
    </cfRule>
  </conditionalFormatting>
  <dataValidations count="8">
    <dataValidation type="decimal" operator="lessThanOrEqual" allowBlank="1" showInputMessage="1" showErrorMessage="1" errorTitle="Size Limit" error="Duct size exceeds sheet limit of 60&quot;. Contact Robert!" sqref="B14:D14" xr:uid="{2569C55E-13BE-433E-8415-0C165C801CCF}">
      <formula1>60</formula1>
    </dataValidation>
    <dataValidation type="decimal" operator="lessThanOrEqual" allowBlank="1" showInputMessage="1" showErrorMessage="1" error="Duct height exceeds the number of height position points (10) available on this sheet." sqref="H13:J13" xr:uid="{B11D1B05-CA38-47A4-916D-C1F9EBE54E8D}">
      <formula1>120</formula1>
    </dataValidation>
    <dataValidation type="list" allowBlank="1" showInputMessage="1" sqref="AP38:AV38" xr:uid="{A269F0AA-CE88-43DE-9DED-DD83C0884081}">
      <formula1>"N/A"</formula1>
    </dataValidation>
    <dataValidation allowBlank="1" showInputMessage="1" sqref="AL15:AV15" xr:uid="{C5708BD0-47F6-4080-B9C7-5386AB0FC2F2}"/>
    <dataValidation type="decimal" operator="lessThanOrEqual" allowBlank="1" showInputMessage="1" showErrorMessage="1" errorTitle="Size Limit" error="Duct size exceeds sheet limit of 66&quot;. Contact Robert!" sqref="B13:D13" xr:uid="{91F275BE-9DB7-40B9-896E-71B965BC28D5}">
      <formula1>66</formula1>
    </dataValidation>
    <dataValidation type="whole" allowBlank="1" showInputMessage="1" showErrorMessage="1" error="This Remarks section is limited to 7." sqref="A33:A41" xr:uid="{0A026CD3-CCDF-4003-A469-02C1FB332104}">
      <formula1>1</formula1>
      <formula2>7</formula2>
    </dataValidation>
    <dataValidation type="list" allowBlank="1" showInputMessage="1" showErrorMessage="1" sqref="W16:X16" xr:uid="{9F61ED38-6683-4590-BC5E-E6AAFED5F61D}">
      <formula1>"Hz, %"</formula1>
    </dataValidation>
    <dataValidation type="list" allowBlank="1" showInputMessage="1" showErrorMessage="1" sqref="M16" xr:uid="{0EE22FCF-C451-45E2-98AF-DDDF180E36F2}">
      <formula1>"VFD SETTING, ECM SETTING, FIXED SPEED"</formula1>
    </dataValidation>
  </dataValidations>
  <printOptions horizontalCentered="1"/>
  <pageMargins left="0.5" right="0.5" top="0.75" bottom="0.25" header="0" footer="0"/>
  <pageSetup scale="97" orientation="landscape" r:id="rId1"/>
  <headerFooter>
    <oddHeader>&amp;L&amp;6&amp;K00+000&amp;A</oddHeader>
    <oddFooter>&amp;C&amp;8&amp;K002060© 2016 - 2021 Campos Engineering, Inc.</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6">
    <pageSetUpPr fitToPage="1"/>
  </sheetPr>
  <dimension ref="A1:DG55"/>
  <sheetViews>
    <sheetView zoomScaleNormal="100" workbookViewId="0">
      <selection activeCell="X27" sqref="X27"/>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2" t="s">
        <v>49</v>
      </c>
      <c r="AX1" s="1912"/>
      <c r="AY1" s="1912"/>
      <c r="AZ1" s="1912"/>
      <c r="BA1" s="1912"/>
      <c r="BB1" s="1912"/>
      <c r="BC1" s="1912"/>
      <c r="BD1" s="1912"/>
      <c r="BE1" s="1912"/>
      <c r="BF1" s="1912"/>
      <c r="BG1" s="1912"/>
      <c r="BH1" s="1912"/>
      <c r="BI1" s="1912"/>
      <c r="BJ1" s="1912"/>
      <c r="BK1" s="1912"/>
      <c r="BL1" s="1912"/>
      <c r="BM1" s="1912"/>
      <c r="BN1" s="1912"/>
      <c r="BO1" s="1912"/>
      <c r="BP1" s="1912"/>
      <c r="BQ1" s="1912"/>
      <c r="BR1" s="1912"/>
      <c r="BS1" s="1912"/>
      <c r="BT1" s="1912"/>
      <c r="BU1" s="1912"/>
      <c r="BV1" s="1912"/>
      <c r="BW1" s="1912"/>
      <c r="BX1" s="1912"/>
      <c r="BY1" s="1912"/>
      <c r="BZ1" s="1912"/>
      <c r="CA1" s="1912"/>
      <c r="CB1" s="1912"/>
      <c r="CC1" s="1912"/>
      <c r="CD1" s="1912"/>
      <c r="CE1" s="1912"/>
      <c r="CF1" s="1912"/>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21"/>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4"/>
      <c r="AA5" s="1804"/>
      <c r="AB5" s="1804"/>
      <c r="AC5" s="1804"/>
      <c r="AD5" s="1804"/>
      <c r="AE5" s="1804"/>
      <c r="AF5" s="1804"/>
      <c r="AG5" s="1804"/>
      <c r="AH5" s="1804"/>
      <c r="AI5" s="1804"/>
      <c r="AJ5" s="1804"/>
      <c r="AK5" s="1804"/>
      <c r="AL5" s="1804"/>
      <c r="AM5" s="1804"/>
      <c r="AN5" s="1804"/>
      <c r="AO5" s="1804"/>
      <c r="AP5" s="1804"/>
      <c r="AQ5" s="1804"/>
      <c r="AR5" s="1804"/>
      <c r="AS5" s="1804"/>
      <c r="AT5" s="1804"/>
      <c r="AU5" s="1804"/>
      <c r="AV5" s="180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53" t="s">
        <v>48</v>
      </c>
      <c r="B7" s="953"/>
      <c r="C7" s="953"/>
      <c r="D7" s="953"/>
      <c r="E7" s="953"/>
      <c r="F7" s="920"/>
      <c r="G7" s="920"/>
      <c r="H7" s="920"/>
      <c r="I7" s="920"/>
      <c r="J7" s="920"/>
      <c r="K7" s="920"/>
      <c r="L7" s="920"/>
      <c r="M7" s="920"/>
      <c r="N7" s="920"/>
      <c r="O7" s="920"/>
      <c r="P7" s="920"/>
      <c r="Q7" s="42"/>
      <c r="R7" s="42"/>
      <c r="S7" s="42"/>
      <c r="T7" s="42"/>
      <c r="U7" s="42"/>
      <c r="V7" s="42"/>
      <c r="W7" s="42"/>
      <c r="X7" s="42"/>
      <c r="Y7" s="42"/>
      <c r="Z7" s="42"/>
      <c r="AA7" s="42"/>
      <c r="AB7" s="42"/>
      <c r="AC7" s="42"/>
      <c r="AD7" s="42"/>
      <c r="AE7" s="42"/>
      <c r="AF7" s="42"/>
      <c r="AG7" s="953" t="s">
        <v>47</v>
      </c>
      <c r="AH7" s="953"/>
      <c r="AI7" s="953"/>
      <c r="AJ7" s="953"/>
      <c r="AK7" s="953"/>
      <c r="AL7" s="920"/>
      <c r="AM7" s="920"/>
      <c r="AN7" s="920"/>
      <c r="AO7" s="920"/>
      <c r="AP7" s="920"/>
      <c r="AQ7" s="920"/>
      <c r="AR7" s="920"/>
      <c r="AS7" s="920"/>
      <c r="AT7" s="920"/>
      <c r="AU7" s="920"/>
      <c r="AV7" s="920"/>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20"/>
      <c r="AY8" s="1592" t="s">
        <v>92</v>
      </c>
      <c r="AZ8" s="1593"/>
      <c r="BA8" s="1593"/>
      <c r="BB8" s="1593"/>
      <c r="BC8" s="1593"/>
      <c r="BD8" s="1593"/>
      <c r="BE8" s="1593"/>
      <c r="BF8" s="1594"/>
      <c r="BG8" s="19"/>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53" t="s">
        <v>61</v>
      </c>
      <c r="B9" s="953"/>
      <c r="C9" s="953"/>
      <c r="D9" s="953"/>
      <c r="E9" s="953"/>
      <c r="F9" s="920"/>
      <c r="G9" s="920"/>
      <c r="H9" s="920"/>
      <c r="I9" s="920"/>
      <c r="J9" s="920"/>
      <c r="K9" s="920"/>
      <c r="L9" s="920"/>
      <c r="M9" s="920"/>
      <c r="N9" s="920"/>
      <c r="O9" s="920"/>
      <c r="P9" s="920"/>
      <c r="Q9" s="42"/>
      <c r="R9" s="42"/>
      <c r="S9" s="42"/>
      <c r="T9" s="42"/>
      <c r="U9" s="42"/>
      <c r="V9" s="42"/>
      <c r="W9" s="42"/>
      <c r="X9" s="42"/>
      <c r="Y9" s="42"/>
      <c r="Z9" s="42"/>
      <c r="AA9" s="42"/>
      <c r="AB9" s="42"/>
      <c r="AC9" s="42"/>
      <c r="AD9" s="42"/>
      <c r="AE9" s="42"/>
      <c r="AF9" s="42"/>
      <c r="AG9" s="953" t="s">
        <v>46</v>
      </c>
      <c r="AH9" s="953"/>
      <c r="AI9" s="953"/>
      <c r="AJ9" s="953"/>
      <c r="AK9" s="953"/>
      <c r="AL9" s="920"/>
      <c r="AM9" s="920"/>
      <c r="AN9" s="920"/>
      <c r="AO9" s="920"/>
      <c r="AP9" s="920"/>
      <c r="AQ9" s="920"/>
      <c r="AR9" s="920"/>
      <c r="AS9" s="920"/>
      <c r="AT9" s="920"/>
      <c r="AU9" s="920"/>
      <c r="AV9" s="920"/>
      <c r="AW9" s="4"/>
      <c r="AX9" s="17"/>
      <c r="AY9" s="1595" t="s">
        <v>91</v>
      </c>
      <c r="AZ9" s="1595"/>
      <c r="BA9" s="1595"/>
      <c r="BB9" s="1595"/>
      <c r="BC9" s="1595"/>
      <c r="BD9" s="1595"/>
      <c r="BE9" s="1597"/>
      <c r="BF9" s="1598"/>
      <c r="BG9" s="18"/>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17"/>
      <c r="AY10" s="1596" t="s">
        <v>90</v>
      </c>
      <c r="AZ10" s="1596"/>
      <c r="BA10" s="1596"/>
      <c r="BB10" s="1596"/>
      <c r="BC10" s="1596"/>
      <c r="BD10" s="1596"/>
      <c r="BE10" s="1599"/>
      <c r="BF10" s="1600"/>
      <c r="BG10" s="16"/>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82" t="s">
        <v>89</v>
      </c>
      <c r="B11" s="983"/>
      <c r="C11" s="983"/>
      <c r="D11" s="983"/>
      <c r="E11" s="983"/>
      <c r="F11" s="983"/>
      <c r="G11" s="983"/>
      <c r="H11" s="983"/>
      <c r="I11" s="983"/>
      <c r="J11" s="983"/>
      <c r="K11" s="983"/>
      <c r="L11" s="983"/>
      <c r="M11" s="983"/>
      <c r="N11" s="983"/>
      <c r="O11" s="983"/>
      <c r="P11" s="983"/>
      <c r="Q11" s="983"/>
      <c r="R11" s="983"/>
      <c r="S11" s="983"/>
      <c r="T11" s="983"/>
      <c r="U11" s="983"/>
      <c r="V11" s="983"/>
      <c r="W11" s="983"/>
      <c r="X11" s="983"/>
      <c r="Y11" s="983"/>
      <c r="Z11" s="983"/>
      <c r="AA11" s="983"/>
      <c r="AB11" s="983"/>
      <c r="AC11" s="983"/>
      <c r="AD11" s="983"/>
      <c r="AE11" s="983"/>
      <c r="AF11" s="983"/>
      <c r="AG11" s="983"/>
      <c r="AH11" s="983"/>
      <c r="AI11" s="983"/>
      <c r="AJ11" s="983"/>
      <c r="AK11" s="983"/>
      <c r="AL11" s="983"/>
      <c r="AM11" s="983"/>
      <c r="AN11" s="983"/>
      <c r="AO11" s="983"/>
      <c r="AP11" s="983"/>
      <c r="AQ11" s="983"/>
      <c r="AR11" s="983"/>
      <c r="AS11" s="983"/>
      <c r="AT11" s="983"/>
      <c r="AU11" s="983"/>
      <c r="AV11" s="984"/>
      <c r="AW11" s="4"/>
      <c r="AX11" s="15"/>
      <c r="AY11" s="13"/>
      <c r="AZ11" s="13"/>
      <c r="BA11" s="13"/>
      <c r="BB11" s="13"/>
      <c r="BC11" s="14"/>
      <c r="BD11" s="14"/>
      <c r="BE11" s="13"/>
      <c r="BF11" s="13"/>
      <c r="BG11" s="12"/>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9" t="s">
        <v>88</v>
      </c>
      <c r="B12" s="1063"/>
      <c r="C12" s="1063"/>
      <c r="D12" s="1063"/>
      <c r="E12" s="1063"/>
      <c r="F12" s="1063"/>
      <c r="G12" s="1063"/>
      <c r="H12" s="1063"/>
      <c r="I12" s="1063"/>
      <c r="J12" s="1063"/>
      <c r="K12" s="1063"/>
      <c r="L12" s="1063"/>
      <c r="M12" s="1063"/>
      <c r="N12" s="1063"/>
      <c r="O12" s="1063"/>
      <c r="P12" s="1063"/>
      <c r="Q12" s="1063" t="s">
        <v>87</v>
      </c>
      <c r="R12" s="1063"/>
      <c r="S12" s="1063"/>
      <c r="T12" s="1063"/>
      <c r="U12" s="1063"/>
      <c r="V12" s="1063"/>
      <c r="W12" s="1063"/>
      <c r="X12" s="1063"/>
      <c r="Y12" s="1063"/>
      <c r="Z12" s="1063"/>
      <c r="AA12" s="1063"/>
      <c r="AB12" s="1063"/>
      <c r="AC12" s="1063"/>
      <c r="AD12" s="1063"/>
      <c r="AE12" s="1063"/>
      <c r="AF12" s="1063"/>
      <c r="AG12" s="1063" t="s">
        <v>86</v>
      </c>
      <c r="AH12" s="1063"/>
      <c r="AI12" s="1063"/>
      <c r="AJ12" s="1063"/>
      <c r="AK12" s="1063"/>
      <c r="AL12" s="1063"/>
      <c r="AM12" s="1063"/>
      <c r="AN12" s="1063"/>
      <c r="AO12" s="1063"/>
      <c r="AP12" s="1063"/>
      <c r="AQ12" s="1063"/>
      <c r="AR12" s="1063"/>
      <c r="AS12" s="1063"/>
      <c r="AT12" s="1063"/>
      <c r="AU12" s="1063"/>
      <c r="AV12" s="1064"/>
      <c r="AW12" s="4"/>
      <c r="AX12" s="1670" t="s">
        <v>56</v>
      </c>
      <c r="AY12" s="1671"/>
      <c r="AZ12" s="1671"/>
      <c r="BA12" s="1671"/>
      <c r="BB12" s="1671"/>
      <c r="BC12" s="1671"/>
      <c r="BD12" s="1671"/>
      <c r="BE12" s="1671"/>
      <c r="BF12" s="1671"/>
      <c r="BG12" s="1672"/>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20" t="s">
        <v>53</v>
      </c>
      <c r="B13" s="1921"/>
      <c r="C13" s="1496"/>
      <c r="D13" s="1496"/>
      <c r="E13" s="1922" t="s">
        <v>689</v>
      </c>
      <c r="F13" s="1922"/>
      <c r="G13" s="1922"/>
      <c r="H13" s="1923"/>
      <c r="I13" s="1821" t="s">
        <v>63</v>
      </c>
      <c r="J13" s="1148"/>
      <c r="K13" s="1148"/>
      <c r="L13" s="1824">
        <f>IFERROR(C13*C13*3.14/144/4,"")</f>
        <v>0</v>
      </c>
      <c r="M13" s="1824"/>
      <c r="N13" s="1824"/>
      <c r="O13" s="1824"/>
      <c r="P13" s="1825"/>
      <c r="Q13" s="1821" t="s">
        <v>66</v>
      </c>
      <c r="R13" s="1148"/>
      <c r="S13" s="1148"/>
      <c r="T13" s="1067" t="str">
        <f>IFERROR(AB13/L13,"")</f>
        <v/>
      </c>
      <c r="U13" s="1067"/>
      <c r="V13" s="1067"/>
      <c r="W13" s="1067"/>
      <c r="X13" s="1820"/>
      <c r="Y13" s="1821" t="s">
        <v>29</v>
      </c>
      <c r="Z13" s="1148"/>
      <c r="AA13" s="1148"/>
      <c r="AB13" s="904"/>
      <c r="AC13" s="904"/>
      <c r="AD13" s="904"/>
      <c r="AE13" s="904"/>
      <c r="AF13" s="905"/>
      <c r="AG13" s="1821" t="s">
        <v>66</v>
      </c>
      <c r="AH13" s="1148"/>
      <c r="AI13" s="1148"/>
      <c r="AJ13" s="1067" t="str">
        <f>AP37</f>
        <v/>
      </c>
      <c r="AK13" s="1067"/>
      <c r="AL13" s="1067"/>
      <c r="AM13" s="1067"/>
      <c r="AN13" s="1820"/>
      <c r="AO13" s="1821" t="s">
        <v>29</v>
      </c>
      <c r="AP13" s="1148"/>
      <c r="AQ13" s="1148"/>
      <c r="AR13" s="1067" t="str">
        <f>AP40</f>
        <v/>
      </c>
      <c r="AS13" s="1067"/>
      <c r="AT13" s="1067"/>
      <c r="AU13" s="1067"/>
      <c r="AV13" s="1068"/>
      <c r="AW13" s="4"/>
      <c r="AX13" s="1613" t="str">
        <f>IF(AR13="CALC.","",IF(AR13="","",IF(AR13&lt;AB13-(AB13*$BE$10),"Below "&amp;$BE$10*100&amp;"% by "&amp;ROUND(AB13-(AB13*$BE$10)-AR13,0)&amp;" CFM",IF(AR13&gt;AB13+(AB13*$BE$9),"Above "&amp;$BE$9*100&amp;"% by "&amp;ROUND(AR13-AB13-(AB13*$BE$9),0)&amp;" CFM",""))))</f>
        <v/>
      </c>
      <c r="AY13" s="1614"/>
      <c r="AZ13" s="1614"/>
      <c r="BA13" s="1614"/>
      <c r="BB13" s="1614"/>
      <c r="BC13" s="1614"/>
      <c r="BD13" s="1614"/>
      <c r="BE13" s="1614"/>
      <c r="BF13" s="1614"/>
      <c r="BG13" s="1615"/>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6" t="s">
        <v>81</v>
      </c>
      <c r="B15" s="1917"/>
      <c r="C15" s="1917"/>
      <c r="D15" s="1917"/>
      <c r="E15" s="1917"/>
      <c r="F15" s="1917"/>
      <c r="G15" s="1917"/>
      <c r="H15" s="1917"/>
      <c r="I15" s="1917"/>
      <c r="J15" s="1917"/>
      <c r="K15" s="1917"/>
      <c r="L15" s="1917"/>
      <c r="M15" s="1917"/>
      <c r="N15" s="1917"/>
      <c r="O15" s="1917"/>
      <c r="P15" s="1917"/>
      <c r="Q15" s="1917"/>
      <c r="R15" s="1918"/>
      <c r="S15" s="42"/>
      <c r="T15" s="1288" t="s">
        <v>809</v>
      </c>
      <c r="U15" s="1289"/>
      <c r="V15" s="1289"/>
      <c r="W15" s="1289"/>
      <c r="X15" s="1289"/>
      <c r="Y15" s="1289"/>
      <c r="Z15" s="1289"/>
      <c r="AA15" s="1289"/>
      <c r="AB15" s="1289"/>
      <c r="AC15" s="1289"/>
      <c r="AD15" s="1289"/>
      <c r="AE15" s="1290"/>
      <c r="AF15" s="42"/>
      <c r="AG15" s="982" t="s">
        <v>83</v>
      </c>
      <c r="AH15" s="983"/>
      <c r="AI15" s="983"/>
      <c r="AJ15" s="983"/>
      <c r="AK15" s="983"/>
      <c r="AL15" s="983"/>
      <c r="AM15" s="983"/>
      <c r="AN15" s="983"/>
      <c r="AO15" s="983"/>
      <c r="AP15" s="983"/>
      <c r="AQ15" s="983"/>
      <c r="AR15" s="983"/>
      <c r="AS15" s="983"/>
      <c r="AT15" s="983"/>
      <c r="AU15" s="983"/>
      <c r="AV15" s="984"/>
      <c r="AW15" s="5"/>
      <c r="AX15" s="1276" t="s">
        <v>696</v>
      </c>
      <c r="AY15" s="1277"/>
      <c r="AZ15" s="1277"/>
      <c r="BA15" s="1277"/>
      <c r="BB15" s="1277"/>
      <c r="BC15" s="1277"/>
      <c r="BD15" s="1277"/>
      <c r="BE15" s="1277"/>
      <c r="BF15" s="1277"/>
      <c r="BG15" s="1277"/>
      <c r="BH15" s="1277"/>
      <c r="BI15" s="1277"/>
      <c r="BJ15" s="1277"/>
      <c r="BK15" s="1277"/>
      <c r="BL15" s="1278"/>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95" t="s">
        <v>79</v>
      </c>
      <c r="B16" s="1156"/>
      <c r="C16" s="1156"/>
      <c r="D16" s="1156"/>
      <c r="E16" s="1156"/>
      <c r="F16" s="1156"/>
      <c r="G16" s="1926" t="s">
        <v>688</v>
      </c>
      <c r="H16" s="1926"/>
      <c r="I16" s="1926"/>
      <c r="J16" s="1926"/>
      <c r="K16" s="1926"/>
      <c r="L16" s="1927"/>
      <c r="M16" s="1928" t="s">
        <v>687</v>
      </c>
      <c r="N16" s="1926"/>
      <c r="O16" s="1926"/>
      <c r="P16" s="1926"/>
      <c r="Q16" s="1926"/>
      <c r="R16" s="1929"/>
      <c r="S16" s="42"/>
      <c r="T16" s="1734"/>
      <c r="U16" s="1735"/>
      <c r="V16" s="1735"/>
      <c r="W16" s="1735"/>
      <c r="X16" s="1735"/>
      <c r="Y16" s="1735"/>
      <c r="Z16" s="1735"/>
      <c r="AA16" s="1735"/>
      <c r="AB16" s="1305"/>
      <c r="AC16" s="1306"/>
      <c r="AD16" s="1159"/>
      <c r="AE16" s="1438"/>
      <c r="AF16" s="42"/>
      <c r="AG16" s="1930" t="s">
        <v>82</v>
      </c>
      <c r="AH16" s="1931"/>
      <c r="AI16" s="1931"/>
      <c r="AJ16" s="1931"/>
      <c r="AK16" s="1931"/>
      <c r="AL16" s="1689" t="s">
        <v>667</v>
      </c>
      <c r="AM16" s="1689"/>
      <c r="AN16" s="1689"/>
      <c r="AO16" s="1689"/>
      <c r="AP16" s="1689"/>
      <c r="AQ16" s="1689"/>
      <c r="AR16" s="1689"/>
      <c r="AS16" s="1689"/>
      <c r="AT16" s="1689"/>
      <c r="AU16" s="1689"/>
      <c r="AV16" s="1690"/>
      <c r="AW16" s="4"/>
      <c r="AX16" s="973"/>
      <c r="AY16" s="974"/>
      <c r="AZ16" s="974"/>
      <c r="BA16" s="974"/>
      <c r="BB16" s="975"/>
      <c r="BC16" s="976"/>
      <c r="BD16" s="974"/>
      <c r="BE16" s="974"/>
      <c r="BF16" s="974"/>
      <c r="BG16" s="975"/>
      <c r="BH16" s="976"/>
      <c r="BI16" s="974"/>
      <c r="BJ16" s="974"/>
      <c r="BK16" s="974"/>
      <c r="BL16" s="97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11" t="s">
        <v>55</v>
      </c>
      <c r="B17" s="1046"/>
      <c r="C17" s="1046"/>
      <c r="D17" s="1046" t="s">
        <v>78</v>
      </c>
      <c r="E17" s="1046"/>
      <c r="F17" s="1046"/>
      <c r="G17" s="1914" t="s">
        <v>665</v>
      </c>
      <c r="H17" s="1914"/>
      <c r="I17" s="1914"/>
      <c r="J17" s="1913" t="s">
        <v>666</v>
      </c>
      <c r="K17" s="1914"/>
      <c r="L17" s="1914"/>
      <c r="M17" s="1913" t="s">
        <v>665</v>
      </c>
      <c r="N17" s="1914"/>
      <c r="O17" s="1914"/>
      <c r="P17" s="1913" t="s">
        <v>666</v>
      </c>
      <c r="Q17" s="1914"/>
      <c r="R17" s="191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9"/>
      <c r="AY17" s="945"/>
      <c r="AZ17" s="945"/>
      <c r="BA17" s="945"/>
      <c r="BB17" s="946"/>
      <c r="BC17" s="944"/>
      <c r="BD17" s="945"/>
      <c r="BE17" s="945"/>
      <c r="BF17" s="945"/>
      <c r="BG17" s="946"/>
      <c r="BH17" s="944"/>
      <c r="BI17" s="945"/>
      <c r="BJ17" s="945"/>
      <c r="BK17" s="945"/>
      <c r="BL17" s="94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24">
        <v>1</v>
      </c>
      <c r="B18" s="1925"/>
      <c r="C18" s="1925"/>
      <c r="D18" s="1906">
        <f>IF($C$13&lt;=5,$C$13/2,IF(AND($C$13&gt;=6,$C$13&lt;=9),($C$13/6)/2,IF(AND($C$13&gt;=10,$C$13&lt;=12),($C$13/8)/2,IF($C$13&gt;12,($C$13/10)/2,""))))</f>
        <v>0</v>
      </c>
      <c r="E18" s="1906"/>
      <c r="F18" s="1906"/>
      <c r="G18" s="1775"/>
      <c r="H18" s="1741"/>
      <c r="I18" s="1741"/>
      <c r="J18" s="1901" t="str">
        <f>IF(G18="","",IF(C13&lt;=5,(SQRT(G18)*4005)*0.9,SQRT(G18)*4005))</f>
        <v/>
      </c>
      <c r="K18" s="1860"/>
      <c r="L18" s="1860"/>
      <c r="M18" s="1775"/>
      <c r="N18" s="1741"/>
      <c r="O18" s="1741"/>
      <c r="P18" s="1901" t="str">
        <f>IF(M18="","",IF(C13&lt;=5,(SQRT(M18)*4005)*0.9,SQRT(M18)*4005))</f>
        <v/>
      </c>
      <c r="Q18" s="1860"/>
      <c r="R18" s="186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9"/>
      <c r="AY18" s="945"/>
      <c r="AZ18" s="945"/>
      <c r="BA18" s="945"/>
      <c r="BB18" s="946"/>
      <c r="BC18" s="944"/>
      <c r="BD18" s="945"/>
      <c r="BE18" s="945"/>
      <c r="BF18" s="945"/>
      <c r="BG18" s="946"/>
      <c r="BH18" s="944"/>
      <c r="BI18" s="945"/>
      <c r="BJ18" s="945"/>
      <c r="BK18" s="945"/>
      <c r="BL18" s="94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95">
        <v>2</v>
      </c>
      <c r="B19" s="1156"/>
      <c r="C19" s="1156"/>
      <c r="D19" s="1905">
        <f t="shared" ref="D19:D27" si="0">IF($C$13&lt;=5,$C$13/2,IF(AND($C$13&gt;=6,$C$13&lt;=9),($C$13/6)+D18,IF(AND($C$13&gt;=10,$C$13&lt;=12),($C$13/8)+D18,IF($C$13&gt;12,($C$13/10)+D18,""))))</f>
        <v>0</v>
      </c>
      <c r="E19" s="1905"/>
      <c r="F19" s="1905"/>
      <c r="G19" s="1775"/>
      <c r="H19" s="1741"/>
      <c r="I19" s="1741"/>
      <c r="J19" s="1901" t="str">
        <f t="shared" ref="J19:J27" si="1">IF(G19="","",SQRT(G19)*4005)</f>
        <v/>
      </c>
      <c r="K19" s="1860"/>
      <c r="L19" s="1860"/>
      <c r="M19" s="1775"/>
      <c r="N19" s="1741"/>
      <c r="O19" s="1741"/>
      <c r="P19" s="1901" t="str">
        <f t="shared" ref="P19:P27" si="2">IF(M19="","",SQRT(M19)*4005)</f>
        <v/>
      </c>
      <c r="Q19" s="1860"/>
      <c r="R19" s="186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9"/>
      <c r="AY19" s="945"/>
      <c r="AZ19" s="945"/>
      <c r="BA19" s="945"/>
      <c r="BB19" s="946"/>
      <c r="BC19" s="944"/>
      <c r="BD19" s="945"/>
      <c r="BE19" s="945"/>
      <c r="BF19" s="945"/>
      <c r="BG19" s="946"/>
      <c r="BH19" s="944"/>
      <c r="BI19" s="945"/>
      <c r="BJ19" s="945"/>
      <c r="BK19" s="945"/>
      <c r="BL19" s="94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95">
        <v>3</v>
      </c>
      <c r="B20" s="1156"/>
      <c r="C20" s="1156"/>
      <c r="D20" s="1905">
        <f t="shared" si="0"/>
        <v>0</v>
      </c>
      <c r="E20" s="1905"/>
      <c r="F20" s="1905"/>
      <c r="G20" s="1775"/>
      <c r="H20" s="1741"/>
      <c r="I20" s="1741"/>
      <c r="J20" s="1901" t="str">
        <f t="shared" si="1"/>
        <v/>
      </c>
      <c r="K20" s="1860"/>
      <c r="L20" s="1860"/>
      <c r="M20" s="1775"/>
      <c r="N20" s="1741"/>
      <c r="O20" s="1741"/>
      <c r="P20" s="1901" t="str">
        <f t="shared" si="2"/>
        <v/>
      </c>
      <c r="Q20" s="1860"/>
      <c r="R20" s="186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9"/>
      <c r="AY20" s="945"/>
      <c r="AZ20" s="945"/>
      <c r="BA20" s="945"/>
      <c r="BB20" s="946"/>
      <c r="BC20" s="944"/>
      <c r="BD20" s="945"/>
      <c r="BE20" s="945"/>
      <c r="BF20" s="945"/>
      <c r="BG20" s="946"/>
      <c r="BH20" s="944"/>
      <c r="BI20" s="945"/>
      <c r="BJ20" s="945"/>
      <c r="BK20" s="945"/>
      <c r="BL20" s="94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95">
        <v>4</v>
      </c>
      <c r="B21" s="1156"/>
      <c r="C21" s="1156"/>
      <c r="D21" s="1905">
        <f t="shared" si="0"/>
        <v>0</v>
      </c>
      <c r="E21" s="1905"/>
      <c r="F21" s="1905"/>
      <c r="G21" s="1775"/>
      <c r="H21" s="1741"/>
      <c r="I21" s="1741"/>
      <c r="J21" s="1901" t="str">
        <f t="shared" si="1"/>
        <v/>
      </c>
      <c r="K21" s="1860"/>
      <c r="L21" s="1860"/>
      <c r="M21" s="1775"/>
      <c r="N21" s="1741"/>
      <c r="O21" s="1741"/>
      <c r="P21" s="1901" t="str">
        <f t="shared" si="2"/>
        <v/>
      </c>
      <c r="Q21" s="1860"/>
      <c r="R21" s="186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52"/>
      <c r="AY21" s="942"/>
      <c r="AZ21" s="942"/>
      <c r="BA21" s="942"/>
      <c r="BB21" s="943"/>
      <c r="BC21" s="941"/>
      <c r="BD21" s="942"/>
      <c r="BE21" s="942"/>
      <c r="BF21" s="942"/>
      <c r="BG21" s="943"/>
      <c r="BH21" s="941"/>
      <c r="BI21" s="942"/>
      <c r="BJ21" s="942"/>
      <c r="BK21" s="942"/>
      <c r="BL21" s="95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95">
        <v>5</v>
      </c>
      <c r="B22" s="1156"/>
      <c r="C22" s="1156"/>
      <c r="D22" s="1905">
        <f t="shared" si="0"/>
        <v>0</v>
      </c>
      <c r="E22" s="1905"/>
      <c r="F22" s="1905"/>
      <c r="G22" s="1775"/>
      <c r="H22" s="1741"/>
      <c r="I22" s="1741"/>
      <c r="J22" s="1901" t="str">
        <f t="shared" si="1"/>
        <v/>
      </c>
      <c r="K22" s="1860"/>
      <c r="L22" s="1860"/>
      <c r="M22" s="1775"/>
      <c r="N22" s="1741"/>
      <c r="O22" s="1741"/>
      <c r="P22" s="1901" t="str">
        <f t="shared" si="2"/>
        <v/>
      </c>
      <c r="Q22" s="1860"/>
      <c r="R22" s="186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95">
        <v>6</v>
      </c>
      <c r="B23" s="1156"/>
      <c r="C23" s="1156"/>
      <c r="D23" s="1905">
        <f t="shared" si="0"/>
        <v>0</v>
      </c>
      <c r="E23" s="1905"/>
      <c r="F23" s="1905"/>
      <c r="G23" s="1096"/>
      <c r="H23" s="934"/>
      <c r="I23" s="934"/>
      <c r="J23" s="1901" t="str">
        <f t="shared" si="1"/>
        <v/>
      </c>
      <c r="K23" s="1860"/>
      <c r="L23" s="1860"/>
      <c r="M23" s="1775"/>
      <c r="N23" s="1741"/>
      <c r="O23" s="1741"/>
      <c r="P23" s="1901" t="str">
        <f t="shared" si="2"/>
        <v/>
      </c>
      <c r="Q23" s="1860"/>
      <c r="R23" s="186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379"/>
      <c r="BH23" s="379"/>
      <c r="BI23" s="379"/>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95">
        <v>7</v>
      </c>
      <c r="B24" s="1156"/>
      <c r="C24" s="1156"/>
      <c r="D24" s="1904">
        <f t="shared" si="0"/>
        <v>0</v>
      </c>
      <c r="E24" s="1904"/>
      <c r="F24" s="1904"/>
      <c r="G24" s="1096"/>
      <c r="H24" s="934"/>
      <c r="I24" s="934"/>
      <c r="J24" s="1901" t="str">
        <f t="shared" si="1"/>
        <v/>
      </c>
      <c r="K24" s="1860"/>
      <c r="L24" s="1860"/>
      <c r="M24" s="1775"/>
      <c r="N24" s="1741"/>
      <c r="O24" s="1741"/>
      <c r="P24" s="1901" t="str">
        <f t="shared" si="2"/>
        <v/>
      </c>
      <c r="Q24" s="1860"/>
      <c r="R24" s="186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379"/>
      <c r="BH24" s="379"/>
      <c r="BI24" s="379"/>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95">
        <v>8</v>
      </c>
      <c r="B25" s="1156"/>
      <c r="C25" s="1156"/>
      <c r="D25" s="1905">
        <f t="shared" si="0"/>
        <v>0</v>
      </c>
      <c r="E25" s="1905"/>
      <c r="F25" s="1905"/>
      <c r="G25" s="1096"/>
      <c r="H25" s="934"/>
      <c r="I25" s="934"/>
      <c r="J25" s="1901" t="str">
        <f t="shared" si="1"/>
        <v/>
      </c>
      <c r="K25" s="1860"/>
      <c r="L25" s="1860"/>
      <c r="M25" s="1775"/>
      <c r="N25" s="1741"/>
      <c r="O25" s="1741"/>
      <c r="P25" s="1901" t="str">
        <f t="shared" si="2"/>
        <v/>
      </c>
      <c r="Q25" s="1860"/>
      <c r="R25" s="186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379"/>
      <c r="BH25" s="379"/>
      <c r="BI25" s="379"/>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95">
        <v>9</v>
      </c>
      <c r="B26" s="1156"/>
      <c r="C26" s="1156"/>
      <c r="D26" s="1905">
        <f t="shared" si="0"/>
        <v>0</v>
      </c>
      <c r="E26" s="1905"/>
      <c r="F26" s="1905"/>
      <c r="G26" s="1096"/>
      <c r="H26" s="934"/>
      <c r="I26" s="934"/>
      <c r="J26" s="1901" t="str">
        <f t="shared" si="1"/>
        <v/>
      </c>
      <c r="K26" s="1860"/>
      <c r="L26" s="1860"/>
      <c r="M26" s="1775"/>
      <c r="N26" s="1741"/>
      <c r="O26" s="1741"/>
      <c r="P26" s="1901" t="str">
        <f t="shared" si="2"/>
        <v/>
      </c>
      <c r="Q26" s="1860"/>
      <c r="R26" s="186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379"/>
      <c r="BH26" s="379"/>
      <c r="BI26" s="379"/>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11">
        <v>10</v>
      </c>
      <c r="B27" s="1046"/>
      <c r="C27" s="1046"/>
      <c r="D27" s="1907">
        <f t="shared" si="0"/>
        <v>0</v>
      </c>
      <c r="E27" s="1907"/>
      <c r="F27" s="1907"/>
      <c r="G27" s="1897"/>
      <c r="H27" s="1898"/>
      <c r="I27" s="1898"/>
      <c r="J27" s="1899" t="str">
        <f t="shared" si="1"/>
        <v/>
      </c>
      <c r="K27" s="1900"/>
      <c r="L27" s="1900"/>
      <c r="M27" s="1910"/>
      <c r="N27" s="1781"/>
      <c r="O27" s="1781"/>
      <c r="P27" s="1902" t="str">
        <f t="shared" si="2"/>
        <v/>
      </c>
      <c r="Q27" s="1870"/>
      <c r="R27" s="1903"/>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379"/>
      <c r="BH27" s="379"/>
      <c r="BI27" s="379"/>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08" t="s">
        <v>40</v>
      </c>
      <c r="B28" s="1909"/>
      <c r="C28" s="1909"/>
      <c r="D28" s="1909"/>
      <c r="E28" s="1909"/>
      <c r="F28" s="1909"/>
      <c r="G28" s="1932" t="s">
        <v>99</v>
      </c>
      <c r="H28" s="1933"/>
      <c r="I28" s="1933"/>
      <c r="J28" s="1934" t="str">
        <f>IF(SUM(J18:L27)&lt;&gt;0,SUM(J18:L27),"")</f>
        <v/>
      </c>
      <c r="K28" s="1935"/>
      <c r="L28" s="1935"/>
      <c r="M28" s="1936" t="s">
        <v>99</v>
      </c>
      <c r="N28" s="1933"/>
      <c r="O28" s="1933"/>
      <c r="P28" s="1934" t="str">
        <f>IF(SUM(P18:R27)&lt;&gt;0,SUM(P18:R27),"")</f>
        <v/>
      </c>
      <c r="Q28" s="1935"/>
      <c r="R28" s="193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379"/>
      <c r="BH28" s="379"/>
      <c r="BI28" s="379"/>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85" t="s">
        <v>73</v>
      </c>
      <c r="AG33" s="1886"/>
      <c r="AH33" s="1886"/>
      <c r="AI33" s="1886"/>
      <c r="AJ33" s="1886"/>
      <c r="AK33" s="1886"/>
      <c r="AL33" s="1886"/>
      <c r="AM33" s="1886"/>
      <c r="AN33" s="1886"/>
      <c r="AO33" s="1886"/>
      <c r="AP33" s="1659"/>
      <c r="AQ33" s="1660"/>
      <c r="AR33" s="1660"/>
      <c r="AS33" s="1660"/>
      <c r="AT33" s="1895" t="s">
        <v>72</v>
      </c>
      <c r="AU33" s="1895"/>
      <c r="AV33" s="1896"/>
      <c r="AW33" s="4"/>
      <c r="AX33" s="1784" t="s">
        <v>1034</v>
      </c>
      <c r="AY33" s="1784"/>
      <c r="AZ33" s="1784"/>
      <c r="BA33" s="1784"/>
      <c r="BB33" s="1784"/>
      <c r="BC33" s="1784"/>
      <c r="BD33" s="1784"/>
      <c r="BE33" s="1784"/>
      <c r="BF33" s="1784"/>
      <c r="BG33" s="1784"/>
      <c r="BH33" s="1784"/>
      <c r="BI33" s="1784"/>
      <c r="BJ33" s="1784"/>
      <c r="BK33" s="1784"/>
      <c r="BL33" s="1784"/>
      <c r="BM33" s="1784"/>
      <c r="BN33" s="1784"/>
      <c r="BO33" s="1784"/>
      <c r="BP33" s="1784"/>
      <c r="BQ33" s="1784"/>
      <c r="BR33" s="1784"/>
      <c r="BS33" s="1784"/>
      <c r="BT33" s="1784"/>
      <c r="BU33" s="1784"/>
      <c r="BV33" s="1784"/>
      <c r="BW33" s="1784"/>
      <c r="BX33" s="1784"/>
      <c r="BY33" s="1784"/>
      <c r="BZ33" s="750"/>
      <c r="CA33" s="4"/>
      <c r="CB33" s="4"/>
      <c r="CC33" s="4"/>
      <c r="CD33" s="4"/>
      <c r="CE33" s="4"/>
      <c r="CF33" s="4"/>
    </row>
    <row r="34" spans="1:84" ht="12" customHeight="1" x14ac:dyDescent="0.25">
      <c r="A34" s="1894"/>
      <c r="B34" s="1894"/>
      <c r="C34" s="1894"/>
      <c r="D34" s="1894"/>
      <c r="E34" s="1894"/>
      <c r="F34" s="1894"/>
      <c r="G34" s="1894"/>
      <c r="H34" s="1894"/>
      <c r="I34" s="1894"/>
      <c r="J34" s="1894"/>
      <c r="K34" s="1894"/>
      <c r="L34" s="1894"/>
      <c r="M34" s="1894"/>
      <c r="N34" s="1894"/>
      <c r="O34" s="1894"/>
      <c r="P34" s="1894"/>
      <c r="Q34" s="1894"/>
      <c r="R34" s="1894"/>
      <c r="S34" s="1894"/>
      <c r="T34" s="1894"/>
      <c r="U34" s="1894"/>
      <c r="V34" s="1894"/>
      <c r="W34" s="1894"/>
      <c r="X34" s="1894"/>
      <c r="Y34" s="1894"/>
      <c r="Z34" s="1894"/>
      <c r="AA34" s="1894"/>
      <c r="AB34" s="1894"/>
      <c r="AC34" s="1894"/>
      <c r="AD34" s="1894"/>
      <c r="AE34" s="42"/>
      <c r="AF34" s="996" t="s">
        <v>71</v>
      </c>
      <c r="AG34" s="997"/>
      <c r="AH34" s="997"/>
      <c r="AI34" s="997"/>
      <c r="AJ34" s="997"/>
      <c r="AK34" s="997"/>
      <c r="AL34" s="997"/>
      <c r="AM34" s="997"/>
      <c r="AN34" s="997"/>
      <c r="AO34" s="997"/>
      <c r="AP34" s="1072"/>
      <c r="AQ34" s="1085"/>
      <c r="AR34" s="1085"/>
      <c r="AS34" s="1085"/>
      <c r="AT34" s="992" t="s">
        <v>70</v>
      </c>
      <c r="AU34" s="992"/>
      <c r="AV34" s="1882"/>
      <c r="AW34" s="4"/>
      <c r="AX34" s="1784"/>
      <c r="AY34" s="1784"/>
      <c r="AZ34" s="1784"/>
      <c r="BA34" s="1784"/>
      <c r="BB34" s="1784"/>
      <c r="BC34" s="1784"/>
      <c r="BD34" s="1784"/>
      <c r="BE34" s="1784"/>
      <c r="BF34" s="1784"/>
      <c r="BG34" s="1784"/>
      <c r="BH34" s="1784"/>
      <c r="BI34" s="1784"/>
      <c r="BJ34" s="1784"/>
      <c r="BK34" s="1784"/>
      <c r="BL34" s="1784"/>
      <c r="BM34" s="1784"/>
      <c r="BN34" s="1784"/>
      <c r="BO34" s="1784"/>
      <c r="BP34" s="1784"/>
      <c r="BQ34" s="1784"/>
      <c r="BR34" s="1784"/>
      <c r="BS34" s="1784"/>
      <c r="BT34" s="1784"/>
      <c r="BU34" s="1784"/>
      <c r="BV34" s="1784"/>
      <c r="BW34" s="1784"/>
      <c r="BX34" s="1784"/>
      <c r="BY34" s="1784"/>
      <c r="BZ34" s="750"/>
      <c r="CA34" s="4"/>
      <c r="CB34" s="4"/>
      <c r="CC34" s="4"/>
      <c r="CD34" s="4"/>
      <c r="CE34" s="4"/>
      <c r="CF34" s="4"/>
    </row>
    <row r="35" spans="1:84" ht="12" customHeight="1" x14ac:dyDescent="0.25">
      <c r="A35" s="1894"/>
      <c r="B35" s="1894"/>
      <c r="C35" s="1894"/>
      <c r="D35" s="1894"/>
      <c r="E35" s="1894"/>
      <c r="F35" s="1894"/>
      <c r="G35" s="1894"/>
      <c r="H35" s="1894"/>
      <c r="I35" s="1894"/>
      <c r="J35" s="1894"/>
      <c r="K35" s="1894"/>
      <c r="L35" s="1894"/>
      <c r="M35" s="1894"/>
      <c r="N35" s="1894"/>
      <c r="O35" s="1894"/>
      <c r="P35" s="1894"/>
      <c r="Q35" s="1894"/>
      <c r="R35" s="1894"/>
      <c r="S35" s="1894"/>
      <c r="T35" s="1894"/>
      <c r="U35" s="1894"/>
      <c r="V35" s="1894"/>
      <c r="W35" s="1894"/>
      <c r="X35" s="1894"/>
      <c r="Y35" s="1894"/>
      <c r="Z35" s="1894"/>
      <c r="AA35" s="1894"/>
      <c r="AB35" s="1894"/>
      <c r="AC35" s="1894"/>
      <c r="AD35" s="1894"/>
      <c r="AE35" s="42"/>
      <c r="AF35" s="996" t="s">
        <v>69</v>
      </c>
      <c r="AG35" s="997"/>
      <c r="AH35" s="997"/>
      <c r="AI35" s="997"/>
      <c r="AJ35" s="997"/>
      <c r="AK35" s="997"/>
      <c r="AL35" s="997"/>
      <c r="AM35" s="997"/>
      <c r="AN35" s="997"/>
      <c r="AO35" s="997"/>
      <c r="AP35" s="1883">
        <f>SUM(J28,P28)</f>
        <v>0</v>
      </c>
      <c r="AQ35" s="1884"/>
      <c r="AR35" s="1884"/>
      <c r="AS35" s="1884"/>
      <c r="AT35" s="992" t="s">
        <v>66</v>
      </c>
      <c r="AU35" s="992"/>
      <c r="AV35" s="1882"/>
      <c r="AW35" s="4"/>
      <c r="AX35" s="1784" t="s">
        <v>1033</v>
      </c>
      <c r="AY35" s="1784"/>
      <c r="AZ35" s="1784"/>
      <c r="BA35" s="1784"/>
      <c r="BB35" s="1784"/>
      <c r="BC35" s="1784"/>
      <c r="BD35" s="1784"/>
      <c r="BE35" s="1784"/>
      <c r="BF35" s="1784"/>
      <c r="BG35" s="1784"/>
      <c r="BH35" s="1784"/>
      <c r="BI35" s="1784"/>
      <c r="BJ35" s="1784"/>
      <c r="BK35" s="1784"/>
      <c r="BL35" s="1784"/>
      <c r="BM35" s="1784"/>
      <c r="BN35" s="1784"/>
      <c r="BO35" s="1784"/>
      <c r="BP35" s="1784"/>
      <c r="BQ35" s="1784"/>
      <c r="BR35" s="1784"/>
      <c r="BS35" s="1784"/>
      <c r="BT35" s="1784"/>
      <c r="BU35" s="1784"/>
      <c r="BV35" s="1784"/>
      <c r="BW35" s="1784"/>
      <c r="BX35" s="1784"/>
      <c r="BY35" s="1784"/>
      <c r="BZ35" s="750"/>
      <c r="CA35" s="4"/>
      <c r="CB35" s="4"/>
      <c r="CC35" s="4"/>
      <c r="CD35" s="4"/>
      <c r="CE35" s="4"/>
      <c r="CF35" s="4"/>
    </row>
    <row r="36" spans="1:84" ht="12" customHeight="1" x14ac:dyDescent="0.25">
      <c r="A36" s="1894"/>
      <c r="B36" s="1894"/>
      <c r="C36" s="1894"/>
      <c r="D36" s="1894"/>
      <c r="E36" s="1894"/>
      <c r="F36" s="1894"/>
      <c r="G36" s="1894"/>
      <c r="H36" s="1894"/>
      <c r="I36" s="1894"/>
      <c r="J36" s="1894"/>
      <c r="K36" s="1894"/>
      <c r="L36" s="1894"/>
      <c r="M36" s="1894"/>
      <c r="N36" s="1894"/>
      <c r="O36" s="1894"/>
      <c r="P36" s="1894"/>
      <c r="Q36" s="1894"/>
      <c r="R36" s="1894"/>
      <c r="S36" s="1894"/>
      <c r="T36" s="1894"/>
      <c r="U36" s="1894"/>
      <c r="V36" s="1894"/>
      <c r="W36" s="1894"/>
      <c r="X36" s="1894"/>
      <c r="Y36" s="1894"/>
      <c r="Z36" s="1894"/>
      <c r="AA36" s="1894"/>
      <c r="AB36" s="1894"/>
      <c r="AC36" s="1894"/>
      <c r="AD36" s="1894"/>
      <c r="AE36" s="42"/>
      <c r="AF36" s="996" t="s">
        <v>68</v>
      </c>
      <c r="AG36" s="997"/>
      <c r="AH36" s="997"/>
      <c r="AI36" s="997"/>
      <c r="AJ36" s="997"/>
      <c r="AK36" s="997"/>
      <c r="AL36" s="997"/>
      <c r="AM36" s="997"/>
      <c r="AN36" s="997"/>
      <c r="AO36" s="997"/>
      <c r="AP36" s="1883">
        <f>COUNT(G18:I27,M18:O27)</f>
        <v>0</v>
      </c>
      <c r="AQ36" s="1884"/>
      <c r="AR36" s="1884"/>
      <c r="AS36" s="1884"/>
      <c r="AT36" s="992"/>
      <c r="AU36" s="992"/>
      <c r="AV36" s="1882"/>
      <c r="AW36" s="4"/>
      <c r="AX36" s="1784"/>
      <c r="AY36" s="1784"/>
      <c r="AZ36" s="1784"/>
      <c r="BA36" s="1784"/>
      <c r="BB36" s="1784"/>
      <c r="BC36" s="1784"/>
      <c r="BD36" s="1784"/>
      <c r="BE36" s="1784"/>
      <c r="BF36" s="1784"/>
      <c r="BG36" s="1784"/>
      <c r="BH36" s="1784"/>
      <c r="BI36" s="1784"/>
      <c r="BJ36" s="1784"/>
      <c r="BK36" s="1784"/>
      <c r="BL36" s="1784"/>
      <c r="BM36" s="1784"/>
      <c r="BN36" s="1784"/>
      <c r="BO36" s="1784"/>
      <c r="BP36" s="1784"/>
      <c r="BQ36" s="1784"/>
      <c r="BR36" s="1784"/>
      <c r="BS36" s="1784"/>
      <c r="BT36" s="1784"/>
      <c r="BU36" s="1784"/>
      <c r="BV36" s="1784"/>
      <c r="BW36" s="1784"/>
      <c r="BX36" s="1784"/>
      <c r="BY36" s="1784"/>
      <c r="BZ36" s="750"/>
      <c r="CA36" s="4"/>
      <c r="CB36" s="4"/>
      <c r="CC36" s="4"/>
      <c r="CD36" s="4"/>
      <c r="CE36" s="4"/>
      <c r="CF36" s="4"/>
    </row>
    <row r="37" spans="1:84" ht="12" customHeight="1" x14ac:dyDescent="0.25">
      <c r="A37" s="1894"/>
      <c r="B37" s="1894"/>
      <c r="C37" s="1894"/>
      <c r="D37" s="1894"/>
      <c r="E37" s="1894"/>
      <c r="F37" s="1894"/>
      <c r="G37" s="1894"/>
      <c r="H37" s="1894"/>
      <c r="I37" s="1894"/>
      <c r="J37" s="1894"/>
      <c r="K37" s="1894"/>
      <c r="L37" s="1894"/>
      <c r="M37" s="1894"/>
      <c r="N37" s="1894"/>
      <c r="O37" s="1894"/>
      <c r="P37" s="1894"/>
      <c r="Q37" s="1894"/>
      <c r="R37" s="1894"/>
      <c r="S37" s="1894"/>
      <c r="T37" s="1894"/>
      <c r="U37" s="1894"/>
      <c r="V37" s="1894"/>
      <c r="W37" s="1894"/>
      <c r="X37" s="1894"/>
      <c r="Y37" s="1894"/>
      <c r="Z37" s="1894"/>
      <c r="AA37" s="1894"/>
      <c r="AB37" s="1894"/>
      <c r="AC37" s="1894"/>
      <c r="AD37" s="1894"/>
      <c r="AE37" s="42"/>
      <c r="AF37" s="996" t="s">
        <v>67</v>
      </c>
      <c r="AG37" s="997"/>
      <c r="AH37" s="997"/>
      <c r="AI37" s="997"/>
      <c r="AJ37" s="997"/>
      <c r="AK37" s="997"/>
      <c r="AL37" s="997"/>
      <c r="AM37" s="997"/>
      <c r="AN37" s="997"/>
      <c r="AO37" s="997"/>
      <c r="AP37" s="1883" t="str">
        <f>IFERROR(AP35/AP36,"")</f>
        <v/>
      </c>
      <c r="AQ37" s="1884"/>
      <c r="AR37" s="1884"/>
      <c r="AS37" s="1884"/>
      <c r="AT37" s="992" t="s">
        <v>66</v>
      </c>
      <c r="AU37" s="992"/>
      <c r="AV37" s="1882"/>
      <c r="AW37" s="4"/>
      <c r="AX37" s="1798" t="s">
        <v>1035</v>
      </c>
      <c r="AY37" s="1798"/>
      <c r="AZ37" s="1798"/>
      <c r="BA37" s="1798"/>
      <c r="BB37" s="1798"/>
      <c r="BC37" s="1798"/>
      <c r="BD37" s="1798"/>
      <c r="BE37" s="1798"/>
      <c r="BF37" s="1798"/>
      <c r="BG37" s="1798"/>
      <c r="BH37" s="1798"/>
      <c r="BI37" s="1798"/>
      <c r="BJ37" s="1798"/>
      <c r="BK37" s="1798"/>
      <c r="BL37" s="1798"/>
      <c r="BM37" s="1798"/>
      <c r="BN37" s="1798"/>
      <c r="BO37" s="1798"/>
      <c r="BP37" s="1798"/>
      <c r="BQ37" s="1798"/>
      <c r="BR37" s="1798"/>
      <c r="BS37" s="1798"/>
      <c r="BT37" s="1798"/>
      <c r="BU37" s="1798"/>
      <c r="BV37" s="1798"/>
      <c r="BW37" s="1798"/>
      <c r="BX37" s="1798"/>
      <c r="BY37" s="1798"/>
      <c r="BZ37" s="1798"/>
      <c r="CA37" s="4"/>
      <c r="CB37" s="4"/>
      <c r="CC37" s="4"/>
      <c r="CD37" s="4"/>
      <c r="CE37" s="4"/>
      <c r="CF37" s="4"/>
    </row>
    <row r="38" spans="1:84" ht="12" customHeight="1" x14ac:dyDescent="0.25">
      <c r="A38" s="1894"/>
      <c r="B38" s="1894"/>
      <c r="C38" s="1894"/>
      <c r="D38" s="1894"/>
      <c r="E38" s="1894"/>
      <c r="F38" s="1894"/>
      <c r="G38" s="1894"/>
      <c r="H38" s="1894"/>
      <c r="I38" s="1894"/>
      <c r="J38" s="1894"/>
      <c r="K38" s="1894"/>
      <c r="L38" s="1894"/>
      <c r="M38" s="1894"/>
      <c r="N38" s="1894"/>
      <c r="O38" s="1894"/>
      <c r="P38" s="1894"/>
      <c r="Q38" s="1894"/>
      <c r="R38" s="1894"/>
      <c r="S38" s="1894"/>
      <c r="T38" s="1894"/>
      <c r="U38" s="1894"/>
      <c r="V38" s="1894"/>
      <c r="W38" s="1894"/>
      <c r="X38" s="1894"/>
      <c r="Y38" s="1894"/>
      <c r="Z38" s="1894"/>
      <c r="AA38" s="1894"/>
      <c r="AB38" s="1894"/>
      <c r="AC38" s="1894"/>
      <c r="AD38" s="1894"/>
      <c r="AE38" s="42"/>
      <c r="AF38" s="991" t="s">
        <v>65</v>
      </c>
      <c r="AG38" s="992"/>
      <c r="AH38" s="992"/>
      <c r="AI38" s="992"/>
      <c r="AJ38" s="992"/>
      <c r="AK38" s="992"/>
      <c r="AL38" s="992"/>
      <c r="AM38" s="992"/>
      <c r="AN38" s="992"/>
      <c r="AO38" s="993"/>
      <c r="AP38" s="1094"/>
      <c r="AQ38" s="1095"/>
      <c r="AR38" s="1095"/>
      <c r="AS38" s="1095"/>
      <c r="AT38" s="1095"/>
      <c r="AU38" s="1095"/>
      <c r="AV38" s="1663"/>
      <c r="AW38" s="4"/>
      <c r="AX38" s="750" t="s">
        <v>1036</v>
      </c>
      <c r="AY38" s="750"/>
      <c r="AZ38" s="750"/>
      <c r="BA38" s="750"/>
      <c r="BB38" s="750"/>
      <c r="BC38" s="750"/>
      <c r="BD38" s="750"/>
      <c r="BE38" s="750"/>
      <c r="BF38" s="750"/>
      <c r="BG38" s="750"/>
      <c r="BH38" s="750"/>
      <c r="BI38" s="750"/>
      <c r="BJ38" s="750"/>
      <c r="BK38" s="750"/>
      <c r="BL38" s="750"/>
      <c r="BM38" s="750"/>
      <c r="BN38" s="750"/>
      <c r="BO38" s="750"/>
      <c r="BP38" s="750"/>
      <c r="BQ38" s="750"/>
      <c r="BR38" s="750"/>
      <c r="BS38" s="750"/>
      <c r="BT38" s="750"/>
      <c r="BU38" s="750"/>
      <c r="BV38" s="750"/>
      <c r="BW38" s="750"/>
      <c r="BX38" s="750"/>
      <c r="BY38" s="750"/>
      <c r="BZ38" s="750"/>
      <c r="CA38" s="4"/>
      <c r="CB38" s="4"/>
      <c r="CC38" s="4"/>
      <c r="CD38" s="4"/>
      <c r="CE38" s="4"/>
      <c r="CF38" s="4"/>
    </row>
    <row r="39" spans="1:84" ht="12" customHeight="1" x14ac:dyDescent="0.25">
      <c r="A39" s="1894"/>
      <c r="B39" s="1894"/>
      <c r="C39" s="1894"/>
      <c r="D39" s="1894"/>
      <c r="E39" s="1894"/>
      <c r="F39" s="1894"/>
      <c r="G39" s="1894"/>
      <c r="H39" s="1894"/>
      <c r="I39" s="1894"/>
      <c r="J39" s="1894"/>
      <c r="K39" s="1894"/>
      <c r="L39" s="1894"/>
      <c r="M39" s="1894"/>
      <c r="N39" s="1894"/>
      <c r="O39" s="1894"/>
      <c r="P39" s="1894"/>
      <c r="Q39" s="1894"/>
      <c r="R39" s="1894"/>
      <c r="S39" s="1894"/>
      <c r="T39" s="1894"/>
      <c r="U39" s="1894"/>
      <c r="V39" s="1894"/>
      <c r="W39" s="1894"/>
      <c r="X39" s="1894"/>
      <c r="Y39" s="1894"/>
      <c r="Z39" s="1894"/>
      <c r="AA39" s="1894"/>
      <c r="AB39" s="1894"/>
      <c r="AC39" s="1894"/>
      <c r="AD39" s="1894"/>
      <c r="AE39" s="42"/>
      <c r="AF39" s="996" t="s">
        <v>64</v>
      </c>
      <c r="AG39" s="997"/>
      <c r="AH39" s="997"/>
      <c r="AI39" s="997"/>
      <c r="AJ39" s="997"/>
      <c r="AK39" s="997"/>
      <c r="AL39" s="997"/>
      <c r="AM39" s="997"/>
      <c r="AN39" s="997"/>
      <c r="AO39" s="997"/>
      <c r="AP39" s="1887">
        <f>IF(OR(AP38&lt;&gt;0,AP38&lt;&gt;""),L13*IF(AP38&lt;&gt;"N/A",AP38,1),L13)</f>
        <v>0</v>
      </c>
      <c r="AQ39" s="1888"/>
      <c r="AR39" s="1888"/>
      <c r="AS39" s="1888"/>
      <c r="AT39" s="992" t="s">
        <v>63</v>
      </c>
      <c r="AU39" s="992"/>
      <c r="AV39" s="1882"/>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4"/>
      <c r="B40" s="1894"/>
      <c r="C40" s="1894"/>
      <c r="D40" s="1894"/>
      <c r="E40" s="1894"/>
      <c r="F40" s="1894"/>
      <c r="G40" s="1894"/>
      <c r="H40" s="1894"/>
      <c r="I40" s="1894"/>
      <c r="J40" s="1894"/>
      <c r="K40" s="1894"/>
      <c r="L40" s="1894"/>
      <c r="M40" s="1894"/>
      <c r="N40" s="1894"/>
      <c r="O40" s="1894"/>
      <c r="P40" s="1894"/>
      <c r="Q40" s="1894"/>
      <c r="R40" s="1894"/>
      <c r="S40" s="1894"/>
      <c r="T40" s="1894"/>
      <c r="U40" s="1894"/>
      <c r="V40" s="1894"/>
      <c r="W40" s="1894"/>
      <c r="X40" s="1894"/>
      <c r="Y40" s="1894"/>
      <c r="Z40" s="1894"/>
      <c r="AA40" s="1894"/>
      <c r="AB40" s="1894"/>
      <c r="AC40" s="1894"/>
      <c r="AD40" s="1894"/>
      <c r="AE40" s="42"/>
      <c r="AF40" s="1042" t="s">
        <v>62</v>
      </c>
      <c r="AG40" s="1043"/>
      <c r="AH40" s="1043"/>
      <c r="AI40" s="1043"/>
      <c r="AJ40" s="1043"/>
      <c r="AK40" s="1043"/>
      <c r="AL40" s="1043"/>
      <c r="AM40" s="1043"/>
      <c r="AN40" s="1043"/>
      <c r="AO40" s="1043"/>
      <c r="AP40" s="1891" t="str">
        <f>IFERROR(AP39*AP37,"")</f>
        <v/>
      </c>
      <c r="AQ40" s="1892"/>
      <c r="AR40" s="1892"/>
      <c r="AS40" s="1892"/>
      <c r="AT40" s="1148" t="s">
        <v>29</v>
      </c>
      <c r="AU40" s="1148"/>
      <c r="AV40" s="1893"/>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172">
    <mergeCell ref="AX33:BY34"/>
    <mergeCell ref="AX35:BY36"/>
    <mergeCell ref="AX37:BZ37"/>
    <mergeCell ref="G21:I21"/>
    <mergeCell ref="J21:L21"/>
    <mergeCell ref="M21:O21"/>
    <mergeCell ref="P21:R21"/>
    <mergeCell ref="G20:I20"/>
    <mergeCell ref="AB13:AF13"/>
    <mergeCell ref="G16:L16"/>
    <mergeCell ref="M16:R16"/>
    <mergeCell ref="AL16:AV16"/>
    <mergeCell ref="AG16:AK16"/>
    <mergeCell ref="P26:R26"/>
    <mergeCell ref="G23:I23"/>
    <mergeCell ref="AF33:AO33"/>
    <mergeCell ref="AF34:AO34"/>
    <mergeCell ref="AF35:AO35"/>
    <mergeCell ref="A34:AD34"/>
    <mergeCell ref="A35:AD35"/>
    <mergeCell ref="G28:I28"/>
    <mergeCell ref="J28:L28"/>
    <mergeCell ref="M28:O28"/>
    <mergeCell ref="P28:R28"/>
    <mergeCell ref="A20:C20"/>
    <mergeCell ref="A21:C21"/>
    <mergeCell ref="J20:L20"/>
    <mergeCell ref="M20:O20"/>
    <mergeCell ref="P20:R20"/>
    <mergeCell ref="D21:F21"/>
    <mergeCell ref="T15:AE15"/>
    <mergeCell ref="T16:AA16"/>
    <mergeCell ref="AB16:AC16"/>
    <mergeCell ref="AD16:AE16"/>
    <mergeCell ref="A17:C17"/>
    <mergeCell ref="A16:F16"/>
    <mergeCell ref="A18:C18"/>
    <mergeCell ref="A19:C19"/>
    <mergeCell ref="M19:O19"/>
    <mergeCell ref="P19:R19"/>
    <mergeCell ref="D17:F17"/>
    <mergeCell ref="G17:I17"/>
    <mergeCell ref="G18:I18"/>
    <mergeCell ref="J18:L18"/>
    <mergeCell ref="AG13:AI13"/>
    <mergeCell ref="AJ13:AN13"/>
    <mergeCell ref="AO13:AQ13"/>
    <mergeCell ref="J17:L17"/>
    <mergeCell ref="M17:O17"/>
    <mergeCell ref="P17:R17"/>
    <mergeCell ref="AG15:AV15"/>
    <mergeCell ref="A15:R15"/>
    <mergeCell ref="A11:AV11"/>
    <mergeCell ref="I13:K13"/>
    <mergeCell ref="L13:P13"/>
    <mergeCell ref="Q13:S13"/>
    <mergeCell ref="T13:X13"/>
    <mergeCell ref="Y13:AA13"/>
    <mergeCell ref="A12:P12"/>
    <mergeCell ref="Q12:AF12"/>
    <mergeCell ref="AG12:AV12"/>
    <mergeCell ref="AR13:AV13"/>
    <mergeCell ref="A13:B13"/>
    <mergeCell ref="E13:H13"/>
    <mergeCell ref="C13:D13"/>
    <mergeCell ref="AW1:CF1"/>
    <mergeCell ref="Z5:AV5"/>
    <mergeCell ref="A7:E7"/>
    <mergeCell ref="F7:P7"/>
    <mergeCell ref="A9:E9"/>
    <mergeCell ref="F9:P9"/>
    <mergeCell ref="AL9:AV9"/>
    <mergeCell ref="AL7:AV7"/>
    <mergeCell ref="AG7:AK7"/>
    <mergeCell ref="AG9:AK9"/>
    <mergeCell ref="AY8:BF8"/>
    <mergeCell ref="AY9:BD9"/>
    <mergeCell ref="BE9:BF9"/>
    <mergeCell ref="AT39:AV39"/>
    <mergeCell ref="G19:I19"/>
    <mergeCell ref="J19:L19"/>
    <mergeCell ref="M18:O18"/>
    <mergeCell ref="P18:R18"/>
    <mergeCell ref="A42:D42"/>
    <mergeCell ref="E42:K42"/>
    <mergeCell ref="D18:F18"/>
    <mergeCell ref="D19:F19"/>
    <mergeCell ref="D20:F20"/>
    <mergeCell ref="J26:L26"/>
    <mergeCell ref="M26:O26"/>
    <mergeCell ref="D25:F25"/>
    <mergeCell ref="D26:F26"/>
    <mergeCell ref="D27:F27"/>
    <mergeCell ref="A28:F28"/>
    <mergeCell ref="M27:O27"/>
    <mergeCell ref="AI42:AV42"/>
    <mergeCell ref="AD42:AH42"/>
    <mergeCell ref="A25:C25"/>
    <mergeCell ref="A26:C26"/>
    <mergeCell ref="A27:C27"/>
    <mergeCell ref="G25:I25"/>
    <mergeCell ref="J25:L25"/>
    <mergeCell ref="G27:I27"/>
    <mergeCell ref="J27:L27"/>
    <mergeCell ref="M25:O25"/>
    <mergeCell ref="P25:R25"/>
    <mergeCell ref="G26:I26"/>
    <mergeCell ref="A22:C22"/>
    <mergeCell ref="A23:C23"/>
    <mergeCell ref="A24:C24"/>
    <mergeCell ref="P27:R27"/>
    <mergeCell ref="D24:F24"/>
    <mergeCell ref="J23:L23"/>
    <mergeCell ref="M23:O23"/>
    <mergeCell ref="P23:R23"/>
    <mergeCell ref="G24:I24"/>
    <mergeCell ref="J24:L24"/>
    <mergeCell ref="M24:O24"/>
    <mergeCell ref="P24:R24"/>
    <mergeCell ref="D22:F22"/>
    <mergeCell ref="D23:F23"/>
    <mergeCell ref="G22:I22"/>
    <mergeCell ref="J22:L22"/>
    <mergeCell ref="M22:O22"/>
    <mergeCell ref="P22:R22"/>
    <mergeCell ref="AP40:AS40"/>
    <mergeCell ref="AF40:AO40"/>
    <mergeCell ref="A36:AD36"/>
    <mergeCell ref="A37:AD37"/>
    <mergeCell ref="A38:AD38"/>
    <mergeCell ref="A39:AD39"/>
    <mergeCell ref="A40:AD40"/>
    <mergeCell ref="AF39:AO39"/>
    <mergeCell ref="AT33:AV33"/>
    <mergeCell ref="AT34:AV34"/>
    <mergeCell ref="AT35:AV35"/>
    <mergeCell ref="AT36:AV36"/>
    <mergeCell ref="AT37:AV37"/>
    <mergeCell ref="AF38:AO38"/>
    <mergeCell ref="AF36:AO36"/>
    <mergeCell ref="AF37:AO37"/>
    <mergeCell ref="AP38:AV38"/>
    <mergeCell ref="AT40:AV40"/>
    <mergeCell ref="AP39:AS39"/>
    <mergeCell ref="AP33:AS33"/>
    <mergeCell ref="AP34:AS34"/>
    <mergeCell ref="AP35:AS35"/>
    <mergeCell ref="AP36:AS36"/>
    <mergeCell ref="AP37:AS37"/>
    <mergeCell ref="AX21:BB21"/>
    <mergeCell ref="BC21:BG21"/>
    <mergeCell ref="BH21:BL21"/>
    <mergeCell ref="AX15:BL15"/>
    <mergeCell ref="AX16:BB16"/>
    <mergeCell ref="BC16:BG16"/>
    <mergeCell ref="BH16:BL16"/>
    <mergeCell ref="AX17:BB17"/>
    <mergeCell ref="BC17:BG17"/>
    <mergeCell ref="BH17:BL17"/>
    <mergeCell ref="AX18:BB18"/>
    <mergeCell ref="BC18:BG18"/>
    <mergeCell ref="BH18:BL18"/>
    <mergeCell ref="AY10:BD10"/>
    <mergeCell ref="BE10:BF10"/>
    <mergeCell ref="AX12:BG12"/>
    <mergeCell ref="AX19:BB19"/>
    <mergeCell ref="BC19:BG19"/>
    <mergeCell ref="BH19:BL19"/>
    <mergeCell ref="AX20:BB20"/>
    <mergeCell ref="BC20:BG20"/>
    <mergeCell ref="BH20:BL20"/>
    <mergeCell ref="AX13:BG13"/>
  </mergeCells>
  <conditionalFormatting sqref="AL7:AV7 AL9:AV9 AL16:AV16 AB13:AF13 F9:P9 G18:I27 M18:O27 C13 E42:K42 AI42:AV42 AP33:AS34 F7 Z5">
    <cfRule type="containsBlanks" dxfId="1328" priority="18">
      <formula>LEN(TRIM(C5))=0</formula>
    </cfRule>
  </conditionalFormatting>
  <conditionalFormatting sqref="AP38:AV38">
    <cfRule type="containsBlanks" dxfId="1327" priority="17">
      <formula>LEN(TRIM(AP38))=0</formula>
    </cfRule>
  </conditionalFormatting>
  <conditionalFormatting sqref="A19:C27 G19:R27">
    <cfRule type="expression" dxfId="1326" priority="15">
      <formula>AND(OR($C$13=5,$C$13&lt;5),$C$13&lt;&gt;"")</formula>
    </cfRule>
  </conditionalFormatting>
  <conditionalFormatting sqref="A24:C27 G24:R27">
    <cfRule type="expression" dxfId="1325" priority="14">
      <formula>AND($C$13&gt;5,$C$13&lt;10)</formula>
    </cfRule>
  </conditionalFormatting>
  <conditionalFormatting sqref="A26:C27 G26:R27">
    <cfRule type="expression" dxfId="1324" priority="12">
      <formula>AND(OR($C$13&gt;10,$C$13=10),OR($C$13&lt;12,$C$13=12))</formula>
    </cfRule>
  </conditionalFormatting>
  <conditionalFormatting sqref="D24:F27">
    <cfRule type="expression" dxfId="1323" priority="11">
      <formula>AND(OR($C$13=5,$C$13&lt;5),$C$13&lt;&gt;"")</formula>
    </cfRule>
  </conditionalFormatting>
  <conditionalFormatting sqref="D24:F27">
    <cfRule type="expression" dxfId="1322" priority="10">
      <formula>AND($C$13&gt;5,$C$13&lt;10)</formula>
    </cfRule>
  </conditionalFormatting>
  <conditionalFormatting sqref="D26:F27">
    <cfRule type="expression" dxfId="1321" priority="9">
      <formula>AND(OR($C$13&gt;10,$C$13=10),OR($C$13&lt;12,$C$13=12))</formula>
    </cfRule>
  </conditionalFormatting>
  <conditionalFormatting sqref="D19:F23">
    <cfRule type="expression" dxfId="1320" priority="8">
      <formula>AND(OR($C$13=5,$C$13&lt;5),$C$13&lt;&gt;"")</formula>
    </cfRule>
  </conditionalFormatting>
  <conditionalFormatting sqref="AB16:AD16">
    <cfRule type="containsBlanks" dxfId="1319" priority="5">
      <formula>LEN(TRIM(AB16))=0</formula>
    </cfRule>
  </conditionalFormatting>
  <conditionalFormatting sqref="T16">
    <cfRule type="containsBlanks" dxfId="1318" priority="6">
      <formula>LEN(TRIM(T16))=0</formula>
    </cfRule>
  </conditionalFormatting>
  <conditionalFormatting sqref="AB16:AE16">
    <cfRule type="expression" dxfId="1317" priority="3">
      <formula>$T$16="FIXED SPEED"</formula>
    </cfRule>
    <cfRule type="expression" dxfId="1316" priority="4">
      <formula>$X$40="FIXED SPEED"</formula>
    </cfRule>
  </conditionalFormatting>
  <conditionalFormatting sqref="AX13:BG13">
    <cfRule type="notContainsBlanks" dxfId="1315" priority="2">
      <formula>LEN(TRIM(AX13))&gt;0</formula>
    </cfRule>
  </conditionalFormatting>
  <conditionalFormatting sqref="BE9:BE10">
    <cfRule type="containsBlanks" dxfId="1314" priority="1">
      <formula>LEN(TRIM(BE9))=0</formula>
    </cfRule>
  </conditionalFormatting>
  <dataValidations count="4">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00000000-0002-0000-0B00-000001000000}"/>
    <dataValidation type="list" allowBlank="1" showInputMessage="1" sqref="AP38:AV38" xr:uid="{00000000-0002-0000-0B00-000002000000}">
      <formula1>"N/A"</formula1>
    </dataValidation>
    <dataValidation type="list" allowBlank="1" showInputMessage="1" showErrorMessage="1" sqref="AD16:AE16" xr:uid="{6D019772-A5EA-411B-AEEC-1CB653678C54}">
      <formula1>"Hz, %"</formula1>
    </dataValidation>
    <dataValidation type="list" allowBlank="1" showInputMessage="1" showErrorMessage="1" sqref="T16" xr:uid="{C3DD6CF5-C7A4-41BA-B595-63509FA72D9F}">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40C35-7D17-4176-BA32-10232DEFBE3E}">
  <sheetPr codeName="Sheet43">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1912" t="s">
        <v>49</v>
      </c>
      <c r="AX1" s="1912"/>
      <c r="AY1" s="1912"/>
      <c r="AZ1" s="1912"/>
      <c r="BA1" s="1912"/>
      <c r="BB1" s="1912"/>
      <c r="BC1" s="1912"/>
      <c r="BD1" s="1912"/>
      <c r="BE1" s="1912"/>
      <c r="BF1" s="1912"/>
      <c r="BG1" s="1912"/>
      <c r="BH1" s="1912"/>
      <c r="BI1" s="1912"/>
      <c r="BJ1" s="1912"/>
      <c r="BK1" s="1912"/>
      <c r="BL1" s="1912"/>
      <c r="BM1" s="1912"/>
      <c r="BN1" s="1912"/>
      <c r="BO1" s="1912"/>
      <c r="BP1" s="1912"/>
      <c r="BQ1" s="1912"/>
      <c r="BR1" s="1912"/>
      <c r="BS1" s="1912"/>
      <c r="BT1" s="1912"/>
      <c r="BU1" s="1912"/>
      <c r="BV1" s="1912"/>
      <c r="BW1" s="1912"/>
      <c r="BX1" s="1912"/>
      <c r="BY1" s="1912"/>
      <c r="BZ1" s="1912"/>
      <c r="CA1" s="1912"/>
      <c r="CB1" s="1912"/>
      <c r="CC1" s="1912"/>
      <c r="CD1" s="1912"/>
      <c r="CE1" s="1912"/>
      <c r="CF1" s="1912"/>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row>
    <row r="5" spans="1:84" ht="12.6"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42"/>
      <c r="Z5" s="1804"/>
      <c r="AA5" s="1804"/>
      <c r="AB5" s="1804"/>
      <c r="AC5" s="1804"/>
      <c r="AD5" s="1804"/>
      <c r="AE5" s="1804"/>
      <c r="AF5" s="1804"/>
      <c r="AG5" s="1804"/>
      <c r="AH5" s="1804"/>
      <c r="AI5" s="1804"/>
      <c r="AJ5" s="1804"/>
      <c r="AK5" s="1804"/>
      <c r="AL5" s="1804"/>
      <c r="AM5" s="1804"/>
      <c r="AN5" s="1804"/>
      <c r="AO5" s="1804"/>
      <c r="AP5" s="1804"/>
      <c r="AQ5" s="1804"/>
      <c r="AR5" s="1804"/>
      <c r="AS5" s="1804"/>
      <c r="AT5" s="1804"/>
      <c r="AU5" s="1804"/>
      <c r="AV5" s="180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row>
    <row r="7" spans="1:84" ht="12" customHeight="1" thickBot="1" x14ac:dyDescent="0.3">
      <c r="A7" s="953" t="s">
        <v>48</v>
      </c>
      <c r="B7" s="953"/>
      <c r="C7" s="953"/>
      <c r="D7" s="953"/>
      <c r="E7" s="953"/>
      <c r="F7" s="920"/>
      <c r="G7" s="920"/>
      <c r="H7" s="920"/>
      <c r="I7" s="920"/>
      <c r="J7" s="920"/>
      <c r="K7" s="920"/>
      <c r="L7" s="920"/>
      <c r="M7" s="920"/>
      <c r="N7" s="920"/>
      <c r="O7" s="920"/>
      <c r="P7" s="920"/>
      <c r="Q7" s="42"/>
      <c r="R7" s="42"/>
      <c r="S7" s="42"/>
      <c r="T7" s="42"/>
      <c r="U7" s="42"/>
      <c r="V7" s="42"/>
      <c r="W7" s="42"/>
      <c r="X7" s="42"/>
      <c r="Y7" s="42"/>
      <c r="Z7" s="42"/>
      <c r="AA7" s="42"/>
      <c r="AB7" s="42"/>
      <c r="AC7" s="42"/>
      <c r="AD7" s="42"/>
      <c r="AE7" s="42"/>
      <c r="AF7" s="42"/>
      <c r="AG7" s="953" t="s">
        <v>47</v>
      </c>
      <c r="AH7" s="953"/>
      <c r="AI7" s="953"/>
      <c r="AJ7" s="953"/>
      <c r="AK7" s="953"/>
      <c r="AL7" s="920"/>
      <c r="AM7" s="920"/>
      <c r="AN7" s="920"/>
      <c r="AO7" s="920"/>
      <c r="AP7" s="920"/>
      <c r="AQ7" s="920"/>
      <c r="AR7" s="920"/>
      <c r="AS7" s="920"/>
      <c r="AT7" s="920"/>
      <c r="AU7" s="920"/>
      <c r="AV7" s="920"/>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4"/>
      <c r="AX8" s="672"/>
      <c r="AY8" s="1799" t="s">
        <v>92</v>
      </c>
      <c r="AZ8" s="1800"/>
      <c r="BA8" s="1800"/>
      <c r="BB8" s="1800"/>
      <c r="BC8" s="1800"/>
      <c r="BD8" s="1800"/>
      <c r="BE8" s="1800"/>
      <c r="BF8" s="1801"/>
      <c r="BG8" s="673"/>
      <c r="BH8" s="4"/>
      <c r="BI8" s="4"/>
      <c r="BJ8" s="4"/>
      <c r="BK8" s="4"/>
      <c r="BL8" s="4"/>
      <c r="BM8" s="4"/>
      <c r="BN8" s="4"/>
      <c r="BO8" s="4"/>
      <c r="BP8" s="4"/>
      <c r="BQ8" s="4"/>
      <c r="BR8" s="4"/>
      <c r="BS8" s="4"/>
      <c r="BT8" s="4"/>
      <c r="BU8" s="4"/>
      <c r="BV8" s="4"/>
      <c r="BW8" s="4"/>
      <c r="BX8" s="4"/>
      <c r="BY8" s="4"/>
      <c r="BZ8" s="4"/>
      <c r="CA8" s="4"/>
      <c r="CB8" s="4"/>
      <c r="CC8" s="4"/>
      <c r="CD8" s="4"/>
      <c r="CE8" s="4"/>
      <c r="CF8" s="4"/>
    </row>
    <row r="9" spans="1:84" ht="12" customHeight="1" thickTop="1" x14ac:dyDescent="0.25">
      <c r="A9" s="953" t="s">
        <v>61</v>
      </c>
      <c r="B9" s="953"/>
      <c r="C9" s="953"/>
      <c r="D9" s="953"/>
      <c r="E9" s="953"/>
      <c r="F9" s="920"/>
      <c r="G9" s="920"/>
      <c r="H9" s="920"/>
      <c r="I9" s="920"/>
      <c r="J9" s="920"/>
      <c r="K9" s="920"/>
      <c r="L9" s="920"/>
      <c r="M9" s="920"/>
      <c r="N9" s="920"/>
      <c r="O9" s="920"/>
      <c r="P9" s="920"/>
      <c r="Q9" s="42"/>
      <c r="R9" s="42"/>
      <c r="S9" s="42"/>
      <c r="T9" s="42"/>
      <c r="U9" s="42"/>
      <c r="V9" s="42"/>
      <c r="W9" s="42"/>
      <c r="X9" s="42"/>
      <c r="Y9" s="42"/>
      <c r="Z9" s="42"/>
      <c r="AA9" s="42"/>
      <c r="AB9" s="42"/>
      <c r="AC9" s="42"/>
      <c r="AD9" s="42"/>
      <c r="AE9" s="42"/>
      <c r="AF9" s="42"/>
      <c r="AG9" s="953" t="s">
        <v>46</v>
      </c>
      <c r="AH9" s="953"/>
      <c r="AI9" s="953"/>
      <c r="AJ9" s="953"/>
      <c r="AK9" s="953"/>
      <c r="AL9" s="920"/>
      <c r="AM9" s="920"/>
      <c r="AN9" s="920"/>
      <c r="AO9" s="920"/>
      <c r="AP9" s="920"/>
      <c r="AQ9" s="920"/>
      <c r="AR9" s="920"/>
      <c r="AS9" s="920"/>
      <c r="AT9" s="920"/>
      <c r="AU9" s="920"/>
      <c r="AV9" s="920"/>
      <c r="AW9" s="4"/>
      <c r="AX9" s="261"/>
      <c r="AY9" s="1802" t="s">
        <v>91</v>
      </c>
      <c r="AZ9" s="1802"/>
      <c r="BA9" s="1802"/>
      <c r="BB9" s="1802"/>
      <c r="BC9" s="1802"/>
      <c r="BD9" s="1802"/>
      <c r="BE9" s="1597"/>
      <c r="BF9" s="1598"/>
      <c r="BG9" s="677"/>
      <c r="BH9" s="4"/>
      <c r="BI9" s="4"/>
      <c r="BJ9" s="4"/>
      <c r="BK9" s="4"/>
      <c r="BL9" s="4"/>
      <c r="BM9" s="4"/>
      <c r="BN9" s="4"/>
      <c r="BO9" s="4"/>
      <c r="BP9" s="4"/>
      <c r="BQ9" s="4"/>
      <c r="BR9" s="4"/>
      <c r="BS9" s="4"/>
      <c r="BT9" s="4"/>
      <c r="BU9" s="4"/>
      <c r="BV9" s="4"/>
      <c r="BW9" s="4"/>
      <c r="BX9" s="4"/>
      <c r="BY9" s="4"/>
      <c r="BZ9" s="4"/>
      <c r="CA9" s="4"/>
      <c r="CB9" s="4"/>
      <c r="CC9" s="4"/>
      <c r="CD9" s="4"/>
      <c r="CE9" s="4"/>
      <c r="CF9" s="4"/>
    </row>
    <row r="10" spans="1:84" ht="12" customHeight="1" thickBot="1" x14ac:dyDescent="0.3">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2"/>
      <c r="AK10" s="42"/>
      <c r="AL10" s="42"/>
      <c r="AM10" s="42"/>
      <c r="AN10" s="42"/>
      <c r="AO10" s="42"/>
      <c r="AP10" s="42"/>
      <c r="AQ10" s="42"/>
      <c r="AR10" s="42"/>
      <c r="AS10" s="42"/>
      <c r="AT10" s="42"/>
      <c r="AU10" s="42"/>
      <c r="AV10" s="42"/>
      <c r="AW10" s="4"/>
      <c r="AX10" s="261"/>
      <c r="AY10" s="1815" t="s">
        <v>90</v>
      </c>
      <c r="AZ10" s="1815"/>
      <c r="BA10" s="1815"/>
      <c r="BB10" s="1815"/>
      <c r="BC10" s="1815"/>
      <c r="BD10" s="1815"/>
      <c r="BE10" s="1599"/>
      <c r="BF10" s="1600"/>
      <c r="BG10" s="262"/>
      <c r="BH10" s="4"/>
      <c r="BI10" s="4"/>
      <c r="BJ10" s="4"/>
      <c r="BK10" s="4"/>
      <c r="BL10" s="4"/>
      <c r="BM10" s="4"/>
      <c r="BN10" s="4"/>
      <c r="BO10" s="4"/>
      <c r="BP10" s="4"/>
      <c r="BQ10" s="4"/>
      <c r="BR10" s="4"/>
      <c r="BS10" s="4"/>
      <c r="BT10" s="4"/>
      <c r="BU10" s="4"/>
      <c r="BV10" s="4"/>
      <c r="BW10" s="4"/>
      <c r="BX10" s="4"/>
      <c r="BY10" s="4"/>
      <c r="BZ10" s="4"/>
      <c r="CA10" s="4"/>
      <c r="CB10" s="4"/>
      <c r="CC10" s="4"/>
      <c r="CD10" s="4"/>
      <c r="CE10" s="4"/>
      <c r="CF10" s="4"/>
    </row>
    <row r="11" spans="1:84" ht="12" customHeight="1" thickBot="1" x14ac:dyDescent="0.3">
      <c r="A11" s="982" t="s">
        <v>89</v>
      </c>
      <c r="B11" s="983"/>
      <c r="C11" s="983"/>
      <c r="D11" s="983"/>
      <c r="E11" s="983"/>
      <c r="F11" s="983"/>
      <c r="G11" s="983"/>
      <c r="H11" s="983"/>
      <c r="I11" s="983"/>
      <c r="J11" s="983"/>
      <c r="K11" s="983"/>
      <c r="L11" s="983"/>
      <c r="M11" s="983"/>
      <c r="N11" s="983"/>
      <c r="O11" s="983"/>
      <c r="P11" s="983"/>
      <c r="Q11" s="983"/>
      <c r="R11" s="983"/>
      <c r="S11" s="983"/>
      <c r="T11" s="983"/>
      <c r="U11" s="983"/>
      <c r="V11" s="983"/>
      <c r="W11" s="983"/>
      <c r="X11" s="983"/>
      <c r="Y11" s="983"/>
      <c r="Z11" s="983"/>
      <c r="AA11" s="983"/>
      <c r="AB11" s="983"/>
      <c r="AC11" s="983"/>
      <c r="AD11" s="983"/>
      <c r="AE11" s="983"/>
      <c r="AF11" s="983"/>
      <c r="AG11" s="983"/>
      <c r="AH11" s="983"/>
      <c r="AI11" s="983"/>
      <c r="AJ11" s="983"/>
      <c r="AK11" s="983"/>
      <c r="AL11" s="983"/>
      <c r="AM11" s="983"/>
      <c r="AN11" s="983"/>
      <c r="AO11" s="983"/>
      <c r="AP11" s="983"/>
      <c r="AQ11" s="983"/>
      <c r="AR11" s="983"/>
      <c r="AS11" s="983"/>
      <c r="AT11" s="983"/>
      <c r="AU11" s="983"/>
      <c r="AV11" s="984"/>
      <c r="AW11" s="4"/>
      <c r="AX11" s="263"/>
      <c r="AY11" s="264"/>
      <c r="AZ11" s="264"/>
      <c r="BA11" s="264"/>
      <c r="BB11" s="264"/>
      <c r="BC11" s="264"/>
      <c r="BD11" s="264"/>
      <c r="BE11" s="264"/>
      <c r="BF11" s="264"/>
      <c r="BG11" s="265"/>
      <c r="BH11" s="4"/>
      <c r="BI11" s="4"/>
      <c r="BJ11" s="4"/>
      <c r="BK11" s="4"/>
      <c r="BL11" s="4"/>
      <c r="BM11" s="4"/>
      <c r="BN11" s="4"/>
      <c r="BO11" s="4"/>
      <c r="BP11" s="4"/>
      <c r="BQ11" s="4"/>
      <c r="BR11" s="4"/>
      <c r="BS11" s="4"/>
      <c r="BT11" s="4"/>
      <c r="BU11" s="4"/>
      <c r="BV11" s="4"/>
      <c r="BW11" s="4"/>
      <c r="BX11" s="4"/>
      <c r="BY11" s="4"/>
      <c r="BZ11" s="4"/>
      <c r="CA11" s="4"/>
      <c r="CB11" s="4"/>
      <c r="CC11" s="4"/>
      <c r="CD11" s="4"/>
      <c r="CE11" s="4"/>
      <c r="CF11" s="4"/>
    </row>
    <row r="12" spans="1:84" ht="12.6" customHeight="1" thickTop="1" thickBot="1" x14ac:dyDescent="0.3">
      <c r="A12" s="1919" t="s">
        <v>88</v>
      </c>
      <c r="B12" s="1063"/>
      <c r="C12" s="1063"/>
      <c r="D12" s="1063"/>
      <c r="E12" s="1063"/>
      <c r="F12" s="1063"/>
      <c r="G12" s="1063"/>
      <c r="H12" s="1063"/>
      <c r="I12" s="1063"/>
      <c r="J12" s="1063"/>
      <c r="K12" s="1063"/>
      <c r="L12" s="1063"/>
      <c r="M12" s="1063"/>
      <c r="N12" s="1063"/>
      <c r="O12" s="1063"/>
      <c r="P12" s="1063"/>
      <c r="Q12" s="1063" t="s">
        <v>87</v>
      </c>
      <c r="R12" s="1063"/>
      <c r="S12" s="1063"/>
      <c r="T12" s="1063"/>
      <c r="U12" s="1063"/>
      <c r="V12" s="1063"/>
      <c r="W12" s="1063"/>
      <c r="X12" s="1063"/>
      <c r="Y12" s="1063"/>
      <c r="Z12" s="1063"/>
      <c r="AA12" s="1063"/>
      <c r="AB12" s="1063"/>
      <c r="AC12" s="1063"/>
      <c r="AD12" s="1063"/>
      <c r="AE12" s="1063"/>
      <c r="AF12" s="1063"/>
      <c r="AG12" s="1063" t="s">
        <v>86</v>
      </c>
      <c r="AH12" s="1063"/>
      <c r="AI12" s="1063"/>
      <c r="AJ12" s="1063"/>
      <c r="AK12" s="1063"/>
      <c r="AL12" s="1063"/>
      <c r="AM12" s="1063"/>
      <c r="AN12" s="1063"/>
      <c r="AO12" s="1063"/>
      <c r="AP12" s="1063"/>
      <c r="AQ12" s="1063"/>
      <c r="AR12" s="1063"/>
      <c r="AS12" s="1063"/>
      <c r="AT12" s="1063"/>
      <c r="AU12" s="1063"/>
      <c r="AV12" s="1064"/>
      <c r="AW12" s="4"/>
      <c r="AX12" s="1113" t="s">
        <v>56</v>
      </c>
      <c r="AY12" s="1114"/>
      <c r="AZ12" s="1114"/>
      <c r="BA12" s="1114"/>
      <c r="BB12" s="1114"/>
      <c r="BC12" s="1114"/>
      <c r="BD12" s="1114"/>
      <c r="BE12" s="1114"/>
      <c r="BF12" s="1114"/>
      <c r="BG12" s="1811"/>
      <c r="BH12" s="4"/>
      <c r="BI12" s="4"/>
      <c r="BJ12" s="4"/>
      <c r="BK12" s="4"/>
      <c r="BL12" s="4"/>
      <c r="BM12" s="4"/>
      <c r="BN12" s="4"/>
      <c r="BO12" s="4"/>
      <c r="BP12" s="4"/>
      <c r="BQ12" s="4"/>
      <c r="BR12" s="4"/>
      <c r="BS12" s="4"/>
      <c r="BT12" s="4"/>
      <c r="BU12" s="4"/>
      <c r="BV12" s="4"/>
      <c r="BW12" s="4"/>
      <c r="BX12" s="4"/>
      <c r="BY12" s="4"/>
      <c r="BZ12" s="4"/>
      <c r="CA12" s="4"/>
      <c r="CB12" s="4"/>
      <c r="CC12" s="4"/>
      <c r="CD12" s="4"/>
      <c r="CE12" s="4"/>
      <c r="CF12" s="4"/>
    </row>
    <row r="13" spans="1:84" ht="12" customHeight="1" thickTop="1" thickBot="1" x14ac:dyDescent="0.3">
      <c r="A13" s="1920" t="s">
        <v>53</v>
      </c>
      <c r="B13" s="1921"/>
      <c r="C13" s="1496"/>
      <c r="D13" s="1496"/>
      <c r="E13" s="1922" t="s">
        <v>689</v>
      </c>
      <c r="F13" s="1922"/>
      <c r="G13" s="1922"/>
      <c r="H13" s="1923"/>
      <c r="I13" s="1821" t="s">
        <v>63</v>
      </c>
      <c r="J13" s="1148"/>
      <c r="K13" s="1148"/>
      <c r="L13" s="1824">
        <f>IFERROR(C13*C13*3.14/144/4,"")</f>
        <v>0</v>
      </c>
      <c r="M13" s="1824"/>
      <c r="N13" s="1824"/>
      <c r="O13" s="1824"/>
      <c r="P13" s="1825"/>
      <c r="Q13" s="1821" t="s">
        <v>66</v>
      </c>
      <c r="R13" s="1148"/>
      <c r="S13" s="1148"/>
      <c r="T13" s="1067" t="str">
        <f>IFERROR(AB13/L13,"")</f>
        <v/>
      </c>
      <c r="U13" s="1067"/>
      <c r="V13" s="1067"/>
      <c r="W13" s="1067"/>
      <c r="X13" s="1820"/>
      <c r="Y13" s="1821" t="s">
        <v>29</v>
      </c>
      <c r="Z13" s="1148"/>
      <c r="AA13" s="1148"/>
      <c r="AB13" s="904"/>
      <c r="AC13" s="904"/>
      <c r="AD13" s="904"/>
      <c r="AE13" s="904"/>
      <c r="AF13" s="905"/>
      <c r="AG13" s="1821" t="s">
        <v>66</v>
      </c>
      <c r="AH13" s="1148"/>
      <c r="AI13" s="1148"/>
      <c r="AJ13" s="1067" t="str">
        <f>AP37</f>
        <v/>
      </c>
      <c r="AK13" s="1067"/>
      <c r="AL13" s="1067"/>
      <c r="AM13" s="1067"/>
      <c r="AN13" s="1820"/>
      <c r="AO13" s="1821" t="s">
        <v>29</v>
      </c>
      <c r="AP13" s="1148"/>
      <c r="AQ13" s="1148"/>
      <c r="AR13" s="1067" t="str">
        <f>AP40</f>
        <v/>
      </c>
      <c r="AS13" s="1067"/>
      <c r="AT13" s="1067"/>
      <c r="AU13" s="1067"/>
      <c r="AV13" s="1068"/>
      <c r="AW13" s="4"/>
      <c r="AX13" s="1938" t="str">
        <f>IF(AR13="CALC.","",IF(AR13="","",IF(AR13&lt;AB13-(AB13*$BE$10),"Below "&amp;$BE$10*100&amp;"% by "&amp;ROUND(AB13-(AB13*$BE$10)-AR13,0)&amp;" CFM",IF(AR13&gt;AB13+(AB13*$BE$9),"Above "&amp;$BE$9*100&amp;"% by "&amp;ROUND(AR13-AB13-(AB13*$BE$9),0)&amp;" CFM",""))))</f>
        <v/>
      </c>
      <c r="AY13" s="1939"/>
      <c r="AZ13" s="1939"/>
      <c r="BA13" s="1939"/>
      <c r="BB13" s="1939"/>
      <c r="BC13" s="1939"/>
      <c r="BD13" s="1939"/>
      <c r="BE13" s="1939"/>
      <c r="BF13" s="1939"/>
      <c r="BG13" s="1940"/>
      <c r="BH13" s="4"/>
      <c r="BI13" s="4"/>
      <c r="BJ13" s="4"/>
      <c r="BK13" s="4"/>
      <c r="BL13" s="4"/>
      <c r="BM13" s="4"/>
      <c r="BN13" s="4"/>
      <c r="BO13" s="4"/>
      <c r="BP13" s="4"/>
      <c r="BQ13" s="4"/>
      <c r="BR13" s="4"/>
      <c r="BS13" s="4"/>
      <c r="BT13" s="4"/>
      <c r="BU13" s="4"/>
      <c r="BV13" s="4"/>
      <c r="BW13" s="4"/>
      <c r="BX13" s="4"/>
      <c r="BY13" s="4"/>
      <c r="BZ13" s="4"/>
      <c r="CA13" s="4"/>
      <c r="CB13" s="4"/>
      <c r="CC13" s="4"/>
      <c r="CD13" s="4"/>
      <c r="CE13" s="4"/>
      <c r="CF13" s="4"/>
    </row>
    <row r="14" spans="1:84" ht="12" customHeight="1" thickBot="1" x14ac:dyDescent="0.3">
      <c r="A14" s="42"/>
      <c r="B14" s="42"/>
      <c r="C14" s="42"/>
      <c r="D14" s="42"/>
      <c r="E14" s="42"/>
      <c r="F14" s="42"/>
      <c r="G14" s="42"/>
      <c r="H14" s="42"/>
      <c r="I14" s="42"/>
      <c r="J14" s="42"/>
      <c r="K14" s="42"/>
      <c r="L14" s="42"/>
      <c r="M14" s="42"/>
      <c r="N14" s="42"/>
      <c r="O14" s="42"/>
      <c r="P14" s="42"/>
      <c r="Q14" s="42"/>
      <c r="R14" s="42"/>
      <c r="S14" s="42"/>
      <c r="T14" s="42"/>
      <c r="U14" s="42"/>
      <c r="V14" s="42"/>
      <c r="W14" s="42"/>
      <c r="X14" s="42"/>
      <c r="Y14" s="42"/>
      <c r="Z14" s="42"/>
      <c r="AA14" s="42"/>
      <c r="AB14" s="42"/>
      <c r="AC14" s="42"/>
      <c r="AD14" s="42"/>
      <c r="AE14" s="42"/>
      <c r="AF14" s="42"/>
      <c r="AG14" s="42"/>
      <c r="AH14" s="42"/>
      <c r="AI14" s="42"/>
      <c r="AJ14" s="42"/>
      <c r="AK14" s="42"/>
      <c r="AL14" s="42"/>
      <c r="AM14" s="42"/>
      <c r="AN14" s="42"/>
      <c r="AO14" s="42"/>
      <c r="AP14" s="42"/>
      <c r="AQ14" s="42"/>
      <c r="AR14" s="42"/>
      <c r="AS14" s="42"/>
      <c r="AT14" s="42"/>
      <c r="AU14" s="42"/>
      <c r="AV14" s="42"/>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row>
    <row r="15" spans="1:84" s="10" customFormat="1" ht="12" customHeight="1" thickBot="1" x14ac:dyDescent="0.3">
      <c r="A15" s="1916" t="s">
        <v>81</v>
      </c>
      <c r="B15" s="1917"/>
      <c r="C15" s="1917"/>
      <c r="D15" s="1917"/>
      <c r="E15" s="1917"/>
      <c r="F15" s="1917"/>
      <c r="G15" s="1917"/>
      <c r="H15" s="1917"/>
      <c r="I15" s="1917"/>
      <c r="J15" s="1917"/>
      <c r="K15" s="1917"/>
      <c r="L15" s="1917"/>
      <c r="M15" s="1917"/>
      <c r="N15" s="1917"/>
      <c r="O15" s="1917"/>
      <c r="P15" s="1917"/>
      <c r="Q15" s="1917"/>
      <c r="R15" s="1918"/>
      <c r="S15" s="42"/>
      <c r="T15" s="1060" t="s">
        <v>809</v>
      </c>
      <c r="U15" s="1061"/>
      <c r="V15" s="1061"/>
      <c r="W15" s="1061"/>
      <c r="X15" s="1061"/>
      <c r="Y15" s="1061"/>
      <c r="Z15" s="1061"/>
      <c r="AA15" s="1061"/>
      <c r="AB15" s="1061"/>
      <c r="AC15" s="1061"/>
      <c r="AD15" s="1061"/>
      <c r="AE15" s="1062"/>
      <c r="AF15" s="42"/>
      <c r="AG15" s="982" t="s">
        <v>83</v>
      </c>
      <c r="AH15" s="983"/>
      <c r="AI15" s="983"/>
      <c r="AJ15" s="983"/>
      <c r="AK15" s="983"/>
      <c r="AL15" s="983"/>
      <c r="AM15" s="983"/>
      <c r="AN15" s="983"/>
      <c r="AO15" s="983"/>
      <c r="AP15" s="983"/>
      <c r="AQ15" s="983"/>
      <c r="AR15" s="983"/>
      <c r="AS15" s="983"/>
      <c r="AT15" s="983"/>
      <c r="AU15" s="983"/>
      <c r="AV15" s="984"/>
      <c r="AW15" s="5"/>
      <c r="AX15" s="955" t="s">
        <v>696</v>
      </c>
      <c r="AY15" s="956"/>
      <c r="AZ15" s="956"/>
      <c r="BA15" s="956"/>
      <c r="BB15" s="956"/>
      <c r="BC15" s="956"/>
      <c r="BD15" s="956"/>
      <c r="BE15" s="956"/>
      <c r="BF15" s="956"/>
      <c r="BG15" s="956"/>
      <c r="BH15" s="956"/>
      <c r="BI15" s="956"/>
      <c r="BJ15" s="956"/>
      <c r="BK15" s="956"/>
      <c r="BL15" s="957"/>
      <c r="BM15" s="5"/>
      <c r="BN15" s="5"/>
      <c r="BO15" s="5"/>
      <c r="BP15" s="5"/>
      <c r="BQ15" s="5"/>
      <c r="BR15" s="5"/>
      <c r="BS15" s="5"/>
      <c r="BT15" s="5"/>
      <c r="BU15" s="5"/>
      <c r="BV15" s="5"/>
      <c r="BW15" s="5"/>
      <c r="BX15" s="5"/>
      <c r="BY15" s="5"/>
      <c r="BZ15" s="5"/>
      <c r="CA15" s="5"/>
      <c r="CB15" s="5"/>
      <c r="CC15" s="5"/>
      <c r="CD15" s="5"/>
      <c r="CE15" s="5"/>
      <c r="CF15" s="5"/>
    </row>
    <row r="16" spans="1:84" ht="12.6" customHeight="1" thickTop="1" thickBot="1" x14ac:dyDescent="0.3">
      <c r="A16" s="1195" t="s">
        <v>79</v>
      </c>
      <c r="B16" s="1156"/>
      <c r="C16" s="1156"/>
      <c r="D16" s="1156"/>
      <c r="E16" s="1156"/>
      <c r="F16" s="1156"/>
      <c r="G16" s="1926" t="s">
        <v>688</v>
      </c>
      <c r="H16" s="1926"/>
      <c r="I16" s="1926"/>
      <c r="J16" s="1926"/>
      <c r="K16" s="1926"/>
      <c r="L16" s="1927"/>
      <c r="M16" s="1928" t="s">
        <v>687</v>
      </c>
      <c r="N16" s="1926"/>
      <c r="O16" s="1926"/>
      <c r="P16" s="1926"/>
      <c r="Q16" s="1926"/>
      <c r="R16" s="1929"/>
      <c r="S16" s="42"/>
      <c r="T16" s="1734"/>
      <c r="U16" s="1735"/>
      <c r="V16" s="1735"/>
      <c r="W16" s="1735"/>
      <c r="X16" s="1735"/>
      <c r="Y16" s="1735"/>
      <c r="Z16" s="1735"/>
      <c r="AA16" s="1735"/>
      <c r="AB16" s="1305"/>
      <c r="AC16" s="1306"/>
      <c r="AD16" s="1159"/>
      <c r="AE16" s="1438"/>
      <c r="AF16" s="42"/>
      <c r="AG16" s="1930" t="s">
        <v>82</v>
      </c>
      <c r="AH16" s="1931"/>
      <c r="AI16" s="1931"/>
      <c r="AJ16" s="1931"/>
      <c r="AK16" s="1931"/>
      <c r="AL16" s="1941" t="s">
        <v>877</v>
      </c>
      <c r="AM16" s="1941"/>
      <c r="AN16" s="1941"/>
      <c r="AO16" s="1941"/>
      <c r="AP16" s="1941"/>
      <c r="AQ16" s="1941"/>
      <c r="AR16" s="1941"/>
      <c r="AS16" s="1941"/>
      <c r="AT16" s="1941"/>
      <c r="AU16" s="1941"/>
      <c r="AV16" s="1942"/>
      <c r="AW16" s="4"/>
      <c r="AX16" s="973"/>
      <c r="AY16" s="974"/>
      <c r="AZ16" s="974"/>
      <c r="BA16" s="974"/>
      <c r="BB16" s="975"/>
      <c r="BC16" s="976"/>
      <c r="BD16" s="974"/>
      <c r="BE16" s="974"/>
      <c r="BF16" s="974"/>
      <c r="BG16" s="975"/>
      <c r="BH16" s="976"/>
      <c r="BI16" s="974"/>
      <c r="BJ16" s="974"/>
      <c r="BK16" s="974"/>
      <c r="BL16" s="977"/>
      <c r="BM16" s="4"/>
      <c r="BN16" s="4"/>
      <c r="BO16" s="4"/>
      <c r="BP16" s="4"/>
      <c r="BQ16" s="4"/>
      <c r="BR16" s="4"/>
      <c r="BS16" s="4"/>
      <c r="BT16" s="4"/>
      <c r="BU16" s="4"/>
      <c r="BV16" s="4"/>
      <c r="BW16" s="4"/>
      <c r="BX16" s="4"/>
      <c r="BY16" s="4"/>
      <c r="BZ16" s="4"/>
      <c r="CA16" s="4"/>
      <c r="CB16" s="4"/>
      <c r="CC16" s="4"/>
      <c r="CD16" s="4"/>
      <c r="CE16" s="4"/>
      <c r="CF16" s="4"/>
    </row>
    <row r="17" spans="1:84" ht="12" customHeight="1" thickBot="1" x14ac:dyDescent="0.3">
      <c r="A17" s="1911" t="s">
        <v>55</v>
      </c>
      <c r="B17" s="1046"/>
      <c r="C17" s="1046"/>
      <c r="D17" s="1046" t="s">
        <v>78</v>
      </c>
      <c r="E17" s="1046"/>
      <c r="F17" s="1046"/>
      <c r="G17" s="1943" t="s">
        <v>99</v>
      </c>
      <c r="H17" s="1914"/>
      <c r="I17" s="1914"/>
      <c r="J17" s="1913" t="s">
        <v>666</v>
      </c>
      <c r="K17" s="1914"/>
      <c r="L17" s="1914"/>
      <c r="M17" s="1943" t="s">
        <v>99</v>
      </c>
      <c r="N17" s="1914"/>
      <c r="O17" s="1914"/>
      <c r="P17" s="1913" t="s">
        <v>666</v>
      </c>
      <c r="Q17" s="1914"/>
      <c r="R17" s="1915"/>
      <c r="S17" s="42"/>
      <c r="T17" s="42"/>
      <c r="U17" s="42"/>
      <c r="V17" s="42"/>
      <c r="W17" s="42"/>
      <c r="X17" s="42"/>
      <c r="Y17" s="42"/>
      <c r="Z17" s="42"/>
      <c r="AA17" s="42"/>
      <c r="AB17" s="42"/>
      <c r="AC17" s="42"/>
      <c r="AD17" s="42"/>
      <c r="AE17" s="42"/>
      <c r="AF17" s="42"/>
      <c r="AG17" s="42"/>
      <c r="AH17" s="42"/>
      <c r="AI17" s="42"/>
      <c r="AJ17" s="42"/>
      <c r="AK17" s="42"/>
      <c r="AL17" s="42"/>
      <c r="AM17" s="42"/>
      <c r="AN17" s="42"/>
      <c r="AO17" s="42"/>
      <c r="AP17" s="42"/>
      <c r="AQ17" s="42"/>
      <c r="AR17" s="42"/>
      <c r="AS17" s="42"/>
      <c r="AT17" s="42"/>
      <c r="AU17" s="42"/>
      <c r="AV17" s="42"/>
      <c r="AW17" s="4"/>
      <c r="AX17" s="969"/>
      <c r="AY17" s="945"/>
      <c r="AZ17" s="945"/>
      <c r="BA17" s="945"/>
      <c r="BB17" s="946"/>
      <c r="BC17" s="944"/>
      <c r="BD17" s="945"/>
      <c r="BE17" s="945"/>
      <c r="BF17" s="945"/>
      <c r="BG17" s="946"/>
      <c r="BH17" s="944"/>
      <c r="BI17" s="945"/>
      <c r="BJ17" s="945"/>
      <c r="BK17" s="945"/>
      <c r="BL17" s="949"/>
      <c r="BM17" s="4"/>
      <c r="BN17" s="4"/>
      <c r="BO17" s="4"/>
      <c r="BP17" s="4"/>
      <c r="BQ17" s="4"/>
      <c r="BR17" s="4"/>
      <c r="BS17" s="4"/>
      <c r="BT17" s="4"/>
      <c r="BU17" s="4"/>
      <c r="BV17" s="4"/>
      <c r="BW17" s="4"/>
      <c r="BX17" s="4"/>
      <c r="BY17" s="4"/>
      <c r="BZ17" s="4"/>
      <c r="CA17" s="4"/>
      <c r="CB17" s="4"/>
      <c r="CC17" s="4"/>
      <c r="CD17" s="4"/>
      <c r="CE17" s="4"/>
      <c r="CF17" s="4"/>
    </row>
    <row r="18" spans="1:84" ht="12.6" customHeight="1" thickTop="1" x14ac:dyDescent="0.25">
      <c r="A18" s="1924">
        <v>1</v>
      </c>
      <c r="B18" s="1925"/>
      <c r="C18" s="1925"/>
      <c r="D18" s="1906">
        <f>IF($C$13&lt;=5,$C$13/2,IF(AND($C$13&gt;=6,$C$13&lt;=9),($C$13/6)/2,IF(AND($C$13&gt;=10,$C$13&lt;=12),($C$13/8)/2,IF($C$13&gt;12,($C$13/10)/2,""))))</f>
        <v>0</v>
      </c>
      <c r="E18" s="1906"/>
      <c r="F18" s="1906"/>
      <c r="G18" s="1944"/>
      <c r="H18" s="1945"/>
      <c r="I18" s="1945"/>
      <c r="J18" s="1901"/>
      <c r="K18" s="1860"/>
      <c r="L18" s="1860"/>
      <c r="M18" s="1944"/>
      <c r="N18" s="1945"/>
      <c r="O18" s="1945"/>
      <c r="P18" s="1901"/>
      <c r="Q18" s="1860"/>
      <c r="R18" s="1863"/>
      <c r="S18" s="42"/>
      <c r="T18" s="42"/>
      <c r="U18" s="42"/>
      <c r="V18" s="42"/>
      <c r="W18" s="42"/>
      <c r="X18" s="42"/>
      <c r="Y18" s="42"/>
      <c r="Z18" s="42"/>
      <c r="AA18" s="42"/>
      <c r="AB18" s="42"/>
      <c r="AC18" s="42"/>
      <c r="AD18" s="42"/>
      <c r="AE18" s="42"/>
      <c r="AF18" s="42"/>
      <c r="AG18" s="42"/>
      <c r="AH18" s="42"/>
      <c r="AI18" s="42"/>
      <c r="AJ18" s="42"/>
      <c r="AK18" s="42"/>
      <c r="AL18" s="42"/>
      <c r="AM18" s="42"/>
      <c r="AN18" s="42"/>
      <c r="AO18" s="42"/>
      <c r="AP18" s="42"/>
      <c r="AQ18" s="42"/>
      <c r="AR18" s="42"/>
      <c r="AS18" s="42"/>
      <c r="AT18" s="42"/>
      <c r="AU18" s="42"/>
      <c r="AV18" s="42"/>
      <c r="AW18" s="4"/>
      <c r="AX18" s="969"/>
      <c r="AY18" s="945"/>
      <c r="AZ18" s="945"/>
      <c r="BA18" s="945"/>
      <c r="BB18" s="946"/>
      <c r="BC18" s="944"/>
      <c r="BD18" s="945"/>
      <c r="BE18" s="945"/>
      <c r="BF18" s="945"/>
      <c r="BG18" s="946"/>
      <c r="BH18" s="944"/>
      <c r="BI18" s="945"/>
      <c r="BJ18" s="945"/>
      <c r="BK18" s="945"/>
      <c r="BL18" s="949"/>
      <c r="BM18" s="4"/>
      <c r="BN18" s="4"/>
      <c r="BO18" s="4"/>
      <c r="BP18" s="4"/>
      <c r="BQ18" s="4"/>
      <c r="BR18" s="4"/>
      <c r="BS18" s="4"/>
      <c r="BT18" s="4"/>
      <c r="BU18" s="4"/>
      <c r="BV18" s="4"/>
      <c r="BW18" s="4"/>
      <c r="BX18" s="4"/>
      <c r="BY18" s="4"/>
      <c r="BZ18" s="4"/>
      <c r="CA18" s="4"/>
      <c r="CB18" s="4"/>
      <c r="CC18" s="4"/>
      <c r="CD18" s="4"/>
      <c r="CE18" s="4"/>
      <c r="CF18" s="4"/>
    </row>
    <row r="19" spans="1:84" ht="12" customHeight="1" x14ac:dyDescent="0.25">
      <c r="A19" s="1195">
        <v>2</v>
      </c>
      <c r="B19" s="1156"/>
      <c r="C19" s="1156"/>
      <c r="D19" s="1905">
        <f>IF($C$13&lt;=5,$C$13/2,IF(AND($C$13&gt;=6,$C$13&lt;=9),($C$13/6)+D18,IF(AND($C$13&gt;=10,$C$13&lt;=12),($C$13/8)+D18,IF($C$13&gt;12,($C$13/10)+D18,""))))</f>
        <v>0</v>
      </c>
      <c r="E19" s="1905"/>
      <c r="F19" s="1905"/>
      <c r="G19" s="1944"/>
      <c r="H19" s="1945"/>
      <c r="I19" s="1945"/>
      <c r="J19" s="1901"/>
      <c r="K19" s="1860"/>
      <c r="L19" s="1860"/>
      <c r="M19" s="1944"/>
      <c r="N19" s="1945"/>
      <c r="O19" s="1945"/>
      <c r="P19" s="1901"/>
      <c r="Q19" s="1860"/>
      <c r="R19" s="1863"/>
      <c r="S19" s="42"/>
      <c r="T19" s="42"/>
      <c r="U19" s="42"/>
      <c r="V19" s="42"/>
      <c r="W19" s="42"/>
      <c r="X19" s="42"/>
      <c r="Y19" s="42"/>
      <c r="Z19" s="42"/>
      <c r="AA19" s="42"/>
      <c r="AB19" s="42"/>
      <c r="AC19" s="42"/>
      <c r="AD19" s="42"/>
      <c r="AE19" s="42"/>
      <c r="AF19" s="42"/>
      <c r="AG19" s="42"/>
      <c r="AH19" s="42"/>
      <c r="AI19" s="42"/>
      <c r="AJ19" s="42"/>
      <c r="AK19" s="42"/>
      <c r="AL19" s="42"/>
      <c r="AM19" s="42"/>
      <c r="AN19" s="42"/>
      <c r="AO19" s="42"/>
      <c r="AP19" s="42"/>
      <c r="AQ19" s="42"/>
      <c r="AR19" s="42"/>
      <c r="AS19" s="42"/>
      <c r="AT19" s="42"/>
      <c r="AU19" s="42"/>
      <c r="AV19" s="42"/>
      <c r="AW19" s="4"/>
      <c r="AX19" s="969"/>
      <c r="AY19" s="945"/>
      <c r="AZ19" s="945"/>
      <c r="BA19" s="945"/>
      <c r="BB19" s="946"/>
      <c r="BC19" s="944"/>
      <c r="BD19" s="945"/>
      <c r="BE19" s="945"/>
      <c r="BF19" s="945"/>
      <c r="BG19" s="946"/>
      <c r="BH19" s="944"/>
      <c r="BI19" s="945"/>
      <c r="BJ19" s="945"/>
      <c r="BK19" s="945"/>
      <c r="BL19" s="949"/>
      <c r="BM19" s="4"/>
      <c r="BN19" s="4"/>
      <c r="BO19" s="4"/>
      <c r="BP19" s="4"/>
      <c r="BQ19" s="4"/>
      <c r="BR19" s="4"/>
      <c r="BS19" s="4"/>
      <c r="BT19" s="4"/>
      <c r="BU19" s="4"/>
      <c r="BV19" s="4"/>
      <c r="BW19" s="4"/>
      <c r="BX19" s="4"/>
      <c r="BY19" s="4"/>
      <c r="BZ19" s="4"/>
      <c r="CA19" s="4"/>
      <c r="CB19" s="4"/>
      <c r="CC19" s="4"/>
      <c r="CD19" s="4"/>
      <c r="CE19" s="4"/>
      <c r="CF19" s="4"/>
    </row>
    <row r="20" spans="1:84" ht="12" customHeight="1" x14ac:dyDescent="0.25">
      <c r="A20" s="1195">
        <v>3</v>
      </c>
      <c r="B20" s="1156"/>
      <c r="C20" s="1156"/>
      <c r="D20" s="1905">
        <f t="shared" ref="D20:D27" si="0">IF($C$13&lt;=5,$C$13/2,IF(AND($C$13&gt;=6,$C$13&lt;=9),($C$13/6)+D19,IF(AND($C$13&gt;=10,$C$13&lt;=12),($C$13/8)+D19,IF($C$13&gt;12,($C$13/10)+D19,""))))</f>
        <v>0</v>
      </c>
      <c r="E20" s="1905"/>
      <c r="F20" s="1905"/>
      <c r="G20" s="1944"/>
      <c r="H20" s="1945"/>
      <c r="I20" s="1945"/>
      <c r="J20" s="1901"/>
      <c r="K20" s="1860"/>
      <c r="L20" s="1860"/>
      <c r="M20" s="1944"/>
      <c r="N20" s="1945"/>
      <c r="O20" s="1945"/>
      <c r="P20" s="1901"/>
      <c r="Q20" s="1860"/>
      <c r="R20" s="1863"/>
      <c r="S20" s="42"/>
      <c r="T20" s="42"/>
      <c r="U20" s="42"/>
      <c r="V20" s="42"/>
      <c r="W20" s="42"/>
      <c r="X20" s="42"/>
      <c r="Y20" s="42"/>
      <c r="Z20" s="42"/>
      <c r="AA20" s="42"/>
      <c r="AB20" s="42"/>
      <c r="AC20" s="42"/>
      <c r="AD20" s="42"/>
      <c r="AE20" s="42"/>
      <c r="AF20" s="42"/>
      <c r="AG20" s="42"/>
      <c r="AH20" s="42"/>
      <c r="AI20" s="42"/>
      <c r="AJ20" s="42"/>
      <c r="AK20" s="42"/>
      <c r="AL20" s="42"/>
      <c r="AM20" s="42"/>
      <c r="AN20" s="42"/>
      <c r="AO20" s="42"/>
      <c r="AP20" s="42"/>
      <c r="AQ20" s="42"/>
      <c r="AR20" s="42"/>
      <c r="AS20" s="42"/>
      <c r="AT20" s="42"/>
      <c r="AU20" s="42"/>
      <c r="AV20" s="42"/>
      <c r="AW20" s="4"/>
      <c r="AX20" s="969"/>
      <c r="AY20" s="945"/>
      <c r="AZ20" s="945"/>
      <c r="BA20" s="945"/>
      <c r="BB20" s="946"/>
      <c r="BC20" s="944"/>
      <c r="BD20" s="945"/>
      <c r="BE20" s="945"/>
      <c r="BF20" s="945"/>
      <c r="BG20" s="946"/>
      <c r="BH20" s="944"/>
      <c r="BI20" s="945"/>
      <c r="BJ20" s="945"/>
      <c r="BK20" s="945"/>
      <c r="BL20" s="949"/>
      <c r="BM20" s="4"/>
      <c r="BN20" s="4"/>
      <c r="BO20" s="4"/>
      <c r="BP20" s="4"/>
      <c r="BQ20" s="4"/>
      <c r="BR20" s="4"/>
      <c r="BS20" s="4"/>
      <c r="BT20" s="4"/>
      <c r="BU20" s="4"/>
      <c r="BV20" s="4"/>
      <c r="BW20" s="4"/>
      <c r="BX20" s="4"/>
      <c r="BY20" s="4"/>
      <c r="BZ20" s="4"/>
      <c r="CA20" s="4"/>
      <c r="CB20" s="4"/>
      <c r="CC20" s="4"/>
      <c r="CD20" s="4"/>
      <c r="CE20" s="4"/>
      <c r="CF20" s="4"/>
    </row>
    <row r="21" spans="1:84" ht="12" customHeight="1" thickBot="1" x14ac:dyDescent="0.3">
      <c r="A21" s="1195">
        <v>4</v>
      </c>
      <c r="B21" s="1156"/>
      <c r="C21" s="1156"/>
      <c r="D21" s="1905">
        <f t="shared" si="0"/>
        <v>0</v>
      </c>
      <c r="E21" s="1905"/>
      <c r="F21" s="1905"/>
      <c r="G21" s="1944"/>
      <c r="H21" s="1945"/>
      <c r="I21" s="1945"/>
      <c r="J21" s="1901"/>
      <c r="K21" s="1860"/>
      <c r="L21" s="1860"/>
      <c r="M21" s="1944"/>
      <c r="N21" s="1945"/>
      <c r="O21" s="1945"/>
      <c r="P21" s="1901"/>
      <c r="Q21" s="1860"/>
      <c r="R21" s="1863"/>
      <c r="S21" s="42"/>
      <c r="T21" s="42"/>
      <c r="U21" s="42"/>
      <c r="V21" s="42"/>
      <c r="W21" s="42"/>
      <c r="X21" s="42"/>
      <c r="Y21" s="42"/>
      <c r="Z21" s="42"/>
      <c r="AA21" s="42"/>
      <c r="AB21" s="42"/>
      <c r="AC21" s="42"/>
      <c r="AD21" s="42"/>
      <c r="AE21" s="42"/>
      <c r="AF21" s="42"/>
      <c r="AG21" s="42"/>
      <c r="AH21" s="42"/>
      <c r="AI21" s="42"/>
      <c r="AJ21" s="42"/>
      <c r="AK21" s="42"/>
      <c r="AL21" s="42"/>
      <c r="AM21" s="42"/>
      <c r="AN21" s="42"/>
      <c r="AO21" s="42"/>
      <c r="AP21" s="42"/>
      <c r="AQ21" s="42"/>
      <c r="AR21" s="42"/>
      <c r="AS21" s="42"/>
      <c r="AT21" s="42"/>
      <c r="AU21" s="42"/>
      <c r="AV21" s="42"/>
      <c r="AW21" s="4"/>
      <c r="AX21" s="952"/>
      <c r="AY21" s="942"/>
      <c r="AZ21" s="942"/>
      <c r="BA21" s="942"/>
      <c r="BB21" s="943"/>
      <c r="BC21" s="941"/>
      <c r="BD21" s="942"/>
      <c r="BE21" s="942"/>
      <c r="BF21" s="942"/>
      <c r="BG21" s="943"/>
      <c r="BH21" s="941"/>
      <c r="BI21" s="942"/>
      <c r="BJ21" s="942"/>
      <c r="BK21" s="942"/>
      <c r="BL21" s="951"/>
      <c r="BM21" s="4"/>
      <c r="BN21" s="4"/>
      <c r="BO21" s="4"/>
      <c r="BP21" s="4"/>
      <c r="BQ21" s="4"/>
      <c r="BR21" s="4"/>
      <c r="BS21" s="4"/>
      <c r="BT21" s="4"/>
      <c r="BU21" s="4"/>
      <c r="BV21" s="4"/>
      <c r="BW21" s="4"/>
      <c r="BX21" s="4"/>
      <c r="BY21" s="4"/>
      <c r="BZ21" s="4"/>
      <c r="CA21" s="4"/>
      <c r="CB21" s="4"/>
      <c r="CC21" s="4"/>
      <c r="CD21" s="4"/>
      <c r="CE21" s="4"/>
      <c r="CF21" s="4"/>
    </row>
    <row r="22" spans="1:84" ht="12" customHeight="1" x14ac:dyDescent="0.25">
      <c r="A22" s="1195">
        <v>5</v>
      </c>
      <c r="B22" s="1156"/>
      <c r="C22" s="1156"/>
      <c r="D22" s="1905">
        <f t="shared" si="0"/>
        <v>0</v>
      </c>
      <c r="E22" s="1905"/>
      <c r="F22" s="1905"/>
      <c r="G22" s="1944"/>
      <c r="H22" s="1945"/>
      <c r="I22" s="1945"/>
      <c r="J22" s="1901"/>
      <c r="K22" s="1860"/>
      <c r="L22" s="1860"/>
      <c r="M22" s="1944"/>
      <c r="N22" s="1945"/>
      <c r="O22" s="1945"/>
      <c r="P22" s="1901"/>
      <c r="Q22" s="1860"/>
      <c r="R22" s="1863"/>
      <c r="S22" s="42"/>
      <c r="T22" s="42"/>
      <c r="U22" s="42"/>
      <c r="V22" s="42"/>
      <c r="W22" s="42"/>
      <c r="X22" s="42"/>
      <c r="Y22" s="42"/>
      <c r="Z22" s="42"/>
      <c r="AA22" s="42"/>
      <c r="AB22" s="42"/>
      <c r="AC22" s="42"/>
      <c r="AD22" s="42"/>
      <c r="AE22" s="42"/>
      <c r="AF22" s="42"/>
      <c r="AG22" s="42"/>
      <c r="AH22" s="42"/>
      <c r="AI22" s="42"/>
      <c r="AJ22" s="42"/>
      <c r="AK22" s="42"/>
      <c r="AL22" s="42"/>
      <c r="AM22" s="42"/>
      <c r="AN22" s="42"/>
      <c r="AO22" s="42"/>
      <c r="AP22" s="42"/>
      <c r="AQ22" s="42"/>
      <c r="AR22" s="42"/>
      <c r="AS22" s="42"/>
      <c r="AT22" s="42"/>
      <c r="AU22" s="42"/>
      <c r="AV22" s="42"/>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row>
    <row r="23" spans="1:84" ht="12" customHeight="1" x14ac:dyDescent="0.25">
      <c r="A23" s="1195">
        <v>6</v>
      </c>
      <c r="B23" s="1156"/>
      <c r="C23" s="1156"/>
      <c r="D23" s="1905">
        <f t="shared" si="0"/>
        <v>0</v>
      </c>
      <c r="E23" s="1905"/>
      <c r="F23" s="1905"/>
      <c r="G23" s="1946"/>
      <c r="H23" s="1947"/>
      <c r="I23" s="1947"/>
      <c r="J23" s="1901"/>
      <c r="K23" s="1860"/>
      <c r="L23" s="1860"/>
      <c r="M23" s="1944"/>
      <c r="N23" s="1945"/>
      <c r="O23" s="1945"/>
      <c r="P23" s="1901"/>
      <c r="Q23" s="1860"/>
      <c r="R23" s="1863"/>
      <c r="S23" s="42"/>
      <c r="T23" s="42"/>
      <c r="U23" s="42"/>
      <c r="V23" s="42"/>
      <c r="W23" s="42"/>
      <c r="X23" s="42"/>
      <c r="Y23" s="42"/>
      <c r="Z23" s="42"/>
      <c r="AA23" s="42"/>
      <c r="AB23" s="42"/>
      <c r="AC23" s="42"/>
      <c r="AD23" s="42"/>
      <c r="AE23" s="42"/>
      <c r="AF23" s="42"/>
      <c r="AG23" s="42"/>
      <c r="AH23" s="42"/>
      <c r="AI23" s="42"/>
      <c r="AJ23" s="42"/>
      <c r="AK23" s="42"/>
      <c r="AL23" s="42"/>
      <c r="AM23" s="42"/>
      <c r="AN23" s="42"/>
      <c r="AO23" s="42"/>
      <c r="AP23" s="42"/>
      <c r="AQ23" s="42"/>
      <c r="AR23" s="42"/>
      <c r="AS23" s="42"/>
      <c r="AT23" s="42"/>
      <c r="AU23" s="42"/>
      <c r="AV23" s="42"/>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row>
    <row r="24" spans="1:84" ht="12" customHeight="1" x14ac:dyDescent="0.25">
      <c r="A24" s="1195">
        <v>7</v>
      </c>
      <c r="B24" s="1156"/>
      <c r="C24" s="1156"/>
      <c r="D24" s="1904">
        <f t="shared" si="0"/>
        <v>0</v>
      </c>
      <c r="E24" s="1904"/>
      <c r="F24" s="1904"/>
      <c r="G24" s="1946"/>
      <c r="H24" s="1947"/>
      <c r="I24" s="1947"/>
      <c r="J24" s="1901"/>
      <c r="K24" s="1860"/>
      <c r="L24" s="1860"/>
      <c r="M24" s="1944"/>
      <c r="N24" s="1945"/>
      <c r="O24" s="1945"/>
      <c r="P24" s="1901"/>
      <c r="Q24" s="1860"/>
      <c r="R24" s="1863"/>
      <c r="S24" s="42"/>
      <c r="T24" s="42"/>
      <c r="U24" s="42"/>
      <c r="V24" s="42"/>
      <c r="W24" s="42"/>
      <c r="X24" s="42"/>
      <c r="Y24" s="42"/>
      <c r="Z24" s="42"/>
      <c r="AA24" s="42"/>
      <c r="AB24" s="42"/>
      <c r="AC24" s="42"/>
      <c r="AD24" s="42"/>
      <c r="AE24" s="42"/>
      <c r="AF24" s="42"/>
      <c r="AG24" s="42"/>
      <c r="AH24" s="42"/>
      <c r="AI24" s="42"/>
      <c r="AJ24" s="42"/>
      <c r="AK24" s="42"/>
      <c r="AL24" s="42"/>
      <c r="AM24" s="42"/>
      <c r="AN24" s="42"/>
      <c r="AO24" s="42"/>
      <c r="AP24" s="42"/>
      <c r="AQ24" s="42"/>
      <c r="AR24" s="42"/>
      <c r="AS24" s="42"/>
      <c r="AT24" s="42"/>
      <c r="AU24" s="42"/>
      <c r="AV24" s="42"/>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row>
    <row r="25" spans="1:84" ht="12" customHeight="1" x14ac:dyDescent="0.25">
      <c r="A25" s="1195">
        <v>8</v>
      </c>
      <c r="B25" s="1156"/>
      <c r="C25" s="1156"/>
      <c r="D25" s="1905">
        <f t="shared" si="0"/>
        <v>0</v>
      </c>
      <c r="E25" s="1905"/>
      <c r="F25" s="1905"/>
      <c r="G25" s="1946"/>
      <c r="H25" s="1947"/>
      <c r="I25" s="1947"/>
      <c r="J25" s="1901"/>
      <c r="K25" s="1860"/>
      <c r="L25" s="1860"/>
      <c r="M25" s="1944"/>
      <c r="N25" s="1945"/>
      <c r="O25" s="1945"/>
      <c r="P25" s="1901"/>
      <c r="Q25" s="1860"/>
      <c r="R25" s="1863"/>
      <c r="S25" s="42"/>
      <c r="T25" s="42"/>
      <c r="U25" s="42"/>
      <c r="V25" s="42"/>
      <c r="W25" s="42"/>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42"/>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row>
    <row r="26" spans="1:84" ht="12" customHeight="1" x14ac:dyDescent="0.25">
      <c r="A26" s="1195">
        <v>9</v>
      </c>
      <c r="B26" s="1156"/>
      <c r="C26" s="1156"/>
      <c r="D26" s="1905">
        <f t="shared" si="0"/>
        <v>0</v>
      </c>
      <c r="E26" s="1905"/>
      <c r="F26" s="1905"/>
      <c r="G26" s="1946"/>
      <c r="H26" s="1947"/>
      <c r="I26" s="1947"/>
      <c r="J26" s="1901" t="str">
        <f>IF(G26="","",SQRT(G26)*4005)</f>
        <v/>
      </c>
      <c r="K26" s="1860"/>
      <c r="L26" s="1860"/>
      <c r="M26" s="1944"/>
      <c r="N26" s="1945"/>
      <c r="O26" s="1945"/>
      <c r="P26" s="1901" t="str">
        <f>IF(M26="","",SQRT(M26)*4005)</f>
        <v/>
      </c>
      <c r="Q26" s="1860"/>
      <c r="R26" s="1863"/>
      <c r="S26" s="42"/>
      <c r="T26" s="42"/>
      <c r="U26" s="42"/>
      <c r="V26" s="42"/>
      <c r="W26" s="42"/>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42"/>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row>
    <row r="27" spans="1:84" ht="12" customHeight="1" thickBot="1" x14ac:dyDescent="0.3">
      <c r="A27" s="1911">
        <v>10</v>
      </c>
      <c r="B27" s="1046"/>
      <c r="C27" s="1046"/>
      <c r="D27" s="1907">
        <f t="shared" si="0"/>
        <v>0</v>
      </c>
      <c r="E27" s="1907"/>
      <c r="F27" s="1907"/>
      <c r="G27" s="1948"/>
      <c r="H27" s="1949"/>
      <c r="I27" s="1949"/>
      <c r="J27" s="1899" t="str">
        <f>IF(G27="","",SQRT(G27)*4005)</f>
        <v/>
      </c>
      <c r="K27" s="1900"/>
      <c r="L27" s="1900"/>
      <c r="M27" s="1950"/>
      <c r="N27" s="1951"/>
      <c r="O27" s="1951"/>
      <c r="P27" s="1902" t="str">
        <f>IF(M27="","",SQRT(M27)*4005)</f>
        <v/>
      </c>
      <c r="Q27" s="1870"/>
      <c r="R27" s="1903"/>
      <c r="S27" s="42"/>
      <c r="T27" s="42"/>
      <c r="U27" s="42"/>
      <c r="V27" s="42"/>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42"/>
      <c r="AV27" s="42"/>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row>
    <row r="28" spans="1:84" ht="12.6" customHeight="1" thickTop="1" thickBot="1" x14ac:dyDescent="0.3">
      <c r="A28" s="1908" t="s">
        <v>40</v>
      </c>
      <c r="B28" s="1909"/>
      <c r="C28" s="1909"/>
      <c r="D28" s="1909"/>
      <c r="E28" s="1909"/>
      <c r="F28" s="1909"/>
      <c r="G28" s="1932" t="s">
        <v>99</v>
      </c>
      <c r="H28" s="1933"/>
      <c r="I28" s="1933"/>
      <c r="J28" s="1934" t="str">
        <f>IF(SUM(J18:L27)&lt;&gt;0,SUM(J18:L27),"")</f>
        <v/>
      </c>
      <c r="K28" s="1935"/>
      <c r="L28" s="1935"/>
      <c r="M28" s="1936" t="s">
        <v>99</v>
      </c>
      <c r="N28" s="1933"/>
      <c r="O28" s="1933"/>
      <c r="P28" s="1934" t="str">
        <f>IF(SUM(P18:R27)&lt;&gt;0,SUM(P18:R27),"")</f>
        <v/>
      </c>
      <c r="Q28" s="1935"/>
      <c r="R28" s="1937"/>
      <c r="S28" s="42"/>
      <c r="T28" s="42"/>
      <c r="U28" s="42"/>
      <c r="V28" s="42"/>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42"/>
      <c r="AV28" s="42"/>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row>
    <row r="29" spans="1:84" ht="12" customHeight="1" x14ac:dyDescent="0.25">
      <c r="A29" s="42"/>
      <c r="B29" s="42"/>
      <c r="C29" s="42"/>
      <c r="D29" s="42"/>
      <c r="E29" s="42"/>
      <c r="F29" s="42"/>
      <c r="G29" s="42"/>
      <c r="H29" s="42"/>
      <c r="I29" s="42"/>
      <c r="J29" s="42"/>
      <c r="K29" s="42"/>
      <c r="L29" s="42"/>
      <c r="M29" s="42"/>
      <c r="N29" s="42"/>
      <c r="O29" s="42"/>
      <c r="P29" s="42"/>
      <c r="Q29" s="42"/>
      <c r="R29" s="42"/>
      <c r="S29" s="42"/>
      <c r="T29" s="42"/>
      <c r="U29" s="42"/>
      <c r="V29" s="42"/>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42"/>
      <c r="AV29" s="42"/>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row>
    <row r="30" spans="1:84" ht="12" customHeigh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42"/>
      <c r="AU30" s="42"/>
      <c r="AV30" s="42"/>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row>
    <row r="31" spans="1:84" ht="12" customHeigh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42"/>
      <c r="AU31" s="42"/>
      <c r="AV31" s="42"/>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row>
    <row r="32" spans="1:84" ht="12" customHeight="1" thickBot="1" x14ac:dyDescent="0.3">
      <c r="A32" s="42"/>
      <c r="B32" s="42"/>
      <c r="C32" s="42"/>
      <c r="D32" s="42"/>
      <c r="E32" s="42"/>
      <c r="F32" s="42"/>
      <c r="G32" s="42"/>
      <c r="H32" s="42"/>
      <c r="I32" s="42"/>
      <c r="J32" s="42"/>
      <c r="K32" s="42"/>
      <c r="L32" s="42"/>
      <c r="M32" s="42"/>
      <c r="N32" s="42"/>
      <c r="O32" s="42"/>
      <c r="P32" s="42"/>
      <c r="Q32" s="42"/>
      <c r="R32" s="42"/>
      <c r="S32" s="42"/>
      <c r="T32" s="42"/>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42"/>
      <c r="AT32" s="42"/>
      <c r="AU32" s="42"/>
      <c r="AV32" s="42"/>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row>
    <row r="33" spans="1:84" ht="12" customHeight="1" x14ac:dyDescent="0.25">
      <c r="B33" s="42" t="s">
        <v>39</v>
      </c>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1885" t="s">
        <v>73</v>
      </c>
      <c r="AG33" s="1886"/>
      <c r="AH33" s="1886"/>
      <c r="AI33" s="1886"/>
      <c r="AJ33" s="1886"/>
      <c r="AK33" s="1886"/>
      <c r="AL33" s="1886"/>
      <c r="AM33" s="1886"/>
      <c r="AN33" s="1886"/>
      <c r="AO33" s="1886"/>
      <c r="AP33" s="1659"/>
      <c r="AQ33" s="1660"/>
      <c r="AR33" s="1660"/>
      <c r="AS33" s="1660"/>
      <c r="AT33" s="1895" t="s">
        <v>72</v>
      </c>
      <c r="AU33" s="1895"/>
      <c r="AV33" s="1896"/>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row>
    <row r="34" spans="1:84" ht="12" customHeight="1" x14ac:dyDescent="0.25">
      <c r="A34" s="1894"/>
      <c r="B34" s="1894"/>
      <c r="C34" s="1894"/>
      <c r="D34" s="1894"/>
      <c r="E34" s="1894"/>
      <c r="F34" s="1894"/>
      <c r="G34" s="1894"/>
      <c r="H34" s="1894"/>
      <c r="I34" s="1894"/>
      <c r="J34" s="1894"/>
      <c r="K34" s="1894"/>
      <c r="L34" s="1894"/>
      <c r="M34" s="1894"/>
      <c r="N34" s="1894"/>
      <c r="O34" s="1894"/>
      <c r="P34" s="1894"/>
      <c r="Q34" s="1894"/>
      <c r="R34" s="1894"/>
      <c r="S34" s="1894"/>
      <c r="T34" s="1894"/>
      <c r="U34" s="1894"/>
      <c r="V34" s="1894"/>
      <c r="W34" s="1894"/>
      <c r="X34" s="1894"/>
      <c r="Y34" s="1894"/>
      <c r="Z34" s="1894"/>
      <c r="AA34" s="1894"/>
      <c r="AB34" s="1894"/>
      <c r="AC34" s="1894"/>
      <c r="AD34" s="1894"/>
      <c r="AE34" s="42"/>
      <c r="AF34" s="996" t="s">
        <v>71</v>
      </c>
      <c r="AG34" s="997"/>
      <c r="AH34" s="997"/>
      <c r="AI34" s="997"/>
      <c r="AJ34" s="997"/>
      <c r="AK34" s="997"/>
      <c r="AL34" s="997"/>
      <c r="AM34" s="997"/>
      <c r="AN34" s="997"/>
      <c r="AO34" s="997"/>
      <c r="AP34" s="1072"/>
      <c r="AQ34" s="1085"/>
      <c r="AR34" s="1085"/>
      <c r="AS34" s="1085"/>
      <c r="AT34" s="992" t="s">
        <v>70</v>
      </c>
      <c r="AU34" s="992"/>
      <c r="AV34" s="1882"/>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row>
    <row r="35" spans="1:84" ht="12" customHeight="1" x14ac:dyDescent="0.25">
      <c r="A35" s="1894"/>
      <c r="B35" s="1894"/>
      <c r="C35" s="1894"/>
      <c r="D35" s="1894"/>
      <c r="E35" s="1894"/>
      <c r="F35" s="1894"/>
      <c r="G35" s="1894"/>
      <c r="H35" s="1894"/>
      <c r="I35" s="1894"/>
      <c r="J35" s="1894"/>
      <c r="K35" s="1894"/>
      <c r="L35" s="1894"/>
      <c r="M35" s="1894"/>
      <c r="N35" s="1894"/>
      <c r="O35" s="1894"/>
      <c r="P35" s="1894"/>
      <c r="Q35" s="1894"/>
      <c r="R35" s="1894"/>
      <c r="S35" s="1894"/>
      <c r="T35" s="1894"/>
      <c r="U35" s="1894"/>
      <c r="V35" s="1894"/>
      <c r="W35" s="1894"/>
      <c r="X35" s="1894"/>
      <c r="Y35" s="1894"/>
      <c r="Z35" s="1894"/>
      <c r="AA35" s="1894"/>
      <c r="AB35" s="1894"/>
      <c r="AC35" s="1894"/>
      <c r="AD35" s="1894"/>
      <c r="AE35" s="42"/>
      <c r="AF35" s="996" t="s">
        <v>69</v>
      </c>
      <c r="AG35" s="997"/>
      <c r="AH35" s="997"/>
      <c r="AI35" s="997"/>
      <c r="AJ35" s="997"/>
      <c r="AK35" s="997"/>
      <c r="AL35" s="997"/>
      <c r="AM35" s="997"/>
      <c r="AN35" s="997"/>
      <c r="AO35" s="997"/>
      <c r="AP35" s="1883">
        <f>SUM(J28,P28)</f>
        <v>0</v>
      </c>
      <c r="AQ35" s="1884"/>
      <c r="AR35" s="1884"/>
      <c r="AS35" s="1884"/>
      <c r="AT35" s="992" t="s">
        <v>66</v>
      </c>
      <c r="AU35" s="992"/>
      <c r="AV35" s="1882"/>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row>
    <row r="36" spans="1:84" ht="12" customHeight="1" x14ac:dyDescent="0.25">
      <c r="A36" s="1894"/>
      <c r="B36" s="1894"/>
      <c r="C36" s="1894"/>
      <c r="D36" s="1894"/>
      <c r="E36" s="1894"/>
      <c r="F36" s="1894"/>
      <c r="G36" s="1894"/>
      <c r="H36" s="1894"/>
      <c r="I36" s="1894"/>
      <c r="J36" s="1894"/>
      <c r="K36" s="1894"/>
      <c r="L36" s="1894"/>
      <c r="M36" s="1894"/>
      <c r="N36" s="1894"/>
      <c r="O36" s="1894"/>
      <c r="P36" s="1894"/>
      <c r="Q36" s="1894"/>
      <c r="R36" s="1894"/>
      <c r="S36" s="1894"/>
      <c r="T36" s="1894"/>
      <c r="U36" s="1894"/>
      <c r="V36" s="1894"/>
      <c r="W36" s="1894"/>
      <c r="X36" s="1894"/>
      <c r="Y36" s="1894"/>
      <c r="Z36" s="1894"/>
      <c r="AA36" s="1894"/>
      <c r="AB36" s="1894"/>
      <c r="AC36" s="1894"/>
      <c r="AD36" s="1894"/>
      <c r="AE36" s="42"/>
      <c r="AF36" s="996" t="s">
        <v>68</v>
      </c>
      <c r="AG36" s="997"/>
      <c r="AH36" s="997"/>
      <c r="AI36" s="997"/>
      <c r="AJ36" s="997"/>
      <c r="AK36" s="997"/>
      <c r="AL36" s="997"/>
      <c r="AM36" s="997"/>
      <c r="AN36" s="997"/>
      <c r="AO36" s="997"/>
      <c r="AP36" s="1883">
        <f>COUNT(J18:L27,P18:R27)</f>
        <v>0</v>
      </c>
      <c r="AQ36" s="1884"/>
      <c r="AR36" s="1884"/>
      <c r="AS36" s="1884"/>
      <c r="AT36" s="992"/>
      <c r="AU36" s="992"/>
      <c r="AV36" s="1882"/>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row>
    <row r="37" spans="1:84" ht="12" customHeight="1" x14ac:dyDescent="0.25">
      <c r="A37" s="1894"/>
      <c r="B37" s="1894"/>
      <c r="C37" s="1894"/>
      <c r="D37" s="1894"/>
      <c r="E37" s="1894"/>
      <c r="F37" s="1894"/>
      <c r="G37" s="1894"/>
      <c r="H37" s="1894"/>
      <c r="I37" s="1894"/>
      <c r="J37" s="1894"/>
      <c r="K37" s="1894"/>
      <c r="L37" s="1894"/>
      <c r="M37" s="1894"/>
      <c r="N37" s="1894"/>
      <c r="O37" s="1894"/>
      <c r="P37" s="1894"/>
      <c r="Q37" s="1894"/>
      <c r="R37" s="1894"/>
      <c r="S37" s="1894"/>
      <c r="T37" s="1894"/>
      <c r="U37" s="1894"/>
      <c r="V37" s="1894"/>
      <c r="W37" s="1894"/>
      <c r="X37" s="1894"/>
      <c r="Y37" s="1894"/>
      <c r="Z37" s="1894"/>
      <c r="AA37" s="1894"/>
      <c r="AB37" s="1894"/>
      <c r="AC37" s="1894"/>
      <c r="AD37" s="1894"/>
      <c r="AE37" s="42"/>
      <c r="AF37" s="996" t="s">
        <v>67</v>
      </c>
      <c r="AG37" s="997"/>
      <c r="AH37" s="997"/>
      <c r="AI37" s="997"/>
      <c r="AJ37" s="997"/>
      <c r="AK37" s="997"/>
      <c r="AL37" s="997"/>
      <c r="AM37" s="997"/>
      <c r="AN37" s="997"/>
      <c r="AO37" s="997"/>
      <c r="AP37" s="1883" t="str">
        <f>IFERROR(AP35/AP36,"")</f>
        <v/>
      </c>
      <c r="AQ37" s="1884"/>
      <c r="AR37" s="1884"/>
      <c r="AS37" s="1884"/>
      <c r="AT37" s="992" t="s">
        <v>66</v>
      </c>
      <c r="AU37" s="992"/>
      <c r="AV37" s="1882"/>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row>
    <row r="38" spans="1:84" ht="12" customHeight="1" x14ac:dyDescent="0.25">
      <c r="A38" s="1894"/>
      <c r="B38" s="1894"/>
      <c r="C38" s="1894"/>
      <c r="D38" s="1894"/>
      <c r="E38" s="1894"/>
      <c r="F38" s="1894"/>
      <c r="G38" s="1894"/>
      <c r="H38" s="1894"/>
      <c r="I38" s="1894"/>
      <c r="J38" s="1894"/>
      <c r="K38" s="1894"/>
      <c r="L38" s="1894"/>
      <c r="M38" s="1894"/>
      <c r="N38" s="1894"/>
      <c r="O38" s="1894"/>
      <c r="P38" s="1894"/>
      <c r="Q38" s="1894"/>
      <c r="R38" s="1894"/>
      <c r="S38" s="1894"/>
      <c r="T38" s="1894"/>
      <c r="U38" s="1894"/>
      <c r="V38" s="1894"/>
      <c r="W38" s="1894"/>
      <c r="X38" s="1894"/>
      <c r="Y38" s="1894"/>
      <c r="Z38" s="1894"/>
      <c r="AA38" s="1894"/>
      <c r="AB38" s="1894"/>
      <c r="AC38" s="1894"/>
      <c r="AD38" s="1894"/>
      <c r="AE38" s="42"/>
      <c r="AF38" s="991" t="s">
        <v>65</v>
      </c>
      <c r="AG38" s="992"/>
      <c r="AH38" s="992"/>
      <c r="AI38" s="992"/>
      <c r="AJ38" s="992"/>
      <c r="AK38" s="992"/>
      <c r="AL38" s="992"/>
      <c r="AM38" s="992"/>
      <c r="AN38" s="992"/>
      <c r="AO38" s="993"/>
      <c r="AP38" s="1094"/>
      <c r="AQ38" s="1095"/>
      <c r="AR38" s="1095"/>
      <c r="AS38" s="1095"/>
      <c r="AT38" s="1095"/>
      <c r="AU38" s="1095"/>
      <c r="AV38" s="1663"/>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row>
    <row r="39" spans="1:84" ht="12" customHeight="1" x14ac:dyDescent="0.25">
      <c r="A39" s="1894"/>
      <c r="B39" s="1894"/>
      <c r="C39" s="1894"/>
      <c r="D39" s="1894"/>
      <c r="E39" s="1894"/>
      <c r="F39" s="1894"/>
      <c r="G39" s="1894"/>
      <c r="H39" s="1894"/>
      <c r="I39" s="1894"/>
      <c r="J39" s="1894"/>
      <c r="K39" s="1894"/>
      <c r="L39" s="1894"/>
      <c r="M39" s="1894"/>
      <c r="N39" s="1894"/>
      <c r="O39" s="1894"/>
      <c r="P39" s="1894"/>
      <c r="Q39" s="1894"/>
      <c r="R39" s="1894"/>
      <c r="S39" s="1894"/>
      <c r="T39" s="1894"/>
      <c r="U39" s="1894"/>
      <c r="V39" s="1894"/>
      <c r="W39" s="1894"/>
      <c r="X39" s="1894"/>
      <c r="Y39" s="1894"/>
      <c r="Z39" s="1894"/>
      <c r="AA39" s="1894"/>
      <c r="AB39" s="1894"/>
      <c r="AC39" s="1894"/>
      <c r="AD39" s="1894"/>
      <c r="AE39" s="42"/>
      <c r="AF39" s="996" t="s">
        <v>64</v>
      </c>
      <c r="AG39" s="997"/>
      <c r="AH39" s="997"/>
      <c r="AI39" s="997"/>
      <c r="AJ39" s="997"/>
      <c r="AK39" s="997"/>
      <c r="AL39" s="997"/>
      <c r="AM39" s="997"/>
      <c r="AN39" s="997"/>
      <c r="AO39" s="997"/>
      <c r="AP39" s="1887">
        <f>IF(OR(AP38&lt;&gt;0,AP38&lt;&gt;""),L13*IF(AP38&lt;&gt;"N/A",AP38,1),L13)</f>
        <v>0</v>
      </c>
      <c r="AQ39" s="1888"/>
      <c r="AR39" s="1888"/>
      <c r="AS39" s="1888"/>
      <c r="AT39" s="992" t="s">
        <v>63</v>
      </c>
      <c r="AU39" s="992"/>
      <c r="AV39" s="1882"/>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row>
    <row r="40" spans="1:84" ht="12" customHeight="1" thickBot="1" x14ac:dyDescent="0.3">
      <c r="A40" s="1894"/>
      <c r="B40" s="1894"/>
      <c r="C40" s="1894"/>
      <c r="D40" s="1894"/>
      <c r="E40" s="1894"/>
      <c r="F40" s="1894"/>
      <c r="G40" s="1894"/>
      <c r="H40" s="1894"/>
      <c r="I40" s="1894"/>
      <c r="J40" s="1894"/>
      <c r="K40" s="1894"/>
      <c r="L40" s="1894"/>
      <c r="M40" s="1894"/>
      <c r="N40" s="1894"/>
      <c r="O40" s="1894"/>
      <c r="P40" s="1894"/>
      <c r="Q40" s="1894"/>
      <c r="R40" s="1894"/>
      <c r="S40" s="1894"/>
      <c r="T40" s="1894"/>
      <c r="U40" s="1894"/>
      <c r="V40" s="1894"/>
      <c r="W40" s="1894"/>
      <c r="X40" s="1894"/>
      <c r="Y40" s="1894"/>
      <c r="Z40" s="1894"/>
      <c r="AA40" s="1894"/>
      <c r="AB40" s="1894"/>
      <c r="AC40" s="1894"/>
      <c r="AD40" s="1894"/>
      <c r="AE40" s="42"/>
      <c r="AF40" s="1042" t="s">
        <v>62</v>
      </c>
      <c r="AG40" s="1043"/>
      <c r="AH40" s="1043"/>
      <c r="AI40" s="1043"/>
      <c r="AJ40" s="1043"/>
      <c r="AK40" s="1043"/>
      <c r="AL40" s="1043"/>
      <c r="AM40" s="1043"/>
      <c r="AN40" s="1043"/>
      <c r="AO40" s="1043"/>
      <c r="AP40" s="1891" t="str">
        <f>IFERROR(AP39*AP37,"")</f>
        <v/>
      </c>
      <c r="AQ40" s="1892"/>
      <c r="AR40" s="1892"/>
      <c r="AS40" s="1892"/>
      <c r="AT40" s="1148" t="s">
        <v>29</v>
      </c>
      <c r="AU40" s="1148"/>
      <c r="AV40" s="1893"/>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4.45" hidden="1" customHeight="1" x14ac:dyDescent="0.25"/>
    <row r="57" ht="14.45" hidden="1" customHeight="1" x14ac:dyDescent="0.25"/>
    <row r="58" ht="14.45" hidden="1" customHeight="1" x14ac:dyDescent="0.25"/>
    <row r="59" ht="14.45" hidden="1" customHeight="1" x14ac:dyDescent="0.25"/>
    <row r="60" ht="14.45" hidden="1" customHeight="1" x14ac:dyDescent="0.25"/>
    <row r="61" ht="14.45" hidden="1" customHeight="1" x14ac:dyDescent="0.25"/>
    <row r="62" ht="14.45" hidden="1" customHeight="1" x14ac:dyDescent="0.25"/>
    <row r="63" ht="14.45" hidden="1" customHeight="1" x14ac:dyDescent="0.25"/>
    <row r="64" ht="14.45" hidden="1" customHeight="1" x14ac:dyDescent="0.25"/>
    <row r="65" ht="14.45" hidden="1" customHeight="1" x14ac:dyDescent="0.25"/>
    <row r="66" ht="14.45" hidden="1" customHeight="1" x14ac:dyDescent="0.25"/>
    <row r="67" ht="14.45" hidden="1" customHeight="1" x14ac:dyDescent="0.25"/>
    <row r="68" ht="14.45" hidden="1" customHeight="1" x14ac:dyDescent="0.25"/>
    <row r="69" ht="14.45" hidden="1" customHeight="1" x14ac:dyDescent="0.25"/>
    <row r="70" ht="14.45" hidden="1" customHeight="1" x14ac:dyDescent="0.25"/>
    <row r="71" ht="14.45" hidden="1" customHeight="1" x14ac:dyDescent="0.25"/>
    <row r="72" ht="14.45" hidden="1" customHeight="1" x14ac:dyDescent="0.25"/>
    <row r="73" ht="14.45" hidden="1" customHeight="1" x14ac:dyDescent="0.25"/>
    <row r="74" ht="14.45" hidden="1" customHeight="1" x14ac:dyDescent="0.25"/>
    <row r="75" ht="14.45" hidden="1" customHeight="1" x14ac:dyDescent="0.25"/>
    <row r="76" ht="14.45" hidden="1" customHeight="1" x14ac:dyDescent="0.25"/>
    <row r="77" ht="14.45" hidden="1" customHeight="1" x14ac:dyDescent="0.25"/>
    <row r="78" ht="14.45" hidden="1" customHeight="1" x14ac:dyDescent="0.25"/>
    <row r="79" ht="14.45" hidden="1" customHeight="1" x14ac:dyDescent="0.25"/>
    <row r="80" ht="14.45" hidden="1" customHeight="1" x14ac:dyDescent="0.25"/>
    <row r="81" ht="14.45" hidden="1" customHeight="1" x14ac:dyDescent="0.25"/>
    <row r="82" ht="14.45" hidden="1" customHeight="1" x14ac:dyDescent="0.25"/>
    <row r="83" ht="14.45" hidden="1" customHeight="1" x14ac:dyDescent="0.25"/>
    <row r="84" ht="14.45" hidden="1" customHeight="1" x14ac:dyDescent="0.25"/>
    <row r="85" ht="14.45" hidden="1" customHeight="1" x14ac:dyDescent="0.25"/>
    <row r="86" ht="14.45" hidden="1" customHeight="1" x14ac:dyDescent="0.25"/>
    <row r="87" ht="14.45" hidden="1" customHeight="1" x14ac:dyDescent="0.25"/>
    <row r="88" ht="14.45" hidden="1" customHeight="1" x14ac:dyDescent="0.25"/>
    <row r="89" ht="14.45" hidden="1" customHeight="1" x14ac:dyDescent="0.25"/>
    <row r="90" ht="14.45" hidden="1" customHeight="1" x14ac:dyDescent="0.25"/>
    <row r="91" ht="14.45" hidden="1" customHeight="1" x14ac:dyDescent="0.25"/>
    <row r="92" ht="14.45" hidden="1" customHeight="1" x14ac:dyDescent="0.25"/>
    <row r="93" ht="14.45" hidden="1" customHeight="1" x14ac:dyDescent="0.25"/>
    <row r="94" ht="14.45" hidden="1" customHeight="1" x14ac:dyDescent="0.25"/>
    <row r="95" ht="14.45" hidden="1" customHeight="1" x14ac:dyDescent="0.25"/>
    <row r="96" ht="14.45" hidden="1" customHeight="1" x14ac:dyDescent="0.25"/>
    <row r="97" ht="14.45" hidden="1" customHeight="1" x14ac:dyDescent="0.25"/>
    <row r="98" ht="14.45" hidden="1" customHeight="1" x14ac:dyDescent="0.25"/>
    <row r="99" ht="14.45" hidden="1" customHeight="1" x14ac:dyDescent="0.25"/>
    <row r="100" ht="14.45" hidden="1" customHeight="1" x14ac:dyDescent="0.25"/>
    <row r="101" ht="14.45" hidden="1" customHeight="1" x14ac:dyDescent="0.25"/>
    <row r="102" ht="14.45" hidden="1" customHeight="1" x14ac:dyDescent="0.25"/>
    <row r="103" ht="14.45" hidden="1" customHeight="1" x14ac:dyDescent="0.25"/>
    <row r="104" ht="14.45" hidden="1" customHeight="1" x14ac:dyDescent="0.25"/>
    <row r="105" ht="14.45" hidden="1" customHeight="1" x14ac:dyDescent="0.25"/>
    <row r="106" ht="14.45" hidden="1" customHeight="1" x14ac:dyDescent="0.25"/>
    <row r="107" ht="14.45" hidden="1" customHeight="1" x14ac:dyDescent="0.25"/>
    <row r="108" ht="14.45" hidden="1" customHeight="1" x14ac:dyDescent="0.25"/>
    <row r="109" ht="14.45" hidden="1" customHeight="1" x14ac:dyDescent="0.25"/>
    <row r="110" ht="14.45" hidden="1" customHeight="1" x14ac:dyDescent="0.25"/>
    <row r="111" ht="14.45" hidden="1" customHeight="1" x14ac:dyDescent="0.25"/>
    <row r="112" ht="14.45" hidden="1" customHeight="1" x14ac:dyDescent="0.25"/>
    <row r="113" ht="14.45" hidden="1" customHeight="1" x14ac:dyDescent="0.25"/>
  </sheetData>
  <sheetProtection sheet="1" objects="1" scenarios="1"/>
  <mergeCells count="169">
    <mergeCell ref="A42:D42"/>
    <mergeCell ref="E42:K42"/>
    <mergeCell ref="AD42:AH42"/>
    <mergeCell ref="AI42:AV42"/>
    <mergeCell ref="A39:AD39"/>
    <mergeCell ref="AF39:AO39"/>
    <mergeCell ref="AP39:AS39"/>
    <mergeCell ref="AT39:AV39"/>
    <mergeCell ref="A40:AD40"/>
    <mergeCell ref="AF40:AO40"/>
    <mergeCell ref="AP40:AS40"/>
    <mergeCell ref="AT40:AV40"/>
    <mergeCell ref="A37:AD37"/>
    <mergeCell ref="AF37:AO37"/>
    <mergeCell ref="AP37:AS37"/>
    <mergeCell ref="AT37:AV37"/>
    <mergeCell ref="A38:AD38"/>
    <mergeCell ref="AF38:AO38"/>
    <mergeCell ref="AP38:AV38"/>
    <mergeCell ref="A35:AD35"/>
    <mergeCell ref="AF35:AO35"/>
    <mergeCell ref="AP35:AS35"/>
    <mergeCell ref="AT35:AV35"/>
    <mergeCell ref="A36:AD36"/>
    <mergeCell ref="AF36:AO36"/>
    <mergeCell ref="AP36:AS36"/>
    <mergeCell ref="AT36:AV36"/>
    <mergeCell ref="AP33:AS33"/>
    <mergeCell ref="AT33:AV33"/>
    <mergeCell ref="A34:AD34"/>
    <mergeCell ref="AF34:AO34"/>
    <mergeCell ref="AP34:AS34"/>
    <mergeCell ref="AT34:AV34"/>
    <mergeCell ref="A28:F28"/>
    <mergeCell ref="G28:I28"/>
    <mergeCell ref="J28:L28"/>
    <mergeCell ref="M28:O28"/>
    <mergeCell ref="P28:R28"/>
    <mergeCell ref="AF33:AO33"/>
    <mergeCell ref="A27:C27"/>
    <mergeCell ref="D27:F27"/>
    <mergeCell ref="G27:I27"/>
    <mergeCell ref="J27:L27"/>
    <mergeCell ref="M27:O27"/>
    <mergeCell ref="P27:R27"/>
    <mergeCell ref="A26:C26"/>
    <mergeCell ref="D26:F26"/>
    <mergeCell ref="G26:I26"/>
    <mergeCell ref="J26:L26"/>
    <mergeCell ref="M26:O26"/>
    <mergeCell ref="P26:R26"/>
    <mergeCell ref="A25:C25"/>
    <mergeCell ref="D25:F25"/>
    <mergeCell ref="G25:I25"/>
    <mergeCell ref="J25:L25"/>
    <mergeCell ref="M25:O25"/>
    <mergeCell ref="P25:R25"/>
    <mergeCell ref="A24:C24"/>
    <mergeCell ref="D24:F24"/>
    <mergeCell ref="G24:I24"/>
    <mergeCell ref="J24:L24"/>
    <mergeCell ref="M24:O24"/>
    <mergeCell ref="P24:R24"/>
    <mergeCell ref="A23:C23"/>
    <mergeCell ref="D23:F23"/>
    <mergeCell ref="G23:I23"/>
    <mergeCell ref="J23:L23"/>
    <mergeCell ref="M23:O23"/>
    <mergeCell ref="P23:R23"/>
    <mergeCell ref="A22:C22"/>
    <mergeCell ref="D22:F22"/>
    <mergeCell ref="G22:I22"/>
    <mergeCell ref="J22:L22"/>
    <mergeCell ref="M22:O22"/>
    <mergeCell ref="P22:R22"/>
    <mergeCell ref="A21:C21"/>
    <mergeCell ref="D21:F21"/>
    <mergeCell ref="G21:I21"/>
    <mergeCell ref="J21:L21"/>
    <mergeCell ref="M21:O21"/>
    <mergeCell ref="P21:R21"/>
    <mergeCell ref="AX21:BB21"/>
    <mergeCell ref="BC21:BG21"/>
    <mergeCell ref="BH21:BL21"/>
    <mergeCell ref="A20:C20"/>
    <mergeCell ref="D20:F20"/>
    <mergeCell ref="G20:I20"/>
    <mergeCell ref="J20:L20"/>
    <mergeCell ref="M20:O20"/>
    <mergeCell ref="P20:R20"/>
    <mergeCell ref="AX20:BB20"/>
    <mergeCell ref="BC20:BG20"/>
    <mergeCell ref="BH20:BL20"/>
    <mergeCell ref="A19:C19"/>
    <mergeCell ref="D19:F19"/>
    <mergeCell ref="G19:I19"/>
    <mergeCell ref="J19:L19"/>
    <mergeCell ref="M19:O19"/>
    <mergeCell ref="P19:R19"/>
    <mergeCell ref="AX19:BB19"/>
    <mergeCell ref="BC19:BG19"/>
    <mergeCell ref="BH19:BL19"/>
    <mergeCell ref="A18:C18"/>
    <mergeCell ref="D18:F18"/>
    <mergeCell ref="G18:I18"/>
    <mergeCell ref="J18:L18"/>
    <mergeCell ref="M18:O18"/>
    <mergeCell ref="P18:R18"/>
    <mergeCell ref="AX18:BB18"/>
    <mergeCell ref="BC18:BG18"/>
    <mergeCell ref="BH18:BL18"/>
    <mergeCell ref="AG16:AK16"/>
    <mergeCell ref="AL16:AV16"/>
    <mergeCell ref="AX16:BB16"/>
    <mergeCell ref="BC16:BG16"/>
    <mergeCell ref="BH16:BL16"/>
    <mergeCell ref="A17:C17"/>
    <mergeCell ref="D17:F17"/>
    <mergeCell ref="G17:I17"/>
    <mergeCell ref="J17:L17"/>
    <mergeCell ref="M17:O17"/>
    <mergeCell ref="A16:F16"/>
    <mergeCell ref="G16:L16"/>
    <mergeCell ref="M16:R16"/>
    <mergeCell ref="T16:AA16"/>
    <mergeCell ref="AB16:AC16"/>
    <mergeCell ref="AD16:AE16"/>
    <mergeCell ref="P17:R17"/>
    <mergeCell ref="AX17:BB17"/>
    <mergeCell ref="BC17:BG17"/>
    <mergeCell ref="BH17:BL17"/>
    <mergeCell ref="AR13:AV13"/>
    <mergeCell ref="AX13:BG13"/>
    <mergeCell ref="A15:R15"/>
    <mergeCell ref="T15:AE15"/>
    <mergeCell ref="AG15:AV15"/>
    <mergeCell ref="AX15:BL15"/>
    <mergeCell ref="T13:X13"/>
    <mergeCell ref="Y13:AA13"/>
    <mergeCell ref="AB13:AF13"/>
    <mergeCell ref="AG13:AI13"/>
    <mergeCell ref="AJ13:AN13"/>
    <mergeCell ref="AO13:AQ13"/>
    <mergeCell ref="A13:B13"/>
    <mergeCell ref="C13:D13"/>
    <mergeCell ref="E13:H13"/>
    <mergeCell ref="I13:K13"/>
    <mergeCell ref="L13:P13"/>
    <mergeCell ref="Q13:S13"/>
    <mergeCell ref="A12:P12"/>
    <mergeCell ref="Q12:AF12"/>
    <mergeCell ref="AG12:AV12"/>
    <mergeCell ref="AX12:BG12"/>
    <mergeCell ref="AY8:BF8"/>
    <mergeCell ref="A9:E9"/>
    <mergeCell ref="F9:P9"/>
    <mergeCell ref="AG9:AK9"/>
    <mergeCell ref="AL9:AV9"/>
    <mergeCell ref="AY9:BD9"/>
    <mergeCell ref="BE9:BF9"/>
    <mergeCell ref="AW1:CF1"/>
    <mergeCell ref="Z5:AV5"/>
    <mergeCell ref="A7:E7"/>
    <mergeCell ref="F7:P7"/>
    <mergeCell ref="AG7:AK7"/>
    <mergeCell ref="AL7:AV7"/>
    <mergeCell ref="AY10:BD10"/>
    <mergeCell ref="BE10:BF10"/>
    <mergeCell ref="A11:AV11"/>
  </mergeCells>
  <conditionalFormatting sqref="F7 F9 Z5 AL7 AL9 AB13 AP33:AP34 AI42 E42">
    <cfRule type="containsBlanks" dxfId="1313" priority="16">
      <formula>LEN(TRIM(E5))=0</formula>
    </cfRule>
  </conditionalFormatting>
  <conditionalFormatting sqref="AP38:AV38">
    <cfRule type="containsBlanks" dxfId="1312" priority="15">
      <formula>LEN(TRIM(AP38))=0</formula>
    </cfRule>
  </conditionalFormatting>
  <conditionalFormatting sqref="A19:C27 G19:R27">
    <cfRule type="expression" dxfId="1311" priority="13">
      <formula>AND(OR($C$13=5,$C$13&lt;5),$C$13&lt;&gt;"")</formula>
    </cfRule>
  </conditionalFormatting>
  <conditionalFormatting sqref="A24:C27 G24:R27">
    <cfRule type="expression" dxfId="1310" priority="12">
      <formula>AND($C$13&gt;5,$C$13&lt;10)</formula>
    </cfRule>
  </conditionalFormatting>
  <conditionalFormatting sqref="A26:C27 G26:R27">
    <cfRule type="expression" dxfId="1309" priority="1">
      <formula>AND(OR($C$13&gt;10,$C$13=10),OR($C$13&lt;12,$C$13=12))</formula>
    </cfRule>
  </conditionalFormatting>
  <conditionalFormatting sqref="D24:F27">
    <cfRule type="expression" dxfId="1308" priority="11">
      <formula>AND(OR($C$13=5,$C$13&lt;5),$C$13&lt;&gt;"")</formula>
    </cfRule>
  </conditionalFormatting>
  <conditionalFormatting sqref="D24:F27">
    <cfRule type="expression" dxfId="1307" priority="10">
      <formula>AND($C$13&gt;5,$C$13&lt;10)</formula>
    </cfRule>
  </conditionalFormatting>
  <conditionalFormatting sqref="D26:F27">
    <cfRule type="expression" dxfId="1306" priority="9">
      <formula>AND(OR($C$13&gt;10,$C$13=10),OR($C$13&lt;12,$C$13=12))</formula>
    </cfRule>
  </conditionalFormatting>
  <conditionalFormatting sqref="D19:F23">
    <cfRule type="expression" dxfId="1305" priority="8">
      <formula>AND(OR($C$13=5,$C$13&lt;5),$C$13&lt;&gt;"")</formula>
    </cfRule>
  </conditionalFormatting>
  <conditionalFormatting sqref="AB16:AD16">
    <cfRule type="containsBlanks" dxfId="1304" priority="6">
      <formula>LEN(TRIM(AB16))=0</formula>
    </cfRule>
  </conditionalFormatting>
  <conditionalFormatting sqref="T16">
    <cfRule type="containsBlanks" dxfId="1303" priority="7">
      <formula>LEN(TRIM(T16))=0</formula>
    </cfRule>
  </conditionalFormatting>
  <conditionalFormatting sqref="AB16:AE16">
    <cfRule type="expression" dxfId="1302" priority="4">
      <formula>$T$16="FIXED SPEED"</formula>
    </cfRule>
    <cfRule type="expression" dxfId="1301" priority="5">
      <formula>$X$40="FIXED SPEED"</formula>
    </cfRule>
  </conditionalFormatting>
  <conditionalFormatting sqref="AX13:BG13">
    <cfRule type="notContainsBlanks" dxfId="1300" priority="3">
      <formula>LEN(TRIM(AX13))&gt;0</formula>
    </cfRule>
  </conditionalFormatting>
  <conditionalFormatting sqref="BE9:BE10">
    <cfRule type="containsBlanks" dxfId="1299" priority="2">
      <formula>LEN(TRIM(BE9))=0</formula>
    </cfRule>
  </conditionalFormatting>
  <conditionalFormatting sqref="G18:I27 M18:O27">
    <cfRule type="containsBlanks" dxfId="1298" priority="14">
      <formula>LEN(TRIM(G18))=0</formula>
    </cfRule>
  </conditionalFormatting>
  <dataValidations count="5">
    <dataValidation type="list" showDropDown="1" showInputMessage="1" showErrorMessage="1" sqref="AL16:AV16" xr:uid="{676DF687-06DF-4A65-90A9-9580E4A0C1CD}">
      <formula1>"Air Data Multimeter - Air Foil, Air Data Multimeter - Pitot Tube"</formula1>
    </dataValidation>
    <dataValidation errorStyle="information" operator="greaterThanOrEqual" allowBlank="1" showInputMessage="1" showErrorMessage="1" error="Round ducts 5&quot; or less may be measured using 90% of a single center-line velocity reading in lieu of the 6 point method (NEBB 2015). This is already accounted for in the formulas." sqref="C13:D13" xr:uid="{E8ACE907-0625-4B7A-AE36-ED8F31AA327A}"/>
    <dataValidation type="list" allowBlank="1" showInputMessage="1" sqref="AP38:AV38" xr:uid="{28B63C58-2270-4A89-A712-8434658E1E4A}">
      <formula1>"N/A"</formula1>
    </dataValidation>
    <dataValidation type="list" allowBlank="1" showInputMessage="1" showErrorMessage="1" sqref="AD16:AE16" xr:uid="{35501308-5F7D-4D57-927C-3BE107444A6F}">
      <formula1>"Hz, %"</formula1>
    </dataValidation>
    <dataValidation type="list" allowBlank="1" showInputMessage="1" showErrorMessage="1" sqref="T16" xr:uid="{EE153D6A-D7C4-49C4-B590-1A939C165863}">
      <formula1>"VFD SETTING, ECM SETTING, FIXED SPEED"</formula1>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pageSetUpPr fitToPage="1"/>
  </sheetPr>
  <dimension ref="A1:DG113"/>
  <sheetViews>
    <sheetView zoomScaleNormal="100" workbookViewId="0">
      <selection sqref="A1:C1"/>
    </sheetView>
  </sheetViews>
  <sheetFormatPr defaultColWidth="0" defaultRowHeight="0"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96"/>
      <c r="AY2" s="96"/>
      <c r="AZ2" s="96"/>
      <c r="BA2" s="96"/>
      <c r="BB2" s="96"/>
      <c r="BC2" s="96"/>
      <c r="BD2" s="96"/>
      <c r="BE2" s="96"/>
      <c r="BF2" s="96"/>
      <c r="BG2" s="96"/>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96"/>
      <c r="AY3" s="96"/>
      <c r="AZ3" s="96"/>
      <c r="BA3" s="96"/>
      <c r="BB3" s="96"/>
      <c r="BC3" s="96"/>
      <c r="BD3" s="96"/>
      <c r="BE3" s="96"/>
      <c r="BF3" s="96"/>
      <c r="BG3" s="96"/>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96"/>
      <c r="AY4" s="96"/>
      <c r="AZ4" s="96"/>
      <c r="BA4" s="96"/>
      <c r="BB4" s="96"/>
      <c r="BC4" s="96"/>
      <c r="BD4" s="96"/>
      <c r="BE4" s="96"/>
      <c r="BF4" s="96"/>
      <c r="BG4" s="96"/>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405</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96"/>
      <c r="AY5" s="96"/>
      <c r="AZ5" s="96"/>
      <c r="BA5" s="96"/>
      <c r="BB5" s="96"/>
      <c r="BC5" s="96"/>
      <c r="BD5" s="96"/>
      <c r="BE5" s="96"/>
      <c r="BF5" s="96"/>
      <c r="BG5" s="96"/>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1377"/>
      <c r="G7" s="1377"/>
      <c r="H7" s="1377"/>
      <c r="I7" s="1377"/>
      <c r="J7" s="1377"/>
      <c r="K7" s="1377"/>
      <c r="L7" s="1377"/>
      <c r="M7" s="1377"/>
      <c r="N7" s="1377"/>
      <c r="O7" s="1377"/>
      <c r="P7" s="1377"/>
      <c r="Q7" s="6"/>
      <c r="R7" s="6"/>
      <c r="S7" s="6"/>
      <c r="T7" s="6"/>
      <c r="U7" s="6"/>
      <c r="V7" s="6"/>
      <c r="W7" s="6"/>
      <c r="X7" s="6"/>
      <c r="Y7" s="6"/>
      <c r="Z7" s="6"/>
      <c r="AA7" s="6"/>
      <c r="AB7" s="6"/>
      <c r="AC7" s="6"/>
      <c r="AD7" s="6"/>
      <c r="AE7" s="6"/>
      <c r="AF7" s="6"/>
      <c r="AG7" s="1371" t="s">
        <v>47</v>
      </c>
      <c r="AH7" s="1371"/>
      <c r="AI7" s="1371"/>
      <c r="AJ7" s="1371"/>
      <c r="AK7" s="1371"/>
      <c r="AL7" s="920"/>
      <c r="AM7" s="920"/>
      <c r="AN7" s="920"/>
      <c r="AO7" s="920"/>
      <c r="AP7" s="920"/>
      <c r="AQ7" s="920"/>
      <c r="AR7" s="920"/>
      <c r="AS7" s="920"/>
      <c r="AT7" s="920"/>
      <c r="AU7" s="920"/>
      <c r="AV7" s="920"/>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284"/>
      <c r="AY8" s="285"/>
      <c r="AZ8" s="285"/>
      <c r="BA8" s="285"/>
      <c r="BB8" s="285"/>
      <c r="BC8" s="285"/>
      <c r="BD8" s="285"/>
      <c r="BE8" s="285"/>
      <c r="BF8" s="285"/>
      <c r="BG8" s="284"/>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4" t="s">
        <v>45</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35"/>
      <c r="AK9" s="1335"/>
      <c r="AL9" s="1335"/>
      <c r="AM9" s="1335"/>
      <c r="AN9" s="1335"/>
      <c r="AO9" s="1335"/>
      <c r="AP9" s="1335"/>
      <c r="AQ9" s="1335"/>
      <c r="AR9" s="1335"/>
      <c r="AS9" s="1335"/>
      <c r="AT9" s="1335"/>
      <c r="AU9" s="1335"/>
      <c r="AV9" s="1362"/>
      <c r="AW9" s="96"/>
      <c r="AX9" s="1276" t="s">
        <v>696</v>
      </c>
      <c r="AY9" s="1277"/>
      <c r="AZ9" s="1277"/>
      <c r="BA9" s="1277"/>
      <c r="BB9" s="1277"/>
      <c r="BC9" s="1277"/>
      <c r="BD9" s="1277"/>
      <c r="BE9" s="1277"/>
      <c r="BF9" s="1277"/>
      <c r="BG9" s="1277"/>
      <c r="BH9" s="1277"/>
      <c r="BI9" s="1277"/>
      <c r="BJ9" s="1277"/>
      <c r="BK9" s="1277"/>
      <c r="BL9" s="1278"/>
      <c r="BM9" s="5"/>
      <c r="BN9" s="5"/>
      <c r="BO9" s="5"/>
      <c r="BP9" s="5"/>
      <c r="BQ9" s="5"/>
      <c r="BR9" s="5"/>
      <c r="BS9" s="5"/>
      <c r="BT9" s="5"/>
      <c r="BU9" s="5"/>
      <c r="BV9" s="5"/>
      <c r="BW9" s="5"/>
      <c r="BX9" s="5"/>
      <c r="BY9" s="5"/>
      <c r="BZ9" s="5"/>
      <c r="CA9" s="5"/>
      <c r="CB9" s="5"/>
      <c r="CC9" s="5"/>
      <c r="CD9" s="5"/>
      <c r="CE9" s="5"/>
      <c r="CF9" s="5"/>
    </row>
    <row r="10" spans="1:84" ht="12.75" customHeight="1" thickTop="1" x14ac:dyDescent="0.25">
      <c r="A10" s="1965" t="s">
        <v>944</v>
      </c>
      <c r="B10" s="1966"/>
      <c r="C10" s="1966"/>
      <c r="D10" s="1966"/>
      <c r="E10" s="1966"/>
      <c r="F10" s="1966"/>
      <c r="G10" s="1966"/>
      <c r="H10" s="1969" t="s">
        <v>878</v>
      </c>
      <c r="I10" s="1970"/>
      <c r="J10" s="1970"/>
      <c r="K10" s="1970"/>
      <c r="L10" s="1970"/>
      <c r="M10" s="1970"/>
      <c r="N10" s="1970"/>
      <c r="O10" s="1970"/>
      <c r="P10" s="1970"/>
      <c r="Q10" s="1970"/>
      <c r="R10" s="1970"/>
      <c r="S10" s="1971"/>
      <c r="T10" s="1969" t="s">
        <v>407</v>
      </c>
      <c r="U10" s="1970"/>
      <c r="V10" s="1970"/>
      <c r="W10" s="1970"/>
      <c r="X10" s="1970"/>
      <c r="Y10" s="1971"/>
      <c r="Z10" s="1970" t="s">
        <v>408</v>
      </c>
      <c r="AA10" s="1970"/>
      <c r="AB10" s="1970"/>
      <c r="AC10" s="1970"/>
      <c r="AD10" s="1970"/>
      <c r="AE10" s="1971"/>
      <c r="AF10" s="1972" t="s">
        <v>409</v>
      </c>
      <c r="AG10" s="1972"/>
      <c r="AH10" s="1972"/>
      <c r="AI10" s="1972"/>
      <c r="AJ10" s="1972"/>
      <c r="AK10" s="1972"/>
      <c r="AL10" s="1972"/>
      <c r="AM10" s="1972"/>
      <c r="AN10" s="1972"/>
      <c r="AO10" s="1972"/>
      <c r="AP10" s="1972"/>
      <c r="AQ10" s="1972"/>
      <c r="AR10" s="1972"/>
      <c r="AS10" s="1966" t="s">
        <v>39</v>
      </c>
      <c r="AT10" s="1966"/>
      <c r="AU10" s="1966"/>
      <c r="AV10" s="1973"/>
      <c r="AW10" s="96"/>
      <c r="AX10" s="973"/>
      <c r="AY10" s="974"/>
      <c r="AZ10" s="974"/>
      <c r="BA10" s="974"/>
      <c r="BB10" s="975"/>
      <c r="BC10" s="976"/>
      <c r="BD10" s="974"/>
      <c r="BE10" s="974"/>
      <c r="BF10" s="974"/>
      <c r="BG10" s="975"/>
      <c r="BH10" s="976"/>
      <c r="BI10" s="974"/>
      <c r="BJ10" s="974"/>
      <c r="BK10" s="974"/>
      <c r="BL10" s="977"/>
      <c r="BM10" s="5"/>
      <c r="BN10" s="5"/>
      <c r="BO10" s="5"/>
      <c r="BP10" s="5"/>
      <c r="BQ10" s="5"/>
      <c r="BR10" s="5"/>
      <c r="BS10" s="5"/>
      <c r="BT10" s="5"/>
      <c r="BU10" s="5"/>
      <c r="BV10" s="5"/>
      <c r="BW10" s="5"/>
      <c r="BX10" s="5"/>
      <c r="BY10" s="5"/>
      <c r="BZ10" s="5"/>
      <c r="CA10" s="5"/>
      <c r="CB10" s="5"/>
      <c r="CC10" s="5"/>
      <c r="CD10" s="5"/>
      <c r="CE10" s="5"/>
      <c r="CF10" s="5"/>
    </row>
    <row r="11" spans="1:84" ht="12" customHeight="1" x14ac:dyDescent="0.25">
      <c r="A11" s="1967"/>
      <c r="B11" s="1968"/>
      <c r="C11" s="1968"/>
      <c r="D11" s="1968"/>
      <c r="E11" s="1968"/>
      <c r="F11" s="1968"/>
      <c r="G11" s="1968"/>
      <c r="H11" s="1968" t="s">
        <v>410</v>
      </c>
      <c r="I11" s="1968"/>
      <c r="J11" s="1968"/>
      <c r="K11" s="1968" t="s">
        <v>44</v>
      </c>
      <c r="L11" s="1968"/>
      <c r="M11" s="1968"/>
      <c r="N11" s="1968" t="s">
        <v>43</v>
      </c>
      <c r="O11" s="1968"/>
      <c r="P11" s="1968"/>
      <c r="Q11" s="1968" t="s">
        <v>42</v>
      </c>
      <c r="R11" s="1968"/>
      <c r="S11" s="1968"/>
      <c r="T11" s="1968" t="s">
        <v>411</v>
      </c>
      <c r="U11" s="1968"/>
      <c r="V11" s="1968"/>
      <c r="W11" s="1968" t="s">
        <v>412</v>
      </c>
      <c r="X11" s="1968"/>
      <c r="Y11" s="1968"/>
      <c r="Z11" s="1975" t="s">
        <v>753</v>
      </c>
      <c r="AA11" s="1975"/>
      <c r="AB11" s="1975"/>
      <c r="AC11" s="1975" t="s">
        <v>754</v>
      </c>
      <c r="AD11" s="1975"/>
      <c r="AE11" s="1975"/>
      <c r="AF11" s="1975" t="s">
        <v>413</v>
      </c>
      <c r="AG11" s="1975"/>
      <c r="AH11" s="1975"/>
      <c r="AI11" s="1975"/>
      <c r="AJ11" s="1968" t="s">
        <v>41</v>
      </c>
      <c r="AK11" s="1968"/>
      <c r="AL11" s="1968"/>
      <c r="AM11" s="1968" t="s">
        <v>414</v>
      </c>
      <c r="AN11" s="1968"/>
      <c r="AO11" s="1968"/>
      <c r="AP11" s="1968"/>
      <c r="AQ11" s="1968"/>
      <c r="AR11" s="1968"/>
      <c r="AS11" s="1968"/>
      <c r="AT11" s="1968"/>
      <c r="AU11" s="1968"/>
      <c r="AV11" s="1974"/>
      <c r="AW11" s="96"/>
      <c r="AX11" s="969"/>
      <c r="AY11" s="945"/>
      <c r="AZ11" s="945"/>
      <c r="BA11" s="945"/>
      <c r="BB11" s="946"/>
      <c r="BC11" s="944"/>
      <c r="BD11" s="945"/>
      <c r="BE11" s="945"/>
      <c r="BF11" s="945"/>
      <c r="BG11" s="946"/>
      <c r="BH11" s="944"/>
      <c r="BI11" s="945"/>
      <c r="BJ11" s="945"/>
      <c r="BK11" s="945"/>
      <c r="BL11" s="949"/>
      <c r="BM11" s="5"/>
      <c r="BN11" s="5"/>
      <c r="BO11" s="5"/>
      <c r="BP11" s="5"/>
      <c r="BQ11" s="5"/>
      <c r="BR11" s="5"/>
      <c r="BS11" s="5"/>
      <c r="BT11" s="5"/>
      <c r="BU11" s="5"/>
      <c r="BV11" s="5"/>
      <c r="BW11" s="5"/>
      <c r="BX11" s="5"/>
      <c r="BY11" s="5"/>
      <c r="BZ11" s="5"/>
      <c r="CA11" s="5"/>
      <c r="CB11" s="5"/>
      <c r="CC11" s="5"/>
      <c r="CD11" s="5"/>
      <c r="CE11" s="5"/>
      <c r="CF11" s="5"/>
    </row>
    <row r="12" spans="1:84" ht="12" customHeight="1" x14ac:dyDescent="0.25">
      <c r="A12" s="1967"/>
      <c r="B12" s="1968"/>
      <c r="C12" s="1968"/>
      <c r="D12" s="1968"/>
      <c r="E12" s="1968"/>
      <c r="F12" s="1968"/>
      <c r="G12" s="1968"/>
      <c r="H12" s="1968"/>
      <c r="I12" s="1968"/>
      <c r="J12" s="1968"/>
      <c r="K12" s="1968"/>
      <c r="L12" s="1968"/>
      <c r="M12" s="1968"/>
      <c r="N12" s="1968"/>
      <c r="O12" s="1968"/>
      <c r="P12" s="1968"/>
      <c r="Q12" s="1968"/>
      <c r="R12" s="1968"/>
      <c r="S12" s="1968"/>
      <c r="T12" s="1968"/>
      <c r="U12" s="1968"/>
      <c r="V12" s="1968"/>
      <c r="W12" s="1968"/>
      <c r="X12" s="1968"/>
      <c r="Y12" s="1968"/>
      <c r="Z12" s="1975"/>
      <c r="AA12" s="1975"/>
      <c r="AB12" s="1975"/>
      <c r="AC12" s="1975"/>
      <c r="AD12" s="1975"/>
      <c r="AE12" s="1975"/>
      <c r="AF12" s="1975"/>
      <c r="AG12" s="1975"/>
      <c r="AH12" s="1975"/>
      <c r="AI12" s="1975"/>
      <c r="AJ12" s="1968"/>
      <c r="AK12" s="1968"/>
      <c r="AL12" s="1968"/>
      <c r="AM12" s="1968"/>
      <c r="AN12" s="1968"/>
      <c r="AO12" s="1968"/>
      <c r="AP12" s="1968"/>
      <c r="AQ12" s="1968"/>
      <c r="AR12" s="1968"/>
      <c r="AS12" s="1968"/>
      <c r="AT12" s="1968"/>
      <c r="AU12" s="1968"/>
      <c r="AV12" s="1974"/>
      <c r="AW12" s="96"/>
      <c r="AX12" s="969"/>
      <c r="AY12" s="945"/>
      <c r="AZ12" s="945"/>
      <c r="BA12" s="945"/>
      <c r="BB12" s="946"/>
      <c r="BC12" s="944"/>
      <c r="BD12" s="945"/>
      <c r="BE12" s="945"/>
      <c r="BF12" s="945"/>
      <c r="BG12" s="946"/>
      <c r="BH12" s="944"/>
      <c r="BI12" s="945"/>
      <c r="BJ12" s="945"/>
      <c r="BK12" s="945"/>
      <c r="BL12" s="949"/>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1963"/>
      <c r="B13" s="1960"/>
      <c r="C13" s="1960"/>
      <c r="D13" s="1960"/>
      <c r="E13" s="1960"/>
      <c r="F13" s="1960"/>
      <c r="G13" s="1960"/>
      <c r="H13" s="1959"/>
      <c r="I13" s="1959"/>
      <c r="J13" s="1959"/>
      <c r="K13" s="1959"/>
      <c r="L13" s="1959"/>
      <c r="M13" s="1959"/>
      <c r="N13" s="1959"/>
      <c r="O13" s="1959"/>
      <c r="P13" s="1959"/>
      <c r="Q13" s="1959"/>
      <c r="R13" s="1959"/>
      <c r="S13" s="1959"/>
      <c r="T13" s="1959"/>
      <c r="U13" s="1959"/>
      <c r="V13" s="1959"/>
      <c r="W13" s="1959"/>
      <c r="X13" s="1959"/>
      <c r="Y13" s="1959"/>
      <c r="Z13" s="1959"/>
      <c r="AA13" s="1959"/>
      <c r="AB13" s="1959"/>
      <c r="AC13" s="1959"/>
      <c r="AD13" s="1959"/>
      <c r="AE13" s="1959"/>
      <c r="AF13" s="1960"/>
      <c r="AG13" s="1960"/>
      <c r="AH13" s="1960"/>
      <c r="AI13" s="1960"/>
      <c r="AJ13" s="1960"/>
      <c r="AK13" s="1960"/>
      <c r="AL13" s="1960"/>
      <c r="AM13" s="1960"/>
      <c r="AN13" s="1960"/>
      <c r="AO13" s="1960"/>
      <c r="AP13" s="1960"/>
      <c r="AQ13" s="1960"/>
      <c r="AR13" s="1960"/>
      <c r="AS13" s="1961"/>
      <c r="AT13" s="1961"/>
      <c r="AU13" s="1961"/>
      <c r="AV13" s="1962"/>
      <c r="AW13" s="96"/>
      <c r="AX13" s="969"/>
      <c r="AY13" s="945"/>
      <c r="AZ13" s="945"/>
      <c r="BA13" s="945"/>
      <c r="BB13" s="946"/>
      <c r="BC13" s="944"/>
      <c r="BD13" s="945"/>
      <c r="BE13" s="945"/>
      <c r="BF13" s="945"/>
      <c r="BG13" s="946"/>
      <c r="BH13" s="944"/>
      <c r="BI13" s="945"/>
      <c r="BJ13" s="945"/>
      <c r="BK13" s="945"/>
      <c r="BL13" s="949"/>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1963"/>
      <c r="B14" s="1960"/>
      <c r="C14" s="1960"/>
      <c r="D14" s="1960"/>
      <c r="E14" s="1960"/>
      <c r="F14" s="1960"/>
      <c r="G14" s="1960"/>
      <c r="H14" s="1959"/>
      <c r="I14" s="1959"/>
      <c r="J14" s="1959"/>
      <c r="K14" s="1959"/>
      <c r="L14" s="1959"/>
      <c r="M14" s="1959"/>
      <c r="N14" s="1959"/>
      <c r="O14" s="1959"/>
      <c r="P14" s="1959"/>
      <c r="Q14" s="1959"/>
      <c r="R14" s="1959"/>
      <c r="S14" s="1959"/>
      <c r="T14" s="1959"/>
      <c r="U14" s="1959"/>
      <c r="V14" s="1959"/>
      <c r="W14" s="1959"/>
      <c r="X14" s="1959"/>
      <c r="Y14" s="1959"/>
      <c r="Z14" s="1959"/>
      <c r="AA14" s="1959"/>
      <c r="AB14" s="1959"/>
      <c r="AC14" s="1959"/>
      <c r="AD14" s="1959"/>
      <c r="AE14" s="1959"/>
      <c r="AF14" s="1960"/>
      <c r="AG14" s="1960"/>
      <c r="AH14" s="1960"/>
      <c r="AI14" s="1960"/>
      <c r="AJ14" s="1960"/>
      <c r="AK14" s="1960"/>
      <c r="AL14" s="1960"/>
      <c r="AM14" s="1960"/>
      <c r="AN14" s="1960"/>
      <c r="AO14" s="1960"/>
      <c r="AP14" s="1960"/>
      <c r="AQ14" s="1960"/>
      <c r="AR14" s="1960"/>
      <c r="AS14" s="1961"/>
      <c r="AT14" s="1961"/>
      <c r="AU14" s="1961"/>
      <c r="AV14" s="1962"/>
      <c r="AW14" s="96"/>
      <c r="AX14" s="969"/>
      <c r="AY14" s="945"/>
      <c r="AZ14" s="945"/>
      <c r="BA14" s="945"/>
      <c r="BB14" s="946"/>
      <c r="BC14" s="944"/>
      <c r="BD14" s="945"/>
      <c r="BE14" s="945"/>
      <c r="BF14" s="945"/>
      <c r="BG14" s="946"/>
      <c r="BH14" s="944"/>
      <c r="BI14" s="945"/>
      <c r="BJ14" s="945"/>
      <c r="BK14" s="945"/>
      <c r="BL14" s="949"/>
      <c r="BM14" s="5"/>
      <c r="BN14" s="5"/>
      <c r="BO14" s="5"/>
      <c r="BP14" s="5"/>
      <c r="BQ14" s="5"/>
      <c r="BR14" s="5"/>
      <c r="BS14" s="5"/>
      <c r="BT14" s="5"/>
      <c r="BU14" s="5"/>
      <c r="BV14" s="5"/>
      <c r="BW14" s="5"/>
      <c r="BX14" s="5"/>
      <c r="BY14" s="5"/>
      <c r="BZ14" s="5"/>
      <c r="CA14" s="5"/>
      <c r="CB14" s="5"/>
      <c r="CC14" s="5"/>
      <c r="CD14" s="5"/>
      <c r="CE14" s="5"/>
      <c r="CF14" s="5"/>
    </row>
    <row r="15" spans="1:84" s="10" customFormat="1" ht="12" customHeight="1" thickBot="1" x14ac:dyDescent="0.3">
      <c r="A15" s="1963"/>
      <c r="B15" s="1960"/>
      <c r="C15" s="1960"/>
      <c r="D15" s="1960"/>
      <c r="E15" s="1960"/>
      <c r="F15" s="1960"/>
      <c r="G15" s="1960"/>
      <c r="H15" s="1959"/>
      <c r="I15" s="1959"/>
      <c r="J15" s="1959"/>
      <c r="K15" s="1959"/>
      <c r="L15" s="1959"/>
      <c r="M15" s="1959"/>
      <c r="N15" s="1959"/>
      <c r="O15" s="1959"/>
      <c r="P15" s="1959"/>
      <c r="Q15" s="1959"/>
      <c r="R15" s="1959"/>
      <c r="S15" s="1959"/>
      <c r="T15" s="1959"/>
      <c r="U15" s="1959"/>
      <c r="V15" s="1959"/>
      <c r="W15" s="1959"/>
      <c r="X15" s="1959"/>
      <c r="Y15" s="1959"/>
      <c r="Z15" s="1959"/>
      <c r="AA15" s="1959"/>
      <c r="AB15" s="1959"/>
      <c r="AC15" s="1959"/>
      <c r="AD15" s="1959"/>
      <c r="AE15" s="1959"/>
      <c r="AF15" s="1960"/>
      <c r="AG15" s="1960"/>
      <c r="AH15" s="1960"/>
      <c r="AI15" s="1960"/>
      <c r="AJ15" s="1960"/>
      <c r="AK15" s="1960"/>
      <c r="AL15" s="1960"/>
      <c r="AM15" s="1960"/>
      <c r="AN15" s="1960"/>
      <c r="AO15" s="1960"/>
      <c r="AP15" s="1960"/>
      <c r="AQ15" s="1960"/>
      <c r="AR15" s="1960"/>
      <c r="AS15" s="1961"/>
      <c r="AT15" s="1961"/>
      <c r="AU15" s="1961"/>
      <c r="AV15" s="1962"/>
      <c r="AW15" s="96"/>
      <c r="AX15" s="952"/>
      <c r="AY15" s="942"/>
      <c r="AZ15" s="942"/>
      <c r="BA15" s="942"/>
      <c r="BB15" s="943"/>
      <c r="BC15" s="941"/>
      <c r="BD15" s="942"/>
      <c r="BE15" s="942"/>
      <c r="BF15" s="942"/>
      <c r="BG15" s="943"/>
      <c r="BH15" s="941"/>
      <c r="BI15" s="942"/>
      <c r="BJ15" s="942"/>
      <c r="BK15" s="942"/>
      <c r="BL15" s="951"/>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1963"/>
      <c r="B16" s="1960"/>
      <c r="C16" s="1960"/>
      <c r="D16" s="1960"/>
      <c r="E16" s="1960"/>
      <c r="F16" s="1960"/>
      <c r="G16" s="1960"/>
      <c r="H16" s="1959"/>
      <c r="I16" s="1959"/>
      <c r="J16" s="1959"/>
      <c r="K16" s="1959"/>
      <c r="L16" s="1959"/>
      <c r="M16" s="1959"/>
      <c r="N16" s="1959"/>
      <c r="O16" s="1959"/>
      <c r="P16" s="1959"/>
      <c r="Q16" s="1959"/>
      <c r="R16" s="1959"/>
      <c r="S16" s="1959"/>
      <c r="T16" s="1959"/>
      <c r="U16" s="1959"/>
      <c r="V16" s="1959"/>
      <c r="W16" s="1959"/>
      <c r="X16" s="1959"/>
      <c r="Y16" s="1959"/>
      <c r="Z16" s="1959"/>
      <c r="AA16" s="1959"/>
      <c r="AB16" s="1959"/>
      <c r="AC16" s="1959"/>
      <c r="AD16" s="1959"/>
      <c r="AE16" s="1959"/>
      <c r="AF16" s="1960"/>
      <c r="AG16" s="1960"/>
      <c r="AH16" s="1960"/>
      <c r="AI16" s="1960"/>
      <c r="AJ16" s="1960"/>
      <c r="AK16" s="1960"/>
      <c r="AL16" s="1960"/>
      <c r="AM16" s="1960"/>
      <c r="AN16" s="1960"/>
      <c r="AO16" s="1960"/>
      <c r="AP16" s="1960"/>
      <c r="AQ16" s="1960"/>
      <c r="AR16" s="1960"/>
      <c r="AS16" s="1961"/>
      <c r="AT16" s="1961"/>
      <c r="AU16" s="1961"/>
      <c r="AV16" s="1962"/>
      <c r="AW16" s="96"/>
      <c r="AX16" s="96"/>
      <c r="AY16" s="96"/>
      <c r="AZ16" s="96"/>
      <c r="BA16" s="96"/>
      <c r="BB16" s="96"/>
      <c r="BC16" s="96"/>
      <c r="BD16" s="96"/>
      <c r="BE16" s="96"/>
      <c r="BF16" s="9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1963"/>
      <c r="B17" s="1960"/>
      <c r="C17" s="1960"/>
      <c r="D17" s="1960"/>
      <c r="E17" s="1960"/>
      <c r="F17" s="1960"/>
      <c r="G17" s="1960"/>
      <c r="H17" s="1959"/>
      <c r="I17" s="1959"/>
      <c r="J17" s="1959"/>
      <c r="K17" s="1959"/>
      <c r="L17" s="1959"/>
      <c r="M17" s="1959"/>
      <c r="N17" s="1959"/>
      <c r="O17" s="1959"/>
      <c r="P17" s="1959"/>
      <c r="Q17" s="1959"/>
      <c r="R17" s="1959"/>
      <c r="S17" s="1959"/>
      <c r="T17" s="1959"/>
      <c r="U17" s="1959"/>
      <c r="V17" s="1959"/>
      <c r="W17" s="1959"/>
      <c r="X17" s="1959"/>
      <c r="Y17" s="1959"/>
      <c r="Z17" s="1959"/>
      <c r="AA17" s="1959"/>
      <c r="AB17" s="1959"/>
      <c r="AC17" s="1959"/>
      <c r="AD17" s="1959"/>
      <c r="AE17" s="1959"/>
      <c r="AF17" s="1960"/>
      <c r="AG17" s="1960"/>
      <c r="AH17" s="1960"/>
      <c r="AI17" s="1960"/>
      <c r="AJ17" s="1960"/>
      <c r="AK17" s="1960"/>
      <c r="AL17" s="1960"/>
      <c r="AM17" s="1960"/>
      <c r="AN17" s="1960"/>
      <c r="AO17" s="1960"/>
      <c r="AP17" s="1960"/>
      <c r="AQ17" s="1960"/>
      <c r="AR17" s="1960"/>
      <c r="AS17" s="1961"/>
      <c r="AT17" s="1961"/>
      <c r="AU17" s="1961"/>
      <c r="AV17" s="1962"/>
      <c r="AW17" s="96"/>
      <c r="AX17" s="96"/>
      <c r="AY17" s="96"/>
      <c r="AZ17" s="96"/>
      <c r="BA17" s="96"/>
      <c r="BB17" s="96"/>
      <c r="BC17" s="96"/>
      <c r="BD17" s="96"/>
      <c r="BE17" s="96"/>
      <c r="BF17" s="9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1963"/>
      <c r="B18" s="1960"/>
      <c r="C18" s="1960"/>
      <c r="D18" s="1960"/>
      <c r="E18" s="1960"/>
      <c r="F18" s="1960"/>
      <c r="G18" s="1960"/>
      <c r="H18" s="1959"/>
      <c r="I18" s="1959"/>
      <c r="J18" s="1959"/>
      <c r="K18" s="1959"/>
      <c r="L18" s="1959"/>
      <c r="M18" s="1959"/>
      <c r="N18" s="1959"/>
      <c r="O18" s="1959"/>
      <c r="P18" s="1959"/>
      <c r="Q18" s="1959"/>
      <c r="R18" s="1959"/>
      <c r="S18" s="1959"/>
      <c r="T18" s="1959"/>
      <c r="U18" s="1959"/>
      <c r="V18" s="1959"/>
      <c r="W18" s="1959"/>
      <c r="X18" s="1959"/>
      <c r="Y18" s="1959"/>
      <c r="Z18" s="1959"/>
      <c r="AA18" s="1959"/>
      <c r="AB18" s="1959"/>
      <c r="AC18" s="1959"/>
      <c r="AD18" s="1959"/>
      <c r="AE18" s="1959"/>
      <c r="AF18" s="1960"/>
      <c r="AG18" s="1960"/>
      <c r="AH18" s="1960"/>
      <c r="AI18" s="1960"/>
      <c r="AJ18" s="1960"/>
      <c r="AK18" s="1960"/>
      <c r="AL18" s="1960"/>
      <c r="AM18" s="1960"/>
      <c r="AN18" s="1960"/>
      <c r="AO18" s="1960"/>
      <c r="AP18" s="1960"/>
      <c r="AQ18" s="1960"/>
      <c r="AR18" s="1960"/>
      <c r="AS18" s="1961"/>
      <c r="AT18" s="1961"/>
      <c r="AU18" s="1961"/>
      <c r="AV18" s="1962"/>
      <c r="AW18" s="96"/>
      <c r="AX18" s="286"/>
      <c r="AY18" s="286"/>
      <c r="AZ18" s="286"/>
      <c r="BA18" s="286"/>
      <c r="BB18" s="286"/>
      <c r="BC18" s="286"/>
      <c r="BD18" s="286"/>
      <c r="BE18" s="286"/>
      <c r="BF18" s="28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1963"/>
      <c r="B19" s="1960"/>
      <c r="C19" s="1960"/>
      <c r="D19" s="1960"/>
      <c r="E19" s="1960"/>
      <c r="F19" s="1960"/>
      <c r="G19" s="1960"/>
      <c r="H19" s="1959"/>
      <c r="I19" s="1959"/>
      <c r="J19" s="1959"/>
      <c r="K19" s="1959"/>
      <c r="L19" s="1959"/>
      <c r="M19" s="1959"/>
      <c r="N19" s="1959"/>
      <c r="O19" s="1959"/>
      <c r="P19" s="1959"/>
      <c r="Q19" s="1959"/>
      <c r="R19" s="1959"/>
      <c r="S19" s="1959"/>
      <c r="T19" s="1959"/>
      <c r="U19" s="1959"/>
      <c r="V19" s="1959"/>
      <c r="W19" s="1959"/>
      <c r="X19" s="1959"/>
      <c r="Y19" s="1959"/>
      <c r="Z19" s="1959"/>
      <c r="AA19" s="1959"/>
      <c r="AB19" s="1959"/>
      <c r="AC19" s="1959"/>
      <c r="AD19" s="1959"/>
      <c r="AE19" s="1959"/>
      <c r="AF19" s="1960"/>
      <c r="AG19" s="1960"/>
      <c r="AH19" s="1960"/>
      <c r="AI19" s="1960"/>
      <c r="AJ19" s="1960"/>
      <c r="AK19" s="1960"/>
      <c r="AL19" s="1960"/>
      <c r="AM19" s="1960"/>
      <c r="AN19" s="1960"/>
      <c r="AO19" s="1960"/>
      <c r="AP19" s="1960"/>
      <c r="AQ19" s="1960"/>
      <c r="AR19" s="1960"/>
      <c r="AS19" s="1961"/>
      <c r="AT19" s="1961"/>
      <c r="AU19" s="1961"/>
      <c r="AV19" s="1962"/>
      <c r="AW19" s="96"/>
      <c r="AX19" s="286"/>
      <c r="AY19" s="286"/>
      <c r="AZ19" s="286"/>
      <c r="BA19" s="286"/>
      <c r="BB19" s="286"/>
      <c r="BC19" s="286"/>
      <c r="BD19" s="286"/>
      <c r="BE19" s="286"/>
      <c r="BF19" s="28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1963"/>
      <c r="B20" s="1960"/>
      <c r="C20" s="1960"/>
      <c r="D20" s="1960"/>
      <c r="E20" s="1960"/>
      <c r="F20" s="1960"/>
      <c r="G20" s="1960"/>
      <c r="H20" s="1959"/>
      <c r="I20" s="1959"/>
      <c r="J20" s="1959"/>
      <c r="K20" s="1959"/>
      <c r="L20" s="1959"/>
      <c r="M20" s="1959"/>
      <c r="N20" s="1959"/>
      <c r="O20" s="1959"/>
      <c r="P20" s="1959"/>
      <c r="Q20" s="1959"/>
      <c r="R20" s="1959"/>
      <c r="S20" s="1959"/>
      <c r="T20" s="1959"/>
      <c r="U20" s="1959"/>
      <c r="V20" s="1959"/>
      <c r="W20" s="1959"/>
      <c r="X20" s="1959"/>
      <c r="Y20" s="1959"/>
      <c r="Z20" s="1959"/>
      <c r="AA20" s="1959"/>
      <c r="AB20" s="1959"/>
      <c r="AC20" s="1959"/>
      <c r="AD20" s="1959"/>
      <c r="AE20" s="1959"/>
      <c r="AF20" s="1960"/>
      <c r="AG20" s="1960"/>
      <c r="AH20" s="1960"/>
      <c r="AI20" s="1960"/>
      <c r="AJ20" s="1960"/>
      <c r="AK20" s="1960"/>
      <c r="AL20" s="1960"/>
      <c r="AM20" s="1960"/>
      <c r="AN20" s="1960"/>
      <c r="AO20" s="1960"/>
      <c r="AP20" s="1960"/>
      <c r="AQ20" s="1960"/>
      <c r="AR20" s="1960"/>
      <c r="AS20" s="1961"/>
      <c r="AT20" s="1961"/>
      <c r="AU20" s="1961"/>
      <c r="AV20" s="1962"/>
      <c r="AW20" s="96"/>
      <c r="AX20" s="96"/>
      <c r="AY20" s="96"/>
      <c r="AZ20" s="96"/>
      <c r="BA20" s="96"/>
      <c r="BB20" s="96"/>
      <c r="BC20" s="96"/>
      <c r="BD20" s="287"/>
      <c r="BE20" s="287"/>
      <c r="BF20" s="287"/>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1963"/>
      <c r="B21" s="1960"/>
      <c r="C21" s="1960"/>
      <c r="D21" s="1960"/>
      <c r="E21" s="1960"/>
      <c r="F21" s="1960"/>
      <c r="G21" s="1960"/>
      <c r="H21" s="1959"/>
      <c r="I21" s="1959"/>
      <c r="J21" s="1959"/>
      <c r="K21" s="1959"/>
      <c r="L21" s="1959"/>
      <c r="M21" s="1959"/>
      <c r="N21" s="1959"/>
      <c r="O21" s="1959"/>
      <c r="P21" s="1959"/>
      <c r="Q21" s="1959"/>
      <c r="R21" s="1959"/>
      <c r="S21" s="1959"/>
      <c r="T21" s="1959"/>
      <c r="U21" s="1959"/>
      <c r="V21" s="1959"/>
      <c r="W21" s="1959"/>
      <c r="X21" s="1959"/>
      <c r="Y21" s="1959"/>
      <c r="Z21" s="1959"/>
      <c r="AA21" s="1959"/>
      <c r="AB21" s="1959"/>
      <c r="AC21" s="1959"/>
      <c r="AD21" s="1959"/>
      <c r="AE21" s="1959"/>
      <c r="AF21" s="1960"/>
      <c r="AG21" s="1960"/>
      <c r="AH21" s="1960"/>
      <c r="AI21" s="1960"/>
      <c r="AJ21" s="1960"/>
      <c r="AK21" s="1960"/>
      <c r="AL21" s="1960"/>
      <c r="AM21" s="1960"/>
      <c r="AN21" s="1960"/>
      <c r="AO21" s="1960"/>
      <c r="AP21" s="1960"/>
      <c r="AQ21" s="1960"/>
      <c r="AR21" s="1960"/>
      <c r="AS21" s="1961"/>
      <c r="AT21" s="1961"/>
      <c r="AU21" s="1961"/>
      <c r="AV21" s="1962"/>
      <c r="AW21" s="96"/>
      <c r="AX21" s="96"/>
      <c r="AY21" s="96"/>
      <c r="AZ21" s="96"/>
      <c r="BA21" s="96"/>
      <c r="BB21" s="96"/>
      <c r="BC21" s="96"/>
      <c r="BD21" s="288"/>
      <c r="BE21" s="288"/>
      <c r="BF21" s="288"/>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1963"/>
      <c r="B22" s="1960"/>
      <c r="C22" s="1960"/>
      <c r="D22" s="1960"/>
      <c r="E22" s="1960"/>
      <c r="F22" s="1960"/>
      <c r="G22" s="1960"/>
      <c r="H22" s="1959"/>
      <c r="I22" s="1959"/>
      <c r="J22" s="1959"/>
      <c r="K22" s="1959"/>
      <c r="L22" s="1959"/>
      <c r="M22" s="1959"/>
      <c r="N22" s="1959"/>
      <c r="O22" s="1959"/>
      <c r="P22" s="1959"/>
      <c r="Q22" s="1959"/>
      <c r="R22" s="1959"/>
      <c r="S22" s="1959"/>
      <c r="T22" s="1959"/>
      <c r="U22" s="1959"/>
      <c r="V22" s="1959"/>
      <c r="W22" s="1959"/>
      <c r="X22" s="1959"/>
      <c r="Y22" s="1959"/>
      <c r="Z22" s="1959"/>
      <c r="AA22" s="1959"/>
      <c r="AB22" s="1959"/>
      <c r="AC22" s="1959"/>
      <c r="AD22" s="1959"/>
      <c r="AE22" s="1959"/>
      <c r="AF22" s="1960"/>
      <c r="AG22" s="1960"/>
      <c r="AH22" s="1960"/>
      <c r="AI22" s="1960"/>
      <c r="AJ22" s="1960"/>
      <c r="AK22" s="1960"/>
      <c r="AL22" s="1960"/>
      <c r="AM22" s="1960"/>
      <c r="AN22" s="1960"/>
      <c r="AO22" s="1960"/>
      <c r="AP22" s="1960"/>
      <c r="AQ22" s="1960"/>
      <c r="AR22" s="1960"/>
      <c r="AS22" s="1961"/>
      <c r="AT22" s="1961"/>
      <c r="AU22" s="1961"/>
      <c r="AV22" s="1962"/>
      <c r="AW22" s="96"/>
      <c r="AX22" s="96"/>
      <c r="AY22" s="96"/>
      <c r="AZ22" s="96"/>
      <c r="BA22" s="96"/>
      <c r="BB22" s="96"/>
      <c r="BC22" s="96"/>
      <c r="BD22" s="289"/>
      <c r="BE22" s="289"/>
      <c r="BF22" s="289"/>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1963"/>
      <c r="B23" s="1960"/>
      <c r="C23" s="1960"/>
      <c r="D23" s="1960"/>
      <c r="E23" s="1960"/>
      <c r="F23" s="1960"/>
      <c r="G23" s="1960"/>
      <c r="H23" s="1959"/>
      <c r="I23" s="1959"/>
      <c r="J23" s="1959"/>
      <c r="K23" s="1959"/>
      <c r="L23" s="1959"/>
      <c r="M23" s="1959"/>
      <c r="N23" s="1959"/>
      <c r="O23" s="1959"/>
      <c r="P23" s="1959"/>
      <c r="Q23" s="1959"/>
      <c r="R23" s="1959"/>
      <c r="S23" s="1959"/>
      <c r="T23" s="1959"/>
      <c r="U23" s="1959"/>
      <c r="V23" s="1959"/>
      <c r="W23" s="1959"/>
      <c r="X23" s="1959"/>
      <c r="Y23" s="1959"/>
      <c r="Z23" s="1959"/>
      <c r="AA23" s="1959"/>
      <c r="AB23" s="1959"/>
      <c r="AC23" s="1959"/>
      <c r="AD23" s="1959"/>
      <c r="AE23" s="1959"/>
      <c r="AF23" s="1960"/>
      <c r="AG23" s="1960"/>
      <c r="AH23" s="1960"/>
      <c r="AI23" s="1960"/>
      <c r="AJ23" s="1960"/>
      <c r="AK23" s="1960"/>
      <c r="AL23" s="1960"/>
      <c r="AM23" s="1960"/>
      <c r="AN23" s="1960"/>
      <c r="AO23" s="1960"/>
      <c r="AP23" s="1960"/>
      <c r="AQ23" s="1960"/>
      <c r="AR23" s="1960"/>
      <c r="AS23" s="1961"/>
      <c r="AT23" s="1961"/>
      <c r="AU23" s="1961"/>
      <c r="AV23" s="1962"/>
      <c r="AW23" s="96"/>
      <c r="AX23" s="96"/>
      <c r="AY23" s="96"/>
      <c r="AZ23" s="96"/>
      <c r="BA23" s="96"/>
      <c r="BB23" s="96"/>
      <c r="BC23" s="96"/>
      <c r="BD23" s="96"/>
      <c r="BE23" s="96"/>
      <c r="BF23" s="9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1963"/>
      <c r="B24" s="1960"/>
      <c r="C24" s="1960"/>
      <c r="D24" s="1960"/>
      <c r="E24" s="1960"/>
      <c r="F24" s="1960"/>
      <c r="G24" s="1960"/>
      <c r="H24" s="1959"/>
      <c r="I24" s="1959"/>
      <c r="J24" s="1959"/>
      <c r="K24" s="1959"/>
      <c r="L24" s="1959"/>
      <c r="M24" s="1959"/>
      <c r="N24" s="1959"/>
      <c r="O24" s="1959"/>
      <c r="P24" s="1959"/>
      <c r="Q24" s="1959"/>
      <c r="R24" s="1959"/>
      <c r="S24" s="1959"/>
      <c r="T24" s="1959"/>
      <c r="U24" s="1959"/>
      <c r="V24" s="1959"/>
      <c r="W24" s="1959"/>
      <c r="X24" s="1959"/>
      <c r="Y24" s="1959"/>
      <c r="Z24" s="1959"/>
      <c r="AA24" s="1959"/>
      <c r="AB24" s="1959"/>
      <c r="AC24" s="1959"/>
      <c r="AD24" s="1959"/>
      <c r="AE24" s="1959"/>
      <c r="AF24" s="1960"/>
      <c r="AG24" s="1960"/>
      <c r="AH24" s="1960"/>
      <c r="AI24" s="1960"/>
      <c r="AJ24" s="1960"/>
      <c r="AK24" s="1960"/>
      <c r="AL24" s="1960"/>
      <c r="AM24" s="1960"/>
      <c r="AN24" s="1960"/>
      <c r="AO24" s="1960"/>
      <c r="AP24" s="1960"/>
      <c r="AQ24" s="1960"/>
      <c r="AR24" s="1960"/>
      <c r="AS24" s="1961"/>
      <c r="AT24" s="1961"/>
      <c r="AU24" s="1961"/>
      <c r="AV24" s="1962"/>
      <c r="AW24" s="96"/>
      <c r="AX24" s="286"/>
      <c r="AY24" s="286"/>
      <c r="AZ24" s="286"/>
      <c r="BA24" s="286"/>
      <c r="BB24" s="286"/>
      <c r="BC24" s="286"/>
      <c r="BD24" s="286"/>
      <c r="BE24" s="286"/>
      <c r="BF24" s="28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1963"/>
      <c r="B25" s="1960"/>
      <c r="C25" s="1960"/>
      <c r="D25" s="1960"/>
      <c r="E25" s="1960"/>
      <c r="F25" s="1960"/>
      <c r="G25" s="1960"/>
      <c r="H25" s="1959"/>
      <c r="I25" s="1959"/>
      <c r="J25" s="1959"/>
      <c r="K25" s="1959"/>
      <c r="L25" s="1959"/>
      <c r="M25" s="1959"/>
      <c r="N25" s="1959"/>
      <c r="O25" s="1959"/>
      <c r="P25" s="1959"/>
      <c r="Q25" s="1959"/>
      <c r="R25" s="1959"/>
      <c r="S25" s="1959"/>
      <c r="T25" s="1959"/>
      <c r="U25" s="1959"/>
      <c r="V25" s="1959"/>
      <c r="W25" s="1959"/>
      <c r="X25" s="1959"/>
      <c r="Y25" s="1959"/>
      <c r="Z25" s="1959"/>
      <c r="AA25" s="1959"/>
      <c r="AB25" s="1959"/>
      <c r="AC25" s="1959"/>
      <c r="AD25" s="1959"/>
      <c r="AE25" s="1959"/>
      <c r="AF25" s="1960"/>
      <c r="AG25" s="1960"/>
      <c r="AH25" s="1960"/>
      <c r="AI25" s="1960"/>
      <c r="AJ25" s="1960"/>
      <c r="AK25" s="1960"/>
      <c r="AL25" s="1960"/>
      <c r="AM25" s="1960"/>
      <c r="AN25" s="1960"/>
      <c r="AO25" s="1960"/>
      <c r="AP25" s="1960"/>
      <c r="AQ25" s="1960"/>
      <c r="AR25" s="1960"/>
      <c r="AS25" s="1961"/>
      <c r="AT25" s="1961"/>
      <c r="AU25" s="1961"/>
      <c r="AV25" s="1962"/>
      <c r="AW25" s="96"/>
      <c r="AX25" s="286"/>
      <c r="AY25" s="286"/>
      <c r="AZ25" s="286"/>
      <c r="BA25" s="286"/>
      <c r="BB25" s="286"/>
      <c r="BC25" s="286"/>
      <c r="BD25" s="286"/>
      <c r="BE25" s="286"/>
      <c r="BF25" s="28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1963"/>
      <c r="B26" s="1960"/>
      <c r="C26" s="1960"/>
      <c r="D26" s="1960"/>
      <c r="E26" s="1960"/>
      <c r="F26" s="1960"/>
      <c r="G26" s="1960"/>
      <c r="H26" s="1959"/>
      <c r="I26" s="1959"/>
      <c r="J26" s="1959"/>
      <c r="K26" s="1959"/>
      <c r="L26" s="1959"/>
      <c r="M26" s="1959"/>
      <c r="N26" s="1959"/>
      <c r="O26" s="1959"/>
      <c r="P26" s="1959"/>
      <c r="Q26" s="1959"/>
      <c r="R26" s="1959"/>
      <c r="S26" s="1959"/>
      <c r="T26" s="1959"/>
      <c r="U26" s="1959"/>
      <c r="V26" s="1959"/>
      <c r="W26" s="1959"/>
      <c r="X26" s="1959"/>
      <c r="Y26" s="1959"/>
      <c r="Z26" s="1959"/>
      <c r="AA26" s="1959"/>
      <c r="AB26" s="1959"/>
      <c r="AC26" s="1959"/>
      <c r="AD26" s="1959"/>
      <c r="AE26" s="1959"/>
      <c r="AF26" s="1960"/>
      <c r="AG26" s="1960"/>
      <c r="AH26" s="1960"/>
      <c r="AI26" s="1960"/>
      <c r="AJ26" s="1960"/>
      <c r="AK26" s="1960"/>
      <c r="AL26" s="1960"/>
      <c r="AM26" s="1960"/>
      <c r="AN26" s="1960"/>
      <c r="AO26" s="1960"/>
      <c r="AP26" s="1960"/>
      <c r="AQ26" s="1960"/>
      <c r="AR26" s="1960"/>
      <c r="AS26" s="1961"/>
      <c r="AT26" s="1961"/>
      <c r="AU26" s="1961"/>
      <c r="AV26" s="1962"/>
      <c r="AW26" s="96"/>
      <c r="AX26" s="96"/>
      <c r="AY26" s="96"/>
      <c r="AZ26" s="96"/>
      <c r="BA26" s="96"/>
      <c r="BB26" s="96"/>
      <c r="BC26" s="96"/>
      <c r="BD26" s="287"/>
      <c r="BE26" s="287"/>
      <c r="BF26" s="287"/>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1963"/>
      <c r="B27" s="1960"/>
      <c r="C27" s="1960"/>
      <c r="D27" s="1960"/>
      <c r="E27" s="1960"/>
      <c r="F27" s="1960"/>
      <c r="G27" s="1960"/>
      <c r="H27" s="1959"/>
      <c r="I27" s="1959"/>
      <c r="J27" s="1959"/>
      <c r="K27" s="1959"/>
      <c r="L27" s="1959"/>
      <c r="M27" s="1959"/>
      <c r="N27" s="1959"/>
      <c r="O27" s="1959"/>
      <c r="P27" s="1959"/>
      <c r="Q27" s="1959"/>
      <c r="R27" s="1959"/>
      <c r="S27" s="1959"/>
      <c r="T27" s="1959"/>
      <c r="U27" s="1959"/>
      <c r="V27" s="1959"/>
      <c r="W27" s="1959"/>
      <c r="X27" s="1959"/>
      <c r="Y27" s="1959"/>
      <c r="Z27" s="1959"/>
      <c r="AA27" s="1959"/>
      <c r="AB27" s="1959"/>
      <c r="AC27" s="1964"/>
      <c r="AD27" s="1959"/>
      <c r="AE27" s="1959"/>
      <c r="AF27" s="1960"/>
      <c r="AG27" s="1960"/>
      <c r="AH27" s="1960"/>
      <c r="AI27" s="1960"/>
      <c r="AJ27" s="1960"/>
      <c r="AK27" s="1960"/>
      <c r="AL27" s="1960"/>
      <c r="AM27" s="1960"/>
      <c r="AN27" s="1960"/>
      <c r="AO27" s="1960"/>
      <c r="AP27" s="1960"/>
      <c r="AQ27" s="1960"/>
      <c r="AR27" s="1960"/>
      <c r="AS27" s="1961"/>
      <c r="AT27" s="1961"/>
      <c r="AU27" s="1961"/>
      <c r="AV27" s="1962"/>
      <c r="AW27" s="96"/>
      <c r="AX27" s="96"/>
      <c r="AY27" s="96"/>
      <c r="AZ27" s="96"/>
      <c r="BA27" s="96"/>
      <c r="BB27" s="96"/>
      <c r="BC27" s="96"/>
      <c r="BD27" s="288"/>
      <c r="BE27" s="288"/>
      <c r="BF27" s="288"/>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1963"/>
      <c r="B28" s="1960"/>
      <c r="C28" s="1960"/>
      <c r="D28" s="1960"/>
      <c r="E28" s="1960"/>
      <c r="F28" s="1960"/>
      <c r="G28" s="1960"/>
      <c r="H28" s="1959"/>
      <c r="I28" s="1959"/>
      <c r="J28" s="1959"/>
      <c r="K28" s="1959"/>
      <c r="L28" s="1959"/>
      <c r="M28" s="1959"/>
      <c r="N28" s="1959"/>
      <c r="O28" s="1959"/>
      <c r="P28" s="1959"/>
      <c r="Q28" s="1959"/>
      <c r="R28" s="1959"/>
      <c r="S28" s="1959"/>
      <c r="T28" s="1959"/>
      <c r="U28" s="1959"/>
      <c r="V28" s="1959"/>
      <c r="W28" s="1959"/>
      <c r="X28" s="1959"/>
      <c r="Y28" s="1959"/>
      <c r="Z28" s="1959"/>
      <c r="AA28" s="1959"/>
      <c r="AB28" s="1959"/>
      <c r="AC28" s="1959"/>
      <c r="AD28" s="1959"/>
      <c r="AE28" s="1959"/>
      <c r="AF28" s="1960"/>
      <c r="AG28" s="1960"/>
      <c r="AH28" s="1960"/>
      <c r="AI28" s="1960"/>
      <c r="AJ28" s="1960"/>
      <c r="AK28" s="1960"/>
      <c r="AL28" s="1960"/>
      <c r="AM28" s="1960"/>
      <c r="AN28" s="1960"/>
      <c r="AO28" s="1960"/>
      <c r="AP28" s="1960"/>
      <c r="AQ28" s="1960"/>
      <c r="AR28" s="1960"/>
      <c r="AS28" s="1961"/>
      <c r="AT28" s="1961"/>
      <c r="AU28" s="1961"/>
      <c r="AV28" s="1962"/>
      <c r="AW28" s="96"/>
      <c r="AX28" s="96"/>
      <c r="AY28" s="96"/>
      <c r="AZ28" s="96"/>
      <c r="BA28" s="96"/>
      <c r="BB28" s="96"/>
      <c r="BC28" s="96"/>
      <c r="BD28" s="289"/>
      <c r="BE28" s="289"/>
      <c r="BF28" s="289"/>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1963"/>
      <c r="B29" s="1960"/>
      <c r="C29" s="1960"/>
      <c r="D29" s="1960"/>
      <c r="E29" s="1960"/>
      <c r="F29" s="1960"/>
      <c r="G29" s="1960"/>
      <c r="H29" s="1959"/>
      <c r="I29" s="1959"/>
      <c r="J29" s="1959"/>
      <c r="K29" s="1959"/>
      <c r="L29" s="1959"/>
      <c r="M29" s="1959"/>
      <c r="N29" s="1959"/>
      <c r="O29" s="1959"/>
      <c r="P29" s="1959"/>
      <c r="Q29" s="1959"/>
      <c r="R29" s="1959"/>
      <c r="S29" s="1959"/>
      <c r="T29" s="1959"/>
      <c r="U29" s="1959"/>
      <c r="V29" s="1959"/>
      <c r="W29" s="1959"/>
      <c r="X29" s="1959"/>
      <c r="Y29" s="1959"/>
      <c r="Z29" s="1959"/>
      <c r="AA29" s="1959"/>
      <c r="AB29" s="1959"/>
      <c r="AC29" s="1959"/>
      <c r="AD29" s="1959"/>
      <c r="AE29" s="1959"/>
      <c r="AF29" s="1960"/>
      <c r="AG29" s="1960"/>
      <c r="AH29" s="1960"/>
      <c r="AI29" s="1960"/>
      <c r="AJ29" s="1960"/>
      <c r="AK29" s="1960"/>
      <c r="AL29" s="1960"/>
      <c r="AM29" s="1960"/>
      <c r="AN29" s="1960"/>
      <c r="AO29" s="1960"/>
      <c r="AP29" s="1960"/>
      <c r="AQ29" s="1960"/>
      <c r="AR29" s="1960"/>
      <c r="AS29" s="1961"/>
      <c r="AT29" s="1961"/>
      <c r="AU29" s="1961"/>
      <c r="AV29" s="1962"/>
      <c r="AW29" s="96"/>
      <c r="AX29" s="96"/>
      <c r="AY29" s="96"/>
      <c r="AZ29" s="96"/>
      <c r="BA29" s="96"/>
      <c r="BB29" s="96"/>
      <c r="BC29" s="96"/>
      <c r="BD29" s="96"/>
      <c r="BE29" s="96"/>
      <c r="BF29" s="9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1963"/>
      <c r="B30" s="1960"/>
      <c r="C30" s="1960"/>
      <c r="D30" s="1960"/>
      <c r="E30" s="1960"/>
      <c r="F30" s="1960"/>
      <c r="G30" s="1960"/>
      <c r="H30" s="1959"/>
      <c r="I30" s="1959"/>
      <c r="J30" s="1959"/>
      <c r="K30" s="1959"/>
      <c r="L30" s="1959"/>
      <c r="M30" s="1959"/>
      <c r="N30" s="1959"/>
      <c r="O30" s="1959"/>
      <c r="P30" s="1959"/>
      <c r="Q30" s="1959"/>
      <c r="R30" s="1959"/>
      <c r="S30" s="1959"/>
      <c r="T30" s="1959"/>
      <c r="U30" s="1959"/>
      <c r="V30" s="1959"/>
      <c r="W30" s="1959"/>
      <c r="X30" s="1959"/>
      <c r="Y30" s="1959"/>
      <c r="Z30" s="1959"/>
      <c r="AA30" s="1959"/>
      <c r="AB30" s="1959"/>
      <c r="AC30" s="1959"/>
      <c r="AD30" s="1959"/>
      <c r="AE30" s="1959"/>
      <c r="AF30" s="1960"/>
      <c r="AG30" s="1960"/>
      <c r="AH30" s="1960"/>
      <c r="AI30" s="1960"/>
      <c r="AJ30" s="1960"/>
      <c r="AK30" s="1960"/>
      <c r="AL30" s="1960"/>
      <c r="AM30" s="1960"/>
      <c r="AN30" s="1960"/>
      <c r="AO30" s="1960"/>
      <c r="AP30" s="1960"/>
      <c r="AQ30" s="1960"/>
      <c r="AR30" s="1960"/>
      <c r="AS30" s="1961"/>
      <c r="AT30" s="1961"/>
      <c r="AU30" s="1961"/>
      <c r="AV30" s="1962"/>
      <c r="AW30" s="96"/>
      <c r="AX30" s="96"/>
      <c r="AY30" s="96"/>
      <c r="AZ30" s="96"/>
      <c r="BA30" s="96"/>
      <c r="BB30" s="96"/>
      <c r="BC30" s="96"/>
      <c r="BD30" s="96"/>
      <c r="BE30" s="96"/>
      <c r="BF30" s="9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1963"/>
      <c r="B31" s="1960"/>
      <c r="C31" s="1960"/>
      <c r="D31" s="1960"/>
      <c r="E31" s="1960"/>
      <c r="F31" s="1960"/>
      <c r="G31" s="1960"/>
      <c r="H31" s="1959"/>
      <c r="I31" s="1959"/>
      <c r="J31" s="1959"/>
      <c r="K31" s="1959"/>
      <c r="L31" s="1959"/>
      <c r="M31" s="1959"/>
      <c r="N31" s="1959"/>
      <c r="O31" s="1959"/>
      <c r="P31" s="1959"/>
      <c r="Q31" s="1959"/>
      <c r="R31" s="1959"/>
      <c r="S31" s="1959"/>
      <c r="T31" s="1959"/>
      <c r="U31" s="1959"/>
      <c r="V31" s="1959"/>
      <c r="W31" s="1959"/>
      <c r="X31" s="1959"/>
      <c r="Y31" s="1959"/>
      <c r="Z31" s="1959"/>
      <c r="AA31" s="1959"/>
      <c r="AB31" s="1959"/>
      <c r="AC31" s="1959"/>
      <c r="AD31" s="1959"/>
      <c r="AE31" s="1959"/>
      <c r="AF31" s="1960"/>
      <c r="AG31" s="1960"/>
      <c r="AH31" s="1960"/>
      <c r="AI31" s="1960"/>
      <c r="AJ31" s="1960"/>
      <c r="AK31" s="1960"/>
      <c r="AL31" s="1960"/>
      <c r="AM31" s="1960"/>
      <c r="AN31" s="1960"/>
      <c r="AO31" s="1960"/>
      <c r="AP31" s="1960"/>
      <c r="AQ31" s="1960"/>
      <c r="AR31" s="1960"/>
      <c r="AS31" s="1961"/>
      <c r="AT31" s="1961"/>
      <c r="AU31" s="1961"/>
      <c r="AV31" s="1962"/>
      <c r="AW31" s="96"/>
      <c r="AX31" s="96"/>
      <c r="AY31" s="96"/>
      <c r="AZ31" s="96"/>
      <c r="BA31" s="96"/>
      <c r="BB31" s="96"/>
      <c r="BC31" s="96"/>
      <c r="BD31" s="96"/>
      <c r="BE31" s="96"/>
      <c r="BF31" s="9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1963"/>
      <c r="B32" s="1960"/>
      <c r="C32" s="1960"/>
      <c r="D32" s="1960"/>
      <c r="E32" s="1960"/>
      <c r="F32" s="1960"/>
      <c r="G32" s="1960"/>
      <c r="H32" s="1959"/>
      <c r="I32" s="1959"/>
      <c r="J32" s="1959"/>
      <c r="K32" s="1959"/>
      <c r="L32" s="1959"/>
      <c r="M32" s="1959"/>
      <c r="N32" s="1959"/>
      <c r="O32" s="1959"/>
      <c r="P32" s="1959"/>
      <c r="Q32" s="1959"/>
      <c r="R32" s="1959"/>
      <c r="S32" s="1959"/>
      <c r="T32" s="1959"/>
      <c r="U32" s="1959"/>
      <c r="V32" s="1959"/>
      <c r="W32" s="1959"/>
      <c r="X32" s="1959"/>
      <c r="Y32" s="1959"/>
      <c r="Z32" s="1959"/>
      <c r="AA32" s="1959"/>
      <c r="AB32" s="1959"/>
      <c r="AC32" s="1959"/>
      <c r="AD32" s="1959"/>
      <c r="AE32" s="1959"/>
      <c r="AF32" s="1960"/>
      <c r="AG32" s="1960"/>
      <c r="AH32" s="1960"/>
      <c r="AI32" s="1960"/>
      <c r="AJ32" s="1960"/>
      <c r="AK32" s="1960"/>
      <c r="AL32" s="1960"/>
      <c r="AM32" s="1960"/>
      <c r="AN32" s="1960"/>
      <c r="AO32" s="1960"/>
      <c r="AP32" s="1960"/>
      <c r="AQ32" s="1960"/>
      <c r="AR32" s="1960"/>
      <c r="AS32" s="1961"/>
      <c r="AT32" s="1961"/>
      <c r="AU32" s="1961"/>
      <c r="AV32" s="1962"/>
      <c r="AW32" s="96"/>
      <c r="AX32" s="96"/>
      <c r="AY32" s="96"/>
      <c r="AZ32" s="96"/>
      <c r="BA32" s="96"/>
      <c r="BB32" s="96"/>
      <c r="BC32" s="96"/>
      <c r="BD32" s="96"/>
      <c r="BE32" s="96"/>
      <c r="BF32" s="9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1955" t="s">
        <v>187</v>
      </c>
      <c r="B33" s="1956"/>
      <c r="C33" s="1956"/>
      <c r="D33" s="1956"/>
      <c r="E33" s="1956"/>
      <c r="F33" s="1956"/>
      <c r="G33" s="1957"/>
      <c r="H33" s="1958">
        <f>SUM(H13:J32)</f>
        <v>0</v>
      </c>
      <c r="I33" s="1673"/>
      <c r="J33" s="1688"/>
      <c r="K33" s="1302">
        <f>SUM(K13:M32)</f>
        <v>0</v>
      </c>
      <c r="L33" s="1302"/>
      <c r="M33" s="1302"/>
      <c r="N33" s="1302">
        <f>SUM(N13:P32)</f>
        <v>0</v>
      </c>
      <c r="O33" s="1302"/>
      <c r="P33" s="1302"/>
      <c r="Q33" s="1302">
        <f>SUM(Q13:S32)</f>
        <v>0</v>
      </c>
      <c r="R33" s="1302"/>
      <c r="S33" s="1302"/>
      <c r="T33" s="1302">
        <f>SUM(T13:V32)</f>
        <v>0</v>
      </c>
      <c r="U33" s="1302"/>
      <c r="V33" s="1302"/>
      <c r="W33" s="1302">
        <f>SUM(W13:Y32)</f>
        <v>0</v>
      </c>
      <c r="X33" s="1302"/>
      <c r="Y33" s="1302"/>
      <c r="Z33" s="1302">
        <f>SUM(Z13:AB32)</f>
        <v>0</v>
      </c>
      <c r="AA33" s="1302"/>
      <c r="AB33" s="1302"/>
      <c r="AC33" s="1302">
        <f>SUM(AC13:AE32)</f>
        <v>0</v>
      </c>
      <c r="AD33" s="1302"/>
      <c r="AE33" s="1302"/>
      <c r="AF33" s="1953"/>
      <c r="AG33" s="1953"/>
      <c r="AH33" s="1953"/>
      <c r="AI33" s="1953"/>
      <c r="AJ33" s="1953"/>
      <c r="AK33" s="1953"/>
      <c r="AL33" s="1953"/>
      <c r="AM33" s="1953"/>
      <c r="AN33" s="1953"/>
      <c r="AO33" s="1953"/>
      <c r="AP33" s="1953"/>
      <c r="AQ33" s="1953"/>
      <c r="AR33" s="1953"/>
      <c r="AS33" s="1953"/>
      <c r="AT33" s="1953"/>
      <c r="AU33" s="1953"/>
      <c r="AV33" s="1954"/>
      <c r="AW33" s="96"/>
      <c r="AX33" s="96"/>
      <c r="AY33" s="96"/>
      <c r="AZ33" s="96"/>
      <c r="BA33" s="96"/>
      <c r="BB33" s="96"/>
      <c r="BC33" s="96"/>
      <c r="BD33" s="96"/>
      <c r="BE33" s="96"/>
      <c r="BF33" s="9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83">
        <f>SUM(H13:J32)</f>
        <v>0</v>
      </c>
      <c r="I34" s="37"/>
      <c r="J34" s="37"/>
      <c r="K34" s="383">
        <f>SUM(K13:M32)</f>
        <v>0</v>
      </c>
      <c r="L34" s="37"/>
      <c r="M34" s="37"/>
      <c r="N34" s="383">
        <f>SUM(N13:P32)</f>
        <v>0</v>
      </c>
      <c r="O34" s="37"/>
      <c r="P34" s="37"/>
      <c r="Q34" s="383">
        <f>SUM(Q13:S32)</f>
        <v>0</v>
      </c>
      <c r="R34" s="37"/>
      <c r="S34" s="37"/>
      <c r="T34" s="383">
        <f>SUM(T13:V32)</f>
        <v>0</v>
      </c>
      <c r="U34" s="37"/>
      <c r="V34" s="37"/>
      <c r="W34" s="383">
        <f>SUM(W13:Y32)</f>
        <v>0</v>
      </c>
      <c r="X34" s="37"/>
      <c r="Y34" s="37"/>
      <c r="Z34" s="383">
        <f>SUM(Z13:AB32)</f>
        <v>0</v>
      </c>
      <c r="AA34" s="37"/>
      <c r="AB34" s="37"/>
      <c r="AC34" s="383">
        <f>SUM(AC13:AE32)</f>
        <v>0</v>
      </c>
      <c r="AD34" s="37"/>
      <c r="AE34" s="40"/>
      <c r="AF34" s="40"/>
      <c r="AG34" s="40"/>
      <c r="AH34" s="40"/>
      <c r="AI34" s="40"/>
      <c r="AJ34" s="40"/>
      <c r="AK34" s="40"/>
      <c r="AL34" s="40"/>
      <c r="AM34" s="40"/>
      <c r="AN34" s="40"/>
      <c r="AO34" s="40"/>
      <c r="AP34" s="38"/>
      <c r="AQ34" s="38"/>
      <c r="AR34" s="38"/>
      <c r="AS34" s="38"/>
      <c r="AT34" s="40"/>
      <c r="AU34" s="40"/>
      <c r="AV34" s="4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40"/>
      <c r="AF35" s="40"/>
      <c r="AG35" s="40"/>
      <c r="AH35" s="40"/>
      <c r="AI35" s="40"/>
      <c r="AJ35" s="40"/>
      <c r="AK35" s="40"/>
      <c r="AL35" s="40"/>
      <c r="AM35" s="40"/>
      <c r="AN35" s="40"/>
      <c r="AO35" s="40"/>
      <c r="AP35" s="36"/>
      <c r="AQ35" s="36"/>
      <c r="AR35" s="36"/>
      <c r="AS35" s="36"/>
      <c r="AT35" s="40"/>
      <c r="AU35" s="40"/>
      <c r="AV35" s="40"/>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6"/>
      <c r="B42" s="6"/>
      <c r="C42" s="6"/>
      <c r="D42" s="6"/>
      <c r="E42" s="6"/>
      <c r="F42" s="6"/>
      <c r="G42" s="6"/>
      <c r="H42" s="6"/>
      <c r="I42" s="6"/>
      <c r="J42" s="6"/>
      <c r="K42" s="6"/>
      <c r="L42" s="6"/>
      <c r="M42" s="6"/>
      <c r="N42" s="6"/>
      <c r="O42" s="6"/>
      <c r="P42" s="6"/>
      <c r="Q42" s="6"/>
      <c r="R42" s="6"/>
      <c r="S42" s="6"/>
      <c r="T42" s="6"/>
      <c r="U42" s="6"/>
      <c r="V42" s="6"/>
      <c r="W42" s="6"/>
      <c r="X42" s="6"/>
      <c r="Y42" s="6"/>
      <c r="Z42" s="6"/>
      <c r="AA42" s="6"/>
      <c r="AB42" s="6"/>
      <c r="AC42" s="6"/>
      <c r="AD42" s="6"/>
      <c r="AE42" s="6"/>
      <c r="AF42" s="6"/>
      <c r="AG42" s="6"/>
      <c r="AH42" s="6"/>
      <c r="AI42" s="6"/>
      <c r="AJ42" s="6"/>
      <c r="AK42" s="6"/>
      <c r="AL42" s="6"/>
      <c r="AM42" s="6"/>
      <c r="AN42" s="6"/>
      <c r="AO42" s="6"/>
      <c r="AP42" s="6"/>
      <c r="AQ42" s="6"/>
      <c r="AR42" s="6"/>
      <c r="AS42" s="6"/>
      <c r="AT42" s="6"/>
      <c r="AU42" s="6"/>
      <c r="AV42" s="6"/>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row r="56" ht="15" hidden="1" customHeight="1" x14ac:dyDescent="0.25"/>
    <row r="57" ht="15" hidden="1" customHeight="1" x14ac:dyDescent="0.25"/>
    <row r="58" ht="15" hidden="1" customHeight="1" x14ac:dyDescent="0.25"/>
    <row r="59" ht="15" hidden="1" customHeight="1" x14ac:dyDescent="0.25"/>
    <row r="60" ht="15" hidden="1" customHeight="1" x14ac:dyDescent="0.25"/>
    <row r="61" ht="15" hidden="1" customHeight="1" x14ac:dyDescent="0.25"/>
    <row r="62" ht="15" hidden="1" customHeight="1" x14ac:dyDescent="0.25"/>
    <row r="63" ht="15" hidden="1" customHeight="1" x14ac:dyDescent="0.25"/>
    <row r="64" ht="15" hidden="1" customHeight="1" x14ac:dyDescent="0.25"/>
    <row r="65" ht="15" hidden="1" customHeight="1" x14ac:dyDescent="0.25"/>
    <row r="66" ht="15" hidden="1" customHeight="1" x14ac:dyDescent="0.25"/>
    <row r="67" ht="15" hidden="1" customHeight="1" x14ac:dyDescent="0.25"/>
    <row r="68" ht="15" hidden="1" customHeight="1" x14ac:dyDescent="0.25"/>
    <row r="69" ht="15" hidden="1" customHeight="1" x14ac:dyDescent="0.25"/>
    <row r="70" ht="15" hidden="1" customHeight="1" x14ac:dyDescent="0.25"/>
    <row r="71" ht="15" hidden="1" customHeight="1" x14ac:dyDescent="0.25"/>
    <row r="72" ht="15" hidden="1" customHeight="1" x14ac:dyDescent="0.25"/>
    <row r="73" ht="15" hidden="1" customHeight="1" x14ac:dyDescent="0.25"/>
    <row r="74" ht="15" hidden="1" customHeight="1" x14ac:dyDescent="0.25"/>
    <row r="75" ht="15" hidden="1" customHeight="1" x14ac:dyDescent="0.25"/>
    <row r="76" ht="15" hidden="1" customHeight="1" x14ac:dyDescent="0.25"/>
    <row r="77" ht="15" hidden="1" customHeight="1" x14ac:dyDescent="0.25"/>
    <row r="78" ht="15" hidden="1" customHeight="1" x14ac:dyDescent="0.25"/>
    <row r="79" ht="15" hidden="1" customHeight="1" x14ac:dyDescent="0.25"/>
    <row r="80" ht="15" hidden="1" customHeight="1" x14ac:dyDescent="0.25"/>
    <row r="81" ht="15" hidden="1" customHeight="1" x14ac:dyDescent="0.25"/>
    <row r="82" ht="15" hidden="1" customHeight="1" x14ac:dyDescent="0.25"/>
    <row r="83" ht="15" hidden="1" customHeight="1" x14ac:dyDescent="0.25"/>
    <row r="84" ht="15" hidden="1" customHeight="1" x14ac:dyDescent="0.25"/>
    <row r="85" ht="15" hidden="1" customHeight="1" x14ac:dyDescent="0.25"/>
    <row r="86" ht="15" hidden="1" customHeight="1" x14ac:dyDescent="0.25"/>
    <row r="87" ht="15" hidden="1" customHeight="1" x14ac:dyDescent="0.25"/>
    <row r="88" ht="15" hidden="1" customHeight="1" x14ac:dyDescent="0.25"/>
    <row r="89" ht="15" hidden="1" customHeight="1" x14ac:dyDescent="0.25"/>
    <row r="90" ht="15" hidden="1" customHeight="1" x14ac:dyDescent="0.25"/>
    <row r="91" ht="15" hidden="1" customHeight="1" x14ac:dyDescent="0.25"/>
    <row r="92" ht="15" hidden="1" customHeight="1" x14ac:dyDescent="0.25"/>
    <row r="93" ht="15" hidden="1" customHeight="1" x14ac:dyDescent="0.25"/>
    <row r="94" ht="15" hidden="1" customHeight="1" x14ac:dyDescent="0.25"/>
    <row r="95" ht="15" hidden="1" customHeight="1" x14ac:dyDescent="0.25"/>
    <row r="96" ht="15" hidden="1" customHeight="1" x14ac:dyDescent="0.25"/>
    <row r="97" ht="15" hidden="1" customHeight="1" x14ac:dyDescent="0.25"/>
    <row r="98" ht="15" hidden="1" customHeight="1" x14ac:dyDescent="0.25"/>
    <row r="99" ht="15" hidden="1" customHeight="1" x14ac:dyDescent="0.25"/>
    <row r="100" ht="15" hidden="1" customHeight="1" x14ac:dyDescent="0.25"/>
    <row r="101" ht="15" hidden="1" customHeight="1" x14ac:dyDescent="0.25"/>
    <row r="102" ht="15" hidden="1" customHeight="1" x14ac:dyDescent="0.25"/>
    <row r="103" ht="15" hidden="1" customHeight="1" x14ac:dyDescent="0.25"/>
    <row r="104" ht="15" hidden="1" customHeight="1" x14ac:dyDescent="0.25"/>
    <row r="105" ht="15" hidden="1" customHeight="1" x14ac:dyDescent="0.25"/>
    <row r="106" ht="15" hidden="1" customHeight="1" x14ac:dyDescent="0.25"/>
    <row r="107" ht="15" hidden="1" customHeight="1" x14ac:dyDescent="0.25"/>
    <row r="108" ht="15" hidden="1" customHeight="1" x14ac:dyDescent="0.25"/>
    <row r="109" ht="15" hidden="1" customHeight="1" x14ac:dyDescent="0.25"/>
    <row r="110" ht="15" hidden="1" customHeight="1" x14ac:dyDescent="0.25"/>
    <row r="111" ht="15" hidden="1" customHeight="1" x14ac:dyDescent="0.25"/>
    <row r="112" ht="15" hidden="1" customHeight="1" x14ac:dyDescent="0.25"/>
    <row r="113" ht="15" hidden="1" customHeight="1" x14ac:dyDescent="0.25"/>
  </sheetData>
  <sheetProtection sheet="1" objects="1" scenarios="1"/>
  <mergeCells count="318">
    <mergeCell ref="AW1:CF1"/>
    <mergeCell ref="Z5:AV5"/>
    <mergeCell ref="A7:E7"/>
    <mergeCell ref="F7:P7"/>
    <mergeCell ref="AG7:AK7"/>
    <mergeCell ref="AL7:AV7"/>
    <mergeCell ref="A9:AV9"/>
    <mergeCell ref="A10:G12"/>
    <mergeCell ref="H10:S10"/>
    <mergeCell ref="T10:Y10"/>
    <mergeCell ref="Z10:AE10"/>
    <mergeCell ref="AF10:AR10"/>
    <mergeCell ref="AS10:AV12"/>
    <mergeCell ref="H11:J12"/>
    <mergeCell ref="K11:M12"/>
    <mergeCell ref="N11:P12"/>
    <mergeCell ref="AJ11:AL12"/>
    <mergeCell ref="AM11:AR12"/>
    <mergeCell ref="AC11:AE12"/>
    <mergeCell ref="AF11:AI12"/>
    <mergeCell ref="Q11:S12"/>
    <mergeCell ref="T11:V12"/>
    <mergeCell ref="W11:Y12"/>
    <mergeCell ref="Z11:AB12"/>
    <mergeCell ref="AS13:AV13"/>
    <mergeCell ref="A14:G14"/>
    <mergeCell ref="H14:J14"/>
    <mergeCell ref="K14:M14"/>
    <mergeCell ref="N14:P14"/>
    <mergeCell ref="Q14:S14"/>
    <mergeCell ref="AM14:AR14"/>
    <mergeCell ref="AS14:AV14"/>
    <mergeCell ref="AC14:AE14"/>
    <mergeCell ref="AF14:AI14"/>
    <mergeCell ref="AJ14:AL14"/>
    <mergeCell ref="A13:G13"/>
    <mergeCell ref="H13:J13"/>
    <mergeCell ref="K13:M13"/>
    <mergeCell ref="N13:P13"/>
    <mergeCell ref="Q13:S13"/>
    <mergeCell ref="T13:V13"/>
    <mergeCell ref="W13:Y13"/>
    <mergeCell ref="Z13:AB13"/>
    <mergeCell ref="W15:Y15"/>
    <mergeCell ref="Z15:AB15"/>
    <mergeCell ref="T14:V14"/>
    <mergeCell ref="W14:Y14"/>
    <mergeCell ref="Z14:AB14"/>
    <mergeCell ref="AC13:AE13"/>
    <mergeCell ref="AF13:AI13"/>
    <mergeCell ref="AJ13:AL13"/>
    <mergeCell ref="AM13:AR13"/>
    <mergeCell ref="T16:V16"/>
    <mergeCell ref="W16:Y16"/>
    <mergeCell ref="Z16:AB16"/>
    <mergeCell ref="AC15:AE15"/>
    <mergeCell ref="AF15:AI15"/>
    <mergeCell ref="AJ15:AL15"/>
    <mergeCell ref="AM15:AR15"/>
    <mergeCell ref="AS15:AV15"/>
    <mergeCell ref="A16:G16"/>
    <mergeCell ref="H16:J16"/>
    <mergeCell ref="K16:M16"/>
    <mergeCell ref="N16:P16"/>
    <mergeCell ref="Q16:S16"/>
    <mergeCell ref="AM16:AR16"/>
    <mergeCell ref="AS16:AV16"/>
    <mergeCell ref="AC16:AE16"/>
    <mergeCell ref="AF16:AI16"/>
    <mergeCell ref="AJ16:AL16"/>
    <mergeCell ref="A15:G15"/>
    <mergeCell ref="H15:J15"/>
    <mergeCell ref="K15:M15"/>
    <mergeCell ref="N15:P15"/>
    <mergeCell ref="Q15:S15"/>
    <mergeCell ref="T15:V15"/>
    <mergeCell ref="AS17:AV17"/>
    <mergeCell ref="A18:G18"/>
    <mergeCell ref="H18:J18"/>
    <mergeCell ref="K18:M18"/>
    <mergeCell ref="N18:P18"/>
    <mergeCell ref="Q18:S18"/>
    <mergeCell ref="AM18:AR18"/>
    <mergeCell ref="AS18:AV18"/>
    <mergeCell ref="AC18:AE18"/>
    <mergeCell ref="AF18:AI18"/>
    <mergeCell ref="AJ18:AL18"/>
    <mergeCell ref="A17:G17"/>
    <mergeCell ref="H17:J17"/>
    <mergeCell ref="K17:M17"/>
    <mergeCell ref="N17:P17"/>
    <mergeCell ref="Q17:S17"/>
    <mergeCell ref="T17:V17"/>
    <mergeCell ref="W17:Y17"/>
    <mergeCell ref="Z17:AB17"/>
    <mergeCell ref="W19:Y19"/>
    <mergeCell ref="Z19:AB19"/>
    <mergeCell ref="T18:V18"/>
    <mergeCell ref="W18:Y18"/>
    <mergeCell ref="Z18:AB18"/>
    <mergeCell ref="AC17:AE17"/>
    <mergeCell ref="AF17:AI17"/>
    <mergeCell ref="AJ17:AL17"/>
    <mergeCell ref="AM17:AR17"/>
    <mergeCell ref="T20:V20"/>
    <mergeCell ref="W20:Y20"/>
    <mergeCell ref="Z20:AB20"/>
    <mergeCell ref="AC19:AE19"/>
    <mergeCell ref="AF19:AI19"/>
    <mergeCell ref="AJ19:AL19"/>
    <mergeCell ref="AM19:AR19"/>
    <mergeCell ref="AS19:AV19"/>
    <mergeCell ref="A20:G20"/>
    <mergeCell ref="H20:J20"/>
    <mergeCell ref="K20:M20"/>
    <mergeCell ref="N20:P20"/>
    <mergeCell ref="Q20:S20"/>
    <mergeCell ref="AM20:AR20"/>
    <mergeCell ref="AS20:AV20"/>
    <mergeCell ref="AC20:AE20"/>
    <mergeCell ref="AF20:AI20"/>
    <mergeCell ref="AJ20:AL20"/>
    <mergeCell ref="A19:G19"/>
    <mergeCell ref="H19:J19"/>
    <mergeCell ref="K19:M19"/>
    <mergeCell ref="N19:P19"/>
    <mergeCell ref="Q19:S19"/>
    <mergeCell ref="T19:V19"/>
    <mergeCell ref="AS21:AV21"/>
    <mergeCell ref="A22:G22"/>
    <mergeCell ref="H22:J22"/>
    <mergeCell ref="K22:M22"/>
    <mergeCell ref="N22:P22"/>
    <mergeCell ref="Q22:S22"/>
    <mergeCell ref="AM22:AR22"/>
    <mergeCell ref="AS22:AV22"/>
    <mergeCell ref="AC22:AE22"/>
    <mergeCell ref="AF22:AI22"/>
    <mergeCell ref="AJ22:AL22"/>
    <mergeCell ref="A21:G21"/>
    <mergeCell ref="H21:J21"/>
    <mergeCell ref="K21:M21"/>
    <mergeCell ref="N21:P21"/>
    <mergeCell ref="Q21:S21"/>
    <mergeCell ref="T21:V21"/>
    <mergeCell ref="W21:Y21"/>
    <mergeCell ref="Z21:AB21"/>
    <mergeCell ref="W23:Y23"/>
    <mergeCell ref="Z23:AB23"/>
    <mergeCell ref="T22:V22"/>
    <mergeCell ref="W22:Y22"/>
    <mergeCell ref="Z22:AB22"/>
    <mergeCell ref="AC21:AE21"/>
    <mergeCell ref="AF21:AI21"/>
    <mergeCell ref="AJ21:AL21"/>
    <mergeCell ref="AM21:AR21"/>
    <mergeCell ref="T24:V24"/>
    <mergeCell ref="W24:Y24"/>
    <mergeCell ref="Z24:AB24"/>
    <mergeCell ref="AC23:AE23"/>
    <mergeCell ref="AF23:AI23"/>
    <mergeCell ref="AJ23:AL23"/>
    <mergeCell ref="AM23:AR23"/>
    <mergeCell ref="AS23:AV23"/>
    <mergeCell ref="A24:G24"/>
    <mergeCell ref="H24:J24"/>
    <mergeCell ref="K24:M24"/>
    <mergeCell ref="N24:P24"/>
    <mergeCell ref="Q24:S24"/>
    <mergeCell ref="AM24:AR24"/>
    <mergeCell ref="AS24:AV24"/>
    <mergeCell ref="AC24:AE24"/>
    <mergeCell ref="AF24:AI24"/>
    <mergeCell ref="AJ24:AL24"/>
    <mergeCell ref="A23:G23"/>
    <mergeCell ref="H23:J23"/>
    <mergeCell ref="K23:M23"/>
    <mergeCell ref="N23:P23"/>
    <mergeCell ref="Q23:S23"/>
    <mergeCell ref="T23:V23"/>
    <mergeCell ref="AS25:AV25"/>
    <mergeCell ref="A26:G26"/>
    <mergeCell ref="H26:J26"/>
    <mergeCell ref="K26:M26"/>
    <mergeCell ref="N26:P26"/>
    <mergeCell ref="Q26:S26"/>
    <mergeCell ref="AM26:AR26"/>
    <mergeCell ref="AS26:AV26"/>
    <mergeCell ref="AC26:AE26"/>
    <mergeCell ref="AF26:AI26"/>
    <mergeCell ref="AJ26:AL26"/>
    <mergeCell ref="A25:G25"/>
    <mergeCell ref="H25:J25"/>
    <mergeCell ref="K25:M25"/>
    <mergeCell ref="N25:P25"/>
    <mergeCell ref="Q25:S25"/>
    <mergeCell ref="T25:V25"/>
    <mergeCell ref="W25:Y25"/>
    <mergeCell ref="Z25:AB25"/>
    <mergeCell ref="W27:Y27"/>
    <mergeCell ref="Z27:AB27"/>
    <mergeCell ref="T26:V26"/>
    <mergeCell ref="W26:Y26"/>
    <mergeCell ref="Z26:AB26"/>
    <mergeCell ref="AC25:AE25"/>
    <mergeCell ref="AF25:AI25"/>
    <mergeCell ref="AJ25:AL25"/>
    <mergeCell ref="AM25:AR25"/>
    <mergeCell ref="T28:V28"/>
    <mergeCell ref="W28:Y28"/>
    <mergeCell ref="Z28:AB28"/>
    <mergeCell ref="AC27:AE27"/>
    <mergeCell ref="AF27:AI27"/>
    <mergeCell ref="AJ27:AL27"/>
    <mergeCell ref="AM27:AR27"/>
    <mergeCell ref="AS27:AV27"/>
    <mergeCell ref="A28:G28"/>
    <mergeCell ref="H28:J28"/>
    <mergeCell ref="K28:M28"/>
    <mergeCell ref="N28:P28"/>
    <mergeCell ref="Q28:S28"/>
    <mergeCell ref="AM28:AR28"/>
    <mergeCell ref="AS28:AV28"/>
    <mergeCell ref="AC28:AE28"/>
    <mergeCell ref="AF28:AI28"/>
    <mergeCell ref="AJ28:AL28"/>
    <mergeCell ref="A27:G27"/>
    <mergeCell ref="H27:J27"/>
    <mergeCell ref="K27:M27"/>
    <mergeCell ref="N27:P27"/>
    <mergeCell ref="Q27:S27"/>
    <mergeCell ref="T27:V27"/>
    <mergeCell ref="AS29:AV29"/>
    <mergeCell ref="A30:G30"/>
    <mergeCell ref="H30:J30"/>
    <mergeCell ref="K30:M30"/>
    <mergeCell ref="N30:P30"/>
    <mergeCell ref="Q30:S30"/>
    <mergeCell ref="AM30:AR30"/>
    <mergeCell ref="AS30:AV30"/>
    <mergeCell ref="AC30:AE30"/>
    <mergeCell ref="AF30:AI30"/>
    <mergeCell ref="AJ30:AL30"/>
    <mergeCell ref="A29:G29"/>
    <mergeCell ref="H29:J29"/>
    <mergeCell ref="K29:M29"/>
    <mergeCell ref="N29:P29"/>
    <mergeCell ref="Q29:S29"/>
    <mergeCell ref="T29:V29"/>
    <mergeCell ref="W29:Y29"/>
    <mergeCell ref="Z29:AB29"/>
    <mergeCell ref="W31:Y31"/>
    <mergeCell ref="Z31:AB31"/>
    <mergeCell ref="T30:V30"/>
    <mergeCell ref="W30:Y30"/>
    <mergeCell ref="Z30:AB30"/>
    <mergeCell ref="AC29:AE29"/>
    <mergeCell ref="AF29:AI29"/>
    <mergeCell ref="AJ29:AL29"/>
    <mergeCell ref="AM29:AR29"/>
    <mergeCell ref="T32:V32"/>
    <mergeCell ref="W32:Y32"/>
    <mergeCell ref="Z32:AB32"/>
    <mergeCell ref="AC31:AE31"/>
    <mergeCell ref="AF31:AI31"/>
    <mergeCell ref="AJ31:AL31"/>
    <mergeCell ref="AM31:AR31"/>
    <mergeCell ref="AS31:AV31"/>
    <mergeCell ref="A32:G32"/>
    <mergeCell ref="H32:J32"/>
    <mergeCell ref="K32:M32"/>
    <mergeCell ref="N32:P32"/>
    <mergeCell ref="Q32:S32"/>
    <mergeCell ref="AM32:AR32"/>
    <mergeCell ref="AS32:AV32"/>
    <mergeCell ref="AC32:AE32"/>
    <mergeCell ref="AF32:AI32"/>
    <mergeCell ref="AJ32:AL32"/>
    <mergeCell ref="A31:G31"/>
    <mergeCell ref="H31:J31"/>
    <mergeCell ref="K31:M31"/>
    <mergeCell ref="N31:P31"/>
    <mergeCell ref="Q31:S31"/>
    <mergeCell ref="T31:V31"/>
    <mergeCell ref="B40:AV40"/>
    <mergeCell ref="AC33:AE33"/>
    <mergeCell ref="AF33:AV33"/>
    <mergeCell ref="B36:AV36"/>
    <mergeCell ref="B37:AV37"/>
    <mergeCell ref="B38:AV38"/>
    <mergeCell ref="B39:AV39"/>
    <mergeCell ref="A33:G33"/>
    <mergeCell ref="H33:J33"/>
    <mergeCell ref="K33:M33"/>
    <mergeCell ref="N33:P33"/>
    <mergeCell ref="Q33:S33"/>
    <mergeCell ref="T33:V33"/>
    <mergeCell ref="W33:Y33"/>
    <mergeCell ref="Z33:AB33"/>
    <mergeCell ref="AX9:BL9"/>
    <mergeCell ref="AX10:BB10"/>
    <mergeCell ref="BC10:BG10"/>
    <mergeCell ref="BH10:BL10"/>
    <mergeCell ref="AX11:BB11"/>
    <mergeCell ref="BC11:BG11"/>
    <mergeCell ref="BH11:BL11"/>
    <mergeCell ref="AX12:BB12"/>
    <mergeCell ref="BC12:BG12"/>
    <mergeCell ref="BH12:BL12"/>
    <mergeCell ref="AX13:BB13"/>
    <mergeCell ref="BC13:BG13"/>
    <mergeCell ref="BH13:BL13"/>
    <mergeCell ref="AX14:BB14"/>
    <mergeCell ref="BC14:BG14"/>
    <mergeCell ref="BH14:BL14"/>
    <mergeCell ref="AX15:BB15"/>
    <mergeCell ref="BC15:BG15"/>
    <mergeCell ref="BH15:BL15"/>
  </mergeCells>
  <conditionalFormatting sqref="F7:P7 AL7:AV7">
    <cfRule type="containsBlanks" dxfId="1297" priority="11">
      <formula>LEN(TRIM(F7))=0</formula>
    </cfRule>
  </conditionalFormatting>
  <conditionalFormatting sqref="A13:AR32">
    <cfRule type="notContainsBlanks" dxfId="1296" priority="9">
      <formula>LEN(TRIM(A13))&gt;0</formula>
    </cfRule>
    <cfRule type="expression" dxfId="1295" priority="10">
      <formula>NOT(ISBLANK($A13))</formula>
    </cfRule>
  </conditionalFormatting>
  <conditionalFormatting sqref="H33:AE33">
    <cfRule type="cellIs" dxfId="1294" priority="1" operator="between">
      <formula>0</formula>
      <formula>0</formula>
    </cfRule>
    <cfRule type="containsText" dxfId="1293" priority="8" operator="containsText" text="CALC.">
      <formula>NOT(ISERROR(SEARCH("CALC.",H33)))</formula>
    </cfRule>
  </conditionalFormatting>
  <dataValidations count="1">
    <dataValidation type="whole" allowBlank="1" showInputMessage="1" showErrorMessage="1" error="This Remarks section is limited to 5." sqref="A36:A40" xr:uid="{00000000-0002-0000-0C00-000002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pageSetUpPr fitToPage="1"/>
  </sheetPr>
  <dimension ref="A1:DB62"/>
  <sheetViews>
    <sheetView topLeftCell="A7" zoomScaleNormal="100" workbookViewId="0">
      <selection activeCell="F9" sqref="F9:P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c r="BT1" s="1998"/>
      <c r="BU1" s="1998"/>
      <c r="BV1" s="1998"/>
      <c r="BW1" s="1998"/>
      <c r="BX1" s="1998"/>
      <c r="BY1" s="1998"/>
      <c r="BZ1" s="1998"/>
      <c r="CA1" s="1998"/>
      <c r="CB1" s="1998"/>
      <c r="CC1" s="1998"/>
      <c r="CD1" s="1998"/>
      <c r="CE1" s="1998"/>
      <c r="CF1" s="1998"/>
      <c r="CG1" s="1998"/>
      <c r="CH1" s="1998"/>
      <c r="CI1" s="1998"/>
      <c r="CJ1" s="1998"/>
      <c r="CK1" s="1998"/>
      <c r="CL1" s="1998"/>
      <c r="CM1" s="1998"/>
      <c r="CN1" s="1998"/>
      <c r="CO1" s="1998"/>
      <c r="CP1" s="1998"/>
      <c r="CQ1" s="1998"/>
      <c r="CR1" s="1998"/>
      <c r="CS1" s="1998"/>
      <c r="CT1" s="1998"/>
      <c r="CU1" s="1998"/>
      <c r="CV1" s="1998"/>
      <c r="CW1" s="1998"/>
      <c r="CX1" s="1998"/>
      <c r="CY1" s="1998"/>
      <c r="CZ1" s="1998"/>
      <c r="DA1" s="1998"/>
      <c r="DB1" s="1998"/>
    </row>
    <row r="2" spans="1:106"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6"/>
      <c r="B5" s="6"/>
      <c r="C5" s="6"/>
      <c r="D5" s="6"/>
      <c r="E5" s="6"/>
      <c r="F5" s="6"/>
      <c r="G5" s="6"/>
      <c r="H5" s="6"/>
      <c r="I5" s="6"/>
      <c r="J5" s="6"/>
      <c r="K5" s="6"/>
      <c r="L5" s="6"/>
      <c r="M5" s="1378" t="s">
        <v>168</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4"/>
      <c r="AK7" s="1999" t="s">
        <v>442</v>
      </c>
      <c r="AL7" s="2000"/>
      <c r="AM7" s="2000"/>
      <c r="AN7" s="2000"/>
      <c r="AO7" s="2000"/>
      <c r="AP7" s="2000"/>
      <c r="AQ7" s="2000"/>
      <c r="AR7" s="2000"/>
      <c r="AS7" s="2000"/>
      <c r="AT7" s="2000"/>
      <c r="AU7" s="2000"/>
      <c r="AV7" s="2000"/>
      <c r="AW7" s="2000"/>
      <c r="AX7" s="2000"/>
      <c r="AY7" s="2000"/>
      <c r="AZ7" s="2000"/>
      <c r="BA7" s="2000"/>
      <c r="BB7" s="2000"/>
      <c r="BC7" s="2000"/>
      <c r="BD7" s="2000"/>
      <c r="BE7" s="2000"/>
      <c r="BF7" s="2000"/>
      <c r="BG7" s="2000"/>
      <c r="BH7" s="2000"/>
      <c r="BI7" s="2000"/>
      <c r="BJ7" s="2000"/>
      <c r="BK7" s="2001"/>
      <c r="BL7" s="2005" t="s">
        <v>237</v>
      </c>
      <c r="BM7" s="2006"/>
      <c r="BN7" s="2006"/>
      <c r="BO7" s="2006"/>
      <c r="BP7" s="2006"/>
      <c r="BQ7" s="2006"/>
      <c r="BR7" s="2006"/>
      <c r="BS7" s="2006"/>
      <c r="BT7" s="2006"/>
      <c r="BU7" s="2006"/>
      <c r="BV7" s="2006"/>
      <c r="BW7" s="2006"/>
      <c r="BX7" s="2006"/>
      <c r="BY7" s="2006"/>
      <c r="BZ7" s="2006"/>
      <c r="CA7" s="2006"/>
      <c r="CB7" s="2006"/>
      <c r="CC7" s="2006"/>
      <c r="CD7" s="2006"/>
      <c r="CE7" s="2006"/>
      <c r="CF7" s="2006"/>
      <c r="CG7" s="2006"/>
      <c r="CH7" s="2006"/>
      <c r="CI7" s="2006"/>
      <c r="CJ7" s="2006"/>
      <c r="CK7" s="2006"/>
      <c r="CL7" s="2006"/>
      <c r="CM7" s="2006"/>
      <c r="CN7" s="2006"/>
      <c r="CO7" s="2006"/>
      <c r="CP7" s="2006"/>
      <c r="CQ7" s="2006"/>
      <c r="CR7" s="2006"/>
      <c r="CS7" s="2006"/>
      <c r="CT7" s="2006"/>
      <c r="CU7" s="2006"/>
      <c r="CV7" s="2006"/>
      <c r="CW7" s="2006"/>
      <c r="CX7" s="2006"/>
      <c r="CY7" s="2006"/>
      <c r="CZ7" s="2006"/>
      <c r="DA7" s="2007"/>
      <c r="DB7" s="4"/>
    </row>
    <row r="8" spans="1:106" ht="12" customHeight="1" thickBot="1" x14ac:dyDescent="0.25">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2002"/>
      <c r="AL8" s="2003"/>
      <c r="AM8" s="2003"/>
      <c r="AN8" s="2003"/>
      <c r="AO8" s="2003"/>
      <c r="AP8" s="2003"/>
      <c r="AQ8" s="2003"/>
      <c r="AR8" s="2003"/>
      <c r="AS8" s="2003"/>
      <c r="AT8" s="2003"/>
      <c r="AU8" s="2003"/>
      <c r="AV8" s="2003"/>
      <c r="AW8" s="2003"/>
      <c r="AX8" s="2003"/>
      <c r="AY8" s="2003"/>
      <c r="AZ8" s="2003"/>
      <c r="BA8" s="2003"/>
      <c r="BB8" s="2003"/>
      <c r="BC8" s="2003"/>
      <c r="BD8" s="2003"/>
      <c r="BE8" s="2003"/>
      <c r="BF8" s="2003"/>
      <c r="BG8" s="2003"/>
      <c r="BH8" s="2003"/>
      <c r="BI8" s="2003"/>
      <c r="BJ8" s="2003"/>
      <c r="BK8" s="2004"/>
      <c r="BL8" s="148">
        <v>1</v>
      </c>
      <c r="BM8" s="148">
        <v>2</v>
      </c>
      <c r="BN8" s="148">
        <v>3</v>
      </c>
      <c r="BO8" s="148">
        <v>4</v>
      </c>
      <c r="BP8" s="148">
        <v>5</v>
      </c>
      <c r="BQ8" s="148">
        <v>6</v>
      </c>
      <c r="BR8" s="148">
        <v>7</v>
      </c>
      <c r="BS8" s="148">
        <v>8</v>
      </c>
      <c r="BT8" s="148">
        <v>9</v>
      </c>
      <c r="BU8" s="148">
        <v>10</v>
      </c>
      <c r="BV8" s="148">
        <v>11</v>
      </c>
      <c r="BW8" s="148">
        <v>12</v>
      </c>
      <c r="BX8" s="148">
        <v>13</v>
      </c>
      <c r="BY8" s="148">
        <v>14</v>
      </c>
      <c r="BZ8" s="148">
        <v>15</v>
      </c>
      <c r="CA8" s="148">
        <v>16</v>
      </c>
      <c r="CB8" s="148">
        <v>17</v>
      </c>
      <c r="CC8" s="148">
        <v>18</v>
      </c>
      <c r="CD8" s="148">
        <v>19</v>
      </c>
      <c r="CE8" s="148">
        <v>20</v>
      </c>
      <c r="CF8" s="148">
        <v>21</v>
      </c>
      <c r="CG8" s="148">
        <v>22</v>
      </c>
      <c r="CH8" s="148">
        <v>23</v>
      </c>
      <c r="CI8" s="148">
        <v>24</v>
      </c>
      <c r="CJ8" s="148">
        <v>25</v>
      </c>
      <c r="CK8" s="148">
        <v>26</v>
      </c>
      <c r="CL8" s="148">
        <v>27</v>
      </c>
      <c r="CM8" s="148">
        <v>28</v>
      </c>
      <c r="CN8" s="148">
        <v>29</v>
      </c>
      <c r="CO8" s="148">
        <v>30</v>
      </c>
      <c r="CP8" s="148">
        <v>31</v>
      </c>
      <c r="CQ8" s="148">
        <v>32</v>
      </c>
      <c r="CR8" s="148">
        <v>33</v>
      </c>
      <c r="CS8" s="148">
        <v>34</v>
      </c>
      <c r="CT8" s="148">
        <v>35</v>
      </c>
      <c r="CU8" s="148">
        <v>36</v>
      </c>
      <c r="CV8" s="148">
        <v>37</v>
      </c>
      <c r="CW8" s="148">
        <v>38</v>
      </c>
      <c r="CX8" s="148">
        <v>39</v>
      </c>
      <c r="CY8" s="148">
        <v>40</v>
      </c>
      <c r="CZ8" s="148">
        <v>41</v>
      </c>
      <c r="DA8" s="147">
        <v>42</v>
      </c>
      <c r="DB8" s="4"/>
    </row>
    <row r="9" spans="1:106" ht="12" customHeight="1" thickTop="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4"/>
      <c r="AK9" s="1606"/>
      <c r="AL9" s="1608"/>
      <c r="AM9" s="1460">
        <v>1</v>
      </c>
      <c r="AN9" s="1460"/>
      <c r="AO9" s="146" t="s">
        <v>236</v>
      </c>
      <c r="AP9" s="145"/>
      <c r="AQ9" s="145"/>
      <c r="AR9" s="145"/>
      <c r="AS9" s="145"/>
      <c r="AT9" s="145"/>
      <c r="AU9" s="145"/>
      <c r="AV9" s="145"/>
      <c r="AW9" s="145"/>
      <c r="AX9" s="145"/>
      <c r="AY9" s="145"/>
      <c r="AZ9" s="145"/>
      <c r="BA9" s="145"/>
      <c r="BB9" s="145"/>
      <c r="BC9" s="145"/>
      <c r="BD9" s="145"/>
      <c r="BE9" s="145"/>
      <c r="BF9" s="145"/>
      <c r="BG9" s="145"/>
      <c r="BH9" s="145"/>
      <c r="BI9" s="145"/>
      <c r="BJ9" s="145"/>
      <c r="BK9" s="145"/>
      <c r="BL9" s="127"/>
      <c r="BM9" s="126"/>
      <c r="BN9" s="126"/>
      <c r="BO9" s="126"/>
      <c r="BP9" s="125"/>
      <c r="BQ9" s="109"/>
      <c r="BR9" s="109"/>
      <c r="BS9" s="109"/>
      <c r="BT9" s="109"/>
      <c r="BU9" s="109"/>
      <c r="BV9" s="109"/>
      <c r="BW9" s="109"/>
      <c r="BX9" s="109"/>
      <c r="BY9" s="109"/>
      <c r="BZ9" s="109"/>
      <c r="CA9" s="109"/>
      <c r="CB9" s="109"/>
      <c r="CC9" s="109"/>
      <c r="CD9" s="109"/>
      <c r="CE9" s="109"/>
      <c r="CF9" s="109"/>
      <c r="CG9" s="109"/>
      <c r="CH9" s="109"/>
      <c r="CI9" s="109"/>
      <c r="CJ9" s="109"/>
      <c r="CK9" s="109"/>
      <c r="CL9" s="109"/>
      <c r="CM9" s="109"/>
      <c r="CN9" s="109"/>
      <c r="CO9" s="109"/>
      <c r="CP9" s="109"/>
      <c r="CQ9" s="109"/>
      <c r="CR9" s="109"/>
      <c r="CS9" s="109"/>
      <c r="CT9" s="109"/>
      <c r="CU9" s="109"/>
      <c r="CV9" s="109"/>
      <c r="CW9" s="109"/>
      <c r="CX9" s="109"/>
      <c r="CY9" s="109"/>
      <c r="CZ9" s="109"/>
      <c r="DA9" s="144"/>
      <c r="DB9" s="4"/>
    </row>
    <row r="10" spans="1:106"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1430"/>
      <c r="AL10" s="1431"/>
      <c r="AM10" s="1435">
        <v>2</v>
      </c>
      <c r="AN10" s="1435"/>
      <c r="AO10" s="114" t="s">
        <v>235</v>
      </c>
      <c r="AP10" s="113"/>
      <c r="AQ10" s="113"/>
      <c r="AR10" s="113"/>
      <c r="AS10" s="113"/>
      <c r="AT10" s="113"/>
      <c r="AU10" s="113"/>
      <c r="AV10" s="113"/>
      <c r="AW10" s="113"/>
      <c r="AX10" s="113"/>
      <c r="AY10" s="113"/>
      <c r="AZ10" s="113"/>
      <c r="BA10" s="113"/>
      <c r="BB10" s="113"/>
      <c r="BC10" s="113"/>
      <c r="BD10" s="113"/>
      <c r="BE10" s="113"/>
      <c r="BF10" s="113"/>
      <c r="BG10" s="113"/>
      <c r="BH10" s="113"/>
      <c r="BI10" s="113"/>
      <c r="BJ10" s="113"/>
      <c r="BK10" s="113"/>
      <c r="BL10" s="143"/>
      <c r="BM10" s="142"/>
      <c r="BN10" s="142"/>
      <c r="BO10" s="142"/>
      <c r="BP10" s="141"/>
      <c r="BQ10" s="124"/>
      <c r="BR10" s="124"/>
      <c r="BS10" s="124"/>
      <c r="BT10" s="124"/>
      <c r="BU10" s="124"/>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29"/>
      <c r="DB10" s="4"/>
    </row>
    <row r="11" spans="1:106" ht="12" customHeight="1" thickBot="1" x14ac:dyDescent="0.25">
      <c r="A11" s="1334" t="s">
        <v>167</v>
      </c>
      <c r="B11" s="1335"/>
      <c r="C11" s="1335"/>
      <c r="D11" s="1335"/>
      <c r="E11" s="1335"/>
      <c r="F11" s="1335"/>
      <c r="G11" s="1335"/>
      <c r="H11" s="1335"/>
      <c r="I11" s="1335"/>
      <c r="J11" s="1335"/>
      <c r="K11" s="1335"/>
      <c r="L11" s="1335"/>
      <c r="M11" s="1335"/>
      <c r="N11" s="1335"/>
      <c r="O11" s="1335"/>
      <c r="P11" s="1362"/>
      <c r="Q11" s="6"/>
      <c r="R11" s="6"/>
      <c r="S11" s="133"/>
      <c r="T11" s="1288" t="s">
        <v>162</v>
      </c>
      <c r="U11" s="1289"/>
      <c r="V11" s="1289"/>
      <c r="W11" s="1289"/>
      <c r="X11" s="1289"/>
      <c r="Y11" s="1289"/>
      <c r="Z11" s="1289"/>
      <c r="AA11" s="1289"/>
      <c r="AB11" s="1289"/>
      <c r="AC11" s="1289"/>
      <c r="AD11" s="1289"/>
      <c r="AE11" s="1289"/>
      <c r="AF11" s="1289"/>
      <c r="AG11" s="1289"/>
      <c r="AH11" s="1289"/>
      <c r="AI11" s="1290"/>
      <c r="AJ11" s="4"/>
      <c r="AK11" s="1430"/>
      <c r="AL11" s="1431"/>
      <c r="AM11" s="1435">
        <v>3</v>
      </c>
      <c r="AN11" s="1435"/>
      <c r="AO11" s="114" t="s">
        <v>234</v>
      </c>
      <c r="AP11" s="113"/>
      <c r="AQ11" s="113"/>
      <c r="AR11" s="113"/>
      <c r="AS11" s="113"/>
      <c r="AT11" s="113"/>
      <c r="AU11" s="113"/>
      <c r="AV11" s="113"/>
      <c r="AW11" s="113"/>
      <c r="AX11" s="113"/>
      <c r="AY11" s="113"/>
      <c r="AZ11" s="113"/>
      <c r="BA11" s="113"/>
      <c r="BB11" s="113"/>
      <c r="BC11" s="113"/>
      <c r="BD11" s="113"/>
      <c r="BE11" s="113"/>
      <c r="BF11" s="113"/>
      <c r="BG11" s="113"/>
      <c r="BH11" s="113"/>
      <c r="BI11" s="113"/>
      <c r="BJ11" s="113"/>
      <c r="BK11" s="113"/>
      <c r="BL11" s="140"/>
      <c r="BM11" s="109"/>
      <c r="BN11" s="109"/>
      <c r="BO11" s="109"/>
      <c r="BP11" s="109"/>
      <c r="BQ11" s="117"/>
      <c r="BR11" s="116"/>
      <c r="BS11" s="116"/>
      <c r="BT11" s="116"/>
      <c r="BU11" s="130"/>
      <c r="BV11" s="110"/>
      <c r="BW11" s="110"/>
      <c r="BX11" s="110"/>
      <c r="BY11" s="110"/>
      <c r="BZ11" s="110"/>
      <c r="CA11" s="110"/>
      <c r="CB11" s="110"/>
      <c r="CC11" s="110"/>
      <c r="CD11" s="110"/>
      <c r="CE11" s="110"/>
      <c r="CF11" s="110"/>
      <c r="CG11" s="110"/>
      <c r="CH11" s="110"/>
      <c r="CI11" s="110"/>
      <c r="CJ11" s="110"/>
      <c r="CK11" s="110"/>
      <c r="CL11" s="110"/>
      <c r="CM11" s="110"/>
      <c r="CN11" s="110"/>
      <c r="CO11" s="110"/>
      <c r="CP11" s="110"/>
      <c r="CQ11" s="110"/>
      <c r="CR11" s="110"/>
      <c r="CS11" s="110"/>
      <c r="CT11" s="110"/>
      <c r="CU11" s="110"/>
      <c r="CV11" s="110"/>
      <c r="CW11" s="110"/>
      <c r="CX11" s="110"/>
      <c r="CY11" s="110"/>
      <c r="CZ11" s="110"/>
      <c r="DA11" s="129"/>
      <c r="DB11" s="4"/>
    </row>
    <row r="12" spans="1:106" ht="12.75" thickTop="1" x14ac:dyDescent="0.2">
      <c r="A12" s="2008" t="s">
        <v>879</v>
      </c>
      <c r="B12" s="2009"/>
      <c r="C12" s="2009"/>
      <c r="D12" s="2009"/>
      <c r="E12" s="2009"/>
      <c r="F12" s="2009"/>
      <c r="G12" s="1010"/>
      <c r="H12" s="1010"/>
      <c r="I12" s="1010"/>
      <c r="J12" s="1010"/>
      <c r="K12" s="1010"/>
      <c r="L12" s="1010"/>
      <c r="M12" s="1010"/>
      <c r="N12" s="1010"/>
      <c r="O12" s="1010"/>
      <c r="P12" s="1011"/>
      <c r="Q12" s="6"/>
      <c r="R12" s="6"/>
      <c r="S12" s="133"/>
      <c r="T12" s="1701"/>
      <c r="U12" s="1702"/>
      <c r="V12" s="1702"/>
      <c r="W12" s="1702"/>
      <c r="X12" s="1702"/>
      <c r="Y12" s="1702"/>
      <c r="Z12" s="1702" t="s">
        <v>102</v>
      </c>
      <c r="AA12" s="1702"/>
      <c r="AB12" s="1702"/>
      <c r="AC12" s="1702"/>
      <c r="AD12" s="1702"/>
      <c r="AE12" s="1702" t="s">
        <v>101</v>
      </c>
      <c r="AF12" s="1702"/>
      <c r="AG12" s="1702"/>
      <c r="AH12" s="1702"/>
      <c r="AI12" s="1703"/>
      <c r="AJ12" s="4"/>
      <c r="AK12" s="1430"/>
      <c r="AL12" s="1431"/>
      <c r="AM12" s="1435">
        <v>4</v>
      </c>
      <c r="AN12" s="1435"/>
      <c r="AO12" s="114" t="s">
        <v>233</v>
      </c>
      <c r="AP12" s="113"/>
      <c r="AQ12" s="113"/>
      <c r="AR12" s="113"/>
      <c r="AS12" s="113"/>
      <c r="AT12" s="113"/>
      <c r="AU12" s="113"/>
      <c r="AV12" s="113"/>
      <c r="AW12" s="113"/>
      <c r="AX12" s="113"/>
      <c r="AY12" s="113"/>
      <c r="AZ12" s="113"/>
      <c r="BA12" s="113"/>
      <c r="BB12" s="113"/>
      <c r="BC12" s="113"/>
      <c r="BD12" s="113"/>
      <c r="BE12" s="113"/>
      <c r="BF12" s="113"/>
      <c r="BG12" s="113"/>
      <c r="BH12" s="113"/>
      <c r="BI12" s="113"/>
      <c r="BJ12" s="113"/>
      <c r="BK12" s="113"/>
      <c r="BL12" s="112"/>
      <c r="BM12" s="110"/>
      <c r="BN12" s="110"/>
      <c r="BO12" s="110"/>
      <c r="BP12" s="110"/>
      <c r="BQ12" s="132"/>
      <c r="BR12" s="131"/>
      <c r="BS12" s="139"/>
      <c r="BT12" s="139"/>
      <c r="BU12" s="139"/>
      <c r="BV12" s="110"/>
      <c r="BW12" s="110"/>
      <c r="BX12" s="110"/>
      <c r="BY12" s="110"/>
      <c r="BZ12" s="110"/>
      <c r="CA12" s="110"/>
      <c r="CB12" s="110"/>
      <c r="CC12" s="110"/>
      <c r="CD12" s="110"/>
      <c r="CE12" s="110"/>
      <c r="CF12" s="110"/>
      <c r="CG12" s="110"/>
      <c r="CH12" s="110"/>
      <c r="CI12" s="110"/>
      <c r="CJ12" s="110"/>
      <c r="CK12" s="110"/>
      <c r="CL12" s="110"/>
      <c r="CM12" s="110"/>
      <c r="CN12" s="110"/>
      <c r="CO12" s="110"/>
      <c r="CP12" s="110"/>
      <c r="CQ12" s="110"/>
      <c r="CR12" s="110"/>
      <c r="CS12" s="110"/>
      <c r="CT12" s="110"/>
      <c r="CU12" s="110"/>
      <c r="CV12" s="110"/>
      <c r="CW12" s="110"/>
      <c r="CX12" s="110"/>
      <c r="CY12" s="110"/>
      <c r="CZ12" s="110"/>
      <c r="DA12" s="129"/>
      <c r="DB12" s="4"/>
    </row>
    <row r="13" spans="1:106" ht="12" customHeight="1" x14ac:dyDescent="0.2">
      <c r="A13" s="1297" t="s">
        <v>165</v>
      </c>
      <c r="B13" s="1298"/>
      <c r="C13" s="1298"/>
      <c r="D13" s="1298"/>
      <c r="E13" s="1298"/>
      <c r="F13" s="1298"/>
      <c r="G13" s="1077"/>
      <c r="H13" s="1996"/>
      <c r="I13" s="1996"/>
      <c r="J13" s="1996"/>
      <c r="K13" s="1996"/>
      <c r="L13" s="138" t="s">
        <v>133</v>
      </c>
      <c r="M13" s="1100"/>
      <c r="N13" s="1100"/>
      <c r="O13" s="1100"/>
      <c r="P13" s="1419"/>
      <c r="Q13" s="6"/>
      <c r="R13" s="6"/>
      <c r="S13" s="40"/>
      <c r="T13" s="1297" t="s">
        <v>161</v>
      </c>
      <c r="U13" s="1298"/>
      <c r="V13" s="1298"/>
      <c r="W13" s="1298"/>
      <c r="X13" s="1298"/>
      <c r="Y13" s="1298"/>
      <c r="Z13" s="950"/>
      <c r="AA13" s="950"/>
      <c r="AB13" s="950"/>
      <c r="AC13" s="950"/>
      <c r="AD13" s="950"/>
      <c r="AE13" s="1959" t="str">
        <f>AC53</f>
        <v/>
      </c>
      <c r="AF13" s="1959"/>
      <c r="AG13" s="1959"/>
      <c r="AH13" s="1959"/>
      <c r="AI13" s="1997"/>
      <c r="AJ13" s="4"/>
      <c r="AK13" s="1430"/>
      <c r="AL13" s="1431"/>
      <c r="AM13" s="1435">
        <v>5</v>
      </c>
      <c r="AN13" s="1435"/>
      <c r="AO13" s="114" t="s">
        <v>232</v>
      </c>
      <c r="AP13" s="113"/>
      <c r="AQ13" s="113"/>
      <c r="AR13" s="113"/>
      <c r="AS13" s="113"/>
      <c r="AT13" s="113"/>
      <c r="AU13" s="113"/>
      <c r="AV13" s="113"/>
      <c r="AW13" s="113"/>
      <c r="AX13" s="113"/>
      <c r="AY13" s="113"/>
      <c r="AZ13" s="113"/>
      <c r="BA13" s="113"/>
      <c r="BB13" s="113"/>
      <c r="BC13" s="113"/>
      <c r="BD13" s="113"/>
      <c r="BE13" s="113"/>
      <c r="BF13" s="113"/>
      <c r="BG13" s="113"/>
      <c r="BH13" s="113"/>
      <c r="BI13" s="113"/>
      <c r="BJ13" s="113"/>
      <c r="BK13" s="113"/>
      <c r="BL13" s="112"/>
      <c r="BM13" s="110"/>
      <c r="BN13" s="110"/>
      <c r="BO13" s="110"/>
      <c r="BP13" s="110"/>
      <c r="BQ13" s="109"/>
      <c r="BR13" s="109"/>
      <c r="BS13" s="132"/>
      <c r="BT13" s="137"/>
      <c r="BU13" s="131"/>
      <c r="BV13" s="124"/>
      <c r="BW13" s="124"/>
      <c r="BX13" s="124"/>
      <c r="BY13" s="124"/>
      <c r="BZ13" s="124"/>
      <c r="CA13" s="110"/>
      <c r="CB13" s="110"/>
      <c r="CC13" s="110"/>
      <c r="CD13" s="110"/>
      <c r="CE13" s="110"/>
      <c r="CF13" s="110"/>
      <c r="CG13" s="110"/>
      <c r="CH13" s="110"/>
      <c r="CI13" s="110"/>
      <c r="CJ13" s="110"/>
      <c r="CK13" s="110"/>
      <c r="CL13" s="110"/>
      <c r="CM13" s="110"/>
      <c r="CN13" s="110"/>
      <c r="CO13" s="110"/>
      <c r="CP13" s="110"/>
      <c r="CQ13" s="110"/>
      <c r="CR13" s="110"/>
      <c r="CS13" s="110"/>
      <c r="CT13" s="110"/>
      <c r="CU13" s="110"/>
      <c r="CV13" s="110"/>
      <c r="CW13" s="110"/>
      <c r="CX13" s="110"/>
      <c r="CY13" s="110"/>
      <c r="CZ13" s="110"/>
      <c r="DA13" s="129"/>
      <c r="DB13" s="4"/>
    </row>
    <row r="14" spans="1:106" ht="12" customHeight="1" x14ac:dyDescent="0.2">
      <c r="A14" s="1297" t="s">
        <v>111</v>
      </c>
      <c r="B14" s="1298"/>
      <c r="C14" s="1298"/>
      <c r="D14" s="1298"/>
      <c r="E14" s="1298"/>
      <c r="F14" s="1298"/>
      <c r="G14" s="994"/>
      <c r="H14" s="994"/>
      <c r="I14" s="994"/>
      <c r="J14" s="994"/>
      <c r="K14" s="994"/>
      <c r="L14" s="994"/>
      <c r="M14" s="994"/>
      <c r="N14" s="994"/>
      <c r="O14" s="994"/>
      <c r="P14" s="995"/>
      <c r="Q14" s="6"/>
      <c r="R14" s="6"/>
      <c r="S14" s="40"/>
      <c r="T14" s="1297" t="s">
        <v>160</v>
      </c>
      <c r="U14" s="1298"/>
      <c r="V14" s="1298"/>
      <c r="W14" s="1298"/>
      <c r="X14" s="1298"/>
      <c r="Y14" s="1298"/>
      <c r="Z14" s="950"/>
      <c r="AA14" s="950"/>
      <c r="AB14" s="950"/>
      <c r="AC14" s="950"/>
      <c r="AD14" s="950"/>
      <c r="AE14" s="950"/>
      <c r="AF14" s="950"/>
      <c r="AG14" s="950"/>
      <c r="AH14" s="950"/>
      <c r="AI14" s="1518"/>
      <c r="AJ14" s="4"/>
      <c r="AK14" s="1430"/>
      <c r="AL14" s="1431"/>
      <c r="AM14" s="1435">
        <v>6</v>
      </c>
      <c r="AN14" s="1435"/>
      <c r="AO14" s="114" t="s">
        <v>231</v>
      </c>
      <c r="AP14" s="113"/>
      <c r="AQ14" s="113"/>
      <c r="AR14" s="113"/>
      <c r="AS14" s="113"/>
      <c r="AT14" s="113"/>
      <c r="AU14" s="113"/>
      <c r="AV14" s="113"/>
      <c r="AW14" s="113"/>
      <c r="AX14" s="113"/>
      <c r="AY14" s="113"/>
      <c r="AZ14" s="113"/>
      <c r="BA14" s="113"/>
      <c r="BB14" s="113"/>
      <c r="BC14" s="113"/>
      <c r="BD14" s="113"/>
      <c r="BE14" s="113"/>
      <c r="BF14" s="113"/>
      <c r="BG14" s="113"/>
      <c r="BH14" s="113"/>
      <c r="BI14" s="113"/>
      <c r="BJ14" s="113"/>
      <c r="BK14" s="113"/>
      <c r="BL14" s="112"/>
      <c r="BM14" s="110"/>
      <c r="BN14" s="110"/>
      <c r="BO14" s="110"/>
      <c r="BP14" s="110"/>
      <c r="BQ14" s="110"/>
      <c r="BR14" s="110"/>
      <c r="BS14" s="109"/>
      <c r="BT14" s="109"/>
      <c r="BU14" s="109"/>
      <c r="BV14" s="117"/>
      <c r="BW14" s="116"/>
      <c r="BX14" s="116"/>
      <c r="BY14" s="116"/>
      <c r="BZ14" s="130"/>
      <c r="CA14" s="124"/>
      <c r="CB14" s="124"/>
      <c r="CC14" s="110"/>
      <c r="CD14" s="110"/>
      <c r="CE14" s="110"/>
      <c r="CF14" s="110"/>
      <c r="CG14" s="110"/>
      <c r="CH14" s="110"/>
      <c r="CI14" s="110"/>
      <c r="CJ14" s="110"/>
      <c r="CK14" s="110"/>
      <c r="CL14" s="110"/>
      <c r="CM14" s="110"/>
      <c r="CN14" s="110"/>
      <c r="CO14" s="110"/>
      <c r="CP14" s="110"/>
      <c r="CQ14" s="110"/>
      <c r="CR14" s="110"/>
      <c r="CS14" s="110"/>
      <c r="CT14" s="110"/>
      <c r="CU14" s="110"/>
      <c r="CV14" s="110"/>
      <c r="CW14" s="110"/>
      <c r="CX14" s="110"/>
      <c r="CY14" s="110"/>
      <c r="CZ14" s="110"/>
      <c r="DA14" s="129"/>
      <c r="DB14" s="4"/>
    </row>
    <row r="15" spans="1:106" ht="12" customHeight="1" x14ac:dyDescent="0.2">
      <c r="A15" s="1299" t="s">
        <v>54</v>
      </c>
      <c r="B15" s="1300"/>
      <c r="C15" s="1300"/>
      <c r="D15" s="1300"/>
      <c r="E15" s="1300"/>
      <c r="F15" s="1301"/>
      <c r="G15" s="994"/>
      <c r="H15" s="994"/>
      <c r="I15" s="994"/>
      <c r="J15" s="994"/>
      <c r="K15" s="994"/>
      <c r="L15" s="994"/>
      <c r="M15" s="994"/>
      <c r="N15" s="994"/>
      <c r="O15" s="994"/>
      <c r="P15" s="995"/>
      <c r="Q15" s="6"/>
      <c r="R15" s="6"/>
      <c r="S15" s="40"/>
      <c r="T15" s="1297" t="s">
        <v>179</v>
      </c>
      <c r="U15" s="1298"/>
      <c r="V15" s="1298"/>
      <c r="W15" s="1298"/>
      <c r="X15" s="1298"/>
      <c r="Y15" s="1298"/>
      <c r="Z15" s="950"/>
      <c r="AA15" s="950"/>
      <c r="AB15" s="950"/>
      <c r="AC15" s="950"/>
      <c r="AD15" s="950"/>
      <c r="AE15" s="950"/>
      <c r="AF15" s="950"/>
      <c r="AG15" s="950"/>
      <c r="AH15" s="950"/>
      <c r="AI15" s="1518"/>
      <c r="AJ15" s="4"/>
      <c r="AK15" s="1430"/>
      <c r="AL15" s="1431"/>
      <c r="AM15" s="1435">
        <v>7</v>
      </c>
      <c r="AN15" s="1435"/>
      <c r="AO15" s="114" t="s">
        <v>229</v>
      </c>
      <c r="AP15" s="113"/>
      <c r="AQ15" s="113"/>
      <c r="AR15" s="113"/>
      <c r="AS15" s="113"/>
      <c r="AT15" s="113"/>
      <c r="AU15" s="113"/>
      <c r="AV15" s="113"/>
      <c r="AW15" s="113"/>
      <c r="AX15" s="113"/>
      <c r="AY15" s="113"/>
      <c r="AZ15" s="113"/>
      <c r="BA15" s="113"/>
      <c r="BB15" s="113"/>
      <c r="BC15" s="113"/>
      <c r="BD15" s="113"/>
      <c r="BE15" s="113"/>
      <c r="BF15" s="113"/>
      <c r="BG15" s="113"/>
      <c r="BH15" s="113"/>
      <c r="BI15" s="113"/>
      <c r="BJ15" s="113"/>
      <c r="BK15" s="113"/>
      <c r="BL15" s="112"/>
      <c r="BM15" s="110"/>
      <c r="BN15" s="110"/>
      <c r="BO15" s="110"/>
      <c r="BP15" s="110"/>
      <c r="BQ15" s="110"/>
      <c r="BR15" s="110"/>
      <c r="BS15" s="110"/>
      <c r="BT15" s="110"/>
      <c r="BU15" s="110"/>
      <c r="BV15" s="109"/>
      <c r="BW15" s="109"/>
      <c r="BX15" s="109"/>
      <c r="BY15" s="109"/>
      <c r="BZ15" s="109"/>
      <c r="CA15" s="132"/>
      <c r="CB15" s="131"/>
      <c r="CC15" s="124"/>
      <c r="CD15" s="124"/>
      <c r="CE15" s="124"/>
      <c r="CF15" s="124"/>
      <c r="CG15" s="124"/>
      <c r="CH15" s="124"/>
      <c r="CI15" s="124"/>
      <c r="CJ15" s="124"/>
      <c r="CK15" s="124"/>
      <c r="CL15" s="124"/>
      <c r="CM15" s="110"/>
      <c r="CN15" s="110"/>
      <c r="CO15" s="110"/>
      <c r="CP15" s="110"/>
      <c r="CQ15" s="110"/>
      <c r="CR15" s="110"/>
      <c r="CS15" s="110"/>
      <c r="CT15" s="110"/>
      <c r="CU15" s="110"/>
      <c r="CV15" s="110"/>
      <c r="CW15" s="110"/>
      <c r="CX15" s="110"/>
      <c r="CY15" s="110"/>
      <c r="CZ15" s="110"/>
      <c r="DA15" s="129"/>
      <c r="DB15" s="4"/>
    </row>
    <row r="16" spans="1:106" ht="12" customHeight="1" thickBot="1" x14ac:dyDescent="0.25">
      <c r="A16" s="1299" t="s">
        <v>150</v>
      </c>
      <c r="B16" s="1300"/>
      <c r="C16" s="1300"/>
      <c r="D16" s="1300"/>
      <c r="E16" s="1300"/>
      <c r="F16" s="1301"/>
      <c r="G16" s="994"/>
      <c r="H16" s="994"/>
      <c r="I16" s="994"/>
      <c r="J16" s="994"/>
      <c r="K16" s="994"/>
      <c r="L16" s="994"/>
      <c r="M16" s="994"/>
      <c r="N16" s="994"/>
      <c r="O16" s="994"/>
      <c r="P16" s="995"/>
      <c r="Q16" s="6"/>
      <c r="R16" s="6"/>
      <c r="S16" s="40"/>
      <c r="T16" s="1315" t="s">
        <v>180</v>
      </c>
      <c r="U16" s="1316"/>
      <c r="V16" s="1316"/>
      <c r="W16" s="1316"/>
      <c r="X16" s="1316"/>
      <c r="Y16" s="1316"/>
      <c r="Z16" s="1476"/>
      <c r="AA16" s="1476"/>
      <c r="AB16" s="1476"/>
      <c r="AC16" s="1476"/>
      <c r="AD16" s="1476"/>
      <c r="AE16" s="1476"/>
      <c r="AF16" s="1476"/>
      <c r="AG16" s="1476"/>
      <c r="AH16" s="1476"/>
      <c r="AI16" s="1995"/>
      <c r="AJ16" s="4"/>
      <c r="AK16" s="1430"/>
      <c r="AL16" s="1431"/>
      <c r="AM16" s="1435">
        <v>8</v>
      </c>
      <c r="AN16" s="1435"/>
      <c r="AO16" s="114" t="s">
        <v>228</v>
      </c>
      <c r="AP16" s="113"/>
      <c r="AQ16" s="113"/>
      <c r="AR16" s="113"/>
      <c r="AS16" s="113"/>
      <c r="AT16" s="113"/>
      <c r="AU16" s="113"/>
      <c r="AV16" s="113"/>
      <c r="AW16" s="113"/>
      <c r="AX16" s="113"/>
      <c r="AY16" s="113"/>
      <c r="AZ16" s="113"/>
      <c r="BA16" s="113"/>
      <c r="BB16" s="113"/>
      <c r="BC16" s="113"/>
      <c r="BD16" s="113"/>
      <c r="BE16" s="113"/>
      <c r="BF16" s="113"/>
      <c r="BG16" s="113"/>
      <c r="BH16" s="113"/>
      <c r="BI16" s="113"/>
      <c r="BJ16" s="113"/>
      <c r="BK16" s="113"/>
      <c r="BL16" s="112"/>
      <c r="BM16" s="110"/>
      <c r="BN16" s="110"/>
      <c r="BO16" s="110"/>
      <c r="BP16" s="110"/>
      <c r="BQ16" s="110"/>
      <c r="BR16" s="110"/>
      <c r="BS16" s="110"/>
      <c r="BT16" s="110"/>
      <c r="BU16" s="110"/>
      <c r="BV16" s="110"/>
      <c r="BW16" s="110"/>
      <c r="BX16" s="110"/>
      <c r="BY16" s="110"/>
      <c r="BZ16" s="110"/>
      <c r="CA16" s="109"/>
      <c r="CB16" s="109"/>
      <c r="CC16" s="136"/>
      <c r="CD16" s="135"/>
      <c r="CE16" s="135"/>
      <c r="CF16" s="135"/>
      <c r="CG16" s="135"/>
      <c r="CH16" s="135"/>
      <c r="CI16" s="135"/>
      <c r="CJ16" s="135"/>
      <c r="CK16" s="135"/>
      <c r="CL16" s="134"/>
      <c r="CM16" s="124"/>
      <c r="CN16" s="124"/>
      <c r="CO16" s="110"/>
      <c r="CP16" s="110"/>
      <c r="CQ16" s="110"/>
      <c r="CR16" s="110"/>
      <c r="CS16" s="110"/>
      <c r="CT16" s="110"/>
      <c r="CU16" s="110"/>
      <c r="CV16" s="110"/>
      <c r="CW16" s="110"/>
      <c r="CX16" s="110"/>
      <c r="CY16" s="110"/>
      <c r="CZ16" s="110"/>
      <c r="DA16" s="129"/>
      <c r="DB16" s="4"/>
    </row>
    <row r="17" spans="1:106" ht="12" customHeight="1" x14ac:dyDescent="0.2">
      <c r="A17" s="1299" t="s">
        <v>149</v>
      </c>
      <c r="B17" s="1300"/>
      <c r="C17" s="1300"/>
      <c r="D17" s="1300"/>
      <c r="E17" s="1300"/>
      <c r="F17" s="1301"/>
      <c r="G17" s="1388" t="s">
        <v>148</v>
      </c>
      <c r="H17" s="1388"/>
      <c r="I17" s="1388"/>
      <c r="J17" s="1388"/>
      <c r="K17" s="1388"/>
      <c r="L17" s="1388"/>
      <c r="M17" s="1388"/>
      <c r="N17" s="1388"/>
      <c r="O17" s="1388"/>
      <c r="P17" s="1389"/>
      <c r="Q17" s="6"/>
      <c r="R17" s="6"/>
      <c r="S17" s="133"/>
      <c r="T17" s="133"/>
      <c r="U17" s="133"/>
      <c r="V17" s="133"/>
      <c r="W17" s="133"/>
      <c r="X17" s="133"/>
      <c r="Y17" s="133"/>
      <c r="Z17" s="133"/>
      <c r="AA17" s="133"/>
      <c r="AB17" s="133"/>
      <c r="AC17" s="133"/>
      <c r="AD17" s="133"/>
      <c r="AE17" s="133"/>
      <c r="AF17" s="133"/>
      <c r="AG17" s="133"/>
      <c r="AH17" s="133"/>
      <c r="AI17" s="133"/>
      <c r="AJ17" s="4"/>
      <c r="AK17" s="1430"/>
      <c r="AL17" s="1431"/>
      <c r="AM17" s="1435">
        <v>9</v>
      </c>
      <c r="AN17" s="1435"/>
      <c r="AO17" s="114" t="s">
        <v>227</v>
      </c>
      <c r="AP17" s="113"/>
      <c r="AQ17" s="113"/>
      <c r="AR17" s="113"/>
      <c r="AS17" s="113"/>
      <c r="AT17" s="113"/>
      <c r="AU17" s="113"/>
      <c r="AV17" s="113"/>
      <c r="AW17" s="113"/>
      <c r="AX17" s="113"/>
      <c r="AY17" s="113"/>
      <c r="AZ17" s="113"/>
      <c r="BA17" s="113"/>
      <c r="BB17" s="113"/>
      <c r="BC17" s="113"/>
      <c r="BD17" s="113"/>
      <c r="BE17" s="113"/>
      <c r="BF17" s="113"/>
      <c r="BG17" s="113"/>
      <c r="BH17" s="113"/>
      <c r="BI17" s="113"/>
      <c r="BJ17" s="113"/>
      <c r="BK17" s="113"/>
      <c r="BL17" s="112"/>
      <c r="BM17" s="110"/>
      <c r="BN17" s="110"/>
      <c r="BO17" s="110"/>
      <c r="BP17" s="110"/>
      <c r="BQ17" s="110"/>
      <c r="BR17" s="110"/>
      <c r="BS17" s="110"/>
      <c r="BT17" s="110"/>
      <c r="BU17" s="110"/>
      <c r="BV17" s="110"/>
      <c r="BW17" s="110"/>
      <c r="BX17" s="110"/>
      <c r="BY17" s="110"/>
      <c r="BZ17" s="110"/>
      <c r="CA17" s="110"/>
      <c r="CB17" s="110"/>
      <c r="CC17" s="109"/>
      <c r="CD17" s="109"/>
      <c r="CE17" s="109"/>
      <c r="CF17" s="109"/>
      <c r="CG17" s="109"/>
      <c r="CH17" s="109"/>
      <c r="CI17" s="109"/>
      <c r="CJ17" s="109"/>
      <c r="CK17" s="109"/>
      <c r="CL17" s="109"/>
      <c r="CM17" s="132"/>
      <c r="CN17" s="131"/>
      <c r="CO17" s="124"/>
      <c r="CP17" s="124"/>
      <c r="CQ17" s="124"/>
      <c r="CR17" s="110"/>
      <c r="CS17" s="110"/>
      <c r="CT17" s="110"/>
      <c r="CU17" s="110"/>
      <c r="CV17" s="110"/>
      <c r="CW17" s="110"/>
      <c r="CX17" s="110"/>
      <c r="CY17" s="110"/>
      <c r="CZ17" s="110"/>
      <c r="DA17" s="129"/>
      <c r="DB17" s="4"/>
    </row>
    <row r="18" spans="1:106" ht="12" customHeight="1" x14ac:dyDescent="0.2">
      <c r="A18" s="1297" t="s">
        <v>146</v>
      </c>
      <c r="B18" s="1298"/>
      <c r="C18" s="1298"/>
      <c r="D18" s="1298"/>
      <c r="E18" s="1298"/>
      <c r="F18" s="1298"/>
      <c r="G18" s="994"/>
      <c r="H18" s="994"/>
      <c r="I18" s="994"/>
      <c r="J18" s="994"/>
      <c r="K18" s="994"/>
      <c r="L18" s="994"/>
      <c r="M18" s="994"/>
      <c r="N18" s="994"/>
      <c r="O18" s="994"/>
      <c r="P18" s="995"/>
      <c r="Q18" s="6"/>
      <c r="R18" s="6"/>
      <c r="S18" s="6"/>
      <c r="T18" s="6"/>
      <c r="U18" s="6"/>
      <c r="V18" s="6"/>
      <c r="W18" s="6"/>
      <c r="X18" s="6"/>
      <c r="Y18" s="6"/>
      <c r="Z18" s="6"/>
      <c r="AA18" s="6"/>
      <c r="AB18" s="6"/>
      <c r="AC18" s="6"/>
      <c r="AD18" s="6"/>
      <c r="AE18" s="6"/>
      <c r="AF18" s="6"/>
      <c r="AG18" s="6"/>
      <c r="AH18" s="6"/>
      <c r="AI18" s="6"/>
      <c r="AJ18" s="4"/>
      <c r="AK18" s="1430"/>
      <c r="AL18" s="1431"/>
      <c r="AM18" s="1435">
        <v>10</v>
      </c>
      <c r="AN18" s="1435"/>
      <c r="AO18" s="114" t="s">
        <v>226</v>
      </c>
      <c r="AP18" s="113"/>
      <c r="AQ18" s="113"/>
      <c r="AR18" s="113"/>
      <c r="AS18" s="113"/>
      <c r="AT18" s="113"/>
      <c r="AU18" s="113"/>
      <c r="AV18" s="113"/>
      <c r="AW18" s="113"/>
      <c r="AX18" s="113"/>
      <c r="AY18" s="113"/>
      <c r="AZ18" s="113"/>
      <c r="BA18" s="113"/>
      <c r="BB18" s="113"/>
      <c r="BC18" s="113"/>
      <c r="BD18" s="113"/>
      <c r="BE18" s="113"/>
      <c r="BF18" s="113"/>
      <c r="BG18" s="113"/>
      <c r="BH18" s="113"/>
      <c r="BI18" s="113"/>
      <c r="BJ18" s="113"/>
      <c r="BK18" s="113"/>
      <c r="BL18" s="112"/>
      <c r="BM18" s="110"/>
      <c r="BN18" s="110"/>
      <c r="BO18" s="110"/>
      <c r="BP18" s="110"/>
      <c r="BQ18" s="110"/>
      <c r="BR18" s="110"/>
      <c r="BS18" s="110"/>
      <c r="BT18" s="110"/>
      <c r="BU18" s="110"/>
      <c r="BV18" s="110"/>
      <c r="BW18" s="110"/>
      <c r="BX18" s="110"/>
      <c r="BY18" s="110"/>
      <c r="BZ18" s="110"/>
      <c r="CA18" s="110"/>
      <c r="CB18" s="110"/>
      <c r="CC18" s="110"/>
      <c r="CD18" s="110"/>
      <c r="CE18" s="110"/>
      <c r="CF18" s="110"/>
      <c r="CG18" s="110"/>
      <c r="CH18" s="110"/>
      <c r="CI18" s="110"/>
      <c r="CJ18" s="110"/>
      <c r="CK18" s="110"/>
      <c r="CL18" s="110"/>
      <c r="CM18" s="109"/>
      <c r="CN18" s="109"/>
      <c r="CO18" s="117"/>
      <c r="CP18" s="116"/>
      <c r="CQ18" s="130"/>
      <c r="CR18" s="124"/>
      <c r="CS18" s="124"/>
      <c r="CT18" s="110"/>
      <c r="CU18" s="110"/>
      <c r="CV18" s="110"/>
      <c r="CW18" s="110"/>
      <c r="CX18" s="110"/>
      <c r="CY18" s="110"/>
      <c r="CZ18" s="110"/>
      <c r="DA18" s="129"/>
      <c r="DB18" s="4"/>
    </row>
    <row r="19" spans="1:106" ht="12" x14ac:dyDescent="0.2">
      <c r="A19" s="1297" t="s">
        <v>164</v>
      </c>
      <c r="B19" s="1298"/>
      <c r="C19" s="1298"/>
      <c r="D19" s="1298"/>
      <c r="E19" s="1298"/>
      <c r="F19" s="1298"/>
      <c r="G19" s="994"/>
      <c r="H19" s="994"/>
      <c r="I19" s="994"/>
      <c r="J19" s="994"/>
      <c r="K19" s="994"/>
      <c r="L19" s="994"/>
      <c r="M19" s="994"/>
      <c r="N19" s="994"/>
      <c r="O19" s="994"/>
      <c r="P19" s="995"/>
      <c r="Q19" s="6"/>
      <c r="R19" s="6"/>
      <c r="S19" s="6"/>
      <c r="T19" s="6"/>
      <c r="U19" s="6"/>
      <c r="V19" s="6"/>
      <c r="W19" s="6"/>
      <c r="X19" s="6"/>
      <c r="Y19" s="6"/>
      <c r="Z19" s="6"/>
      <c r="AA19" s="6"/>
      <c r="AB19" s="6"/>
      <c r="AC19" s="6"/>
      <c r="AD19" s="6"/>
      <c r="AE19" s="6"/>
      <c r="AF19" s="6"/>
      <c r="AG19" s="6"/>
      <c r="AH19" s="6"/>
      <c r="AI19" s="6"/>
      <c r="AJ19" s="4"/>
      <c r="AK19" s="1430"/>
      <c r="AL19" s="1431"/>
      <c r="AM19" s="1435">
        <v>11</v>
      </c>
      <c r="AN19" s="1435"/>
      <c r="AO19" s="114" t="s">
        <v>225</v>
      </c>
      <c r="AP19" s="113"/>
      <c r="AQ19" s="113"/>
      <c r="AR19" s="113"/>
      <c r="AS19" s="113"/>
      <c r="AT19" s="113"/>
      <c r="AU19" s="113"/>
      <c r="AV19" s="113"/>
      <c r="AW19" s="113"/>
      <c r="AX19" s="113"/>
      <c r="AY19" s="113"/>
      <c r="AZ19" s="113"/>
      <c r="BA19" s="113"/>
      <c r="BB19" s="113"/>
      <c r="BC19" s="113"/>
      <c r="BD19" s="113"/>
      <c r="BE19" s="113"/>
      <c r="BF19" s="113"/>
      <c r="BG19" s="113"/>
      <c r="BH19" s="113"/>
      <c r="BI19" s="113"/>
      <c r="BJ19" s="113"/>
      <c r="BK19" s="113"/>
      <c r="BL19" s="112"/>
      <c r="BM19" s="124"/>
      <c r="BN19" s="124"/>
      <c r="BO19" s="124"/>
      <c r="BP19" s="110"/>
      <c r="BQ19" s="110"/>
      <c r="BR19" s="110"/>
      <c r="BS19" s="110"/>
      <c r="BT19" s="110"/>
      <c r="BU19" s="110"/>
      <c r="BV19" s="110"/>
      <c r="BW19" s="110"/>
      <c r="BX19" s="110"/>
      <c r="BY19" s="110"/>
      <c r="BZ19" s="110"/>
      <c r="CA19" s="110"/>
      <c r="CB19" s="110"/>
      <c r="CC19" s="110"/>
      <c r="CD19" s="110"/>
      <c r="CE19" s="110"/>
      <c r="CF19" s="110"/>
      <c r="CG19" s="110"/>
      <c r="CH19" s="110"/>
      <c r="CI19" s="110"/>
      <c r="CJ19" s="110"/>
      <c r="CK19" s="110"/>
      <c r="CL19" s="110"/>
      <c r="CM19" s="110"/>
      <c r="CN19" s="110"/>
      <c r="CO19" s="109"/>
      <c r="CP19" s="109"/>
      <c r="CQ19" s="109"/>
      <c r="CR19" s="132"/>
      <c r="CS19" s="131"/>
      <c r="CT19" s="124"/>
      <c r="CU19" s="124"/>
      <c r="CV19" s="124"/>
      <c r="CW19" s="124"/>
      <c r="CX19" s="124"/>
      <c r="CY19" s="110"/>
      <c r="CZ19" s="110"/>
      <c r="DA19" s="129"/>
      <c r="DB19" s="4"/>
    </row>
    <row r="20" spans="1:106" ht="12" customHeight="1" thickBot="1" x14ac:dyDescent="0.25">
      <c r="A20" s="1315" t="s">
        <v>163</v>
      </c>
      <c r="B20" s="1316"/>
      <c r="C20" s="1316"/>
      <c r="D20" s="1316"/>
      <c r="E20" s="1316"/>
      <c r="F20" s="1316"/>
      <c r="G20" s="1338"/>
      <c r="H20" s="1338"/>
      <c r="I20" s="1338"/>
      <c r="J20" s="1338"/>
      <c r="K20" s="1338"/>
      <c r="L20" s="1338"/>
      <c r="M20" s="1338"/>
      <c r="N20" s="1338"/>
      <c r="O20" s="1338"/>
      <c r="P20" s="1993"/>
      <c r="Q20" s="6"/>
      <c r="R20" s="6"/>
      <c r="S20" s="40"/>
      <c r="T20" s="40"/>
      <c r="U20" s="40"/>
      <c r="V20" s="40"/>
      <c r="W20" s="40"/>
      <c r="X20" s="40"/>
      <c r="Y20" s="40"/>
      <c r="Z20" s="38"/>
      <c r="AA20" s="38"/>
      <c r="AB20" s="38"/>
      <c r="AC20" s="38"/>
      <c r="AD20" s="38"/>
      <c r="AE20" s="38"/>
      <c r="AF20" s="38"/>
      <c r="AG20" s="38"/>
      <c r="AH20" s="38"/>
      <c r="AI20" s="38"/>
      <c r="AJ20" s="4"/>
      <c r="AK20" s="1430"/>
      <c r="AL20" s="1431"/>
      <c r="AM20" s="1435">
        <v>12</v>
      </c>
      <c r="AN20" s="1435"/>
      <c r="AO20" s="114" t="s">
        <v>224</v>
      </c>
      <c r="AP20" s="113"/>
      <c r="AQ20" s="113"/>
      <c r="AR20" s="113"/>
      <c r="AS20" s="113"/>
      <c r="AT20" s="113"/>
      <c r="AU20" s="113"/>
      <c r="AV20" s="113"/>
      <c r="AW20" s="113"/>
      <c r="AX20" s="113"/>
      <c r="AY20" s="113"/>
      <c r="AZ20" s="113"/>
      <c r="BA20" s="113"/>
      <c r="BB20" s="113"/>
      <c r="BC20" s="113"/>
      <c r="BD20" s="113"/>
      <c r="BE20" s="113"/>
      <c r="BF20" s="113"/>
      <c r="BG20" s="113"/>
      <c r="BH20" s="113"/>
      <c r="BI20" s="113"/>
      <c r="BJ20" s="113"/>
      <c r="BK20" s="113"/>
      <c r="BL20" s="112"/>
      <c r="BM20" s="1989" t="s">
        <v>223</v>
      </c>
      <c r="BN20" s="1994"/>
      <c r="BO20" s="1990"/>
      <c r="BP20" s="110"/>
      <c r="BQ20" s="110"/>
      <c r="BR20" s="110"/>
      <c r="BS20" s="110"/>
      <c r="BT20" s="110"/>
      <c r="BU20" s="110"/>
      <c r="BV20" s="110"/>
      <c r="BW20" s="110"/>
      <c r="BX20" s="110"/>
      <c r="BY20" s="110"/>
      <c r="BZ20" s="110"/>
      <c r="CA20" s="110"/>
      <c r="CB20" s="110"/>
      <c r="CC20" s="110"/>
      <c r="CD20" s="110"/>
      <c r="CE20" s="110"/>
      <c r="CF20" s="110"/>
      <c r="CG20" s="110"/>
      <c r="CH20" s="110"/>
      <c r="CI20" s="110"/>
      <c r="CJ20" s="110"/>
      <c r="CK20" s="110"/>
      <c r="CL20" s="110"/>
      <c r="CM20" s="110"/>
      <c r="CN20" s="110"/>
      <c r="CO20" s="110"/>
      <c r="CP20" s="110"/>
      <c r="CQ20" s="110"/>
      <c r="CR20" s="109"/>
      <c r="CS20" s="109"/>
      <c r="CT20" s="117"/>
      <c r="CU20" s="116"/>
      <c r="CV20" s="116"/>
      <c r="CW20" s="116"/>
      <c r="CX20" s="130"/>
      <c r="CY20" s="110"/>
      <c r="CZ20" s="110"/>
      <c r="DA20" s="129"/>
      <c r="DB20" s="4"/>
    </row>
    <row r="21" spans="1:106" ht="12" customHeight="1" thickBot="1" x14ac:dyDescent="0.25">
      <c r="A21" s="6"/>
      <c r="B21" s="6"/>
      <c r="C21" s="6"/>
      <c r="D21" s="6"/>
      <c r="E21" s="6"/>
      <c r="F21" s="6"/>
      <c r="G21" s="6"/>
      <c r="H21" s="6"/>
      <c r="I21" s="6"/>
      <c r="J21" s="6"/>
      <c r="K21" s="6"/>
      <c r="L21" s="6"/>
      <c r="M21" s="6"/>
      <c r="N21" s="6"/>
      <c r="O21" s="6"/>
      <c r="P21" s="6"/>
      <c r="Q21" s="6"/>
      <c r="R21" s="6"/>
      <c r="S21" s="40"/>
      <c r="T21" s="40"/>
      <c r="U21" s="40"/>
      <c r="V21" s="40"/>
      <c r="W21" s="40"/>
      <c r="X21" s="40"/>
      <c r="Y21" s="40"/>
      <c r="Z21" s="38"/>
      <c r="AA21" s="38"/>
      <c r="AB21" s="38"/>
      <c r="AC21" s="38"/>
      <c r="AD21" s="38"/>
      <c r="AE21" s="38"/>
      <c r="AF21" s="38"/>
      <c r="AG21" s="38"/>
      <c r="AH21" s="38"/>
      <c r="AI21" s="38"/>
      <c r="AJ21" s="4"/>
      <c r="AK21" s="1430"/>
      <c r="AL21" s="1431"/>
      <c r="AM21" s="1435">
        <v>13</v>
      </c>
      <c r="AN21" s="1435"/>
      <c r="AO21" s="114" t="s">
        <v>222</v>
      </c>
      <c r="AP21" s="113"/>
      <c r="AQ21" s="113"/>
      <c r="AR21" s="113"/>
      <c r="AS21" s="113"/>
      <c r="AT21" s="113"/>
      <c r="AU21" s="113"/>
      <c r="AV21" s="113"/>
      <c r="AW21" s="113"/>
      <c r="AX21" s="113"/>
      <c r="AY21" s="113"/>
      <c r="AZ21" s="113"/>
      <c r="BA21" s="113"/>
      <c r="BB21" s="113"/>
      <c r="BC21" s="113"/>
      <c r="BD21" s="113"/>
      <c r="BE21" s="113"/>
      <c r="BF21" s="113"/>
      <c r="BG21" s="113"/>
      <c r="BH21" s="113"/>
      <c r="BI21" s="113"/>
      <c r="BJ21" s="113"/>
      <c r="BK21" s="113"/>
      <c r="BL21" s="112"/>
      <c r="BM21" s="128"/>
      <c r="BN21" s="1989" t="s">
        <v>221</v>
      </c>
      <c r="BO21" s="1990"/>
      <c r="BP21" s="110"/>
      <c r="BQ21" s="110"/>
      <c r="BR21" s="110"/>
      <c r="BS21" s="110"/>
      <c r="BT21" s="110"/>
      <c r="BU21" s="110"/>
      <c r="BV21" s="110"/>
      <c r="BW21" s="110"/>
      <c r="BX21" s="110"/>
      <c r="BY21" s="110"/>
      <c r="BZ21" s="110"/>
      <c r="CA21" s="110"/>
      <c r="CB21" s="110"/>
      <c r="CC21" s="110"/>
      <c r="CD21" s="110"/>
      <c r="CE21" s="110"/>
      <c r="CF21" s="110"/>
      <c r="CG21" s="110"/>
      <c r="CH21" s="110"/>
      <c r="CI21" s="110"/>
      <c r="CJ21" s="110"/>
      <c r="CK21" s="110"/>
      <c r="CL21" s="110"/>
      <c r="CM21" s="110"/>
      <c r="CN21" s="110"/>
      <c r="CO21" s="110"/>
      <c r="CP21" s="110"/>
      <c r="CQ21" s="110"/>
      <c r="CR21" s="110"/>
      <c r="CS21" s="110"/>
      <c r="CT21" s="127"/>
      <c r="CU21" s="126"/>
      <c r="CV21" s="126"/>
      <c r="CW21" s="126"/>
      <c r="CX21" s="125"/>
      <c r="CY21" s="124"/>
      <c r="CZ21" s="124"/>
      <c r="DA21" s="123"/>
      <c r="DB21" s="4"/>
    </row>
    <row r="22" spans="1:106" ht="12" customHeight="1" x14ac:dyDescent="0.2">
      <c r="A22" s="6"/>
      <c r="B22" s="6"/>
      <c r="C22" s="6"/>
      <c r="D22" s="6"/>
      <c r="E22" s="6"/>
      <c r="F22" s="6"/>
      <c r="G22" s="6"/>
      <c r="H22" s="6"/>
      <c r="I22" s="6"/>
      <c r="J22" s="122"/>
      <c r="K22" s="120"/>
      <c r="L22" s="121"/>
      <c r="M22" s="120"/>
      <c r="N22" s="121"/>
      <c r="O22" s="120"/>
      <c r="P22" s="121"/>
      <c r="Q22" s="120"/>
      <c r="R22" s="121"/>
      <c r="S22" s="120"/>
      <c r="T22" s="121"/>
      <c r="U22" s="120"/>
      <c r="V22" s="121"/>
      <c r="W22" s="120"/>
      <c r="X22" s="119"/>
      <c r="Y22" s="40"/>
      <c r="Z22" s="38"/>
      <c r="AA22" s="38"/>
      <c r="AB22" s="38"/>
      <c r="AC22" s="38"/>
      <c r="AD22" s="38"/>
      <c r="AE22" s="38"/>
      <c r="AF22" s="38"/>
      <c r="AG22" s="38"/>
      <c r="AH22" s="38"/>
      <c r="AI22" s="38"/>
      <c r="AJ22" s="4"/>
      <c r="AK22" s="1430"/>
      <c r="AL22" s="1431"/>
      <c r="AM22" s="1435">
        <v>14</v>
      </c>
      <c r="AN22" s="1435"/>
      <c r="AO22" s="114" t="s">
        <v>220</v>
      </c>
      <c r="AP22" s="113"/>
      <c r="AQ22" s="113"/>
      <c r="AR22" s="113"/>
      <c r="AS22" s="113"/>
      <c r="AT22" s="113"/>
      <c r="AU22" s="113"/>
      <c r="AV22" s="113"/>
      <c r="AW22" s="113"/>
      <c r="AX22" s="113"/>
      <c r="AY22" s="113"/>
      <c r="AZ22" s="113"/>
      <c r="BA22" s="113"/>
      <c r="BB22" s="113"/>
      <c r="BC22" s="113"/>
      <c r="BD22" s="113"/>
      <c r="BE22" s="113"/>
      <c r="BF22" s="113"/>
      <c r="BG22" s="113"/>
      <c r="BH22" s="113"/>
      <c r="BI22" s="113"/>
      <c r="BJ22" s="113"/>
      <c r="BK22" s="113"/>
      <c r="BL22" s="112"/>
      <c r="BM22" s="118"/>
      <c r="BN22" s="1989" t="s">
        <v>219</v>
      </c>
      <c r="BO22" s="1990"/>
      <c r="BP22" s="110"/>
      <c r="BQ22" s="110"/>
      <c r="BR22" s="110"/>
      <c r="BS22" s="110"/>
      <c r="BT22" s="110"/>
      <c r="BU22" s="110"/>
      <c r="BV22" s="110"/>
      <c r="BW22" s="110"/>
      <c r="BX22" s="110"/>
      <c r="BY22" s="110"/>
      <c r="BZ22" s="110"/>
      <c r="CA22" s="110"/>
      <c r="CB22" s="110"/>
      <c r="CC22" s="110"/>
      <c r="CD22" s="110"/>
      <c r="CE22" s="110"/>
      <c r="CF22" s="110"/>
      <c r="CG22" s="110"/>
      <c r="CH22" s="110"/>
      <c r="CI22" s="110"/>
      <c r="CJ22" s="110"/>
      <c r="CK22" s="110"/>
      <c r="CL22" s="110"/>
      <c r="CM22" s="110"/>
      <c r="CN22" s="110"/>
      <c r="CO22" s="110"/>
      <c r="CP22" s="110"/>
      <c r="CQ22" s="110"/>
      <c r="CR22" s="110"/>
      <c r="CS22" s="110"/>
      <c r="CT22" s="109"/>
      <c r="CU22" s="109"/>
      <c r="CV22" s="109"/>
      <c r="CW22" s="109"/>
      <c r="CX22" s="109"/>
      <c r="CY22" s="117"/>
      <c r="CZ22" s="116"/>
      <c r="DA22" s="115"/>
      <c r="DB22" s="4"/>
    </row>
    <row r="23" spans="1:106" ht="12" customHeight="1" x14ac:dyDescent="0.2">
      <c r="A23" s="6"/>
      <c r="B23" s="6"/>
      <c r="C23" s="6"/>
      <c r="D23" s="6"/>
      <c r="E23" s="6"/>
      <c r="F23" s="6"/>
      <c r="G23" s="6"/>
      <c r="H23" s="6"/>
      <c r="I23" s="6"/>
      <c r="J23" s="41"/>
      <c r="K23" s="40"/>
      <c r="L23" s="40"/>
      <c r="M23" s="40"/>
      <c r="N23" s="40"/>
      <c r="O23" s="40"/>
      <c r="P23" s="40"/>
      <c r="Q23" s="40"/>
      <c r="R23" s="40"/>
      <c r="S23" s="40"/>
      <c r="T23" s="40"/>
      <c r="U23" s="40"/>
      <c r="V23" s="40"/>
      <c r="W23" s="40"/>
      <c r="X23" s="103"/>
      <c r="Y23" s="40"/>
      <c r="Z23" s="38"/>
      <c r="AA23" s="38"/>
      <c r="AB23" s="38"/>
      <c r="AC23" s="38"/>
      <c r="AD23" s="38"/>
      <c r="AE23" s="38"/>
      <c r="AF23" s="38"/>
      <c r="AG23" s="38"/>
      <c r="AH23" s="38"/>
      <c r="AI23" s="38"/>
      <c r="AJ23" s="4"/>
      <c r="AK23" s="1430"/>
      <c r="AL23" s="1431"/>
      <c r="AM23" s="1435">
        <v>15</v>
      </c>
      <c r="AN23" s="1435"/>
      <c r="AO23" s="114" t="s">
        <v>218</v>
      </c>
      <c r="AP23" s="113"/>
      <c r="AQ23" s="113"/>
      <c r="AR23" s="113"/>
      <c r="AS23" s="113"/>
      <c r="AT23" s="113"/>
      <c r="AU23" s="113"/>
      <c r="AV23" s="113"/>
      <c r="AW23" s="113"/>
      <c r="AX23" s="113"/>
      <c r="AY23" s="113"/>
      <c r="AZ23" s="113"/>
      <c r="BA23" s="113"/>
      <c r="BB23" s="113"/>
      <c r="BC23" s="113"/>
      <c r="BD23" s="113"/>
      <c r="BE23" s="113"/>
      <c r="BF23" s="113"/>
      <c r="BG23" s="113"/>
      <c r="BH23" s="113"/>
      <c r="BI23" s="113"/>
      <c r="BJ23" s="113"/>
      <c r="BK23" s="113"/>
      <c r="BL23" s="112"/>
      <c r="BM23" s="111"/>
      <c r="BN23" s="1989" t="s">
        <v>217</v>
      </c>
      <c r="BO23" s="1990"/>
      <c r="BP23" s="110"/>
      <c r="BQ23" s="110"/>
      <c r="BR23" s="110"/>
      <c r="BS23" s="110"/>
      <c r="BT23" s="110"/>
      <c r="BU23" s="110"/>
      <c r="BV23" s="110"/>
      <c r="BW23" s="110"/>
      <c r="BX23" s="110"/>
      <c r="BY23" s="110"/>
      <c r="BZ23" s="110"/>
      <c r="CA23" s="110"/>
      <c r="CB23" s="110"/>
      <c r="CC23" s="110"/>
      <c r="CD23" s="110"/>
      <c r="CE23" s="110"/>
      <c r="CF23" s="110"/>
      <c r="CG23" s="110"/>
      <c r="CH23" s="110"/>
      <c r="CI23" s="110"/>
      <c r="CJ23" s="110"/>
      <c r="CK23" s="110"/>
      <c r="CL23" s="110"/>
      <c r="CM23" s="110"/>
      <c r="CN23" s="110"/>
      <c r="CO23" s="110"/>
      <c r="CP23" s="110"/>
      <c r="CQ23" s="110"/>
      <c r="CR23" s="110"/>
      <c r="CS23" s="110"/>
      <c r="CT23" s="110"/>
      <c r="CU23" s="110"/>
      <c r="CV23" s="110"/>
      <c r="CW23" s="110"/>
      <c r="CX23" s="110"/>
      <c r="CY23" s="109"/>
      <c r="CZ23" s="109"/>
      <c r="DA23" s="108"/>
      <c r="DB23" s="4"/>
    </row>
    <row r="24" spans="1:106" ht="12" customHeight="1" thickBot="1" x14ac:dyDescent="0.25">
      <c r="A24" s="6"/>
      <c r="B24" s="6"/>
      <c r="C24" s="6"/>
      <c r="D24" s="6"/>
      <c r="E24" s="6"/>
      <c r="F24" s="6"/>
      <c r="G24" s="6"/>
      <c r="H24" s="6"/>
      <c r="I24" s="6"/>
      <c r="J24" s="41"/>
      <c r="K24" s="40"/>
      <c r="L24" s="40"/>
      <c r="M24" s="40"/>
      <c r="N24" s="40"/>
      <c r="O24" s="40"/>
      <c r="P24" s="40"/>
      <c r="Q24" s="40"/>
      <c r="R24" s="40"/>
      <c r="S24" s="40"/>
      <c r="T24" s="40"/>
      <c r="U24" s="40"/>
      <c r="V24" s="40"/>
      <c r="W24" s="40"/>
      <c r="X24" s="103"/>
      <c r="Y24" s="40"/>
      <c r="Z24" s="38"/>
      <c r="AA24" s="38"/>
      <c r="AB24" s="38"/>
      <c r="AC24" s="38"/>
      <c r="AD24" s="38"/>
      <c r="AE24" s="38"/>
      <c r="AF24" s="38"/>
      <c r="AG24" s="38"/>
      <c r="AH24" s="38"/>
      <c r="AI24" s="38"/>
      <c r="AJ24" s="4"/>
      <c r="AK24" s="1992"/>
      <c r="AL24" s="1604"/>
      <c r="AM24" s="1440">
        <v>16</v>
      </c>
      <c r="AN24" s="1440"/>
      <c r="AO24" s="107" t="s">
        <v>196</v>
      </c>
      <c r="AP24" s="106"/>
      <c r="AQ24" s="106"/>
      <c r="AR24" s="106"/>
      <c r="AS24" s="106"/>
      <c r="AT24" s="106"/>
      <c r="AU24" s="106"/>
      <c r="AV24" s="106"/>
      <c r="AW24" s="106"/>
      <c r="AX24" s="106"/>
      <c r="AY24" s="106"/>
      <c r="AZ24" s="106"/>
      <c r="BA24" s="106"/>
      <c r="BB24" s="106"/>
      <c r="BC24" s="106"/>
      <c r="BD24" s="106"/>
      <c r="BE24" s="106"/>
      <c r="BF24" s="106"/>
      <c r="BG24" s="106"/>
      <c r="BH24" s="106"/>
      <c r="BI24" s="106"/>
      <c r="BJ24" s="106"/>
      <c r="BK24" s="106"/>
      <c r="BL24" s="105"/>
      <c r="BM24" s="13"/>
      <c r="BN24" s="13"/>
      <c r="BO24" s="13"/>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2"/>
      <c r="DB24" s="4"/>
    </row>
    <row r="25" spans="1:106" ht="12" customHeight="1" x14ac:dyDescent="0.2">
      <c r="A25" s="6"/>
      <c r="B25" s="6"/>
      <c r="C25" s="6"/>
      <c r="D25" s="6"/>
      <c r="E25" s="6"/>
      <c r="F25" s="6"/>
      <c r="G25" s="6"/>
      <c r="H25" s="6"/>
      <c r="I25" s="6"/>
      <c r="J25" s="41"/>
      <c r="K25" s="40"/>
      <c r="L25" s="40"/>
      <c r="M25" s="40"/>
      <c r="N25" s="40"/>
      <c r="O25" s="40"/>
      <c r="P25" s="40"/>
      <c r="Q25" s="40"/>
      <c r="R25" s="40"/>
      <c r="S25" s="40"/>
      <c r="T25" s="40"/>
      <c r="U25" s="40"/>
      <c r="V25" s="40"/>
      <c r="W25" s="40"/>
      <c r="X25" s="103"/>
      <c r="Y25" s="6"/>
      <c r="Z25" s="6"/>
      <c r="AA25" s="6"/>
      <c r="AB25" s="6"/>
      <c r="AC25" s="6"/>
      <c r="AD25" s="6"/>
      <c r="AE25" s="6"/>
      <c r="AF25" s="6"/>
      <c r="AG25" s="6"/>
      <c r="AH25" s="6"/>
      <c r="AI25" s="6"/>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6"/>
      <c r="B26" s="6"/>
      <c r="C26" s="6"/>
      <c r="D26" s="6"/>
      <c r="E26" s="6"/>
      <c r="F26" s="6"/>
      <c r="G26" s="6"/>
      <c r="H26" s="6"/>
      <c r="I26" s="6"/>
      <c r="J26" s="41"/>
      <c r="K26" s="40"/>
      <c r="L26" s="40"/>
      <c r="M26" s="40"/>
      <c r="N26" s="40"/>
      <c r="O26" s="40"/>
      <c r="P26" s="40"/>
      <c r="Q26" s="40"/>
      <c r="R26" s="40"/>
      <c r="S26" s="40"/>
      <c r="T26" s="40"/>
      <c r="U26" s="40"/>
      <c r="V26" s="40"/>
      <c r="W26" s="40"/>
      <c r="X26" s="103"/>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6"/>
      <c r="B27" s="6"/>
      <c r="C27" s="6"/>
      <c r="D27" s="6"/>
      <c r="E27" s="6"/>
      <c r="F27" s="6"/>
      <c r="G27" s="6"/>
      <c r="H27" s="6"/>
      <c r="I27" s="6"/>
      <c r="J27" s="41"/>
      <c r="K27" s="40"/>
      <c r="L27" s="40"/>
      <c r="M27" s="40"/>
      <c r="N27" s="40"/>
      <c r="O27" s="40"/>
      <c r="P27" s="40"/>
      <c r="Q27" s="40"/>
      <c r="R27" s="40"/>
      <c r="S27" s="40"/>
      <c r="T27" s="40"/>
      <c r="U27" s="40"/>
      <c r="V27" s="40"/>
      <c r="W27" s="40"/>
      <c r="X27" s="103"/>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6"/>
      <c r="B28" s="6"/>
      <c r="C28" s="6"/>
      <c r="D28" s="6"/>
      <c r="E28" s="6"/>
      <c r="F28" s="6"/>
      <c r="G28" s="6"/>
      <c r="H28" s="6"/>
      <c r="I28" s="6"/>
      <c r="J28" s="41"/>
      <c r="K28" s="40"/>
      <c r="L28" s="40"/>
      <c r="M28" s="40"/>
      <c r="N28" s="40"/>
      <c r="O28" s="40"/>
      <c r="P28" s="40"/>
      <c r="Q28" s="40"/>
      <c r="R28" s="40"/>
      <c r="S28" s="40"/>
      <c r="T28" s="40"/>
      <c r="U28" s="40"/>
      <c r="V28" s="40"/>
      <c r="W28" s="40"/>
      <c r="X28" s="103"/>
      <c r="Y28" s="6"/>
      <c r="Z28" s="6"/>
      <c r="AA28" s="6"/>
      <c r="AB28" s="6"/>
      <c r="AC28" s="6"/>
      <c r="AD28" s="6"/>
      <c r="AE28" s="6"/>
      <c r="AF28" s="6"/>
      <c r="AG28" s="6"/>
      <c r="AH28" s="6"/>
      <c r="AI28" s="6"/>
      <c r="AJ28" s="4"/>
      <c r="AK28" s="4"/>
      <c r="AL28" s="4"/>
      <c r="AM28" s="4"/>
      <c r="AN28" s="4"/>
      <c r="AO28" s="4"/>
      <c r="AP28" s="4"/>
      <c r="AQ28" s="4"/>
      <c r="AR28" s="4"/>
      <c r="AS28" s="4"/>
      <c r="AT28" s="4"/>
      <c r="AU28" s="102"/>
      <c r="AV28" s="2019" t="s">
        <v>92</v>
      </c>
      <c r="AW28" s="1277"/>
      <c r="AX28" s="1277"/>
      <c r="AY28" s="1277"/>
      <c r="AZ28" s="1277"/>
      <c r="BA28" s="1277"/>
      <c r="BB28" s="1277"/>
      <c r="BC28" s="2020"/>
      <c r="BD28" s="101"/>
      <c r="BE28" s="4"/>
      <c r="BF28" s="1276" t="s">
        <v>696</v>
      </c>
      <c r="BG28" s="1277"/>
      <c r="BH28" s="1277"/>
      <c r="BI28" s="1277"/>
      <c r="BJ28" s="1277"/>
      <c r="BK28" s="1277"/>
      <c r="BL28" s="1277"/>
      <c r="BM28" s="1277"/>
      <c r="BN28" s="1277"/>
      <c r="BO28" s="1277"/>
      <c r="BP28" s="1277"/>
      <c r="BQ28" s="1277"/>
      <c r="BR28" s="1277"/>
      <c r="BS28" s="1277"/>
      <c r="BT28" s="1278"/>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6"/>
      <c r="B29" s="6"/>
      <c r="C29" s="6"/>
      <c r="D29" s="6"/>
      <c r="E29" s="6"/>
      <c r="F29" s="6"/>
      <c r="G29" s="6"/>
      <c r="H29" s="6"/>
      <c r="I29" s="6"/>
      <c r="J29" s="100"/>
      <c r="K29" s="99"/>
      <c r="L29" s="99"/>
      <c r="M29" s="99"/>
      <c r="N29" s="99"/>
      <c r="O29" s="99"/>
      <c r="P29" s="99"/>
      <c r="Q29" s="99"/>
      <c r="R29" s="99"/>
      <c r="S29" s="99"/>
      <c r="T29" s="99"/>
      <c r="U29" s="99"/>
      <c r="V29" s="99"/>
      <c r="W29" s="99"/>
      <c r="X29" s="98"/>
      <c r="Y29" s="6"/>
      <c r="Z29" s="6"/>
      <c r="AA29" s="6"/>
      <c r="AB29" s="6"/>
      <c r="AC29" s="6"/>
      <c r="AD29" s="6"/>
      <c r="AE29" s="6"/>
      <c r="AF29" s="6"/>
      <c r="AG29" s="6"/>
      <c r="AH29" s="6"/>
      <c r="AI29" s="6"/>
      <c r="AJ29" s="4"/>
      <c r="AK29" s="4"/>
      <c r="AL29" s="4"/>
      <c r="AM29" s="4"/>
      <c r="AN29" s="4"/>
      <c r="AO29" s="4"/>
      <c r="AP29" s="4"/>
      <c r="AQ29" s="4"/>
      <c r="AR29" s="4"/>
      <c r="AS29" s="4"/>
      <c r="AT29" s="4"/>
      <c r="AU29" s="48"/>
      <c r="AV29" s="2021" t="s">
        <v>91</v>
      </c>
      <c r="AW29" s="1732"/>
      <c r="AX29" s="1732"/>
      <c r="AY29" s="1732"/>
      <c r="AZ29" s="1732"/>
      <c r="BA29" s="1733"/>
      <c r="BB29" s="2022"/>
      <c r="BC29" s="2023"/>
      <c r="BD29" s="97"/>
      <c r="BE29" s="4"/>
      <c r="BF29" s="973"/>
      <c r="BG29" s="974"/>
      <c r="BH29" s="974"/>
      <c r="BI29" s="974"/>
      <c r="BJ29" s="975"/>
      <c r="BK29" s="976"/>
      <c r="BL29" s="974"/>
      <c r="BM29" s="974"/>
      <c r="BN29" s="974"/>
      <c r="BO29" s="975"/>
      <c r="BP29" s="976"/>
      <c r="BQ29" s="974"/>
      <c r="BR29" s="974"/>
      <c r="BS29" s="974"/>
      <c r="BT29" s="97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2010" t="s">
        <v>749</v>
      </c>
      <c r="AL30" s="2011"/>
      <c r="AM30" s="2011"/>
      <c r="AN30" s="2011"/>
      <c r="AO30" s="2011"/>
      <c r="AP30" s="2011"/>
      <c r="AQ30" s="2011"/>
      <c r="AR30" s="2011"/>
      <c r="AS30" s="2012"/>
      <c r="AT30" s="4"/>
      <c r="AU30" s="48"/>
      <c r="AV30" s="2024" t="s">
        <v>90</v>
      </c>
      <c r="AW30" s="1465"/>
      <c r="AX30" s="1465"/>
      <c r="AY30" s="1465"/>
      <c r="AZ30" s="1465"/>
      <c r="BA30" s="1466"/>
      <c r="BB30" s="2025"/>
      <c r="BC30" s="2026"/>
      <c r="BD30" s="46"/>
      <c r="BE30" s="4"/>
      <c r="BF30" s="969"/>
      <c r="BG30" s="945"/>
      <c r="BH30" s="945"/>
      <c r="BI30" s="945"/>
      <c r="BJ30" s="946"/>
      <c r="BK30" s="944"/>
      <c r="BL30" s="945"/>
      <c r="BM30" s="945"/>
      <c r="BN30" s="945"/>
      <c r="BO30" s="946"/>
      <c r="BP30" s="944"/>
      <c r="BQ30" s="945"/>
      <c r="BR30" s="945"/>
      <c r="BS30" s="945"/>
      <c r="BT30" s="94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1634" t="s">
        <v>60</v>
      </c>
      <c r="B31" s="1635"/>
      <c r="C31" s="1635"/>
      <c r="D31" s="1635"/>
      <c r="E31" s="1635"/>
      <c r="F31" s="1635"/>
      <c r="G31" s="1635"/>
      <c r="H31" s="1642" t="s">
        <v>93</v>
      </c>
      <c r="I31" s="1642"/>
      <c r="J31" s="1642"/>
      <c r="K31" s="1642"/>
      <c r="L31" s="1642"/>
      <c r="M31" s="1642"/>
      <c r="N31" s="1642"/>
      <c r="O31" s="1642"/>
      <c r="P31" s="1642"/>
      <c r="Q31" s="1635" t="s">
        <v>59</v>
      </c>
      <c r="R31" s="1635"/>
      <c r="S31" s="1635"/>
      <c r="T31" s="1642" t="s">
        <v>58</v>
      </c>
      <c r="U31" s="1642"/>
      <c r="V31" s="1642"/>
      <c r="W31" s="1642"/>
      <c r="X31" s="1642"/>
      <c r="Y31" s="1642"/>
      <c r="Z31" s="1642"/>
      <c r="AA31" s="1642"/>
      <c r="AB31" s="1642"/>
      <c r="AC31" s="1635" t="s">
        <v>57</v>
      </c>
      <c r="AD31" s="1635"/>
      <c r="AE31" s="1635"/>
      <c r="AF31" s="1623" t="s">
        <v>39</v>
      </c>
      <c r="AG31" s="1624"/>
      <c r="AH31" s="1624"/>
      <c r="AI31" s="1625"/>
      <c r="AJ31" s="4"/>
      <c r="AK31" s="2013"/>
      <c r="AL31" s="2014"/>
      <c r="AM31" s="2014"/>
      <c r="AN31" s="2014"/>
      <c r="AO31" s="2014"/>
      <c r="AP31" s="2014"/>
      <c r="AQ31" s="2014"/>
      <c r="AR31" s="2014"/>
      <c r="AS31" s="2015"/>
      <c r="AT31" s="4"/>
      <c r="AU31" s="45"/>
      <c r="AV31" s="44"/>
      <c r="AW31" s="44"/>
      <c r="AX31" s="44"/>
      <c r="AY31" s="44"/>
      <c r="AZ31" s="44"/>
      <c r="BA31" s="44"/>
      <c r="BB31" s="44"/>
      <c r="BC31" s="44"/>
      <c r="BD31" s="43"/>
      <c r="BE31" s="4"/>
      <c r="BF31" s="969"/>
      <c r="BG31" s="945"/>
      <c r="BH31" s="945"/>
      <c r="BI31" s="945"/>
      <c r="BJ31" s="946"/>
      <c r="BK31" s="944"/>
      <c r="BL31" s="945"/>
      <c r="BM31" s="945"/>
      <c r="BN31" s="945"/>
      <c r="BO31" s="946"/>
      <c r="BP31" s="944"/>
      <c r="BQ31" s="945"/>
      <c r="BR31" s="945"/>
      <c r="BS31" s="945"/>
      <c r="BT31" s="94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1636"/>
      <c r="B32" s="1637"/>
      <c r="C32" s="1637"/>
      <c r="D32" s="1637"/>
      <c r="E32" s="1637"/>
      <c r="F32" s="1637"/>
      <c r="G32" s="1637"/>
      <c r="H32" s="1385" t="s">
        <v>55</v>
      </c>
      <c r="I32" s="1385"/>
      <c r="J32" s="1385"/>
      <c r="K32" s="1385" t="s">
        <v>54</v>
      </c>
      <c r="L32" s="1385"/>
      <c r="M32" s="1385"/>
      <c r="N32" s="1385" t="s">
        <v>653</v>
      </c>
      <c r="O32" s="1385"/>
      <c r="P32" s="1385"/>
      <c r="Q32" s="1637"/>
      <c r="R32" s="1637"/>
      <c r="S32" s="1637"/>
      <c r="T32" s="1385" t="s">
        <v>52</v>
      </c>
      <c r="U32" s="1385"/>
      <c r="V32" s="1385"/>
      <c r="W32" s="1385" t="s">
        <v>51</v>
      </c>
      <c r="X32" s="1385"/>
      <c r="Y32" s="1385"/>
      <c r="Z32" s="1385" t="s">
        <v>50</v>
      </c>
      <c r="AA32" s="1385"/>
      <c r="AB32" s="1385"/>
      <c r="AC32" s="1637"/>
      <c r="AD32" s="1637"/>
      <c r="AE32" s="1637"/>
      <c r="AF32" s="1626"/>
      <c r="AG32" s="1627"/>
      <c r="AH32" s="1627"/>
      <c r="AI32" s="1628"/>
      <c r="AJ32" s="4"/>
      <c r="AK32" s="2016"/>
      <c r="AL32" s="2017"/>
      <c r="AM32" s="2017"/>
      <c r="AN32" s="2017"/>
      <c r="AO32" s="2017"/>
      <c r="AP32" s="2017"/>
      <c r="AQ32" s="2017"/>
      <c r="AR32" s="2017"/>
      <c r="AS32" s="2018"/>
      <c r="AT32" s="4"/>
      <c r="AU32" s="1276" t="s">
        <v>56</v>
      </c>
      <c r="AV32" s="1277"/>
      <c r="AW32" s="1277"/>
      <c r="AX32" s="1277"/>
      <c r="AY32" s="1277"/>
      <c r="AZ32" s="1277"/>
      <c r="BA32" s="1277"/>
      <c r="BB32" s="1277"/>
      <c r="BC32" s="1277"/>
      <c r="BD32" s="1278"/>
      <c r="BE32" s="4"/>
      <c r="BF32" s="969"/>
      <c r="BG32" s="945"/>
      <c r="BH32" s="945"/>
      <c r="BI32" s="945"/>
      <c r="BJ32" s="946"/>
      <c r="BK32" s="944"/>
      <c r="BL32" s="945"/>
      <c r="BM32" s="945"/>
      <c r="BN32" s="945"/>
      <c r="BO32" s="946"/>
      <c r="BP32" s="944"/>
      <c r="BQ32" s="945"/>
      <c r="BR32" s="945"/>
      <c r="BS32" s="945"/>
      <c r="BT32" s="94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7"/>
      <c r="B33" s="1988"/>
      <c r="C33" s="1988"/>
      <c r="D33" s="1988"/>
      <c r="E33" s="1988"/>
      <c r="F33" s="1988"/>
      <c r="G33" s="1988"/>
      <c r="H33" s="1640"/>
      <c r="I33" s="1640"/>
      <c r="J33" s="1640"/>
      <c r="K33" s="1640"/>
      <c r="L33" s="1640"/>
      <c r="M33" s="1640"/>
      <c r="N33" s="1640"/>
      <c r="O33" s="1640"/>
      <c r="P33" s="1640"/>
      <c r="Q33" s="1640"/>
      <c r="R33" s="1640"/>
      <c r="S33" s="1640"/>
      <c r="T33" s="1629"/>
      <c r="U33" s="1629"/>
      <c r="V33" s="1629"/>
      <c r="W33" s="1629"/>
      <c r="X33" s="1629"/>
      <c r="Y33" s="1629"/>
      <c r="Z33" s="1629"/>
      <c r="AA33" s="1629"/>
      <c r="AB33" s="1629"/>
      <c r="AC33" s="1629"/>
      <c r="AD33" s="1629"/>
      <c r="AE33" s="1629"/>
      <c r="AF33" s="1640"/>
      <c r="AG33" s="1640"/>
      <c r="AH33" s="1640"/>
      <c r="AI33" s="1991"/>
      <c r="AJ33" s="4"/>
      <c r="AK33" s="1979" t="str">
        <f>IFERROR(AN33*(1-$BB$30),"")</f>
        <v/>
      </c>
      <c r="AL33" s="1980"/>
      <c r="AM33" s="1980"/>
      <c r="AN33" s="1980" t="str">
        <f>IFERROR(($AK$53*Q33),"")</f>
        <v/>
      </c>
      <c r="AO33" s="1980"/>
      <c r="AP33" s="1980"/>
      <c r="AQ33" s="1980" t="str">
        <f>IFERROR(AN33*(1+$BB$29),"")</f>
        <v/>
      </c>
      <c r="AR33" s="1980"/>
      <c r="AS33" s="1981"/>
      <c r="AT33" s="4"/>
      <c r="AU33" s="1976" t="str">
        <f>IF(AC33="","",IF(AC33&lt;Q33-(Q33*$BB$30),"Below "&amp;$BB$30*100&amp;"% by "&amp;Q33-(Q33*$BB$30)-AC33&amp;" CFM",IF(AC33&gt;Q33+(Q33*$BB$29),"Above "&amp;$BB$29*100&amp;"% by "&amp;AC33-Q33-(Q33*$BB$29)&amp;" CFM","")))</f>
        <v/>
      </c>
      <c r="AV33" s="1977"/>
      <c r="AW33" s="1977"/>
      <c r="AX33" s="1977"/>
      <c r="AY33" s="1977"/>
      <c r="AZ33" s="1977"/>
      <c r="BA33" s="1977"/>
      <c r="BB33" s="1977"/>
      <c r="BC33" s="1977"/>
      <c r="BD33" s="1978"/>
      <c r="BE33" s="4"/>
      <c r="BF33" s="969"/>
      <c r="BG33" s="945"/>
      <c r="BH33" s="945"/>
      <c r="BI33" s="945"/>
      <c r="BJ33" s="946"/>
      <c r="BK33" s="944"/>
      <c r="BL33" s="945"/>
      <c r="BM33" s="945"/>
      <c r="BN33" s="945"/>
      <c r="BO33" s="946"/>
      <c r="BP33" s="944"/>
      <c r="BQ33" s="945"/>
      <c r="BR33" s="945"/>
      <c r="BS33" s="945"/>
      <c r="BT33" s="94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7"/>
      <c r="B34" s="1988"/>
      <c r="C34" s="1988"/>
      <c r="D34" s="1988"/>
      <c r="E34" s="1988"/>
      <c r="F34" s="1988"/>
      <c r="G34" s="1988"/>
      <c r="H34" s="1010"/>
      <c r="I34" s="1010"/>
      <c r="J34" s="1010"/>
      <c r="K34" s="1010"/>
      <c r="L34" s="1010"/>
      <c r="M34" s="1010"/>
      <c r="N34" s="1010"/>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979" t="str">
        <f t="shared" ref="AK34:AK52" si="0">IFERROR(AN34*(1-$BB$30),"")</f>
        <v/>
      </c>
      <c r="AL34" s="1980"/>
      <c r="AM34" s="1980"/>
      <c r="AN34" s="1980" t="str">
        <f t="shared" ref="AN34:AN52" si="1">IFERROR(($AK$53*Q34),"")</f>
        <v/>
      </c>
      <c r="AO34" s="1980"/>
      <c r="AP34" s="1980"/>
      <c r="AQ34" s="1980" t="str">
        <f t="shared" ref="AQ34:AQ52" si="2">IFERROR(AN34*(1+$BB$29),"")</f>
        <v/>
      </c>
      <c r="AR34" s="1980"/>
      <c r="AS34" s="1981"/>
      <c r="AT34" s="4"/>
      <c r="AU34" s="1976" t="str">
        <f t="shared" ref="AU34:AU53" si="3">IF(AC34="","",IF(AC34&lt;Q34-(Q34*$BB$30),"Below "&amp;$BB$30*100&amp;"% by "&amp;Q34-(Q34*$BB$30)-AC34&amp;" CFM",IF(AC34&gt;Q34+(Q34*$BB$29),"Above "&amp;$BB$29*100&amp;"% by "&amp;AC34-Q34-(Q34*$BB$29)&amp;" CFM","")))</f>
        <v/>
      </c>
      <c r="AV34" s="1977"/>
      <c r="AW34" s="1977"/>
      <c r="AX34" s="1977"/>
      <c r="AY34" s="1977"/>
      <c r="AZ34" s="1977"/>
      <c r="BA34" s="1977"/>
      <c r="BB34" s="1977"/>
      <c r="BC34" s="1977"/>
      <c r="BD34" s="1978"/>
      <c r="BE34" s="4"/>
      <c r="BF34" s="952"/>
      <c r="BG34" s="942"/>
      <c r="BH34" s="942"/>
      <c r="BI34" s="942"/>
      <c r="BJ34" s="943"/>
      <c r="BK34" s="941"/>
      <c r="BL34" s="942"/>
      <c r="BM34" s="942"/>
      <c r="BN34" s="942"/>
      <c r="BO34" s="943"/>
      <c r="BP34" s="941"/>
      <c r="BQ34" s="942"/>
      <c r="BR34" s="942"/>
      <c r="BS34" s="942"/>
      <c r="BT34" s="95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7"/>
      <c r="B35" s="1988"/>
      <c r="C35" s="1988"/>
      <c r="D35" s="1988"/>
      <c r="E35" s="1988"/>
      <c r="F35" s="1988"/>
      <c r="G35" s="1988"/>
      <c r="H35" s="1010"/>
      <c r="I35" s="1010"/>
      <c r="J35" s="1010"/>
      <c r="K35" s="1010"/>
      <c r="L35" s="1010"/>
      <c r="M35" s="1010"/>
      <c r="N35" s="1010"/>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979" t="str">
        <f t="shared" si="0"/>
        <v/>
      </c>
      <c r="AL35" s="1980"/>
      <c r="AM35" s="1980"/>
      <c r="AN35" s="1980" t="str">
        <f t="shared" si="1"/>
        <v/>
      </c>
      <c r="AO35" s="1980"/>
      <c r="AP35" s="1980"/>
      <c r="AQ35" s="1980" t="str">
        <f t="shared" si="2"/>
        <v/>
      </c>
      <c r="AR35" s="1980"/>
      <c r="AS35" s="1981"/>
      <c r="AT35" s="4"/>
      <c r="AU35" s="1976" t="str">
        <f t="shared" si="3"/>
        <v/>
      </c>
      <c r="AV35" s="1977"/>
      <c r="AW35" s="1977"/>
      <c r="AX35" s="1977"/>
      <c r="AY35" s="1977"/>
      <c r="AZ35" s="1977"/>
      <c r="BA35" s="1977"/>
      <c r="BB35" s="1977"/>
      <c r="BC35" s="1977"/>
      <c r="BD35" s="1978"/>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979" t="str">
        <f t="shared" si="0"/>
        <v/>
      </c>
      <c r="AL36" s="1980"/>
      <c r="AM36" s="1980"/>
      <c r="AN36" s="1980" t="str">
        <f t="shared" si="1"/>
        <v/>
      </c>
      <c r="AO36" s="1980"/>
      <c r="AP36" s="1980"/>
      <c r="AQ36" s="1980" t="str">
        <f t="shared" si="2"/>
        <v/>
      </c>
      <c r="AR36" s="1980"/>
      <c r="AS36" s="1981"/>
      <c r="AT36" s="4"/>
      <c r="AU36" s="1976" t="str">
        <f t="shared" si="3"/>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979" t="str">
        <f t="shared" si="0"/>
        <v/>
      </c>
      <c r="AL37" s="1980"/>
      <c r="AM37" s="1980"/>
      <c r="AN37" s="1980" t="str">
        <f t="shared" si="1"/>
        <v/>
      </c>
      <c r="AO37" s="1980"/>
      <c r="AP37" s="1980"/>
      <c r="AQ37" s="1980" t="str">
        <f t="shared" si="2"/>
        <v/>
      </c>
      <c r="AR37" s="1980"/>
      <c r="AS37" s="1981"/>
      <c r="AT37" s="4"/>
      <c r="AU37" s="1976" t="str">
        <f t="shared" si="3"/>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979" t="str">
        <f t="shared" si="0"/>
        <v/>
      </c>
      <c r="AL38" s="1980"/>
      <c r="AM38" s="1980"/>
      <c r="AN38" s="1980" t="str">
        <f t="shared" si="1"/>
        <v/>
      </c>
      <c r="AO38" s="1980"/>
      <c r="AP38" s="1980"/>
      <c r="AQ38" s="1980" t="str">
        <f t="shared" si="2"/>
        <v/>
      </c>
      <c r="AR38" s="1980"/>
      <c r="AS38" s="1981"/>
      <c r="AT38" s="4"/>
      <c r="AU38" s="1976" t="str">
        <f t="shared" si="3"/>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979" t="str">
        <f t="shared" si="0"/>
        <v/>
      </c>
      <c r="AL39" s="1980"/>
      <c r="AM39" s="1980"/>
      <c r="AN39" s="1980" t="str">
        <f t="shared" si="1"/>
        <v/>
      </c>
      <c r="AO39" s="1980"/>
      <c r="AP39" s="1980"/>
      <c r="AQ39" s="1980" t="str">
        <f t="shared" si="2"/>
        <v/>
      </c>
      <c r="AR39" s="1980"/>
      <c r="AS39" s="1981"/>
      <c r="AT39" s="4"/>
      <c r="AU39" s="1976" t="str">
        <f t="shared" si="3"/>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979" t="str">
        <f t="shared" si="0"/>
        <v/>
      </c>
      <c r="AL40" s="1980"/>
      <c r="AM40" s="1980"/>
      <c r="AN40" s="1980" t="str">
        <f t="shared" si="1"/>
        <v/>
      </c>
      <c r="AO40" s="1980"/>
      <c r="AP40" s="1980"/>
      <c r="AQ40" s="1980" t="str">
        <f t="shared" si="2"/>
        <v/>
      </c>
      <c r="AR40" s="1980"/>
      <c r="AS40" s="1981"/>
      <c r="AT40" s="4"/>
      <c r="AU40" s="1976" t="str">
        <f t="shared" si="3"/>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979" t="str">
        <f t="shared" si="0"/>
        <v/>
      </c>
      <c r="AL41" s="1980"/>
      <c r="AM41" s="1980"/>
      <c r="AN41" s="1980" t="str">
        <f t="shared" si="1"/>
        <v/>
      </c>
      <c r="AO41" s="1980"/>
      <c r="AP41" s="1980"/>
      <c r="AQ41" s="1980" t="str">
        <f t="shared" si="2"/>
        <v/>
      </c>
      <c r="AR41" s="1980"/>
      <c r="AS41" s="1981"/>
      <c r="AT41" s="4"/>
      <c r="AU41" s="1976" t="str">
        <f t="shared" si="3"/>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979" t="str">
        <f t="shared" si="0"/>
        <v/>
      </c>
      <c r="AL42" s="1980"/>
      <c r="AM42" s="1980"/>
      <c r="AN42" s="1980" t="str">
        <f t="shared" si="1"/>
        <v/>
      </c>
      <c r="AO42" s="1980"/>
      <c r="AP42" s="1980"/>
      <c r="AQ42" s="1980" t="str">
        <f t="shared" si="2"/>
        <v/>
      </c>
      <c r="AR42" s="1980"/>
      <c r="AS42" s="1981"/>
      <c r="AT42" s="4"/>
      <c r="AU42" s="1976" t="str">
        <f t="shared" si="3"/>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979" t="str">
        <f t="shared" si="0"/>
        <v/>
      </c>
      <c r="AL43" s="1980"/>
      <c r="AM43" s="1980"/>
      <c r="AN43" s="1980" t="str">
        <f t="shared" si="1"/>
        <v/>
      </c>
      <c r="AO43" s="1980"/>
      <c r="AP43" s="1980"/>
      <c r="AQ43" s="1980" t="str">
        <f t="shared" si="2"/>
        <v/>
      </c>
      <c r="AR43" s="1980"/>
      <c r="AS43" s="1981"/>
      <c r="AT43" s="4"/>
      <c r="AU43" s="1976" t="str">
        <f t="shared" si="3"/>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979" t="str">
        <f t="shared" si="0"/>
        <v/>
      </c>
      <c r="AL44" s="1980"/>
      <c r="AM44" s="1980"/>
      <c r="AN44" s="1980" t="str">
        <f t="shared" si="1"/>
        <v/>
      </c>
      <c r="AO44" s="1980"/>
      <c r="AP44" s="1980"/>
      <c r="AQ44" s="1980" t="str">
        <f t="shared" si="2"/>
        <v/>
      </c>
      <c r="AR44" s="1980"/>
      <c r="AS44" s="1981"/>
      <c r="AT44" s="4"/>
      <c r="AU44" s="1976" t="str">
        <f t="shared" si="3"/>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979" t="str">
        <f t="shared" si="0"/>
        <v/>
      </c>
      <c r="AL45" s="1980"/>
      <c r="AM45" s="1980"/>
      <c r="AN45" s="1980" t="str">
        <f t="shared" si="1"/>
        <v/>
      </c>
      <c r="AO45" s="1980"/>
      <c r="AP45" s="1980"/>
      <c r="AQ45" s="1980" t="str">
        <f t="shared" si="2"/>
        <v/>
      </c>
      <c r="AR45" s="1980"/>
      <c r="AS45" s="1981"/>
      <c r="AT45" s="4"/>
      <c r="AU45" s="1976" t="str">
        <f t="shared" si="3"/>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979" t="str">
        <f t="shared" si="0"/>
        <v/>
      </c>
      <c r="AL46" s="1980"/>
      <c r="AM46" s="1980"/>
      <c r="AN46" s="1980" t="str">
        <f t="shared" si="1"/>
        <v/>
      </c>
      <c r="AO46" s="1980"/>
      <c r="AP46" s="1980"/>
      <c r="AQ46" s="1980" t="str">
        <f t="shared" si="2"/>
        <v/>
      </c>
      <c r="AR46" s="1980"/>
      <c r="AS46" s="1981"/>
      <c r="AT46" s="4"/>
      <c r="AU46" s="1976" t="str">
        <f t="shared" si="3"/>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979" t="str">
        <f t="shared" si="0"/>
        <v/>
      </c>
      <c r="AL47" s="1980"/>
      <c r="AM47" s="1980"/>
      <c r="AN47" s="1980" t="str">
        <f t="shared" si="1"/>
        <v/>
      </c>
      <c r="AO47" s="1980"/>
      <c r="AP47" s="1980"/>
      <c r="AQ47" s="1980" t="str">
        <f t="shared" si="2"/>
        <v/>
      </c>
      <c r="AR47" s="1980"/>
      <c r="AS47" s="1981"/>
      <c r="AT47" s="4"/>
      <c r="AU47" s="1976" t="str">
        <f t="shared" si="3"/>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979" t="str">
        <f t="shared" si="0"/>
        <v/>
      </c>
      <c r="AL48" s="1980"/>
      <c r="AM48" s="1980"/>
      <c r="AN48" s="1980" t="str">
        <f t="shared" si="1"/>
        <v/>
      </c>
      <c r="AO48" s="1980"/>
      <c r="AP48" s="1980"/>
      <c r="AQ48" s="1980" t="str">
        <f t="shared" si="2"/>
        <v/>
      </c>
      <c r="AR48" s="1980"/>
      <c r="AS48" s="1981"/>
      <c r="AT48" s="4"/>
      <c r="AU48" s="1976" t="str">
        <f t="shared" si="3"/>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979" t="str">
        <f t="shared" si="0"/>
        <v/>
      </c>
      <c r="AL49" s="1980"/>
      <c r="AM49" s="1980"/>
      <c r="AN49" s="1980" t="str">
        <f t="shared" si="1"/>
        <v/>
      </c>
      <c r="AO49" s="1980"/>
      <c r="AP49" s="1980"/>
      <c r="AQ49" s="1980" t="str">
        <f t="shared" si="2"/>
        <v/>
      </c>
      <c r="AR49" s="1980"/>
      <c r="AS49" s="1981"/>
      <c r="AT49" s="4"/>
      <c r="AU49" s="1976" t="str">
        <f t="shared" si="3"/>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979" t="str">
        <f t="shared" si="0"/>
        <v/>
      </c>
      <c r="AL50" s="1980"/>
      <c r="AM50" s="1980"/>
      <c r="AN50" s="1980" t="str">
        <f t="shared" si="1"/>
        <v/>
      </c>
      <c r="AO50" s="1980"/>
      <c r="AP50" s="1980"/>
      <c r="AQ50" s="1980" t="str">
        <f t="shared" si="2"/>
        <v/>
      </c>
      <c r="AR50" s="1980"/>
      <c r="AS50" s="1981"/>
      <c r="AT50" s="4"/>
      <c r="AU50" s="1976" t="str">
        <f t="shared" si="3"/>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979" t="str">
        <f t="shared" si="0"/>
        <v/>
      </c>
      <c r="AL51" s="1980"/>
      <c r="AM51" s="1980"/>
      <c r="AN51" s="1980" t="str">
        <f t="shared" si="1"/>
        <v/>
      </c>
      <c r="AO51" s="1980"/>
      <c r="AP51" s="1980"/>
      <c r="AQ51" s="1980" t="str">
        <f t="shared" si="2"/>
        <v/>
      </c>
      <c r="AR51" s="1980"/>
      <c r="AS51" s="1981"/>
      <c r="AT51" s="4"/>
      <c r="AU51" s="1976" t="str">
        <f t="shared" si="3"/>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979" t="str">
        <f t="shared" si="0"/>
        <v/>
      </c>
      <c r="AL52" s="1980"/>
      <c r="AM52" s="1980"/>
      <c r="AN52" s="1980" t="str">
        <f t="shared" si="1"/>
        <v/>
      </c>
      <c r="AO52" s="1980"/>
      <c r="AP52" s="1980"/>
      <c r="AQ52" s="1980" t="str">
        <f t="shared" si="2"/>
        <v/>
      </c>
      <c r="AR52" s="1980"/>
      <c r="AS52" s="1981"/>
      <c r="AT52" s="4"/>
      <c r="AU52" s="1976" t="str">
        <f t="shared" si="3"/>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1632" t="s">
        <v>187</v>
      </c>
      <c r="B53" s="1633"/>
      <c r="C53" s="1633"/>
      <c r="D53" s="1633"/>
      <c r="E53" s="1633"/>
      <c r="F53" s="1633"/>
      <c r="G53" s="1633"/>
      <c r="H53" s="1633"/>
      <c r="I53" s="1633"/>
      <c r="J53" s="1633"/>
      <c r="K53" s="1633"/>
      <c r="L53" s="1633"/>
      <c r="M53" s="1633"/>
      <c r="N53" s="1633"/>
      <c r="O53" s="1633"/>
      <c r="P53" s="1633"/>
      <c r="Q53" s="1302" t="str">
        <f>IF(SUM(Q33:S52)&lt;&gt;0,SUM(Q33:S52),"")</f>
        <v/>
      </c>
      <c r="R53" s="1302"/>
      <c r="S53" s="1302"/>
      <c r="T53" s="1302" t="str">
        <f>IF(SUM(T33:V52)&lt;&gt;0,SUM(T33:V52),"")</f>
        <v/>
      </c>
      <c r="U53" s="1302"/>
      <c r="V53" s="1302"/>
      <c r="W53" s="1302" t="str">
        <f>IF(SUM(W33:Y52)&lt;&gt;0,SUM(W33:Y52),"")</f>
        <v/>
      </c>
      <c r="X53" s="1302"/>
      <c r="Y53" s="1302"/>
      <c r="Z53" s="1302" t="str">
        <f>IF(SUM(Z33:AB52)&lt;&gt;0,SUM(Z33:AB52),"")</f>
        <v/>
      </c>
      <c r="AA53" s="1302"/>
      <c r="AB53" s="1302"/>
      <c r="AC53" s="1302" t="str">
        <f>IF(SUM(AC33:AE52)&lt;&gt;0,SUM(AC33:AE52),"")</f>
        <v/>
      </c>
      <c r="AD53" s="1302"/>
      <c r="AE53" s="1302"/>
      <c r="AF53" s="1643"/>
      <c r="AG53" s="1643"/>
      <c r="AH53" s="1643"/>
      <c r="AI53" s="1644"/>
      <c r="AJ53" s="4"/>
      <c r="AK53" s="1984" t="str">
        <f>IFERROR((T53/Q53),"")</f>
        <v/>
      </c>
      <c r="AL53" s="1985"/>
      <c r="AM53" s="1986"/>
      <c r="AN53" s="1982"/>
      <c r="AO53" s="1982"/>
      <c r="AP53" s="1982"/>
      <c r="AQ53" s="1982"/>
      <c r="AR53" s="1982"/>
      <c r="AS53" s="1983"/>
      <c r="AT53" s="4"/>
      <c r="AU53" s="2027" t="str">
        <f t="shared" si="3"/>
        <v/>
      </c>
      <c r="AV53" s="2028"/>
      <c r="AW53" s="2028"/>
      <c r="AX53" s="2028"/>
      <c r="AY53" s="2028"/>
      <c r="AZ53" s="2028"/>
      <c r="BA53" s="2028"/>
      <c r="BB53" s="2028"/>
      <c r="BC53" s="2028"/>
      <c r="BD53" s="2029"/>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U38:BD38"/>
    <mergeCell ref="AU39:BD39"/>
    <mergeCell ref="AU33:BD33"/>
    <mergeCell ref="AU34:BD34"/>
    <mergeCell ref="AU52:BD52"/>
    <mergeCell ref="AU53:BD53"/>
    <mergeCell ref="BF28:BT28"/>
    <mergeCell ref="BF29:BJ29"/>
    <mergeCell ref="BK29:BO29"/>
    <mergeCell ref="BP29:BT29"/>
    <mergeCell ref="BF30:BJ30"/>
    <mergeCell ref="BK30:BO30"/>
    <mergeCell ref="BP30:BT30"/>
    <mergeCell ref="BF31:BJ31"/>
    <mergeCell ref="BK31:BO31"/>
    <mergeCell ref="BP31:BT31"/>
    <mergeCell ref="BF32:BJ32"/>
    <mergeCell ref="BK32:BO32"/>
    <mergeCell ref="BP32:BT32"/>
    <mergeCell ref="BF33:BJ33"/>
    <mergeCell ref="BK33:BO33"/>
    <mergeCell ref="BP33:BT33"/>
    <mergeCell ref="BF34:BJ34"/>
    <mergeCell ref="BK34:BO34"/>
    <mergeCell ref="BP34:BT34"/>
    <mergeCell ref="AU37:BD37"/>
    <mergeCell ref="Y9:AI9"/>
    <mergeCell ref="AK9:AL9"/>
    <mergeCell ref="AM9:AN9"/>
    <mergeCell ref="AK10:AL10"/>
    <mergeCell ref="AM10:AN10"/>
    <mergeCell ref="AK11:AL11"/>
    <mergeCell ref="AM11:AN11"/>
    <mergeCell ref="AK30:AS32"/>
    <mergeCell ref="AV28:BC28"/>
    <mergeCell ref="AV29:BA29"/>
    <mergeCell ref="BB29:BC29"/>
    <mergeCell ref="AV30:BA30"/>
    <mergeCell ref="BB30:BC30"/>
    <mergeCell ref="AU32:BD32"/>
    <mergeCell ref="AE15:AI15"/>
    <mergeCell ref="AK15:AL15"/>
    <mergeCell ref="AQ35:AS35"/>
    <mergeCell ref="BN22:BO22"/>
    <mergeCell ref="AK19:AL19"/>
    <mergeCell ref="AM16:AN16"/>
    <mergeCell ref="BN21:BO21"/>
    <mergeCell ref="AF31:AI32"/>
    <mergeCell ref="A14:F14"/>
    <mergeCell ref="G14:P14"/>
    <mergeCell ref="T14:Y14"/>
    <mergeCell ref="Z14:AD14"/>
    <mergeCell ref="AE14:AI14"/>
    <mergeCell ref="AK14:AL14"/>
    <mergeCell ref="AJ1:DB1"/>
    <mergeCell ref="M5:AI5"/>
    <mergeCell ref="AM13:AN13"/>
    <mergeCell ref="A7:E7"/>
    <mergeCell ref="F7:P7"/>
    <mergeCell ref="T7:X7"/>
    <mergeCell ref="Y7:AI7"/>
    <mergeCell ref="AK7:BK8"/>
    <mergeCell ref="BL7:DA7"/>
    <mergeCell ref="A11:P11"/>
    <mergeCell ref="T11:AI11"/>
    <mergeCell ref="AM12:AN12"/>
    <mergeCell ref="A12:F12"/>
    <mergeCell ref="A9:E9"/>
    <mergeCell ref="F9:P9"/>
    <mergeCell ref="T9:X9"/>
    <mergeCell ref="A16:F16"/>
    <mergeCell ref="AM14:AN14"/>
    <mergeCell ref="G16:P16"/>
    <mergeCell ref="T16:Y16"/>
    <mergeCell ref="Z16:AD16"/>
    <mergeCell ref="AE16:AI16"/>
    <mergeCell ref="AK16:AL16"/>
    <mergeCell ref="G12:P12"/>
    <mergeCell ref="T12:Y12"/>
    <mergeCell ref="Z12:AD12"/>
    <mergeCell ref="AE12:AI12"/>
    <mergeCell ref="AK12:AL12"/>
    <mergeCell ref="AM15:AN15"/>
    <mergeCell ref="A13:F13"/>
    <mergeCell ref="G13:K13"/>
    <mergeCell ref="M13:P13"/>
    <mergeCell ref="T13:Y13"/>
    <mergeCell ref="Z13:AD13"/>
    <mergeCell ref="AE13:AI13"/>
    <mergeCell ref="AK13:AL13"/>
    <mergeCell ref="A15:F15"/>
    <mergeCell ref="G15:P15"/>
    <mergeCell ref="T15:Y15"/>
    <mergeCell ref="Z15:AD15"/>
    <mergeCell ref="A17:F17"/>
    <mergeCell ref="G17:P17"/>
    <mergeCell ref="AK17:AL17"/>
    <mergeCell ref="AM17:AN17"/>
    <mergeCell ref="A20:F20"/>
    <mergeCell ref="G20:P20"/>
    <mergeCell ref="BM20:BO20"/>
    <mergeCell ref="A19:F19"/>
    <mergeCell ref="G19:P19"/>
    <mergeCell ref="AK20:AL20"/>
    <mergeCell ref="AM20:AN20"/>
    <mergeCell ref="A18:F18"/>
    <mergeCell ref="G18:P18"/>
    <mergeCell ref="AK18:AL18"/>
    <mergeCell ref="AM18:AN18"/>
    <mergeCell ref="N32:P32"/>
    <mergeCell ref="T32:V32"/>
    <mergeCell ref="W32:Y32"/>
    <mergeCell ref="Z33:AB33"/>
    <mergeCell ref="AC33:AE33"/>
    <mergeCell ref="AF33:AI33"/>
    <mergeCell ref="AU36:BD36"/>
    <mergeCell ref="AK21:AL21"/>
    <mergeCell ref="AM21:AN21"/>
    <mergeCell ref="AK24:AL24"/>
    <mergeCell ref="AM24:AN24"/>
    <mergeCell ref="AK22:AL22"/>
    <mergeCell ref="AM22:AN22"/>
    <mergeCell ref="AK23:AL23"/>
    <mergeCell ref="AM23:AN23"/>
    <mergeCell ref="AU35:BD35"/>
    <mergeCell ref="AK33:AM33"/>
    <mergeCell ref="AN33:AP33"/>
    <mergeCell ref="AQ33:AS33"/>
    <mergeCell ref="AK34:AM34"/>
    <mergeCell ref="AN34:AP34"/>
    <mergeCell ref="AQ34:AS34"/>
    <mergeCell ref="AK35:AM35"/>
    <mergeCell ref="AN35:AP35"/>
    <mergeCell ref="A33:G33"/>
    <mergeCell ref="H33:J33"/>
    <mergeCell ref="K33:M33"/>
    <mergeCell ref="A34:G34"/>
    <mergeCell ref="H34:J34"/>
    <mergeCell ref="K34:M34"/>
    <mergeCell ref="W36:Y36"/>
    <mergeCell ref="BN23:BO23"/>
    <mergeCell ref="AM19:AN19"/>
    <mergeCell ref="Z32:AB32"/>
    <mergeCell ref="A31:G32"/>
    <mergeCell ref="H31:P31"/>
    <mergeCell ref="Q31:S32"/>
    <mergeCell ref="T31:AB31"/>
    <mergeCell ref="AC31:AE32"/>
    <mergeCell ref="T36:V36"/>
    <mergeCell ref="A35:G35"/>
    <mergeCell ref="H35:J35"/>
    <mergeCell ref="K35:M35"/>
    <mergeCell ref="N35:P35"/>
    <mergeCell ref="Q35:S35"/>
    <mergeCell ref="T35:V35"/>
    <mergeCell ref="H32:J32"/>
    <mergeCell ref="K32:M32"/>
    <mergeCell ref="H36:J36"/>
    <mergeCell ref="K36:M36"/>
    <mergeCell ref="N36:P36"/>
    <mergeCell ref="Q36:S36"/>
    <mergeCell ref="A37:G37"/>
    <mergeCell ref="H37:J37"/>
    <mergeCell ref="K37:M37"/>
    <mergeCell ref="N37:P37"/>
    <mergeCell ref="Q37:S37"/>
    <mergeCell ref="N34:P34"/>
    <mergeCell ref="Q34:S34"/>
    <mergeCell ref="T34:V34"/>
    <mergeCell ref="W34:Y34"/>
    <mergeCell ref="Z34:AB34"/>
    <mergeCell ref="AC34:AE34"/>
    <mergeCell ref="AF34:AI34"/>
    <mergeCell ref="N33:P33"/>
    <mergeCell ref="T37:V37"/>
    <mergeCell ref="W37:Y37"/>
    <mergeCell ref="Q33:S33"/>
    <mergeCell ref="T33:V33"/>
    <mergeCell ref="W33:Y33"/>
    <mergeCell ref="AF36:AI36"/>
    <mergeCell ref="Z35:AB35"/>
    <mergeCell ref="AC35:AE35"/>
    <mergeCell ref="AF35:AI35"/>
    <mergeCell ref="W35:Y35"/>
    <mergeCell ref="Z37:AB37"/>
    <mergeCell ref="AC37:AE37"/>
    <mergeCell ref="AF37:AI37"/>
    <mergeCell ref="AC36:AE36"/>
    <mergeCell ref="AK36:AM36"/>
    <mergeCell ref="A39:G39"/>
    <mergeCell ref="H39:J39"/>
    <mergeCell ref="K39:M39"/>
    <mergeCell ref="N39:P39"/>
    <mergeCell ref="Q39:S39"/>
    <mergeCell ref="A38:G38"/>
    <mergeCell ref="H38:J38"/>
    <mergeCell ref="K38:M38"/>
    <mergeCell ref="N38:P38"/>
    <mergeCell ref="Q38:S38"/>
    <mergeCell ref="T39:V39"/>
    <mergeCell ref="W39:Y39"/>
    <mergeCell ref="Z39:AB39"/>
    <mergeCell ref="AC39:AE39"/>
    <mergeCell ref="AF39:AI39"/>
    <mergeCell ref="W38:Y38"/>
    <mergeCell ref="Z38:AB38"/>
    <mergeCell ref="AC38:AE38"/>
    <mergeCell ref="AF38:AI38"/>
    <mergeCell ref="T38:V38"/>
    <mergeCell ref="AK38:AM38"/>
    <mergeCell ref="Z36:AB36"/>
    <mergeCell ref="A36:G36"/>
    <mergeCell ref="T41:V41"/>
    <mergeCell ref="W41:Y41"/>
    <mergeCell ref="Z41:AB41"/>
    <mergeCell ref="AC41:AE41"/>
    <mergeCell ref="AF41:AI41"/>
    <mergeCell ref="W40:Y40"/>
    <mergeCell ref="Z40:AB40"/>
    <mergeCell ref="AC40:AE40"/>
    <mergeCell ref="AF40:AI40"/>
    <mergeCell ref="T40:V40"/>
    <mergeCell ref="A41:G41"/>
    <mergeCell ref="H41:J41"/>
    <mergeCell ref="K41:M41"/>
    <mergeCell ref="N41:P41"/>
    <mergeCell ref="Q41:S41"/>
    <mergeCell ref="A40:G40"/>
    <mergeCell ref="H40:J40"/>
    <mergeCell ref="K40:M40"/>
    <mergeCell ref="N40:P40"/>
    <mergeCell ref="Q40:S40"/>
    <mergeCell ref="AK40:AM40"/>
    <mergeCell ref="AN40:AP40"/>
    <mergeCell ref="AQ40:AS40"/>
    <mergeCell ref="AK41:AM41"/>
    <mergeCell ref="AN41:AP41"/>
    <mergeCell ref="AQ41:AS41"/>
    <mergeCell ref="A43:G43"/>
    <mergeCell ref="H43:J43"/>
    <mergeCell ref="K43:M43"/>
    <mergeCell ref="N43:P43"/>
    <mergeCell ref="Q43:S43"/>
    <mergeCell ref="A42:G42"/>
    <mergeCell ref="H42:J42"/>
    <mergeCell ref="K42:M42"/>
    <mergeCell ref="N42:P42"/>
    <mergeCell ref="Q42:S42"/>
    <mergeCell ref="T43:V43"/>
    <mergeCell ref="W43:Y43"/>
    <mergeCell ref="Z43:AB43"/>
    <mergeCell ref="AC43:AE43"/>
    <mergeCell ref="AF43:AI43"/>
    <mergeCell ref="W42:Y42"/>
    <mergeCell ref="Z42:AB42"/>
    <mergeCell ref="AC42:AE42"/>
    <mergeCell ref="AF42:AI42"/>
    <mergeCell ref="T42:V42"/>
    <mergeCell ref="AK42:AM42"/>
    <mergeCell ref="AN42:AP42"/>
    <mergeCell ref="AQ42:AS42"/>
    <mergeCell ref="AK43:AM43"/>
    <mergeCell ref="AN43:AP43"/>
    <mergeCell ref="AQ43:AS43"/>
    <mergeCell ref="W44:Y44"/>
    <mergeCell ref="Z44:AB44"/>
    <mergeCell ref="AC44:AE44"/>
    <mergeCell ref="AF44:AI44"/>
    <mergeCell ref="T44:V44"/>
    <mergeCell ref="A45:G45"/>
    <mergeCell ref="H45:J45"/>
    <mergeCell ref="K45:M45"/>
    <mergeCell ref="N45:P45"/>
    <mergeCell ref="Q45:S45"/>
    <mergeCell ref="A44:G44"/>
    <mergeCell ref="H44:J44"/>
    <mergeCell ref="K44:M44"/>
    <mergeCell ref="N44:P44"/>
    <mergeCell ref="Q44:S44"/>
    <mergeCell ref="AF47:AI47"/>
    <mergeCell ref="W46:Y46"/>
    <mergeCell ref="Z46:AB46"/>
    <mergeCell ref="AC46:AE46"/>
    <mergeCell ref="T45:V45"/>
    <mergeCell ref="W45:Y45"/>
    <mergeCell ref="Z45:AB45"/>
    <mergeCell ref="AC45:AE45"/>
    <mergeCell ref="AF45:AI45"/>
    <mergeCell ref="AF46:AI46"/>
    <mergeCell ref="T46:V46"/>
    <mergeCell ref="A46:G46"/>
    <mergeCell ref="H46:J46"/>
    <mergeCell ref="K46:M46"/>
    <mergeCell ref="N46:P46"/>
    <mergeCell ref="Q46:S46"/>
    <mergeCell ref="T47:V47"/>
    <mergeCell ref="W47:Y47"/>
    <mergeCell ref="Z47:AB47"/>
    <mergeCell ref="AC47:AE47"/>
    <mergeCell ref="AK47:AM47"/>
    <mergeCell ref="AN47:AP47"/>
    <mergeCell ref="AQ47:AS47"/>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A47:G47"/>
    <mergeCell ref="H47:J47"/>
    <mergeCell ref="K47:M47"/>
    <mergeCell ref="N47:P47"/>
    <mergeCell ref="Q47:S47"/>
    <mergeCell ref="A50:G50"/>
    <mergeCell ref="H50:J50"/>
    <mergeCell ref="K50:M50"/>
    <mergeCell ref="N50:P50"/>
    <mergeCell ref="Q50:S50"/>
    <mergeCell ref="Z48:AB48"/>
    <mergeCell ref="AC48:AE48"/>
    <mergeCell ref="AF48:AI48"/>
    <mergeCell ref="T48:V48"/>
    <mergeCell ref="W50:Y50"/>
    <mergeCell ref="Z50:AB50"/>
    <mergeCell ref="AC50:AE50"/>
    <mergeCell ref="AF50:AI50"/>
    <mergeCell ref="T50:V50"/>
    <mergeCell ref="W51:Y51"/>
    <mergeCell ref="Z51:AB51"/>
    <mergeCell ref="AC51:AE51"/>
    <mergeCell ref="AN51:AP51"/>
    <mergeCell ref="A51:G51"/>
    <mergeCell ref="H51:J51"/>
    <mergeCell ref="K51:M51"/>
    <mergeCell ref="N51:P51"/>
    <mergeCell ref="Q51:S51"/>
    <mergeCell ref="AF51:AI51"/>
    <mergeCell ref="T51:V51"/>
    <mergeCell ref="E62:K62"/>
    <mergeCell ref="V62:AI62"/>
    <mergeCell ref="AC53:AE53"/>
    <mergeCell ref="AF53:AI53"/>
    <mergeCell ref="A52:G52"/>
    <mergeCell ref="H52:J52"/>
    <mergeCell ref="K52:M52"/>
    <mergeCell ref="N52:P52"/>
    <mergeCell ref="Q52:S52"/>
    <mergeCell ref="T52:V52"/>
    <mergeCell ref="B56:AI56"/>
    <mergeCell ref="B57:AI57"/>
    <mergeCell ref="B58:AI58"/>
    <mergeCell ref="B59:AI59"/>
    <mergeCell ref="B60:AI60"/>
    <mergeCell ref="W52:Y52"/>
    <mergeCell ref="Z52:AB52"/>
    <mergeCell ref="AC52:AE52"/>
    <mergeCell ref="AF52:AI52"/>
    <mergeCell ref="A53:P53"/>
    <mergeCell ref="Q53:S53"/>
    <mergeCell ref="T53:V53"/>
    <mergeCell ref="W53:Y53"/>
    <mergeCell ref="Z53:AB53"/>
    <mergeCell ref="AN36:AP36"/>
    <mergeCell ref="AQ36:AS36"/>
    <mergeCell ref="AK37:AM37"/>
    <mergeCell ref="AN37:AP37"/>
    <mergeCell ref="AQ37:AS37"/>
    <mergeCell ref="AQ53:AS53"/>
    <mergeCell ref="AQ51:AS51"/>
    <mergeCell ref="AK52:AM52"/>
    <mergeCell ref="AN52:AP52"/>
    <mergeCell ref="AQ52:AS52"/>
    <mergeCell ref="AK53:AM53"/>
    <mergeCell ref="AN53:AP53"/>
    <mergeCell ref="AK51:AM51"/>
    <mergeCell ref="AK45:AM45"/>
    <mergeCell ref="AN45:AP45"/>
    <mergeCell ref="AQ45:AS45"/>
    <mergeCell ref="AN38:AP38"/>
    <mergeCell ref="AQ38:AS38"/>
    <mergeCell ref="AK39:AM39"/>
    <mergeCell ref="AN39:AP39"/>
    <mergeCell ref="AQ39:AS39"/>
    <mergeCell ref="AK46:AM46"/>
    <mergeCell ref="AN46:AP46"/>
    <mergeCell ref="AQ46:AS46"/>
    <mergeCell ref="AU49:BD49"/>
    <mergeCell ref="AU50:BD50"/>
    <mergeCell ref="AU51:BD51"/>
    <mergeCell ref="AK50:AM50"/>
    <mergeCell ref="AN50:AP50"/>
    <mergeCell ref="AQ50:AS50"/>
    <mergeCell ref="AU40:BD40"/>
    <mergeCell ref="AU41:BD41"/>
    <mergeCell ref="AU42:BD42"/>
    <mergeCell ref="AU43:BD43"/>
    <mergeCell ref="AU44:BD44"/>
    <mergeCell ref="AU45:BD45"/>
    <mergeCell ref="AU46:BD46"/>
    <mergeCell ref="AU47:BD47"/>
    <mergeCell ref="AU48:BD48"/>
    <mergeCell ref="AK48:AM48"/>
    <mergeCell ref="AN48:AP48"/>
    <mergeCell ref="AQ48:AS48"/>
    <mergeCell ref="AK49:AM49"/>
    <mergeCell ref="AN49:AP49"/>
    <mergeCell ref="AQ49:AS49"/>
    <mergeCell ref="AK44:AM44"/>
    <mergeCell ref="AN44:AP44"/>
    <mergeCell ref="AQ44:AS44"/>
  </mergeCells>
  <conditionalFormatting sqref="V62:AI62 E62:K62 Z13:Z16 AE14:AE16 G18:P20 G14:P16 G13:K13 M13:P13 G12:P12 Y9:AI9 Y7:AI7 F9:P9 F7:P7">
    <cfRule type="containsBlanks" dxfId="1292" priority="34">
      <formula>LEN(TRIM(E7))=0</formula>
    </cfRule>
  </conditionalFormatting>
  <conditionalFormatting sqref="Q53:AE53">
    <cfRule type="containsText" dxfId="1291" priority="33" operator="containsText" text="CALC.">
      <formula>NOT(ISERROR(SEARCH("CALC.",Q53)))</formula>
    </cfRule>
  </conditionalFormatting>
  <conditionalFormatting sqref="A33:S52">
    <cfRule type="notContainsBlanks" dxfId="1290" priority="31">
      <formula>LEN(TRIM(A33))&gt;0</formula>
    </cfRule>
    <cfRule type="expression" dxfId="1289" priority="32">
      <formula>NOT(ISBLANK($H33))</formula>
    </cfRule>
  </conditionalFormatting>
  <conditionalFormatting sqref="AK9:BK24">
    <cfRule type="expression" dxfId="1288" priority="29">
      <formula>NOT(ISBLANK($AK9))</formula>
    </cfRule>
  </conditionalFormatting>
  <conditionalFormatting sqref="T33:AC52">
    <cfRule type="notContainsBlanks" dxfId="1287" priority="21">
      <formula>LEN(TRIM(T33))&gt;0</formula>
    </cfRule>
    <cfRule type="expression" dxfId="1286" priority="22">
      <formula>NOT(ISBLANK($H33))</formula>
    </cfRule>
  </conditionalFormatting>
  <conditionalFormatting sqref="T33:AB52">
    <cfRule type="expression" dxfId="1285" priority="20">
      <formula>$AC33&lt;&gt;""</formula>
    </cfRule>
  </conditionalFormatting>
  <conditionalFormatting sqref="AU33:BD53">
    <cfRule type="notContainsBlanks" dxfId="1284" priority="16">
      <formula>LEN(TRIM(AU33))&gt;0</formula>
    </cfRule>
  </conditionalFormatting>
  <conditionalFormatting sqref="BB29:BC30">
    <cfRule type="containsBlanks" dxfId="1283" priority="15">
      <formula>LEN(TRIM(BB29))=0</formula>
    </cfRule>
  </conditionalFormatting>
  <dataValidations count="4">
    <dataValidation type="whole" allowBlank="1" showInputMessage="1" showErrorMessage="1" error="This Remarks section is limited to 5." sqref="A56:A60" xr:uid="{00000000-0002-0000-0D00-000000000000}">
      <formula1>1</formula1>
      <formula2>5</formula2>
    </dataValidation>
    <dataValidation type="list" allowBlank="1" showInputMessage="1" sqref="M13:P13" xr:uid="{00000000-0002-0000-0D00-000001000000}">
      <formula1>"Rectangular,Round, Oval"</formula1>
    </dataValidation>
    <dataValidation type="list" allowBlank="1" showInputMessage="1" sqref="G13:K13" xr:uid="{00000000-0002-0000-0D00-000002000000}">
      <formula1>"4,5,6,7,8,9,10,11,12,13,14,15,16,17,18,19,20"</formula1>
    </dataValidation>
    <dataValidation allowBlank="1" showInputMessage="1" sqref="G15:P15" xr:uid="{00000000-0002-0000-0D00-000003000000}"/>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2">
    <pageSetUpPr fitToPage="1"/>
  </sheetPr>
  <dimension ref="A1:BV62"/>
  <sheetViews>
    <sheetView zoomScaleNormal="100" workbookViewId="0">
      <selection activeCell="Z13" sqref="Z13:AD13"/>
    </sheetView>
  </sheetViews>
  <sheetFormatPr defaultColWidth="0" defaultRowHeight="12"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8" t="s">
        <v>881</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4"/>
      <c r="AK7" s="1276" t="s">
        <v>696</v>
      </c>
      <c r="AL7" s="1277"/>
      <c r="AM7" s="1277"/>
      <c r="AN7" s="1277"/>
      <c r="AO7" s="1277"/>
      <c r="AP7" s="1277"/>
      <c r="AQ7" s="1277"/>
      <c r="AR7" s="1277"/>
      <c r="AS7" s="1277"/>
      <c r="AT7" s="1277"/>
      <c r="AU7" s="1277"/>
      <c r="AV7" s="1277"/>
      <c r="AW7" s="1277"/>
      <c r="AX7" s="1277"/>
      <c r="AY7" s="1278"/>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73"/>
      <c r="AL8" s="974"/>
      <c r="AM8" s="974"/>
      <c r="AN8" s="974"/>
      <c r="AO8" s="975"/>
      <c r="AP8" s="976"/>
      <c r="AQ8" s="974"/>
      <c r="AR8" s="974"/>
      <c r="AS8" s="974"/>
      <c r="AT8" s="975"/>
      <c r="AU8" s="976"/>
      <c r="AV8" s="974"/>
      <c r="AW8" s="974"/>
      <c r="AX8" s="974"/>
      <c r="AY8" s="977"/>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4"/>
      <c r="AK9" s="969"/>
      <c r="AL9" s="945"/>
      <c r="AM9" s="945"/>
      <c r="AN9" s="945"/>
      <c r="AO9" s="946"/>
      <c r="AP9" s="944"/>
      <c r="AQ9" s="945"/>
      <c r="AR9" s="945"/>
      <c r="AS9" s="945"/>
      <c r="AT9" s="946"/>
      <c r="AU9" s="944"/>
      <c r="AV9" s="945"/>
      <c r="AW9" s="945"/>
      <c r="AX9" s="945"/>
      <c r="AY9" s="94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9"/>
      <c r="AL10" s="945"/>
      <c r="AM10" s="945"/>
      <c r="AN10" s="945"/>
      <c r="AO10" s="946"/>
      <c r="AP10" s="944"/>
      <c r="AQ10" s="945"/>
      <c r="AR10" s="945"/>
      <c r="AS10" s="945"/>
      <c r="AT10" s="946"/>
      <c r="AU10" s="944"/>
      <c r="AV10" s="945"/>
      <c r="AW10" s="945"/>
      <c r="AX10" s="945"/>
      <c r="AY10" s="94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4" t="s">
        <v>167</v>
      </c>
      <c r="B11" s="1335"/>
      <c r="C11" s="1335"/>
      <c r="D11" s="1335"/>
      <c r="E11" s="1335"/>
      <c r="F11" s="1335"/>
      <c r="G11" s="1335"/>
      <c r="H11" s="1335"/>
      <c r="I11" s="1335"/>
      <c r="J11" s="1335"/>
      <c r="K11" s="1335"/>
      <c r="L11" s="1335"/>
      <c r="M11" s="1335"/>
      <c r="N11" s="1335"/>
      <c r="O11" s="1335"/>
      <c r="P11" s="1362"/>
      <c r="Q11" s="6"/>
      <c r="R11" s="6"/>
      <c r="S11" s="133"/>
      <c r="T11" s="1288" t="s">
        <v>395</v>
      </c>
      <c r="U11" s="1289"/>
      <c r="V11" s="1289"/>
      <c r="W11" s="1289"/>
      <c r="X11" s="1289"/>
      <c r="Y11" s="1289"/>
      <c r="Z11" s="1289"/>
      <c r="AA11" s="1289"/>
      <c r="AB11" s="1289"/>
      <c r="AC11" s="1289"/>
      <c r="AD11" s="1289"/>
      <c r="AE11" s="1289"/>
      <c r="AF11" s="1289"/>
      <c r="AG11" s="1289"/>
      <c r="AH11" s="1289"/>
      <c r="AI11" s="1290"/>
      <c r="AJ11" s="4"/>
      <c r="AK11" s="969"/>
      <c r="AL11" s="945"/>
      <c r="AM11" s="945"/>
      <c r="AN11" s="945"/>
      <c r="AO11" s="946"/>
      <c r="AP11" s="944"/>
      <c r="AQ11" s="945"/>
      <c r="AR11" s="945"/>
      <c r="AS11" s="945"/>
      <c r="AT11" s="946"/>
      <c r="AU11" s="944"/>
      <c r="AV11" s="945"/>
      <c r="AW11" s="945"/>
      <c r="AX11" s="945"/>
      <c r="AY11" s="94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1380" t="s">
        <v>879</v>
      </c>
      <c r="B12" s="1381"/>
      <c r="C12" s="1381"/>
      <c r="D12" s="1381"/>
      <c r="E12" s="1381"/>
      <c r="F12" s="1381"/>
      <c r="G12" s="1010"/>
      <c r="H12" s="1010"/>
      <c r="I12" s="1010"/>
      <c r="J12" s="1010"/>
      <c r="K12" s="1010"/>
      <c r="L12" s="1010"/>
      <c r="M12" s="1010"/>
      <c r="N12" s="1010"/>
      <c r="O12" s="1010"/>
      <c r="P12" s="1011"/>
      <c r="Q12" s="6"/>
      <c r="R12" s="6"/>
      <c r="S12" s="133"/>
      <c r="T12" s="1701"/>
      <c r="U12" s="1702"/>
      <c r="V12" s="1702"/>
      <c r="W12" s="1702"/>
      <c r="X12" s="1702"/>
      <c r="Y12" s="1702"/>
      <c r="Z12" s="1702" t="s">
        <v>102</v>
      </c>
      <c r="AA12" s="1702"/>
      <c r="AB12" s="1702"/>
      <c r="AC12" s="1702"/>
      <c r="AD12" s="1702"/>
      <c r="AE12" s="1702" t="s">
        <v>101</v>
      </c>
      <c r="AF12" s="1702"/>
      <c r="AG12" s="1702"/>
      <c r="AH12" s="1702"/>
      <c r="AI12" s="1703"/>
      <c r="AJ12" s="4"/>
      <c r="AK12" s="969"/>
      <c r="AL12" s="945"/>
      <c r="AM12" s="945"/>
      <c r="AN12" s="945"/>
      <c r="AO12" s="946"/>
      <c r="AP12" s="944"/>
      <c r="AQ12" s="945"/>
      <c r="AR12" s="945"/>
      <c r="AS12" s="945"/>
      <c r="AT12" s="946"/>
      <c r="AU12" s="944"/>
      <c r="AV12" s="945"/>
      <c r="AW12" s="945"/>
      <c r="AX12" s="945"/>
      <c r="AY12" s="94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1297" t="s">
        <v>165</v>
      </c>
      <c r="B13" s="1298"/>
      <c r="C13" s="1298"/>
      <c r="D13" s="1298"/>
      <c r="E13" s="1298"/>
      <c r="F13" s="1298"/>
      <c r="G13" s="1077"/>
      <c r="H13" s="1996"/>
      <c r="I13" s="1996"/>
      <c r="J13" s="1996"/>
      <c r="K13" s="1996"/>
      <c r="L13" s="250" t="s">
        <v>133</v>
      </c>
      <c r="M13" s="1100"/>
      <c r="N13" s="1100"/>
      <c r="O13" s="1100"/>
      <c r="P13" s="1419"/>
      <c r="Q13" s="6"/>
      <c r="R13" s="6"/>
      <c r="S13" s="40"/>
      <c r="T13" s="1297" t="s">
        <v>752</v>
      </c>
      <c r="U13" s="1298"/>
      <c r="V13" s="1298"/>
      <c r="W13" s="1298"/>
      <c r="X13" s="1298"/>
      <c r="Y13" s="1298"/>
      <c r="Z13" s="950"/>
      <c r="AA13" s="950"/>
      <c r="AB13" s="950"/>
      <c r="AC13" s="950"/>
      <c r="AD13" s="950"/>
      <c r="AE13" s="1959"/>
      <c r="AF13" s="1959"/>
      <c r="AG13" s="1959"/>
      <c r="AH13" s="1959"/>
      <c r="AI13" s="1997"/>
      <c r="AJ13" s="4"/>
      <c r="AK13" s="952"/>
      <c r="AL13" s="942"/>
      <c r="AM13" s="942"/>
      <c r="AN13" s="942"/>
      <c r="AO13" s="943"/>
      <c r="AP13" s="941"/>
      <c r="AQ13" s="942"/>
      <c r="AR13" s="942"/>
      <c r="AS13" s="942"/>
      <c r="AT13" s="943"/>
      <c r="AU13" s="941"/>
      <c r="AV13" s="942"/>
      <c r="AW13" s="942"/>
      <c r="AX13" s="942"/>
      <c r="AY13" s="95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1297" t="s">
        <v>111</v>
      </c>
      <c r="B14" s="1298"/>
      <c r="C14" s="1298"/>
      <c r="D14" s="1298"/>
      <c r="E14" s="1298"/>
      <c r="F14" s="1298"/>
      <c r="G14" s="994"/>
      <c r="H14" s="994"/>
      <c r="I14" s="994"/>
      <c r="J14" s="994"/>
      <c r="K14" s="994"/>
      <c r="L14" s="994"/>
      <c r="M14" s="994"/>
      <c r="N14" s="994"/>
      <c r="O14" s="994"/>
      <c r="P14" s="995"/>
      <c r="Q14" s="6"/>
      <c r="R14" s="6"/>
      <c r="S14" s="40"/>
      <c r="T14" s="1297" t="s">
        <v>180</v>
      </c>
      <c r="U14" s="1298"/>
      <c r="V14" s="1298"/>
      <c r="W14" s="1298"/>
      <c r="X14" s="1298"/>
      <c r="Y14" s="1298"/>
      <c r="Z14" s="950"/>
      <c r="AA14" s="950"/>
      <c r="AB14" s="950"/>
      <c r="AC14" s="950"/>
      <c r="AD14" s="950"/>
      <c r="AE14" s="950"/>
      <c r="AF14" s="950"/>
      <c r="AG14" s="950"/>
      <c r="AH14" s="950"/>
      <c r="AI14" s="1518"/>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thickBot="1" x14ac:dyDescent="0.25">
      <c r="A15" s="1299" t="s">
        <v>54</v>
      </c>
      <c r="B15" s="1300"/>
      <c r="C15" s="1300"/>
      <c r="D15" s="1300"/>
      <c r="E15" s="1300"/>
      <c r="F15" s="1301"/>
      <c r="G15" s="994"/>
      <c r="H15" s="994"/>
      <c r="I15" s="994"/>
      <c r="J15" s="994"/>
      <c r="K15" s="994"/>
      <c r="L15" s="994"/>
      <c r="M15" s="994"/>
      <c r="N15" s="994"/>
      <c r="O15" s="994"/>
      <c r="P15" s="995"/>
      <c r="Q15" s="6"/>
      <c r="R15" s="6"/>
      <c r="S15" s="40"/>
      <c r="T15" s="2030" t="s">
        <v>396</v>
      </c>
      <c r="U15" s="2031"/>
      <c r="V15" s="2031"/>
      <c r="W15" s="2031"/>
      <c r="X15" s="2031"/>
      <c r="Y15" s="2031"/>
      <c r="Z15" s="1476"/>
      <c r="AA15" s="1476"/>
      <c r="AB15" s="1476"/>
      <c r="AC15" s="1476"/>
      <c r="AD15" s="1476"/>
      <c r="AE15" s="1476"/>
      <c r="AF15" s="1476"/>
      <c r="AG15" s="1476"/>
      <c r="AH15" s="1476"/>
      <c r="AI15" s="1995"/>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1299" t="s">
        <v>150</v>
      </c>
      <c r="B16" s="1300"/>
      <c r="C16" s="1300"/>
      <c r="D16" s="1300"/>
      <c r="E16" s="1300"/>
      <c r="F16" s="1301"/>
      <c r="G16" s="994"/>
      <c r="H16" s="994"/>
      <c r="I16" s="994"/>
      <c r="J16" s="994"/>
      <c r="K16" s="994"/>
      <c r="L16" s="994"/>
      <c r="M16" s="994"/>
      <c r="N16" s="994"/>
      <c r="O16" s="994"/>
      <c r="P16" s="995"/>
      <c r="Q16" s="6"/>
      <c r="R16" s="6"/>
      <c r="S16" s="40"/>
      <c r="T16" s="40"/>
      <c r="U16" s="40"/>
      <c r="V16" s="40"/>
      <c r="W16" s="40"/>
      <c r="X16" s="40"/>
      <c r="Y16" s="40"/>
      <c r="Z16" s="40" t="s">
        <v>880</v>
      </c>
      <c r="AA16" s="40"/>
      <c r="AB16" s="40"/>
      <c r="AC16" s="40"/>
      <c r="AD16" s="40"/>
      <c r="AE16" s="40"/>
      <c r="AF16" s="40"/>
      <c r="AG16" s="40"/>
      <c r="AH16" s="40"/>
      <c r="AI16" s="40"/>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thickBot="1" x14ac:dyDescent="0.25">
      <c r="A17" s="1299" t="s">
        <v>149</v>
      </c>
      <c r="B17" s="1300"/>
      <c r="C17" s="1300"/>
      <c r="D17" s="1300"/>
      <c r="E17" s="1300"/>
      <c r="F17" s="1301"/>
      <c r="G17" s="1388" t="s">
        <v>148</v>
      </c>
      <c r="H17" s="1388"/>
      <c r="I17" s="1388"/>
      <c r="J17" s="1388"/>
      <c r="K17" s="1388"/>
      <c r="L17" s="1388"/>
      <c r="M17" s="1388"/>
      <c r="N17" s="1388"/>
      <c r="O17" s="1388"/>
      <c r="P17" s="1389"/>
      <c r="Q17" s="6"/>
      <c r="R17" s="6"/>
      <c r="S17" s="133"/>
      <c r="T17" s="1288" t="s">
        <v>397</v>
      </c>
      <c r="U17" s="1289"/>
      <c r="V17" s="1289"/>
      <c r="W17" s="1289"/>
      <c r="X17" s="1289"/>
      <c r="Y17" s="1289"/>
      <c r="Z17" s="1289"/>
      <c r="AA17" s="1289"/>
      <c r="AB17" s="1289"/>
      <c r="AC17" s="1289"/>
      <c r="AD17" s="1289"/>
      <c r="AE17" s="1289"/>
      <c r="AF17" s="1289"/>
      <c r="AG17" s="1289"/>
      <c r="AH17" s="1289"/>
      <c r="AI17" s="1290"/>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75" thickTop="1" x14ac:dyDescent="0.2">
      <c r="A18" s="1297" t="s">
        <v>146</v>
      </c>
      <c r="B18" s="1298"/>
      <c r="C18" s="1298"/>
      <c r="D18" s="1298"/>
      <c r="E18" s="1298"/>
      <c r="F18" s="1298"/>
      <c r="G18" s="994"/>
      <c r="H18" s="994"/>
      <c r="I18" s="994"/>
      <c r="J18" s="994"/>
      <c r="K18" s="994"/>
      <c r="L18" s="994"/>
      <c r="M18" s="994"/>
      <c r="N18" s="994"/>
      <c r="O18" s="994"/>
      <c r="P18" s="995"/>
      <c r="Q18" s="6"/>
      <c r="R18" s="6"/>
      <c r="S18" s="40"/>
      <c r="T18" s="1701"/>
      <c r="U18" s="1702"/>
      <c r="V18" s="1702"/>
      <c r="W18" s="1702"/>
      <c r="X18" s="1702"/>
      <c r="Y18" s="1702"/>
      <c r="Z18" s="1702" t="s">
        <v>102</v>
      </c>
      <c r="AA18" s="1702"/>
      <c r="AB18" s="1702"/>
      <c r="AC18" s="1702"/>
      <c r="AD18" s="1702"/>
      <c r="AE18" s="1702" t="s">
        <v>101</v>
      </c>
      <c r="AF18" s="1702"/>
      <c r="AG18" s="1702"/>
      <c r="AH18" s="1702"/>
      <c r="AI18" s="1703"/>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75" thickBot="1" x14ac:dyDescent="0.25">
      <c r="A19" s="1315" t="s">
        <v>164</v>
      </c>
      <c r="B19" s="1316"/>
      <c r="C19" s="1316"/>
      <c r="D19" s="1316"/>
      <c r="E19" s="1316"/>
      <c r="F19" s="1316"/>
      <c r="G19" s="1065"/>
      <c r="H19" s="1065"/>
      <c r="I19" s="1065"/>
      <c r="J19" s="1065"/>
      <c r="K19" s="1065"/>
      <c r="L19" s="1065"/>
      <c r="M19" s="1065"/>
      <c r="N19" s="1065"/>
      <c r="O19" s="1065"/>
      <c r="P19" s="1146"/>
      <c r="Q19" s="6"/>
      <c r="R19" s="6"/>
      <c r="S19" s="40"/>
      <c r="T19" s="1297" t="s">
        <v>230</v>
      </c>
      <c r="U19" s="1298"/>
      <c r="V19" s="1298"/>
      <c r="W19" s="1298"/>
      <c r="X19" s="1298"/>
      <c r="Y19" s="1298"/>
      <c r="Z19" s="950"/>
      <c r="AA19" s="950"/>
      <c r="AB19" s="950"/>
      <c r="AC19" s="950"/>
      <c r="AD19" s="950"/>
      <c r="AE19" s="950"/>
      <c r="AF19" s="950"/>
      <c r="AG19" s="950"/>
      <c r="AH19" s="950"/>
      <c r="AI19" s="1518"/>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6"/>
      <c r="B20" s="6"/>
      <c r="C20" s="6"/>
      <c r="D20" s="6"/>
      <c r="E20" s="6"/>
      <c r="F20" s="6"/>
      <c r="G20" s="6"/>
      <c r="H20" s="6"/>
      <c r="I20" s="6"/>
      <c r="J20" s="6"/>
      <c r="K20" s="6"/>
      <c r="L20" s="6"/>
      <c r="M20" s="6"/>
      <c r="N20" s="6"/>
      <c r="O20" s="6"/>
      <c r="P20" s="6"/>
      <c r="Q20" s="6"/>
      <c r="R20" s="6"/>
      <c r="S20" s="40"/>
      <c r="T20" s="1297" t="s">
        <v>160</v>
      </c>
      <c r="U20" s="1298"/>
      <c r="V20" s="1298"/>
      <c r="W20" s="1298"/>
      <c r="X20" s="1298"/>
      <c r="Y20" s="1298"/>
      <c r="Z20" s="950"/>
      <c r="AA20" s="950"/>
      <c r="AB20" s="950"/>
      <c r="AC20" s="950"/>
      <c r="AD20" s="950"/>
      <c r="AE20" s="2032"/>
      <c r="AF20" s="950"/>
      <c r="AG20" s="950"/>
      <c r="AH20" s="950"/>
      <c r="AI20" s="1518"/>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thickBot="1" x14ac:dyDescent="0.25">
      <c r="A21" s="6"/>
      <c r="B21" s="6"/>
      <c r="C21" s="6"/>
      <c r="D21" s="6"/>
      <c r="E21" s="6"/>
      <c r="F21" s="6"/>
      <c r="G21" s="6"/>
      <c r="H21" s="6"/>
      <c r="I21" s="6"/>
      <c r="J21" s="6"/>
      <c r="K21" s="6"/>
      <c r="L21" s="6"/>
      <c r="M21" s="6"/>
      <c r="N21" s="6"/>
      <c r="O21" s="6"/>
      <c r="P21" s="6"/>
      <c r="Q21" s="6"/>
      <c r="R21" s="6"/>
      <c r="S21" s="6"/>
      <c r="T21" s="2030" t="s">
        <v>396</v>
      </c>
      <c r="U21" s="2031"/>
      <c r="V21" s="2031"/>
      <c r="W21" s="2031"/>
      <c r="X21" s="2031"/>
      <c r="Y21" s="2031"/>
      <c r="Z21" s="1476"/>
      <c r="AA21" s="1476"/>
      <c r="AB21" s="1476"/>
      <c r="AC21" s="1476"/>
      <c r="AD21" s="1476"/>
      <c r="AE21" s="1476"/>
      <c r="AF21" s="1476"/>
      <c r="AG21" s="1476"/>
      <c r="AH21" s="1476"/>
      <c r="AI21" s="1995"/>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75" customHeight="1" x14ac:dyDescent="0.2">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thickBot="1" x14ac:dyDescent="0.25">
      <c r="A23" s="2"/>
      <c r="B23" s="2"/>
      <c r="C23" s="2"/>
      <c r="D23" s="2"/>
      <c r="E23" s="2"/>
      <c r="F23" s="2"/>
      <c r="G23" s="2"/>
      <c r="H23" s="2"/>
      <c r="I23" s="2"/>
      <c r="J23" s="2"/>
      <c r="K23" s="2"/>
      <c r="L23" s="2"/>
      <c r="M23" s="2"/>
      <c r="N23" s="2"/>
      <c r="O23" s="2"/>
      <c r="P23" s="2"/>
      <c r="Q23" s="6"/>
      <c r="R23" s="6"/>
      <c r="S23" s="6"/>
      <c r="T23" s="6"/>
      <c r="U23" s="6"/>
      <c r="V23" s="6"/>
      <c r="W23" s="6"/>
      <c r="X23" s="6"/>
      <c r="Y23" s="6"/>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
      <c r="B24" s="2"/>
      <c r="C24" s="2"/>
      <c r="D24" s="2"/>
      <c r="E24" s="2"/>
      <c r="F24" s="2"/>
      <c r="G24" s="251"/>
      <c r="H24" s="252"/>
      <c r="I24" s="252"/>
      <c r="J24" s="252"/>
      <c r="K24" s="252"/>
      <c r="L24" s="252"/>
      <c r="M24" s="252"/>
      <c r="N24" s="252"/>
      <c r="O24" s="252"/>
      <c r="P24" s="252"/>
      <c r="Q24" s="252"/>
      <c r="R24" s="252"/>
      <c r="S24" s="252"/>
      <c r="T24" s="252"/>
      <c r="U24" s="252"/>
      <c r="V24" s="252"/>
      <c r="W24" s="252"/>
      <c r="X24" s="252"/>
      <c r="Y24" s="252"/>
      <c r="Z24" s="252"/>
      <c r="AA24" s="252"/>
      <c r="AB24" s="252"/>
      <c r="AC24" s="253"/>
      <c r="AD24" s="2"/>
      <c r="AE24" s="2"/>
      <c r="AF24" s="2"/>
      <c r="AG24" s="2"/>
      <c r="AH24" s="2"/>
      <c r="AI24" s="2"/>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
      <c r="B25" s="2"/>
      <c r="C25" s="2"/>
      <c r="D25" s="2"/>
      <c r="E25" s="2"/>
      <c r="F25" s="2"/>
      <c r="G25" s="254"/>
      <c r="H25" s="170"/>
      <c r="I25" s="170"/>
      <c r="J25" s="170"/>
      <c r="K25" s="2033" t="s">
        <v>398</v>
      </c>
      <c r="L25" s="2034"/>
      <c r="M25" s="2034"/>
      <c r="N25" s="2034"/>
      <c r="O25" s="2035"/>
      <c r="P25" s="170"/>
      <c r="Q25" s="170"/>
      <c r="R25" s="170"/>
      <c r="S25" s="170"/>
      <c r="T25" s="170"/>
      <c r="U25" s="2033" t="s">
        <v>398</v>
      </c>
      <c r="V25" s="2034"/>
      <c r="W25" s="2034"/>
      <c r="X25" s="2034"/>
      <c r="Y25" s="2035"/>
      <c r="Z25" s="170"/>
      <c r="AA25" s="170"/>
      <c r="AB25" s="170"/>
      <c r="AC25" s="255"/>
      <c r="AD25" s="2"/>
      <c r="AE25" s="2"/>
      <c r="AF25" s="2"/>
      <c r="AG25" s="2"/>
      <c r="AH25" s="2"/>
      <c r="AI25" s="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133"/>
      <c r="B26" s="133"/>
      <c r="C26" s="133"/>
      <c r="D26" s="133"/>
      <c r="E26" s="133"/>
      <c r="F26" s="133"/>
      <c r="G26" s="256"/>
      <c r="H26" s="170"/>
      <c r="I26" s="170"/>
      <c r="J26" s="170"/>
      <c r="K26" s="2036" t="str">
        <f>IF(AE14&lt;&gt;0,AE14,"")</f>
        <v/>
      </c>
      <c r="L26" s="2037"/>
      <c r="M26" s="2037"/>
      <c r="N26" s="2038" t="s">
        <v>29</v>
      </c>
      <c r="O26" s="2039"/>
      <c r="P26" s="133"/>
      <c r="Q26" s="170"/>
      <c r="R26" s="170"/>
      <c r="S26" s="170"/>
      <c r="T26" s="170"/>
      <c r="U26" s="2036" t="str">
        <f>IF(AE19&lt;&gt;0,AE19,"")</f>
        <v/>
      </c>
      <c r="V26" s="2037"/>
      <c r="W26" s="2037"/>
      <c r="X26" s="2038" t="s">
        <v>29</v>
      </c>
      <c r="Y26" s="2039"/>
      <c r="Z26" s="170"/>
      <c r="AA26" s="170"/>
      <c r="AB26" s="170"/>
      <c r="AC26" s="255"/>
      <c r="AD26" s="2"/>
      <c r="AE26" s="2"/>
      <c r="AF26" s="2"/>
      <c r="AG26" s="2"/>
      <c r="AH26" s="2"/>
      <c r="AI26" s="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thickBot="1" x14ac:dyDescent="0.25">
      <c r="A27" s="133"/>
      <c r="B27" s="133"/>
      <c r="C27" s="133"/>
      <c r="D27" s="133"/>
      <c r="E27" s="133"/>
      <c r="F27" s="133"/>
      <c r="G27" s="256"/>
      <c r="H27" s="170"/>
      <c r="I27" s="170"/>
      <c r="J27" s="170"/>
      <c r="K27" s="2040" t="s">
        <v>399</v>
      </c>
      <c r="L27" s="2041"/>
      <c r="M27" s="2041"/>
      <c r="N27" s="2041"/>
      <c r="O27" s="2042"/>
      <c r="P27" s="133"/>
      <c r="Q27" s="170"/>
      <c r="R27" s="170"/>
      <c r="S27" s="170"/>
      <c r="T27" s="170"/>
      <c r="U27" s="2040" t="s">
        <v>399</v>
      </c>
      <c r="V27" s="2041"/>
      <c r="W27" s="2041"/>
      <c r="X27" s="2041"/>
      <c r="Y27" s="2042"/>
      <c r="Z27" s="170"/>
      <c r="AA27" s="170"/>
      <c r="AB27" s="170"/>
      <c r="AC27" s="255"/>
      <c r="AD27" s="2"/>
      <c r="AE27" s="2"/>
      <c r="AF27" s="2"/>
      <c r="AG27" s="2"/>
      <c r="AH27" s="2"/>
      <c r="AI27" s="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thickBot="1" x14ac:dyDescent="0.25">
      <c r="A28" s="133"/>
      <c r="B28" s="133"/>
      <c r="C28" s="133"/>
      <c r="D28" s="133"/>
      <c r="E28" s="133"/>
      <c r="F28" s="133"/>
      <c r="G28" s="256"/>
      <c r="H28" s="170"/>
      <c r="I28" s="170"/>
      <c r="J28" s="170"/>
      <c r="K28" s="2044" t="str">
        <f>IF(AE13&lt;&gt;0,AE13,"")</f>
        <v/>
      </c>
      <c r="L28" s="2045"/>
      <c r="M28" s="2045"/>
      <c r="N28" s="2046" t="s">
        <v>29</v>
      </c>
      <c r="O28" s="2047"/>
      <c r="P28" s="133"/>
      <c r="Q28" s="170"/>
      <c r="R28" s="170"/>
      <c r="S28" s="170"/>
      <c r="T28" s="170"/>
      <c r="U28" s="2044" t="str">
        <f>IF(AE20&lt;&gt;0,AE20,"")</f>
        <v/>
      </c>
      <c r="V28" s="2045"/>
      <c r="W28" s="2045"/>
      <c r="X28" s="2046" t="s">
        <v>29</v>
      </c>
      <c r="Y28" s="2047"/>
      <c r="Z28" s="170"/>
      <c r="AA28" s="170"/>
      <c r="AB28" s="170"/>
      <c r="AC28" s="255"/>
      <c r="AD28" s="2"/>
      <c r="AE28" s="2"/>
      <c r="AF28" s="2"/>
      <c r="AG28" s="2"/>
      <c r="AH28" s="2"/>
      <c r="AI28" s="2"/>
      <c r="AJ28" s="4"/>
      <c r="AK28" s="4"/>
      <c r="AL28" s="4"/>
      <c r="AM28" s="4"/>
      <c r="AN28" s="4"/>
      <c r="AO28" s="4"/>
      <c r="AP28" s="4"/>
      <c r="AQ28" s="4"/>
      <c r="AR28" s="4"/>
      <c r="AS28" s="4"/>
      <c r="AT28" s="4"/>
      <c r="AU28" s="102"/>
      <c r="AV28" s="2019" t="s">
        <v>92</v>
      </c>
      <c r="AW28" s="1277"/>
      <c r="AX28" s="1277"/>
      <c r="AY28" s="1277"/>
      <c r="AZ28" s="1277"/>
      <c r="BA28" s="1277"/>
      <c r="BB28" s="1277"/>
      <c r="BC28" s="2020"/>
      <c r="BD28" s="101"/>
      <c r="BE28" s="4"/>
      <c r="BF28" s="4"/>
      <c r="BG28" s="4"/>
      <c r="BH28" s="4"/>
      <c r="BI28" s="4"/>
      <c r="BJ28" s="4"/>
      <c r="BK28" s="4"/>
      <c r="BL28" s="4"/>
      <c r="BM28" s="4"/>
      <c r="BN28" s="4"/>
      <c r="BO28" s="4"/>
      <c r="BP28" s="4"/>
      <c r="BQ28" s="4"/>
      <c r="BR28" s="4"/>
      <c r="BS28" s="4"/>
    </row>
    <row r="29" spans="1:71" ht="12" customHeight="1" thickTop="1" thickBot="1" x14ac:dyDescent="0.25">
      <c r="A29" s="133"/>
      <c r="B29" s="133"/>
      <c r="C29" s="133"/>
      <c r="D29" s="133"/>
      <c r="E29" s="133"/>
      <c r="F29" s="133"/>
      <c r="G29" s="257"/>
      <c r="H29" s="258"/>
      <c r="I29" s="2043" t="s">
        <v>831</v>
      </c>
      <c r="J29" s="2043"/>
      <c r="K29" s="2043"/>
      <c r="L29" s="2043"/>
      <c r="M29" s="2043"/>
      <c r="N29" s="2043"/>
      <c r="O29" s="2043"/>
      <c r="P29" s="2043"/>
      <c r="Q29" s="2043"/>
      <c r="R29" s="259"/>
      <c r="S29" s="2043" t="s">
        <v>832</v>
      </c>
      <c r="T29" s="2043"/>
      <c r="U29" s="2043"/>
      <c r="V29" s="2043"/>
      <c r="W29" s="2043"/>
      <c r="X29" s="2043"/>
      <c r="Y29" s="2043"/>
      <c r="Z29" s="2043"/>
      <c r="AA29" s="2043"/>
      <c r="AB29" s="259"/>
      <c r="AC29" s="260"/>
      <c r="AD29" s="2"/>
      <c r="AE29" s="2"/>
      <c r="AF29" s="2"/>
      <c r="AG29" s="2"/>
      <c r="AH29" s="2"/>
      <c r="AI29" s="2"/>
      <c r="AJ29" s="4"/>
      <c r="AK29" s="4"/>
      <c r="AL29" s="4"/>
      <c r="AM29" s="4"/>
      <c r="AN29" s="4"/>
      <c r="AO29" s="4"/>
      <c r="AP29" s="4"/>
      <c r="AQ29" s="4"/>
      <c r="AR29" s="4"/>
      <c r="AS29" s="4"/>
      <c r="AT29" s="4"/>
      <c r="AU29" s="48"/>
      <c r="AV29" s="2021" t="s">
        <v>91</v>
      </c>
      <c r="AW29" s="1732"/>
      <c r="AX29" s="1732"/>
      <c r="AY29" s="1732"/>
      <c r="AZ29" s="1732"/>
      <c r="BA29" s="1733"/>
      <c r="BB29" s="2022"/>
      <c r="BC29" s="2023"/>
      <c r="BD29" s="97"/>
      <c r="BE29" s="4"/>
      <c r="BF29" s="4"/>
      <c r="BG29" s="4"/>
      <c r="BH29" s="4"/>
      <c r="BI29" s="4"/>
      <c r="BJ29" s="4"/>
      <c r="BK29" s="4"/>
      <c r="BL29" s="4"/>
      <c r="BM29" s="4"/>
      <c r="BN29" s="4"/>
      <c r="BO29" s="4"/>
      <c r="BP29" s="4"/>
      <c r="BQ29" s="4"/>
      <c r="BR29" s="4"/>
      <c r="BS29" s="4"/>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3" t="s">
        <v>749</v>
      </c>
      <c r="AL30" s="1584"/>
      <c r="AM30" s="1584"/>
      <c r="AN30" s="1584"/>
      <c r="AO30" s="1584"/>
      <c r="AP30" s="1584"/>
      <c r="AQ30" s="1584"/>
      <c r="AR30" s="1584"/>
      <c r="AS30" s="1585"/>
      <c r="AT30" s="4"/>
      <c r="AU30" s="48"/>
      <c r="AV30" s="2024" t="s">
        <v>90</v>
      </c>
      <c r="AW30" s="1465"/>
      <c r="AX30" s="1465"/>
      <c r="AY30" s="1465"/>
      <c r="AZ30" s="1465"/>
      <c r="BA30" s="1466"/>
      <c r="BB30" s="2025"/>
      <c r="BC30" s="2026"/>
      <c r="BD30" s="46"/>
      <c r="BE30" s="4"/>
      <c r="BF30" s="4"/>
      <c r="BG30" s="4"/>
      <c r="BH30" s="4"/>
      <c r="BI30" s="4"/>
      <c r="BJ30" s="4"/>
      <c r="BK30" s="4"/>
      <c r="BL30" s="4"/>
      <c r="BM30" s="4"/>
      <c r="BN30" s="4"/>
      <c r="BO30" s="4"/>
      <c r="BP30" s="4"/>
      <c r="BQ30" s="4"/>
      <c r="BR30" s="4"/>
      <c r="BS30" s="4"/>
    </row>
    <row r="31" spans="1:71" ht="12" customHeight="1" thickBot="1" x14ac:dyDescent="0.25">
      <c r="A31" s="1634" t="s">
        <v>60</v>
      </c>
      <c r="B31" s="1635"/>
      <c r="C31" s="1635"/>
      <c r="D31" s="1635"/>
      <c r="E31" s="1635"/>
      <c r="F31" s="1635"/>
      <c r="G31" s="1635"/>
      <c r="H31" s="1642" t="s">
        <v>93</v>
      </c>
      <c r="I31" s="1642"/>
      <c r="J31" s="1642"/>
      <c r="K31" s="1642"/>
      <c r="L31" s="1642"/>
      <c r="M31" s="1642"/>
      <c r="N31" s="1642"/>
      <c r="O31" s="1642"/>
      <c r="P31" s="1642"/>
      <c r="Q31" s="1635" t="s">
        <v>59</v>
      </c>
      <c r="R31" s="1635"/>
      <c r="S31" s="1635"/>
      <c r="T31" s="1642" t="s">
        <v>58</v>
      </c>
      <c r="U31" s="1642"/>
      <c r="V31" s="1642"/>
      <c r="W31" s="1642"/>
      <c r="X31" s="1642"/>
      <c r="Y31" s="1642"/>
      <c r="Z31" s="1642"/>
      <c r="AA31" s="1642"/>
      <c r="AB31" s="1642"/>
      <c r="AC31" s="1635" t="s">
        <v>57</v>
      </c>
      <c r="AD31" s="1635"/>
      <c r="AE31" s="1635"/>
      <c r="AF31" s="1623" t="s">
        <v>39</v>
      </c>
      <c r="AG31" s="1624"/>
      <c r="AH31" s="1624"/>
      <c r="AI31" s="1625"/>
      <c r="AJ31" s="4"/>
      <c r="AK31" s="1586"/>
      <c r="AL31" s="1587"/>
      <c r="AM31" s="1587"/>
      <c r="AN31" s="1587"/>
      <c r="AO31" s="1587"/>
      <c r="AP31" s="1587"/>
      <c r="AQ31" s="1587"/>
      <c r="AR31" s="1587"/>
      <c r="AS31" s="1588"/>
      <c r="AT31" s="4"/>
      <c r="AU31" s="45"/>
      <c r="AV31" s="44"/>
      <c r="AW31" s="44"/>
      <c r="AX31" s="44"/>
      <c r="AY31" s="44"/>
      <c r="AZ31" s="44"/>
      <c r="BA31" s="44"/>
      <c r="BB31" s="44"/>
      <c r="BC31" s="44"/>
      <c r="BD31" s="43"/>
      <c r="BE31" s="4"/>
      <c r="BF31" s="4"/>
      <c r="BG31" s="4"/>
      <c r="BH31" s="4"/>
      <c r="BI31" s="4"/>
      <c r="BJ31" s="4"/>
      <c r="BK31" s="4"/>
      <c r="BL31" s="4"/>
      <c r="BM31" s="4"/>
      <c r="BN31" s="4"/>
      <c r="BO31" s="4"/>
      <c r="BP31" s="4"/>
      <c r="BQ31" s="4"/>
      <c r="BR31" s="4"/>
      <c r="BS31" s="4"/>
    </row>
    <row r="32" spans="1:71" ht="12" customHeight="1" thickBot="1" x14ac:dyDescent="0.25">
      <c r="A32" s="1636"/>
      <c r="B32" s="1637"/>
      <c r="C32" s="1637"/>
      <c r="D32" s="1637"/>
      <c r="E32" s="1637"/>
      <c r="F32" s="1637"/>
      <c r="G32" s="1637"/>
      <c r="H32" s="1385" t="s">
        <v>55</v>
      </c>
      <c r="I32" s="1385"/>
      <c r="J32" s="1385"/>
      <c r="K32" s="1385" t="s">
        <v>54</v>
      </c>
      <c r="L32" s="1385"/>
      <c r="M32" s="1385"/>
      <c r="N32" s="1385" t="s">
        <v>653</v>
      </c>
      <c r="O32" s="1385"/>
      <c r="P32" s="1385"/>
      <c r="Q32" s="1637"/>
      <c r="R32" s="1637"/>
      <c r="S32" s="1637"/>
      <c r="T32" s="1385" t="s">
        <v>52</v>
      </c>
      <c r="U32" s="1385"/>
      <c r="V32" s="1385"/>
      <c r="W32" s="1385" t="s">
        <v>51</v>
      </c>
      <c r="X32" s="1385"/>
      <c r="Y32" s="1385"/>
      <c r="Z32" s="1385" t="s">
        <v>50</v>
      </c>
      <c r="AA32" s="1385"/>
      <c r="AB32" s="1385"/>
      <c r="AC32" s="1637"/>
      <c r="AD32" s="1637"/>
      <c r="AE32" s="1637"/>
      <c r="AF32" s="1626"/>
      <c r="AG32" s="1627"/>
      <c r="AH32" s="1627"/>
      <c r="AI32" s="1628"/>
      <c r="AJ32" s="4"/>
      <c r="AK32" s="1589"/>
      <c r="AL32" s="1590"/>
      <c r="AM32" s="1590"/>
      <c r="AN32" s="1590"/>
      <c r="AO32" s="1590"/>
      <c r="AP32" s="1590"/>
      <c r="AQ32" s="1590"/>
      <c r="AR32" s="1590"/>
      <c r="AS32" s="1591"/>
      <c r="AT32" s="4"/>
      <c r="AU32" s="1276" t="s">
        <v>56</v>
      </c>
      <c r="AV32" s="1277"/>
      <c r="AW32" s="1277"/>
      <c r="AX32" s="1277"/>
      <c r="AY32" s="1277"/>
      <c r="AZ32" s="1277"/>
      <c r="BA32" s="1277"/>
      <c r="BB32" s="1277"/>
      <c r="BC32" s="1277"/>
      <c r="BD32" s="1278"/>
      <c r="BE32" s="4"/>
      <c r="BF32" s="4"/>
      <c r="BG32" s="4"/>
      <c r="BH32" s="4"/>
      <c r="BI32" s="4"/>
      <c r="BJ32" s="4"/>
      <c r="BK32" s="4"/>
      <c r="BL32" s="4"/>
      <c r="BM32" s="4"/>
      <c r="BN32" s="4"/>
      <c r="BO32" s="4"/>
      <c r="BP32" s="4"/>
      <c r="BQ32" s="4"/>
      <c r="BR32" s="4"/>
      <c r="BS32" s="4"/>
    </row>
    <row r="33" spans="1:71" ht="12.75" thickTop="1" x14ac:dyDescent="0.2">
      <c r="A33" s="1987"/>
      <c r="B33" s="1988"/>
      <c r="C33" s="1988"/>
      <c r="D33" s="1988"/>
      <c r="E33" s="1988"/>
      <c r="F33" s="1988"/>
      <c r="G33" s="1988"/>
      <c r="H33" s="1010"/>
      <c r="I33" s="1010"/>
      <c r="J33" s="1010"/>
      <c r="K33" s="1010"/>
      <c r="L33" s="1010"/>
      <c r="M33" s="1010"/>
      <c r="N33" s="1010"/>
      <c r="O33" s="1010"/>
      <c r="P33" s="1010"/>
      <c r="Q33" s="1010"/>
      <c r="R33" s="1010"/>
      <c r="S33" s="1010"/>
      <c r="T33" s="1629"/>
      <c r="U33" s="1629"/>
      <c r="V33" s="1629"/>
      <c r="W33" s="1629"/>
      <c r="X33" s="1629"/>
      <c r="Y33" s="1629"/>
      <c r="Z33" s="1629"/>
      <c r="AA33" s="1629"/>
      <c r="AB33" s="1629"/>
      <c r="AC33" s="1629"/>
      <c r="AD33" s="1629"/>
      <c r="AE33" s="1629"/>
      <c r="AF33" s="1010"/>
      <c r="AG33" s="1010"/>
      <c r="AH33" s="1010"/>
      <c r="AI33" s="1011"/>
      <c r="AJ33" s="4"/>
      <c r="AK33" s="1979" t="str">
        <f>IFERROR(AN33*(1-$BB$30),"")</f>
        <v/>
      </c>
      <c r="AL33" s="1980"/>
      <c r="AM33" s="1980"/>
      <c r="AN33" s="1980" t="str">
        <f>IFERROR(($AK$53*Q33),"")</f>
        <v/>
      </c>
      <c r="AO33" s="1980"/>
      <c r="AP33" s="1980"/>
      <c r="AQ33" s="1980" t="str">
        <f>IFERROR(AN33*(1+$BB$29),"")</f>
        <v/>
      </c>
      <c r="AR33" s="1980"/>
      <c r="AS33" s="1981"/>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4"/>
      <c r="BF33" s="4"/>
      <c r="BG33" s="4"/>
      <c r="BH33" s="4"/>
      <c r="BI33" s="4"/>
      <c r="BJ33" s="4"/>
      <c r="BK33" s="4"/>
      <c r="BL33" s="4"/>
      <c r="BM33" s="4"/>
      <c r="BN33" s="4"/>
      <c r="BO33" s="4"/>
      <c r="BP33" s="4"/>
      <c r="BQ33" s="4"/>
      <c r="BR33" s="4"/>
      <c r="BS33" s="4"/>
    </row>
    <row r="34" spans="1:71" ht="12" customHeight="1" x14ac:dyDescent="0.2">
      <c r="A34" s="1987"/>
      <c r="B34" s="1988"/>
      <c r="C34" s="1988"/>
      <c r="D34" s="1988"/>
      <c r="E34" s="1988"/>
      <c r="F34" s="1988"/>
      <c r="G34" s="1988"/>
      <c r="H34" s="1010"/>
      <c r="I34" s="1010"/>
      <c r="J34" s="1010"/>
      <c r="K34" s="1010"/>
      <c r="L34" s="1010"/>
      <c r="M34" s="1010"/>
      <c r="N34" s="1010"/>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979" t="str">
        <f t="shared" ref="AK34:AK52" si="1">IFERROR(AN34*(1-$BB$30),"")</f>
        <v/>
      </c>
      <c r="AL34" s="1980"/>
      <c r="AM34" s="1980"/>
      <c r="AN34" s="1980" t="str">
        <f t="shared" ref="AN34:AN52" si="2">IFERROR(($AK$53*Q34),"")</f>
        <v/>
      </c>
      <c r="AO34" s="1980"/>
      <c r="AP34" s="1980"/>
      <c r="AQ34" s="1980" t="str">
        <f t="shared" ref="AQ34:AQ52" si="3">IFERROR(AN34*(1+$BB$29),"")</f>
        <v/>
      </c>
      <c r="AR34" s="1980"/>
      <c r="AS34" s="1981"/>
      <c r="AT34" s="4"/>
      <c r="AU34" s="1976" t="str">
        <f t="shared" si="0"/>
        <v/>
      </c>
      <c r="AV34" s="1977"/>
      <c r="AW34" s="1977"/>
      <c r="AX34" s="1977"/>
      <c r="AY34" s="1977"/>
      <c r="AZ34" s="1977"/>
      <c r="BA34" s="1977"/>
      <c r="BB34" s="1977"/>
      <c r="BC34" s="1977"/>
      <c r="BD34" s="1978"/>
      <c r="BE34" s="4"/>
      <c r="BF34" s="4"/>
      <c r="BG34" s="4"/>
      <c r="BH34" s="4"/>
      <c r="BI34" s="4"/>
      <c r="BJ34" s="4"/>
      <c r="BK34" s="4"/>
      <c r="BL34" s="4"/>
      <c r="BM34" s="4"/>
      <c r="BN34" s="4"/>
      <c r="BO34" s="4"/>
      <c r="BP34" s="4"/>
      <c r="BQ34" s="4"/>
      <c r="BR34" s="4"/>
      <c r="BS34" s="4"/>
    </row>
    <row r="35" spans="1:71" ht="12" customHeight="1" x14ac:dyDescent="0.2">
      <c r="A35" s="1987"/>
      <c r="B35" s="1988"/>
      <c r="C35" s="1988"/>
      <c r="D35" s="1988"/>
      <c r="E35" s="1988"/>
      <c r="F35" s="1988"/>
      <c r="G35" s="1988"/>
      <c r="H35" s="1010"/>
      <c r="I35" s="1010"/>
      <c r="J35" s="1010"/>
      <c r="K35" s="1010"/>
      <c r="L35" s="1010"/>
      <c r="M35" s="1010"/>
      <c r="N35" s="1010"/>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979" t="str">
        <f t="shared" si="1"/>
        <v/>
      </c>
      <c r="AL35" s="1980"/>
      <c r="AM35" s="1980"/>
      <c r="AN35" s="1980" t="str">
        <f t="shared" si="2"/>
        <v/>
      </c>
      <c r="AO35" s="1980"/>
      <c r="AP35" s="1980"/>
      <c r="AQ35" s="1980" t="str">
        <f t="shared" si="3"/>
        <v/>
      </c>
      <c r="AR35" s="1980"/>
      <c r="AS35" s="1981"/>
      <c r="AT35" s="4"/>
      <c r="AU35" s="1976" t="str">
        <f t="shared" si="0"/>
        <v/>
      </c>
      <c r="AV35" s="1977"/>
      <c r="AW35" s="1977"/>
      <c r="AX35" s="1977"/>
      <c r="AY35" s="1977"/>
      <c r="AZ35" s="1977"/>
      <c r="BA35" s="1977"/>
      <c r="BB35" s="1977"/>
      <c r="BC35" s="1977"/>
      <c r="BD35" s="1978"/>
      <c r="BE35" s="4"/>
      <c r="BF35" s="4"/>
      <c r="BG35" s="4"/>
      <c r="BH35" s="4"/>
      <c r="BI35" s="4"/>
      <c r="BJ35" s="4"/>
      <c r="BK35" s="4"/>
      <c r="BL35" s="4"/>
      <c r="BM35" s="4"/>
      <c r="BN35" s="4"/>
      <c r="BO35" s="4"/>
      <c r="BP35" s="4"/>
      <c r="BQ35" s="4"/>
      <c r="BR35" s="4"/>
      <c r="BS35" s="4"/>
    </row>
    <row r="36" spans="1:71"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979" t="str">
        <f t="shared" si="1"/>
        <v/>
      </c>
      <c r="AL36" s="1980"/>
      <c r="AM36" s="1980"/>
      <c r="AN36" s="1980" t="str">
        <f t="shared" si="2"/>
        <v/>
      </c>
      <c r="AO36" s="1980"/>
      <c r="AP36" s="1980"/>
      <c r="AQ36" s="1980" t="str">
        <f t="shared" si="3"/>
        <v/>
      </c>
      <c r="AR36" s="1980"/>
      <c r="AS36" s="1981"/>
      <c r="AT36" s="4"/>
      <c r="AU36" s="1976" t="str">
        <f t="shared" si="0"/>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979" t="str">
        <f t="shared" si="1"/>
        <v/>
      </c>
      <c r="AL37" s="1980"/>
      <c r="AM37" s="1980"/>
      <c r="AN37" s="1980" t="str">
        <f t="shared" si="2"/>
        <v/>
      </c>
      <c r="AO37" s="1980"/>
      <c r="AP37" s="1980"/>
      <c r="AQ37" s="1980" t="str">
        <f t="shared" si="3"/>
        <v/>
      </c>
      <c r="AR37" s="1980"/>
      <c r="AS37" s="1981"/>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979" t="str">
        <f t="shared" si="1"/>
        <v/>
      </c>
      <c r="AL38" s="1980"/>
      <c r="AM38" s="1980"/>
      <c r="AN38" s="1980" t="str">
        <f t="shared" si="2"/>
        <v/>
      </c>
      <c r="AO38" s="1980"/>
      <c r="AP38" s="1980"/>
      <c r="AQ38" s="1980" t="str">
        <f t="shared" si="3"/>
        <v/>
      </c>
      <c r="AR38" s="1980"/>
      <c r="AS38" s="1981"/>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979" t="str">
        <f t="shared" si="1"/>
        <v/>
      </c>
      <c r="AL39" s="1980"/>
      <c r="AM39" s="1980"/>
      <c r="AN39" s="1980" t="str">
        <f t="shared" si="2"/>
        <v/>
      </c>
      <c r="AO39" s="1980"/>
      <c r="AP39" s="1980"/>
      <c r="AQ39" s="1980" t="str">
        <f t="shared" si="3"/>
        <v/>
      </c>
      <c r="AR39" s="1980"/>
      <c r="AS39" s="1981"/>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979" t="str">
        <f t="shared" si="1"/>
        <v/>
      </c>
      <c r="AL40" s="1980"/>
      <c r="AM40" s="1980"/>
      <c r="AN40" s="1980" t="str">
        <f t="shared" si="2"/>
        <v/>
      </c>
      <c r="AO40" s="1980"/>
      <c r="AP40" s="1980"/>
      <c r="AQ40" s="1980" t="str">
        <f t="shared" si="3"/>
        <v/>
      </c>
      <c r="AR40" s="1980"/>
      <c r="AS40" s="1981"/>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979" t="str">
        <f t="shared" si="1"/>
        <v/>
      </c>
      <c r="AL41" s="1980"/>
      <c r="AM41" s="1980"/>
      <c r="AN41" s="1980" t="str">
        <f t="shared" si="2"/>
        <v/>
      </c>
      <c r="AO41" s="1980"/>
      <c r="AP41" s="1980"/>
      <c r="AQ41" s="1980" t="str">
        <f t="shared" si="3"/>
        <v/>
      </c>
      <c r="AR41" s="1980"/>
      <c r="AS41" s="1981"/>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979" t="str">
        <f t="shared" si="1"/>
        <v/>
      </c>
      <c r="AL42" s="1980"/>
      <c r="AM42" s="1980"/>
      <c r="AN42" s="1980" t="str">
        <f t="shared" si="2"/>
        <v/>
      </c>
      <c r="AO42" s="1980"/>
      <c r="AP42" s="1980"/>
      <c r="AQ42" s="1980" t="str">
        <f t="shared" si="3"/>
        <v/>
      </c>
      <c r="AR42" s="1980"/>
      <c r="AS42" s="1981"/>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979" t="str">
        <f t="shared" si="1"/>
        <v/>
      </c>
      <c r="AL43" s="1980"/>
      <c r="AM43" s="1980"/>
      <c r="AN43" s="1980" t="str">
        <f t="shared" si="2"/>
        <v/>
      </c>
      <c r="AO43" s="1980"/>
      <c r="AP43" s="1980"/>
      <c r="AQ43" s="1980" t="str">
        <f t="shared" si="3"/>
        <v/>
      </c>
      <c r="AR43" s="1980"/>
      <c r="AS43" s="1981"/>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979" t="str">
        <f t="shared" si="1"/>
        <v/>
      </c>
      <c r="AL44" s="1980"/>
      <c r="AM44" s="1980"/>
      <c r="AN44" s="1980" t="str">
        <f t="shared" si="2"/>
        <v/>
      </c>
      <c r="AO44" s="1980"/>
      <c r="AP44" s="1980"/>
      <c r="AQ44" s="1980" t="str">
        <f t="shared" si="3"/>
        <v/>
      </c>
      <c r="AR44" s="1980"/>
      <c r="AS44" s="1981"/>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979" t="str">
        <f t="shared" si="1"/>
        <v/>
      </c>
      <c r="AL45" s="1980"/>
      <c r="AM45" s="1980"/>
      <c r="AN45" s="1980" t="str">
        <f t="shared" si="2"/>
        <v/>
      </c>
      <c r="AO45" s="1980"/>
      <c r="AP45" s="1980"/>
      <c r="AQ45" s="1980" t="str">
        <f t="shared" si="3"/>
        <v/>
      </c>
      <c r="AR45" s="1980"/>
      <c r="AS45" s="1981"/>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979" t="str">
        <f t="shared" si="1"/>
        <v/>
      </c>
      <c r="AL46" s="1980"/>
      <c r="AM46" s="1980"/>
      <c r="AN46" s="1980" t="str">
        <f t="shared" si="2"/>
        <v/>
      </c>
      <c r="AO46" s="1980"/>
      <c r="AP46" s="1980"/>
      <c r="AQ46" s="1980" t="str">
        <f t="shared" si="3"/>
        <v/>
      </c>
      <c r="AR46" s="1980"/>
      <c r="AS46" s="1981"/>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979" t="str">
        <f t="shared" si="1"/>
        <v/>
      </c>
      <c r="AL47" s="1980"/>
      <c r="AM47" s="1980"/>
      <c r="AN47" s="1980" t="str">
        <f t="shared" si="2"/>
        <v/>
      </c>
      <c r="AO47" s="1980"/>
      <c r="AP47" s="1980"/>
      <c r="AQ47" s="1980" t="str">
        <f t="shared" si="3"/>
        <v/>
      </c>
      <c r="AR47" s="1980"/>
      <c r="AS47" s="1981"/>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979" t="str">
        <f t="shared" si="1"/>
        <v/>
      </c>
      <c r="AL48" s="1980"/>
      <c r="AM48" s="1980"/>
      <c r="AN48" s="1980" t="str">
        <f t="shared" si="2"/>
        <v/>
      </c>
      <c r="AO48" s="1980"/>
      <c r="AP48" s="1980"/>
      <c r="AQ48" s="1980" t="str">
        <f t="shared" si="3"/>
        <v/>
      </c>
      <c r="AR48" s="1980"/>
      <c r="AS48" s="1981"/>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979" t="str">
        <f t="shared" si="1"/>
        <v/>
      </c>
      <c r="AL49" s="1980"/>
      <c r="AM49" s="1980"/>
      <c r="AN49" s="1980" t="str">
        <f t="shared" si="2"/>
        <v/>
      </c>
      <c r="AO49" s="1980"/>
      <c r="AP49" s="1980"/>
      <c r="AQ49" s="1980" t="str">
        <f t="shared" si="3"/>
        <v/>
      </c>
      <c r="AR49" s="1980"/>
      <c r="AS49" s="1981"/>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979" t="str">
        <f t="shared" si="1"/>
        <v/>
      </c>
      <c r="AL50" s="1980"/>
      <c r="AM50" s="1980"/>
      <c r="AN50" s="1980" t="str">
        <f t="shared" si="2"/>
        <v/>
      </c>
      <c r="AO50" s="1980"/>
      <c r="AP50" s="1980"/>
      <c r="AQ50" s="1980" t="str">
        <f t="shared" si="3"/>
        <v/>
      </c>
      <c r="AR50" s="1980"/>
      <c r="AS50" s="1981"/>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979" t="str">
        <f t="shared" si="1"/>
        <v/>
      </c>
      <c r="AL51" s="1980"/>
      <c r="AM51" s="1980"/>
      <c r="AN51" s="1980" t="str">
        <f t="shared" si="2"/>
        <v/>
      </c>
      <c r="AO51" s="1980"/>
      <c r="AP51" s="1980"/>
      <c r="AQ51" s="1980" t="str">
        <f t="shared" si="3"/>
        <v/>
      </c>
      <c r="AR51" s="1980"/>
      <c r="AS51" s="1981"/>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979" t="str">
        <f t="shared" si="1"/>
        <v/>
      </c>
      <c r="AL52" s="1980"/>
      <c r="AM52" s="1980"/>
      <c r="AN52" s="1980" t="str">
        <f t="shared" si="2"/>
        <v/>
      </c>
      <c r="AO52" s="1980"/>
      <c r="AP52" s="1980"/>
      <c r="AQ52" s="1980" t="str">
        <f t="shared" si="3"/>
        <v/>
      </c>
      <c r="AR52" s="1980"/>
      <c r="AS52" s="1981"/>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632" t="s">
        <v>187</v>
      </c>
      <c r="B53" s="1633"/>
      <c r="C53" s="1633"/>
      <c r="D53" s="1633"/>
      <c r="E53" s="1633"/>
      <c r="F53" s="1633"/>
      <c r="G53" s="1633"/>
      <c r="H53" s="1633"/>
      <c r="I53" s="1633"/>
      <c r="J53" s="1633"/>
      <c r="K53" s="1633"/>
      <c r="L53" s="1633"/>
      <c r="M53" s="1633"/>
      <c r="N53" s="1633"/>
      <c r="O53" s="1633"/>
      <c r="P53" s="1633"/>
      <c r="Q53" s="1302" t="str">
        <f>IF(SUM(Q33:S52)&lt;&gt;0,SUM(Q33:S52),"")</f>
        <v/>
      </c>
      <c r="R53" s="1302"/>
      <c r="S53" s="1302"/>
      <c r="T53" s="1302" t="str">
        <f>IF(SUM(T33:V52)&lt;&gt;0,SUM(T33:V52),"")</f>
        <v/>
      </c>
      <c r="U53" s="1302"/>
      <c r="V53" s="1302"/>
      <c r="W53" s="1302" t="str">
        <f>IF(SUM(W33:Y52)&lt;&gt;0,SUM(W33:Y52),"")</f>
        <v/>
      </c>
      <c r="X53" s="1302"/>
      <c r="Y53" s="1302"/>
      <c r="Z53" s="1302" t="str">
        <f>IF(SUM(Z33:AB52)&lt;&gt;0,SUM(Z33:AB52),"")</f>
        <v/>
      </c>
      <c r="AA53" s="1302"/>
      <c r="AB53" s="1302"/>
      <c r="AC53" s="1302" t="str">
        <f>IF(SUM(AC33:AE52)&lt;&gt;0,SUM(AC33:AE52),"")</f>
        <v/>
      </c>
      <c r="AD53" s="1302"/>
      <c r="AE53" s="1302"/>
      <c r="AF53" s="1643"/>
      <c r="AG53" s="1643"/>
      <c r="AH53" s="1643"/>
      <c r="AI53" s="1644"/>
      <c r="AJ53" s="4"/>
      <c r="AK53" s="1984" t="str">
        <f>IFERROR((T53/Q53),"")</f>
        <v/>
      </c>
      <c r="AL53" s="1985"/>
      <c r="AM53" s="1986"/>
      <c r="AN53" s="1982"/>
      <c r="AO53" s="1982"/>
      <c r="AP53" s="1982"/>
      <c r="AQ53" s="1982"/>
      <c r="AR53" s="1982"/>
      <c r="AS53" s="1983"/>
      <c r="AT53" s="4"/>
      <c r="AU53" s="2027" t="str">
        <f>IFERROR(IF(AC53="","",IF(AC53&lt;Q53-(Q53*$BB$30),"Below "&amp;$BB$30*100&amp;"% by "&amp;Q53-(Q53*$BB$30)-AC53&amp;" CFM",IF(AC53&gt;Q53+(Q53*$BB$29),"Above "&amp;$BB$29*100&amp;"% by "&amp;AC53-Q53-(Q53*$BB$29)&amp;" CFM",""))),"")</f>
        <v/>
      </c>
      <c r="AV53" s="2028"/>
      <c r="AW53" s="2028"/>
      <c r="AX53" s="2028"/>
      <c r="AY53" s="2028"/>
      <c r="AZ53" s="2028"/>
      <c r="BA53" s="2028"/>
      <c r="BB53" s="2028"/>
      <c r="BC53" s="2028"/>
      <c r="BD53" s="202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04">
    <mergeCell ref="B59:AI59"/>
    <mergeCell ref="B60:AI60"/>
    <mergeCell ref="E62:K62"/>
    <mergeCell ref="V62:AI62"/>
    <mergeCell ref="AC53:AE53"/>
    <mergeCell ref="AF53:AI53"/>
    <mergeCell ref="AU53:BD53"/>
    <mergeCell ref="B56:AI56"/>
    <mergeCell ref="B57:AI57"/>
    <mergeCell ref="B58:AI58"/>
    <mergeCell ref="AK53:AM53"/>
    <mergeCell ref="AN53:AP53"/>
    <mergeCell ref="AQ53:AS53"/>
    <mergeCell ref="A53:P53"/>
    <mergeCell ref="Q53:S53"/>
    <mergeCell ref="T53:V53"/>
    <mergeCell ref="W53:Y53"/>
    <mergeCell ref="Z53:AB53"/>
    <mergeCell ref="W50:Y50"/>
    <mergeCell ref="Z50:AB50"/>
    <mergeCell ref="AC50:AE50"/>
    <mergeCell ref="AF50:AI50"/>
    <mergeCell ref="AU50:BD50"/>
    <mergeCell ref="T50:V50"/>
    <mergeCell ref="AK52:AM52"/>
    <mergeCell ref="AN52:AP52"/>
    <mergeCell ref="AQ52:AS52"/>
    <mergeCell ref="AK51:AM51"/>
    <mergeCell ref="AN51:AP51"/>
    <mergeCell ref="AQ51:AS51"/>
    <mergeCell ref="T51:V51"/>
    <mergeCell ref="W51:Y51"/>
    <mergeCell ref="Z51:AB51"/>
    <mergeCell ref="AC51:AE51"/>
    <mergeCell ref="AF51:AI51"/>
    <mergeCell ref="W52:Y52"/>
    <mergeCell ref="Z52:AB52"/>
    <mergeCell ref="AC52:AE52"/>
    <mergeCell ref="AF52:AI52"/>
    <mergeCell ref="AU52:BD52"/>
    <mergeCell ref="T52:V52"/>
    <mergeCell ref="AU51:BD51"/>
    <mergeCell ref="A51:G51"/>
    <mergeCell ref="H51:J51"/>
    <mergeCell ref="K51:M51"/>
    <mergeCell ref="N51:P51"/>
    <mergeCell ref="Q51:S51"/>
    <mergeCell ref="A52:G52"/>
    <mergeCell ref="H52:J52"/>
    <mergeCell ref="K52:M52"/>
    <mergeCell ref="N52:P52"/>
    <mergeCell ref="Q52:S52"/>
    <mergeCell ref="A50:G50"/>
    <mergeCell ref="H50:J50"/>
    <mergeCell ref="K50:M50"/>
    <mergeCell ref="N50:P50"/>
    <mergeCell ref="Q50:S50"/>
    <mergeCell ref="AU49:BD49"/>
    <mergeCell ref="W48:Y48"/>
    <mergeCell ref="Z48:AB48"/>
    <mergeCell ref="AC48:AE48"/>
    <mergeCell ref="AF48:AI48"/>
    <mergeCell ref="AU48:BD48"/>
    <mergeCell ref="T48:V48"/>
    <mergeCell ref="AK50:AM50"/>
    <mergeCell ref="AN50:AP50"/>
    <mergeCell ref="AQ50:AS50"/>
    <mergeCell ref="AK49:AM49"/>
    <mergeCell ref="AN49:AP49"/>
    <mergeCell ref="AQ49:AS49"/>
    <mergeCell ref="T49:V49"/>
    <mergeCell ref="W49:Y49"/>
    <mergeCell ref="Z49:AB49"/>
    <mergeCell ref="AC49:AE49"/>
    <mergeCell ref="AF49:AI49"/>
    <mergeCell ref="A49:G49"/>
    <mergeCell ref="H49:J49"/>
    <mergeCell ref="K49:M49"/>
    <mergeCell ref="N49:P49"/>
    <mergeCell ref="Q49:S49"/>
    <mergeCell ref="A48:G48"/>
    <mergeCell ref="H48:J48"/>
    <mergeCell ref="K48:M48"/>
    <mergeCell ref="N48:P48"/>
    <mergeCell ref="Q48:S48"/>
    <mergeCell ref="AU47:BD47"/>
    <mergeCell ref="W46:Y46"/>
    <mergeCell ref="Z46:AB46"/>
    <mergeCell ref="AC46:AE46"/>
    <mergeCell ref="AF46:AI46"/>
    <mergeCell ref="AU46:BD46"/>
    <mergeCell ref="T46:V46"/>
    <mergeCell ref="AK48:AM48"/>
    <mergeCell ref="AN48:AP48"/>
    <mergeCell ref="AQ48:AS48"/>
    <mergeCell ref="AK47:AM47"/>
    <mergeCell ref="AN47:AP47"/>
    <mergeCell ref="AQ47:AS47"/>
    <mergeCell ref="T47:V47"/>
    <mergeCell ref="W47:Y47"/>
    <mergeCell ref="Z47:AB47"/>
    <mergeCell ref="AC47:AE47"/>
    <mergeCell ref="AF47:AI47"/>
    <mergeCell ref="A47:G47"/>
    <mergeCell ref="H47:J47"/>
    <mergeCell ref="K47:M47"/>
    <mergeCell ref="N47:P47"/>
    <mergeCell ref="Q47:S47"/>
    <mergeCell ref="A46:G46"/>
    <mergeCell ref="H46:J46"/>
    <mergeCell ref="K46:M46"/>
    <mergeCell ref="N46:P46"/>
    <mergeCell ref="Q46:S46"/>
    <mergeCell ref="AU45:BD45"/>
    <mergeCell ref="W44:Y44"/>
    <mergeCell ref="Z44:AB44"/>
    <mergeCell ref="AC44:AE44"/>
    <mergeCell ref="AF44:AI44"/>
    <mergeCell ref="AU44:BD44"/>
    <mergeCell ref="T44:V44"/>
    <mergeCell ref="AK46:AM46"/>
    <mergeCell ref="AN46:AP46"/>
    <mergeCell ref="AQ46:AS46"/>
    <mergeCell ref="AK44:AM44"/>
    <mergeCell ref="AN44:AP44"/>
    <mergeCell ref="AQ44:AS44"/>
    <mergeCell ref="AK45:AM45"/>
    <mergeCell ref="AN45:AP45"/>
    <mergeCell ref="AQ45:AS45"/>
    <mergeCell ref="T45:V45"/>
    <mergeCell ref="W45:Y45"/>
    <mergeCell ref="Z45:AB45"/>
    <mergeCell ref="AC45:AE45"/>
    <mergeCell ref="AF45:AI45"/>
    <mergeCell ref="A45:G45"/>
    <mergeCell ref="H45:J45"/>
    <mergeCell ref="K45:M45"/>
    <mergeCell ref="N45:P45"/>
    <mergeCell ref="Q45:S45"/>
    <mergeCell ref="A44:G44"/>
    <mergeCell ref="H44:J44"/>
    <mergeCell ref="K44:M44"/>
    <mergeCell ref="N44:P44"/>
    <mergeCell ref="Q44:S44"/>
    <mergeCell ref="AU43:BD43"/>
    <mergeCell ref="W42:Y42"/>
    <mergeCell ref="Z42:AB42"/>
    <mergeCell ref="AC42:AE42"/>
    <mergeCell ref="AF42:AI42"/>
    <mergeCell ref="AU42:BD42"/>
    <mergeCell ref="T42:V42"/>
    <mergeCell ref="AN42:AP42"/>
    <mergeCell ref="AQ42:AS42"/>
    <mergeCell ref="AK43:AM43"/>
    <mergeCell ref="AN43:AP43"/>
    <mergeCell ref="AQ43:AS43"/>
    <mergeCell ref="AK42:AM42"/>
    <mergeCell ref="T43:V43"/>
    <mergeCell ref="W43:Y43"/>
    <mergeCell ref="Z43:AB43"/>
    <mergeCell ref="AC43:AE43"/>
    <mergeCell ref="AF43:AI43"/>
    <mergeCell ref="A43:G43"/>
    <mergeCell ref="H43:J43"/>
    <mergeCell ref="K43:M43"/>
    <mergeCell ref="N43:P43"/>
    <mergeCell ref="Q43:S43"/>
    <mergeCell ref="A42:G42"/>
    <mergeCell ref="H42:J42"/>
    <mergeCell ref="K42:M42"/>
    <mergeCell ref="N42:P42"/>
    <mergeCell ref="Q42:S42"/>
    <mergeCell ref="T41:V41"/>
    <mergeCell ref="W41:Y41"/>
    <mergeCell ref="Z41:AB41"/>
    <mergeCell ref="AC41:AE41"/>
    <mergeCell ref="AF41:AI41"/>
    <mergeCell ref="AU41:BD41"/>
    <mergeCell ref="W40:Y40"/>
    <mergeCell ref="Z40:AB40"/>
    <mergeCell ref="AC40:AE40"/>
    <mergeCell ref="AF40:AI40"/>
    <mergeCell ref="AU40:BD40"/>
    <mergeCell ref="T40:V40"/>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T39:V39"/>
    <mergeCell ref="W39:Y39"/>
    <mergeCell ref="Z39:AB39"/>
    <mergeCell ref="AC39:AE39"/>
    <mergeCell ref="AF39:AI39"/>
    <mergeCell ref="AU39:BD39"/>
    <mergeCell ref="W38:Y38"/>
    <mergeCell ref="Z38:AB38"/>
    <mergeCell ref="AC38:AE38"/>
    <mergeCell ref="AF38:AI38"/>
    <mergeCell ref="AU38:BD38"/>
    <mergeCell ref="T38:V38"/>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6:Y36"/>
    <mergeCell ref="Z36:AB36"/>
    <mergeCell ref="AC36:AE36"/>
    <mergeCell ref="AF36:AI36"/>
    <mergeCell ref="AU36:BD36"/>
    <mergeCell ref="T36:V36"/>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AU33:BD33"/>
    <mergeCell ref="A34:G34"/>
    <mergeCell ref="H34:J34"/>
    <mergeCell ref="K34:M34"/>
    <mergeCell ref="N34:P34"/>
    <mergeCell ref="Q34:S34"/>
    <mergeCell ref="T34:V34"/>
    <mergeCell ref="T35:V35"/>
    <mergeCell ref="W35:Y35"/>
    <mergeCell ref="Z35:AB35"/>
    <mergeCell ref="AC35:AE35"/>
    <mergeCell ref="AF35:AI35"/>
    <mergeCell ref="AU35:BD35"/>
    <mergeCell ref="W34:Y34"/>
    <mergeCell ref="Z34:AB34"/>
    <mergeCell ref="AC34:AE34"/>
    <mergeCell ref="AF34:AI34"/>
    <mergeCell ref="AU34:BD34"/>
    <mergeCell ref="AN34:AP34"/>
    <mergeCell ref="AQ34:AS34"/>
    <mergeCell ref="AK35:AM35"/>
    <mergeCell ref="AN35:AP35"/>
    <mergeCell ref="AQ35:AS35"/>
    <mergeCell ref="AK33:AM33"/>
    <mergeCell ref="AN33:AP33"/>
    <mergeCell ref="AQ33:AS33"/>
    <mergeCell ref="AK34:AM34"/>
    <mergeCell ref="A35:G35"/>
    <mergeCell ref="H35:J35"/>
    <mergeCell ref="K35:M35"/>
    <mergeCell ref="N35:P35"/>
    <mergeCell ref="Q35:S35"/>
    <mergeCell ref="Z33:AB33"/>
    <mergeCell ref="AC33:AE33"/>
    <mergeCell ref="AF33:AI33"/>
    <mergeCell ref="A33:G33"/>
    <mergeCell ref="H33:J33"/>
    <mergeCell ref="K33:M33"/>
    <mergeCell ref="N33:P33"/>
    <mergeCell ref="Q33:S33"/>
    <mergeCell ref="T33:V33"/>
    <mergeCell ref="W33:Y33"/>
    <mergeCell ref="A31:G32"/>
    <mergeCell ref="H31:P31"/>
    <mergeCell ref="Q31:S32"/>
    <mergeCell ref="T31:AB31"/>
    <mergeCell ref="H32:J32"/>
    <mergeCell ref="K32:M32"/>
    <mergeCell ref="N32:P32"/>
    <mergeCell ref="T32:V32"/>
    <mergeCell ref="AV28:BC28"/>
    <mergeCell ref="AV29:BA29"/>
    <mergeCell ref="BB29:BC29"/>
    <mergeCell ref="AV30:BA30"/>
    <mergeCell ref="BB30:BC30"/>
    <mergeCell ref="AU32:BD32"/>
    <mergeCell ref="I29:Q29"/>
    <mergeCell ref="S29:AA29"/>
    <mergeCell ref="K28:M28"/>
    <mergeCell ref="N28:O28"/>
    <mergeCell ref="U28:W28"/>
    <mergeCell ref="X28:Y28"/>
    <mergeCell ref="AK30:AS32"/>
    <mergeCell ref="W32:Y32"/>
    <mergeCell ref="Z32:AB32"/>
    <mergeCell ref="AC31:AE32"/>
    <mergeCell ref="AF31:AI32"/>
    <mergeCell ref="K25:O25"/>
    <mergeCell ref="U25:Y25"/>
    <mergeCell ref="K26:M26"/>
    <mergeCell ref="N26:O26"/>
    <mergeCell ref="U26:W26"/>
    <mergeCell ref="X26:Y26"/>
    <mergeCell ref="T21:Y21"/>
    <mergeCell ref="Z21:AD21"/>
    <mergeCell ref="K27:O27"/>
    <mergeCell ref="U27:Y27"/>
    <mergeCell ref="AE21:AI21"/>
    <mergeCell ref="A19:F19"/>
    <mergeCell ref="G19:P19"/>
    <mergeCell ref="T19:Y19"/>
    <mergeCell ref="Z19:AD19"/>
    <mergeCell ref="AE19:AI19"/>
    <mergeCell ref="T20:Y20"/>
    <mergeCell ref="Z20:AD20"/>
    <mergeCell ref="AE20:AI20"/>
    <mergeCell ref="A17:F17"/>
    <mergeCell ref="G17:P17"/>
    <mergeCell ref="T17:AI17"/>
    <mergeCell ref="A18:F18"/>
    <mergeCell ref="G18:P18"/>
    <mergeCell ref="T18:Y18"/>
    <mergeCell ref="Z18:AD18"/>
    <mergeCell ref="AE18:AI18"/>
    <mergeCell ref="A15:F15"/>
    <mergeCell ref="G15:P15"/>
    <mergeCell ref="T15:Y15"/>
    <mergeCell ref="Z15:AD15"/>
    <mergeCell ref="AE15:AI15"/>
    <mergeCell ref="A16:F16"/>
    <mergeCell ref="G16:P16"/>
    <mergeCell ref="AE13:AI13"/>
    <mergeCell ref="A14:F14"/>
    <mergeCell ref="G14:P14"/>
    <mergeCell ref="T14:Y14"/>
    <mergeCell ref="Z14:AD14"/>
    <mergeCell ref="AE14:AI14"/>
    <mergeCell ref="A12:F12"/>
    <mergeCell ref="G12:P12"/>
    <mergeCell ref="T12:Y12"/>
    <mergeCell ref="Z12:AD12"/>
    <mergeCell ref="AE12:AI12"/>
    <mergeCell ref="A13:F13"/>
    <mergeCell ref="G13:K13"/>
    <mergeCell ref="M13:P13"/>
    <mergeCell ref="T13:Y13"/>
    <mergeCell ref="Z13:AD13"/>
    <mergeCell ref="A9:E9"/>
    <mergeCell ref="F9:P9"/>
    <mergeCell ref="T9:X9"/>
    <mergeCell ref="Y9:AI9"/>
    <mergeCell ref="A11:P11"/>
    <mergeCell ref="T11:AI11"/>
    <mergeCell ref="AJ1:BS1"/>
    <mergeCell ref="M5:AI5"/>
    <mergeCell ref="A7:E7"/>
    <mergeCell ref="F7:P7"/>
    <mergeCell ref="T7:X7"/>
    <mergeCell ref="Y7:AI7"/>
    <mergeCell ref="AK7:AY7"/>
    <mergeCell ref="AK8:AO8"/>
    <mergeCell ref="AP8:AT8"/>
    <mergeCell ref="AU8:AY8"/>
    <mergeCell ref="AK9:AO9"/>
    <mergeCell ref="AP9:AT9"/>
    <mergeCell ref="AU9:AY9"/>
    <mergeCell ref="AK13:AO13"/>
    <mergeCell ref="AP13:AT13"/>
    <mergeCell ref="AU13:AY13"/>
    <mergeCell ref="AK10:AO10"/>
    <mergeCell ref="AP10:AT10"/>
    <mergeCell ref="AU10:AY10"/>
    <mergeCell ref="AK11:AO11"/>
    <mergeCell ref="AP11:AT11"/>
    <mergeCell ref="AU11:AY11"/>
    <mergeCell ref="AK12:AO12"/>
    <mergeCell ref="AP12:AT12"/>
    <mergeCell ref="AU12:AY12"/>
  </mergeCells>
  <conditionalFormatting sqref="AU33:BD52">
    <cfRule type="notContainsBlanks" dxfId="1282" priority="17">
      <formula>LEN(TRIM(AU33))&gt;0</formula>
    </cfRule>
  </conditionalFormatting>
  <conditionalFormatting sqref="V62:AI62 E62:K62 Z19:AI21 G18:P19 G14:P16 G13:K13 G12:P12 Y9:AI9 Y7:AI7 F9:P9 F7:P7 BB29:BC30">
    <cfRule type="containsBlanks" dxfId="1281" priority="16">
      <formula>LEN(TRIM(E7))=0</formula>
    </cfRule>
  </conditionalFormatting>
  <conditionalFormatting sqref="Q53:AE53">
    <cfRule type="containsText" dxfId="1280" priority="15" operator="containsText" text="CALC.">
      <formula>NOT(ISERROR(SEARCH("CALC.",Q53)))</formula>
    </cfRule>
  </conditionalFormatting>
  <conditionalFormatting sqref="A33:S52">
    <cfRule type="notContainsBlanks" dxfId="1279" priority="13">
      <formula>LEN(TRIM(A33))&gt;0</formula>
    </cfRule>
    <cfRule type="expression" dxfId="1278" priority="14">
      <formula>NOT(ISBLANK($H33))</formula>
    </cfRule>
  </conditionalFormatting>
  <conditionalFormatting sqref="AU53:BD53">
    <cfRule type="notContainsBlanks" dxfId="1277" priority="12">
      <formula>LEN(TRIM(AU53))&gt;0</formula>
    </cfRule>
  </conditionalFormatting>
  <conditionalFormatting sqref="Z13 Z14 Z15 AE15 AE14">
    <cfRule type="containsBlanks" dxfId="1276" priority="11">
      <formula>LEN(TRIM(Z13))=0</formula>
    </cfRule>
  </conditionalFormatting>
  <conditionalFormatting sqref="T33:AC52">
    <cfRule type="notContainsBlanks" dxfId="1275" priority="3">
      <formula>LEN(TRIM(T33))&gt;0</formula>
    </cfRule>
    <cfRule type="expression" dxfId="1274" priority="4">
      <formula>NOT(ISBLANK($H33))</formula>
    </cfRule>
  </conditionalFormatting>
  <conditionalFormatting sqref="T33:AB52">
    <cfRule type="expression" dxfId="1273" priority="2">
      <formula>$AC33&lt;&gt;""</formula>
    </cfRule>
  </conditionalFormatting>
  <conditionalFormatting sqref="M13:P13">
    <cfRule type="containsBlanks" dxfId="1272" priority="1">
      <formula>LEN(TRIM(M13))=0</formula>
    </cfRule>
  </conditionalFormatting>
  <dataValidations count="4">
    <dataValidation type="whole" allowBlank="1" showInputMessage="1" showErrorMessage="1" error="This Remarks section is limited to 5." sqref="A56:A60" xr:uid="{00000000-0002-0000-0E00-000000000000}">
      <formula1>1</formula1>
      <formula2>5</formula2>
    </dataValidation>
    <dataValidation type="list" allowBlank="1" showInputMessage="1" sqref="G13:K13" xr:uid="{00000000-0002-0000-0E00-000002000000}">
      <formula1>"4,5,6,7,8,9,10,11,12,13,14,15,16,17,18,19,20"</formula1>
    </dataValidation>
    <dataValidation allowBlank="1" showInputMessage="1" sqref="G15:P15" xr:uid="{00000000-0002-0000-0E00-000003000000}"/>
    <dataValidation type="list" allowBlank="1" showInputMessage="1" sqref="M13:P13" xr:uid="{9908C2F1-ED39-4C30-80D6-82F594CCB445}">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9">
    <pageSetUpPr fitToPage="1"/>
  </sheetPr>
  <dimension ref="A1:BY62"/>
  <sheetViews>
    <sheetView zoomScaleNormal="100" workbookViewId="0">
      <selection activeCell="S14" sqref="S14:Y14"/>
    </sheetView>
  </sheetViews>
  <sheetFormatPr defaultColWidth="0" defaultRowHeight="0" customHeight="1" zeroHeight="1" x14ac:dyDescent="0.2"/>
  <cols>
    <col min="1" max="71" width="2.7109375" style="1" customWidth="1"/>
    <col min="72" max="77" width="2.7109375" style="1" hidden="1" customWidth="1"/>
    <col min="78"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row>
    <row r="2" spans="1:71" ht="12" customHeight="1" thickBo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thickBo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1276" t="s">
        <v>696</v>
      </c>
      <c r="AW3" s="1277"/>
      <c r="AX3" s="1277"/>
      <c r="AY3" s="1277"/>
      <c r="AZ3" s="1277"/>
      <c r="BA3" s="1277"/>
      <c r="BB3" s="1277"/>
      <c r="BC3" s="1277"/>
      <c r="BD3" s="1277"/>
      <c r="BE3" s="1277"/>
      <c r="BF3" s="1277"/>
      <c r="BG3" s="1277"/>
      <c r="BH3" s="1277"/>
      <c r="BI3" s="1277"/>
      <c r="BJ3" s="1278"/>
      <c r="BK3" s="4"/>
      <c r="BL3" s="4"/>
      <c r="BM3" s="4"/>
      <c r="BN3" s="4"/>
      <c r="BO3" s="4"/>
      <c r="BP3" s="4"/>
      <c r="BQ3" s="4"/>
      <c r="BR3" s="4"/>
      <c r="BS3" s="4"/>
    </row>
    <row r="4" spans="1:71" ht="12" customHeight="1" thickTop="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973"/>
      <c r="AW4" s="974"/>
      <c r="AX4" s="974"/>
      <c r="AY4" s="974"/>
      <c r="AZ4" s="975"/>
      <c r="BA4" s="976"/>
      <c r="BB4" s="974"/>
      <c r="BC4" s="974"/>
      <c r="BD4" s="974"/>
      <c r="BE4" s="975"/>
      <c r="BF4" s="976"/>
      <c r="BG4" s="974"/>
      <c r="BH4" s="974"/>
      <c r="BI4" s="974"/>
      <c r="BJ4" s="977"/>
      <c r="BK4" s="4"/>
      <c r="BL4" s="4"/>
      <c r="BM4" s="4"/>
      <c r="BN4" s="4"/>
      <c r="BO4" s="4"/>
      <c r="BP4" s="4"/>
      <c r="BQ4" s="4"/>
      <c r="BR4" s="4"/>
      <c r="BS4" s="4"/>
    </row>
    <row r="5" spans="1:71" ht="12.75" customHeight="1" x14ac:dyDescent="0.2">
      <c r="A5" s="6"/>
      <c r="B5" s="6"/>
      <c r="C5" s="6"/>
      <c r="D5" s="6"/>
      <c r="E5" s="6"/>
      <c r="F5" s="6"/>
      <c r="G5" s="6"/>
      <c r="H5" s="6"/>
      <c r="I5" s="6"/>
      <c r="J5" s="6"/>
      <c r="K5" s="6"/>
      <c r="L5" s="6"/>
      <c r="M5" s="1378" t="s">
        <v>400</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969"/>
      <c r="AW5" s="945"/>
      <c r="AX5" s="945"/>
      <c r="AY5" s="945"/>
      <c r="AZ5" s="946"/>
      <c r="BA5" s="944"/>
      <c r="BB5" s="945"/>
      <c r="BC5" s="945"/>
      <c r="BD5" s="945"/>
      <c r="BE5" s="946"/>
      <c r="BF5" s="944"/>
      <c r="BG5" s="945"/>
      <c r="BH5" s="945"/>
      <c r="BI5" s="945"/>
      <c r="BJ5" s="949"/>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969"/>
      <c r="AW6" s="945"/>
      <c r="AX6" s="945"/>
      <c r="AY6" s="945"/>
      <c r="AZ6" s="946"/>
      <c r="BA6" s="944"/>
      <c r="BB6" s="945"/>
      <c r="BC6" s="945"/>
      <c r="BD6" s="945"/>
      <c r="BE6" s="946"/>
      <c r="BF6" s="944"/>
      <c r="BG6" s="945"/>
      <c r="BH6" s="945"/>
      <c r="BI6" s="945"/>
      <c r="BJ6" s="949"/>
      <c r="BK6" s="4"/>
      <c r="BL6" s="4"/>
      <c r="BM6" s="4"/>
      <c r="BN6" s="4"/>
      <c r="BO6" s="4"/>
      <c r="BP6" s="4"/>
      <c r="BQ6" s="4"/>
      <c r="BR6" s="4"/>
      <c r="BS6" s="4"/>
    </row>
    <row r="7" spans="1:71" ht="12" customHeight="1" x14ac:dyDescent="0.2">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4"/>
      <c r="AK7" s="4"/>
      <c r="AL7" s="4"/>
      <c r="AM7" s="4"/>
      <c r="AN7" s="4"/>
      <c r="AO7" s="4"/>
      <c r="AP7" s="4"/>
      <c r="AQ7" s="4"/>
      <c r="AR7" s="4"/>
      <c r="AS7" s="4"/>
      <c r="AT7" s="4"/>
      <c r="AU7" s="4"/>
      <c r="AV7" s="969"/>
      <c r="AW7" s="945"/>
      <c r="AX7" s="945"/>
      <c r="AY7" s="945"/>
      <c r="AZ7" s="946"/>
      <c r="BA7" s="944"/>
      <c r="BB7" s="945"/>
      <c r="BC7" s="945"/>
      <c r="BD7" s="945"/>
      <c r="BE7" s="946"/>
      <c r="BF7" s="944"/>
      <c r="BG7" s="945"/>
      <c r="BH7" s="945"/>
      <c r="BI7" s="945"/>
      <c r="BJ7" s="949"/>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969"/>
      <c r="AW8" s="945"/>
      <c r="AX8" s="945"/>
      <c r="AY8" s="945"/>
      <c r="AZ8" s="946"/>
      <c r="BA8" s="944"/>
      <c r="BB8" s="945"/>
      <c r="BC8" s="945"/>
      <c r="BD8" s="945"/>
      <c r="BE8" s="946"/>
      <c r="BF8" s="944"/>
      <c r="BG8" s="945"/>
      <c r="BH8" s="945"/>
      <c r="BI8" s="945"/>
      <c r="BJ8" s="949"/>
      <c r="BK8" s="4"/>
      <c r="BL8" s="4"/>
      <c r="BM8" s="4"/>
      <c r="BN8" s="4"/>
      <c r="BO8" s="4"/>
      <c r="BP8" s="4"/>
      <c r="BQ8" s="4"/>
      <c r="BR8" s="4"/>
      <c r="BS8" s="4"/>
    </row>
    <row r="9" spans="1:71" ht="12" customHeight="1" thickBot="1" x14ac:dyDescent="0.25">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4"/>
      <c r="AK9" s="4"/>
      <c r="AL9" s="4"/>
      <c r="AM9" s="4"/>
      <c r="AN9" s="4"/>
      <c r="AO9" s="4"/>
      <c r="AP9" s="4"/>
      <c r="AQ9" s="4"/>
      <c r="AR9" s="4"/>
      <c r="AS9" s="4"/>
      <c r="AT9" s="4"/>
      <c r="AU9" s="4"/>
      <c r="AV9" s="952"/>
      <c r="AW9" s="942"/>
      <c r="AX9" s="942"/>
      <c r="AY9" s="942"/>
      <c r="AZ9" s="943"/>
      <c r="BA9" s="941"/>
      <c r="BB9" s="942"/>
      <c r="BC9" s="942"/>
      <c r="BD9" s="942"/>
      <c r="BE9" s="943"/>
      <c r="BF9" s="941"/>
      <c r="BG9" s="942"/>
      <c r="BH9" s="942"/>
      <c r="BI9" s="942"/>
      <c r="BJ9" s="951"/>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4" t="s">
        <v>882</v>
      </c>
      <c r="B11" s="1335"/>
      <c r="C11" s="1335"/>
      <c r="D11" s="1335"/>
      <c r="E11" s="1335"/>
      <c r="F11" s="1335"/>
      <c r="G11" s="1335"/>
      <c r="H11" s="1335"/>
      <c r="I11" s="1335"/>
      <c r="J11" s="1335"/>
      <c r="K11" s="1335"/>
      <c r="L11" s="1335"/>
      <c r="M11" s="1335"/>
      <c r="N11" s="1335"/>
      <c r="O11" s="1335"/>
      <c r="P11" s="1362"/>
      <c r="Q11" s="6"/>
      <c r="R11" s="6"/>
      <c r="S11" s="982" t="s">
        <v>401</v>
      </c>
      <c r="T11" s="983"/>
      <c r="U11" s="983"/>
      <c r="V11" s="983"/>
      <c r="W11" s="983"/>
      <c r="X11" s="983"/>
      <c r="Y11" s="983"/>
      <c r="Z11" s="983"/>
      <c r="AA11" s="983"/>
      <c r="AB11" s="983"/>
      <c r="AC11" s="983"/>
      <c r="AD11" s="983"/>
      <c r="AE11" s="983"/>
      <c r="AF11" s="983"/>
      <c r="AG11" s="983"/>
      <c r="AH11" s="983"/>
      <c r="AI11" s="984"/>
      <c r="AJ11" s="4"/>
      <c r="AK11" s="1276" t="s">
        <v>1008</v>
      </c>
      <c r="AL11" s="1277"/>
      <c r="AM11" s="1277"/>
      <c r="AN11" s="1277"/>
      <c r="AO11" s="1277"/>
      <c r="AP11" s="1277"/>
      <c r="AQ11" s="1277"/>
      <c r="AR11" s="1277"/>
      <c r="AS11" s="1277"/>
      <c r="AT11" s="1277"/>
      <c r="AU11" s="1277"/>
      <c r="AV11" s="1277"/>
      <c r="AW11" s="1277"/>
      <c r="AX11" s="1277"/>
      <c r="AY11" s="1277"/>
      <c r="AZ11" s="1277"/>
      <c r="BA11" s="1277"/>
      <c r="BB11" s="1277"/>
      <c r="BC11" s="1277"/>
      <c r="BD11" s="1277"/>
      <c r="BE11" s="1277"/>
      <c r="BF11" s="1277"/>
      <c r="BG11" s="1277"/>
      <c r="BH11" s="1277"/>
      <c r="BI11" s="1277"/>
      <c r="BJ11" s="1277"/>
      <c r="BK11" s="1277"/>
      <c r="BL11" s="1277"/>
      <c r="BM11" s="1277"/>
      <c r="BN11" s="1277"/>
      <c r="BO11" s="1278"/>
      <c r="BP11" s="4"/>
      <c r="BQ11" s="4"/>
      <c r="BR11" s="4"/>
      <c r="BS11" s="4"/>
    </row>
    <row r="12" spans="1:71" ht="14.25" thickTop="1" x14ac:dyDescent="0.2">
      <c r="A12" s="1380" t="s">
        <v>166</v>
      </c>
      <c r="B12" s="1381"/>
      <c r="C12" s="1381"/>
      <c r="D12" s="1381"/>
      <c r="E12" s="1381"/>
      <c r="F12" s="1381"/>
      <c r="G12" s="1010"/>
      <c r="H12" s="1010"/>
      <c r="I12" s="1010"/>
      <c r="J12" s="1010"/>
      <c r="K12" s="1010"/>
      <c r="L12" s="1010"/>
      <c r="M12" s="1010"/>
      <c r="N12" s="1010"/>
      <c r="O12" s="1010"/>
      <c r="P12" s="1011"/>
      <c r="Q12" s="6"/>
      <c r="R12" s="6"/>
      <c r="S12" s="2071"/>
      <c r="T12" s="2072"/>
      <c r="U12" s="2072"/>
      <c r="V12" s="2072"/>
      <c r="W12" s="2072"/>
      <c r="X12" s="2072"/>
      <c r="Y12" s="2072"/>
      <c r="Z12" s="1925" t="s">
        <v>102</v>
      </c>
      <c r="AA12" s="1925"/>
      <c r="AB12" s="1925"/>
      <c r="AC12" s="1925"/>
      <c r="AD12" s="1925"/>
      <c r="AE12" s="1925" t="s">
        <v>101</v>
      </c>
      <c r="AF12" s="1925"/>
      <c r="AG12" s="1925"/>
      <c r="AH12" s="1925"/>
      <c r="AI12" s="2073"/>
      <c r="AJ12" s="4"/>
      <c r="AK12" s="1715"/>
      <c r="AL12" s="1716"/>
      <c r="AM12" s="1717"/>
      <c r="AN12" s="1460" t="s">
        <v>1007</v>
      </c>
      <c r="AO12" s="1460"/>
      <c r="AP12" s="1460"/>
      <c r="AQ12" s="1460" t="s">
        <v>98</v>
      </c>
      <c r="AR12" s="1460"/>
      <c r="AS12" s="1460"/>
      <c r="AT12" s="2054"/>
      <c r="AU12" s="2054"/>
      <c r="AV12" s="2054"/>
      <c r="AW12" s="2054"/>
      <c r="AX12" s="2054"/>
      <c r="AY12" s="2055"/>
      <c r="AZ12" s="1460" t="s">
        <v>155</v>
      </c>
      <c r="BA12" s="1460"/>
      <c r="BB12" s="1460"/>
      <c r="BC12" s="1460"/>
      <c r="BD12" s="1460"/>
      <c r="BE12" s="1460"/>
      <c r="BF12" s="1460"/>
      <c r="BG12" s="1460"/>
      <c r="BH12" s="2056" t="s">
        <v>154</v>
      </c>
      <c r="BI12" s="2057"/>
      <c r="BJ12" s="2057"/>
      <c r="BK12" s="2057"/>
      <c r="BL12" s="2057"/>
      <c r="BM12" s="2057"/>
      <c r="BN12" s="2057"/>
      <c r="BO12" s="2058"/>
      <c r="BP12" s="4"/>
      <c r="BQ12" s="4"/>
      <c r="BR12" s="4"/>
      <c r="BS12" s="4"/>
    </row>
    <row r="13" spans="1:71" ht="12" customHeight="1" x14ac:dyDescent="0.2">
      <c r="A13" s="1297" t="s">
        <v>165</v>
      </c>
      <c r="B13" s="1298"/>
      <c r="C13" s="1298"/>
      <c r="D13" s="1298"/>
      <c r="E13" s="1298"/>
      <c r="F13" s="1298"/>
      <c r="G13" s="1077"/>
      <c r="H13" s="1996"/>
      <c r="I13" s="1996"/>
      <c r="J13" s="1996"/>
      <c r="K13" s="1996"/>
      <c r="L13" s="458" t="s">
        <v>133</v>
      </c>
      <c r="M13" s="1100"/>
      <c r="N13" s="1100"/>
      <c r="O13" s="1100"/>
      <c r="P13" s="1419"/>
      <c r="Q13" s="6"/>
      <c r="R13" s="6"/>
      <c r="S13" s="1012" t="s">
        <v>105</v>
      </c>
      <c r="T13" s="1013"/>
      <c r="U13" s="1013"/>
      <c r="V13" s="1013"/>
      <c r="W13" s="1013"/>
      <c r="X13" s="1013"/>
      <c r="Y13" s="1013"/>
      <c r="Z13" s="2069"/>
      <c r="AA13" s="1741"/>
      <c r="AB13" s="1741"/>
      <c r="AC13" s="1741"/>
      <c r="AD13" s="1741"/>
      <c r="AE13" s="2069"/>
      <c r="AF13" s="1741"/>
      <c r="AG13" s="1741"/>
      <c r="AH13" s="1741"/>
      <c r="AI13" s="2070"/>
      <c r="AJ13" s="4"/>
      <c r="AK13" s="1283" t="s">
        <v>152</v>
      </c>
      <c r="AL13" s="1284"/>
      <c r="AM13" s="1284"/>
      <c r="AN13" s="1000"/>
      <c r="AO13" s="1000"/>
      <c r="AP13" s="1000"/>
      <c r="AQ13" s="1001"/>
      <c r="AR13" s="1001"/>
      <c r="AS13" s="1023"/>
      <c r="AT13" s="2059"/>
      <c r="AU13" s="2060"/>
      <c r="AV13" s="2060"/>
      <c r="AW13" s="2060"/>
      <c r="AX13" s="2060"/>
      <c r="AY13" s="2061"/>
      <c r="AZ13" s="205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4"/>
      <c r="BQ13" s="4"/>
      <c r="BR13" s="4"/>
      <c r="BS13" s="4"/>
    </row>
    <row r="14" spans="1:71" ht="12" customHeight="1" x14ac:dyDescent="0.2">
      <c r="A14" s="1297" t="s">
        <v>111</v>
      </c>
      <c r="B14" s="1298"/>
      <c r="C14" s="1298"/>
      <c r="D14" s="1298"/>
      <c r="E14" s="1298"/>
      <c r="F14" s="1298"/>
      <c r="G14" s="1153"/>
      <c r="H14" s="1154"/>
      <c r="I14" s="1154"/>
      <c r="J14" s="1154"/>
      <c r="K14" s="1154"/>
      <c r="L14" s="1154"/>
      <c r="M14" s="1154"/>
      <c r="N14" s="1154"/>
      <c r="O14" s="1154"/>
      <c r="P14" s="1333"/>
      <c r="Q14" s="6"/>
      <c r="R14" s="6"/>
      <c r="S14" s="996" t="s">
        <v>1007</v>
      </c>
      <c r="T14" s="997"/>
      <c r="U14" s="997"/>
      <c r="V14" s="997"/>
      <c r="W14" s="997"/>
      <c r="X14" s="997"/>
      <c r="Y14" s="997"/>
      <c r="Z14" s="2068"/>
      <c r="AA14" s="933"/>
      <c r="AB14" s="933"/>
      <c r="AC14" s="933"/>
      <c r="AD14" s="933"/>
      <c r="AE14" s="932" t="str">
        <f>IF(AT18="Single Phase",AN13,IF(AT18="Three Phase",IF(MOD(AN13,1)=0,AN13&amp;".0",AN13)&amp;", "&amp;IF(MOD(AN14,1)=0,AN14&amp;".0",AN14)&amp;", "&amp;IF(MOD(AN15,1)=0,AN15&amp;".0",AN15),""))</f>
        <v/>
      </c>
      <c r="AF14" s="932"/>
      <c r="AG14" s="932"/>
      <c r="AH14" s="932"/>
      <c r="AI14" s="1050"/>
      <c r="AJ14" s="4"/>
      <c r="AK14" s="1283" t="s">
        <v>51</v>
      </c>
      <c r="AL14" s="1284"/>
      <c r="AM14" s="1284"/>
      <c r="AN14" s="1000"/>
      <c r="AO14" s="1000"/>
      <c r="AP14" s="1000"/>
      <c r="AQ14" s="1001"/>
      <c r="AR14" s="1001"/>
      <c r="AS14" s="1023"/>
      <c r="AT14" s="2062"/>
      <c r="AU14" s="2063"/>
      <c r="AV14" s="2063"/>
      <c r="AW14" s="2063"/>
      <c r="AX14" s="2063"/>
      <c r="AY14" s="2064"/>
      <c r="AZ14" s="205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4"/>
      <c r="BQ14" s="4"/>
      <c r="BR14" s="4"/>
      <c r="BS14" s="4"/>
    </row>
    <row r="15" spans="1:71" ht="12" customHeight="1" thickBot="1" x14ac:dyDescent="0.25">
      <c r="A15" s="1299" t="s">
        <v>54</v>
      </c>
      <c r="B15" s="1300"/>
      <c r="C15" s="1300"/>
      <c r="D15" s="1300"/>
      <c r="E15" s="1300"/>
      <c r="F15" s="1301"/>
      <c r="G15" s="1153"/>
      <c r="H15" s="1154"/>
      <c r="I15" s="1154"/>
      <c r="J15" s="1154"/>
      <c r="K15" s="1154"/>
      <c r="L15" s="1154"/>
      <c r="M15" s="1154"/>
      <c r="N15" s="1154"/>
      <c r="O15" s="1154"/>
      <c r="P15" s="1333"/>
      <c r="Q15" s="6"/>
      <c r="R15" s="6"/>
      <c r="S15" s="1042" t="s">
        <v>98</v>
      </c>
      <c r="T15" s="1043"/>
      <c r="U15" s="1043"/>
      <c r="V15" s="1043"/>
      <c r="W15" s="1043"/>
      <c r="X15" s="1043"/>
      <c r="Y15" s="1043"/>
      <c r="Z15" s="1476"/>
      <c r="AA15" s="1476"/>
      <c r="AB15" s="1476"/>
      <c r="AC15" s="1476"/>
      <c r="AD15" s="1476"/>
      <c r="AE15" s="1178" t="str">
        <f>IF(AT18="Single Phase",AQ13,IF(AT18="Three Phase",AQ13 &amp;", "&amp; AQ14 &amp; ", " &amp; AQ15,""))</f>
        <v/>
      </c>
      <c r="AF15" s="1178"/>
      <c r="AG15" s="1178"/>
      <c r="AH15" s="1178"/>
      <c r="AI15" s="1179"/>
      <c r="AJ15" s="4"/>
      <c r="AK15" s="1283" t="s">
        <v>50</v>
      </c>
      <c r="AL15" s="1284"/>
      <c r="AM15" s="1284"/>
      <c r="AN15" s="1000"/>
      <c r="AO15" s="1000"/>
      <c r="AP15" s="1000"/>
      <c r="AQ15" s="1001"/>
      <c r="AR15" s="1001"/>
      <c r="AS15" s="1023"/>
      <c r="AT15" s="2065"/>
      <c r="AU15" s="2066"/>
      <c r="AV15" s="2066"/>
      <c r="AW15" s="2066"/>
      <c r="AX15" s="2066"/>
      <c r="AY15" s="2067"/>
      <c r="AZ15" s="205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4"/>
      <c r="BQ15" s="4"/>
      <c r="BR15" s="4"/>
      <c r="BS15" s="4"/>
    </row>
    <row r="16" spans="1:71" ht="12" customHeight="1" thickBot="1" x14ac:dyDescent="0.25">
      <c r="A16" s="1299" t="s">
        <v>150</v>
      </c>
      <c r="B16" s="1300"/>
      <c r="C16" s="1300"/>
      <c r="D16" s="1300"/>
      <c r="E16" s="1300"/>
      <c r="F16" s="1301"/>
      <c r="G16" s="994"/>
      <c r="H16" s="994"/>
      <c r="I16" s="994"/>
      <c r="J16" s="994"/>
      <c r="K16" s="994"/>
      <c r="L16" s="994"/>
      <c r="M16" s="994"/>
      <c r="N16" s="994"/>
      <c r="O16" s="994"/>
      <c r="P16" s="995"/>
      <c r="Q16" s="6"/>
      <c r="R16" s="6"/>
      <c r="S16" s="40"/>
      <c r="T16" s="40"/>
      <c r="U16" s="40"/>
      <c r="V16" s="40"/>
      <c r="W16" s="40"/>
      <c r="X16" s="40"/>
      <c r="Y16" s="40"/>
      <c r="Z16" s="40"/>
      <c r="AA16" s="40"/>
      <c r="AB16" s="40"/>
      <c r="AC16" s="40"/>
      <c r="AD16" s="40"/>
      <c r="AE16" s="40"/>
      <c r="AF16" s="40"/>
      <c r="AG16" s="40"/>
      <c r="AH16" s="40"/>
      <c r="AI16" s="40"/>
      <c r="AJ16" s="4"/>
      <c r="AK16" s="1283" t="s">
        <v>144</v>
      </c>
      <c r="AL16" s="1284"/>
      <c r="AM16" s="1284"/>
      <c r="AN16" s="1352" t="str">
        <f>IFERROR(AVERAGE(AN13:AP15),"")</f>
        <v/>
      </c>
      <c r="AO16" s="1352"/>
      <c r="AP16" s="1352"/>
      <c r="AQ16" s="1407" t="str">
        <f>IFERROR(AVERAGE(AQ13:AS15),"")</f>
        <v/>
      </c>
      <c r="AR16" s="1407"/>
      <c r="AS16" s="1285"/>
      <c r="AT16" s="2050"/>
      <c r="AU16" s="2051"/>
      <c r="AV16" s="2051"/>
      <c r="AW16" s="2051"/>
      <c r="AX16" s="2051"/>
      <c r="AY16" s="2052"/>
      <c r="AZ16" s="1409" t="s">
        <v>143</v>
      </c>
      <c r="BA16" s="1409"/>
      <c r="BB16" s="1409"/>
      <c r="BC16" s="1409"/>
      <c r="BD16" s="1409"/>
      <c r="BE16" s="1409"/>
      <c r="BF16" s="1409"/>
      <c r="BG16" s="1409"/>
      <c r="BH16" s="1409"/>
      <c r="BI16" s="1409"/>
      <c r="BJ16" s="1409"/>
      <c r="BK16" s="1409"/>
      <c r="BL16" s="1409"/>
      <c r="BM16" s="1409"/>
      <c r="BN16" s="1409"/>
      <c r="BO16" s="1410"/>
      <c r="BP16" s="4"/>
      <c r="BQ16" s="4"/>
      <c r="BR16" s="4"/>
      <c r="BS16" s="4"/>
    </row>
    <row r="17" spans="1:71" ht="12" customHeight="1" thickBot="1" x14ac:dyDescent="0.25">
      <c r="A17" s="1299" t="s">
        <v>149</v>
      </c>
      <c r="B17" s="1300"/>
      <c r="C17" s="1300"/>
      <c r="D17" s="1300"/>
      <c r="E17" s="1300"/>
      <c r="F17" s="1301"/>
      <c r="G17" s="1388" t="s">
        <v>148</v>
      </c>
      <c r="H17" s="1388"/>
      <c r="I17" s="1388"/>
      <c r="J17" s="1388"/>
      <c r="K17" s="1388"/>
      <c r="L17" s="1388"/>
      <c r="M17" s="1388"/>
      <c r="N17" s="1388"/>
      <c r="O17" s="1388"/>
      <c r="P17" s="1389"/>
      <c r="Q17" s="6"/>
      <c r="R17" s="6"/>
      <c r="S17" s="133"/>
      <c r="T17" s="1288" t="s">
        <v>402</v>
      </c>
      <c r="U17" s="1289"/>
      <c r="V17" s="1289"/>
      <c r="W17" s="1289"/>
      <c r="X17" s="1289"/>
      <c r="Y17" s="1289"/>
      <c r="Z17" s="1289"/>
      <c r="AA17" s="1289"/>
      <c r="AB17" s="1289"/>
      <c r="AC17" s="1289"/>
      <c r="AD17" s="1289"/>
      <c r="AE17" s="1289"/>
      <c r="AF17" s="1289"/>
      <c r="AG17" s="1289"/>
      <c r="AH17" s="1289"/>
      <c r="AI17" s="1290"/>
      <c r="AJ17" s="4"/>
      <c r="AK17" s="2074"/>
      <c r="AL17" s="2075"/>
      <c r="AM17" s="2075"/>
      <c r="AN17" s="2075"/>
      <c r="AO17" s="2075"/>
      <c r="AP17" s="2075"/>
      <c r="AQ17" s="2075"/>
      <c r="AR17" s="2075"/>
      <c r="AS17" s="2076"/>
      <c r="AT17" s="1764" t="s">
        <v>141</v>
      </c>
      <c r="AU17" s="1764"/>
      <c r="AV17" s="1764"/>
      <c r="AW17" s="1764"/>
      <c r="AX17" s="1764"/>
      <c r="AY17" s="2080"/>
      <c r="AZ17" s="1411" t="s">
        <v>140</v>
      </c>
      <c r="BA17" s="1412"/>
      <c r="BB17" s="1412"/>
      <c r="BC17" s="1412"/>
      <c r="BD17" s="1412"/>
      <c r="BE17" s="1412"/>
      <c r="BF17" s="1412"/>
      <c r="BG17" s="1412"/>
      <c r="BH17" s="1412"/>
      <c r="BI17" s="1412"/>
      <c r="BJ17" s="1412"/>
      <c r="BK17" s="1412"/>
      <c r="BL17" s="1412"/>
      <c r="BM17" s="1412"/>
      <c r="BN17" s="1412"/>
      <c r="BO17" s="1413"/>
      <c r="BP17" s="4"/>
      <c r="BQ17" s="4"/>
      <c r="BR17" s="4"/>
      <c r="BS17" s="4"/>
    </row>
    <row r="18" spans="1:71" ht="12.75" customHeight="1" thickTop="1" thickBot="1" x14ac:dyDescent="0.25">
      <c r="A18" s="1297" t="s">
        <v>146</v>
      </c>
      <c r="B18" s="1298"/>
      <c r="C18" s="1298"/>
      <c r="D18" s="1298"/>
      <c r="E18" s="1298"/>
      <c r="F18" s="1298"/>
      <c r="G18" s="994"/>
      <c r="H18" s="994"/>
      <c r="I18" s="994"/>
      <c r="J18" s="994"/>
      <c r="K18" s="994"/>
      <c r="L18" s="994"/>
      <c r="M18" s="994"/>
      <c r="N18" s="994"/>
      <c r="O18" s="994"/>
      <c r="P18" s="995"/>
      <c r="Q18" s="6"/>
      <c r="R18" s="6"/>
      <c r="S18" s="40"/>
      <c r="T18" s="1701"/>
      <c r="U18" s="1702"/>
      <c r="V18" s="1702"/>
      <c r="W18" s="1702"/>
      <c r="X18" s="1702"/>
      <c r="Y18" s="1702"/>
      <c r="Z18" s="1702" t="s">
        <v>102</v>
      </c>
      <c r="AA18" s="1702"/>
      <c r="AB18" s="1702"/>
      <c r="AC18" s="1702"/>
      <c r="AD18" s="1702"/>
      <c r="AE18" s="1702" t="s">
        <v>101</v>
      </c>
      <c r="AF18" s="1702"/>
      <c r="AG18" s="1702"/>
      <c r="AH18" s="1702"/>
      <c r="AI18" s="1703"/>
      <c r="AJ18" s="4"/>
      <c r="AK18" s="2077"/>
      <c r="AL18" s="2078"/>
      <c r="AM18" s="2078"/>
      <c r="AN18" s="2078"/>
      <c r="AO18" s="2078"/>
      <c r="AP18" s="2078"/>
      <c r="AQ18" s="2078"/>
      <c r="AR18" s="2078"/>
      <c r="AS18" s="2079"/>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4"/>
      <c r="BQ18" s="4"/>
      <c r="BR18" s="4"/>
      <c r="BS18" s="4"/>
    </row>
    <row r="19" spans="1:71" ht="12" customHeight="1" thickBot="1" x14ac:dyDescent="0.25">
      <c r="A19" s="1297" t="s">
        <v>164</v>
      </c>
      <c r="B19" s="1298"/>
      <c r="C19" s="1298"/>
      <c r="D19" s="1298"/>
      <c r="E19" s="1298"/>
      <c r="F19" s="1298"/>
      <c r="G19" s="994"/>
      <c r="H19" s="994"/>
      <c r="I19" s="994"/>
      <c r="J19" s="994"/>
      <c r="K19" s="994"/>
      <c r="L19" s="994"/>
      <c r="M19" s="994"/>
      <c r="N19" s="994"/>
      <c r="O19" s="994"/>
      <c r="P19" s="995"/>
      <c r="Q19" s="6"/>
      <c r="R19" s="6"/>
      <c r="S19" s="40"/>
      <c r="T19" s="1297" t="s">
        <v>161</v>
      </c>
      <c r="U19" s="1298"/>
      <c r="V19" s="1298"/>
      <c r="W19" s="1298"/>
      <c r="X19" s="1298"/>
      <c r="Y19" s="1298"/>
      <c r="Z19" s="950"/>
      <c r="AA19" s="950"/>
      <c r="AB19" s="950"/>
      <c r="AC19" s="950"/>
      <c r="AD19" s="950"/>
      <c r="AE19" s="1959" t="str">
        <f>AC53</f>
        <v/>
      </c>
      <c r="AF19" s="1959"/>
      <c r="AG19" s="1959"/>
      <c r="AH19" s="1959"/>
      <c r="AI19" s="199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15" t="s">
        <v>163</v>
      </c>
      <c r="B20" s="1316"/>
      <c r="C20" s="1316"/>
      <c r="D20" s="1316"/>
      <c r="E20" s="1316"/>
      <c r="F20" s="1316"/>
      <c r="G20" s="1338"/>
      <c r="H20" s="1338"/>
      <c r="I20" s="1338"/>
      <c r="J20" s="1338"/>
      <c r="K20" s="1338"/>
      <c r="L20" s="1338"/>
      <c r="M20" s="1338"/>
      <c r="N20" s="1338"/>
      <c r="O20" s="1338"/>
      <c r="P20" s="1993"/>
      <c r="Q20" s="6"/>
      <c r="R20" s="6"/>
      <c r="S20" s="40"/>
      <c r="T20" s="1297" t="s">
        <v>160</v>
      </c>
      <c r="U20" s="1298"/>
      <c r="V20" s="1298"/>
      <c r="W20" s="1298"/>
      <c r="X20" s="1298"/>
      <c r="Y20" s="1298"/>
      <c r="Z20" s="950"/>
      <c r="AA20" s="950"/>
      <c r="AB20" s="950"/>
      <c r="AC20" s="950"/>
      <c r="AD20" s="950"/>
      <c r="AE20" s="1959" t="str">
        <f>IFERROR(AE19-AE21,"")</f>
        <v/>
      </c>
      <c r="AF20" s="1959"/>
      <c r="AG20" s="1959"/>
      <c r="AH20" s="1959"/>
      <c r="AI20" s="1997"/>
      <c r="AJ20" s="4"/>
      <c r="AK20" s="4"/>
      <c r="AL20" s="4"/>
      <c r="AM20" s="4"/>
      <c r="AN20" s="4"/>
      <c r="AO20" s="4"/>
      <c r="AP20" s="4"/>
      <c r="AQ20" s="4"/>
      <c r="AR20" s="4"/>
      <c r="AS20" s="4"/>
      <c r="AT20" s="4"/>
      <c r="AU20" s="4"/>
      <c r="AV20" s="4"/>
      <c r="AW20" s="4"/>
      <c r="AX20" s="4"/>
      <c r="AY20" s="4"/>
      <c r="AZ20" s="4"/>
      <c r="BA20" s="4"/>
      <c r="BB20" s="4"/>
      <c r="BC20" s="200"/>
      <c r="BD20" s="200"/>
      <c r="BE20" s="200"/>
      <c r="BF20" s="2048" t="s">
        <v>136</v>
      </c>
      <c r="BG20" s="1800"/>
      <c r="BH20" s="1800"/>
      <c r="BI20" s="1800"/>
      <c r="BJ20" s="1800"/>
      <c r="BK20" s="1800"/>
      <c r="BL20" s="1800"/>
      <c r="BM20" s="1800"/>
      <c r="BN20" s="1800"/>
      <c r="BO20" s="1800"/>
      <c r="BP20" s="1800"/>
      <c r="BQ20" s="1800"/>
      <c r="BR20" s="2049"/>
      <c r="BS20" s="433"/>
    </row>
    <row r="21" spans="1:71" ht="12" customHeight="1" thickBot="1" x14ac:dyDescent="0.25">
      <c r="A21" s="6"/>
      <c r="B21" s="6"/>
      <c r="C21" s="6"/>
      <c r="D21" s="6"/>
      <c r="E21" s="6"/>
      <c r="F21" s="6"/>
      <c r="G21" s="6"/>
      <c r="H21" s="6"/>
      <c r="I21" s="6"/>
      <c r="J21" s="6"/>
      <c r="K21" s="6"/>
      <c r="L21" s="6"/>
      <c r="M21" s="6"/>
      <c r="N21" s="6"/>
      <c r="O21" s="6"/>
      <c r="P21" s="6"/>
      <c r="Q21" s="6"/>
      <c r="R21" s="6"/>
      <c r="S21" s="40"/>
      <c r="T21" s="1297" t="s">
        <v>403</v>
      </c>
      <c r="U21" s="1298"/>
      <c r="V21" s="1298"/>
      <c r="W21" s="1298"/>
      <c r="X21" s="1298"/>
      <c r="Y21" s="1298"/>
      <c r="Z21" s="950"/>
      <c r="AA21" s="950"/>
      <c r="AB21" s="950"/>
      <c r="AC21" s="950"/>
      <c r="AD21" s="950"/>
      <c r="AE21" s="950"/>
      <c r="AF21" s="950"/>
      <c r="AG21" s="950"/>
      <c r="AH21" s="950"/>
      <c r="AI21" s="1518"/>
      <c r="AJ21" s="4"/>
      <c r="AK21" s="4"/>
      <c r="AL21" s="4"/>
      <c r="AM21" s="4"/>
      <c r="AN21" s="4"/>
      <c r="AO21" s="4"/>
      <c r="AP21" s="4"/>
      <c r="AQ21" s="4"/>
      <c r="AR21" s="4"/>
      <c r="AS21" s="4"/>
      <c r="AT21" s="4"/>
      <c r="AU21" s="4"/>
      <c r="AV21" s="4"/>
      <c r="AW21" s="4"/>
      <c r="AX21" s="4"/>
      <c r="AY21" s="4"/>
      <c r="AZ21" s="4"/>
      <c r="BA21" s="4"/>
      <c r="BB21" s="4"/>
      <c r="BC21" s="176"/>
      <c r="BD21" s="176"/>
      <c r="BE21" s="176"/>
      <c r="BF21" s="261"/>
      <c r="BG21" s="176"/>
      <c r="BH21" s="176"/>
      <c r="BI21" s="176"/>
      <c r="BJ21" s="176"/>
      <c r="BK21" s="176"/>
      <c r="BL21" s="176"/>
      <c r="BM21" s="176"/>
      <c r="BN21" s="176"/>
      <c r="BO21" s="176"/>
      <c r="BP21" s="176"/>
      <c r="BQ21" s="176"/>
      <c r="BR21" s="262"/>
      <c r="BS21" s="176"/>
    </row>
    <row r="22" spans="1:7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15" t="s">
        <v>230</v>
      </c>
      <c r="U22" s="1316"/>
      <c r="V22" s="1316"/>
      <c r="W22" s="1316"/>
      <c r="X22" s="1316"/>
      <c r="Y22" s="1316"/>
      <c r="Z22" s="1476"/>
      <c r="AA22" s="1476"/>
      <c r="AB22" s="1476"/>
      <c r="AC22" s="1476"/>
      <c r="AD22" s="1476"/>
      <c r="AE22" s="1302" t="str">
        <f>IFERROR(AE21+AE20,"")</f>
        <v/>
      </c>
      <c r="AF22" s="1302"/>
      <c r="AG22" s="1302"/>
      <c r="AH22" s="1302"/>
      <c r="AI22" s="2081"/>
      <c r="AJ22" s="4"/>
      <c r="AK22" s="4"/>
      <c r="AL22" s="4"/>
      <c r="AM22" s="4"/>
      <c r="AN22" s="4"/>
      <c r="AO22" s="4"/>
      <c r="AP22" s="4"/>
      <c r="AQ22" s="4"/>
      <c r="AR22" s="4"/>
      <c r="AS22" s="4"/>
      <c r="AT22" s="4"/>
      <c r="AU22" s="4"/>
      <c r="AV22" s="4"/>
      <c r="AW22" s="4"/>
      <c r="AX22" s="4"/>
      <c r="AY22" s="4"/>
      <c r="AZ22" s="4"/>
      <c r="BA22" s="4"/>
      <c r="BB22" s="4"/>
      <c r="BC22" s="176"/>
      <c r="BD22" s="176"/>
      <c r="BE22" s="176"/>
      <c r="BF22" s="261"/>
      <c r="BG22" s="176"/>
      <c r="BH22" s="176"/>
      <c r="BI22" s="176"/>
      <c r="BJ22" s="176"/>
      <c r="BK22" s="176"/>
      <c r="BL22" s="176"/>
      <c r="BM22" s="176"/>
      <c r="BN22" s="176"/>
      <c r="BO22" s="176"/>
      <c r="BP22" s="176"/>
      <c r="BQ22" s="176"/>
      <c r="BR22" s="262"/>
      <c r="BS22" s="176"/>
    </row>
    <row r="23" spans="1:7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4"/>
      <c r="AL23" s="4"/>
      <c r="AM23" s="4"/>
      <c r="AN23" s="4"/>
      <c r="AO23" s="4"/>
      <c r="AP23" s="4"/>
      <c r="AQ23" s="4"/>
      <c r="AR23" s="4"/>
      <c r="AS23" s="4"/>
      <c r="AT23" s="4"/>
      <c r="AU23" s="4"/>
      <c r="AV23" s="4"/>
      <c r="AW23" s="4"/>
      <c r="AX23" s="4"/>
      <c r="AY23" s="4"/>
      <c r="AZ23" s="4"/>
      <c r="BA23" s="4"/>
      <c r="BB23" s="4"/>
      <c r="BC23" s="176"/>
      <c r="BD23" s="176"/>
      <c r="BE23" s="176"/>
      <c r="BF23" s="261"/>
      <c r="BG23" s="176"/>
      <c r="BH23" s="176"/>
      <c r="BI23" s="176"/>
      <c r="BJ23" s="176"/>
      <c r="BK23" s="176"/>
      <c r="BL23" s="176"/>
      <c r="BM23" s="176"/>
      <c r="BN23" s="176"/>
      <c r="BO23" s="176"/>
      <c r="BP23" s="176"/>
      <c r="BQ23" s="176"/>
      <c r="BR23" s="262"/>
      <c r="BS23" s="176"/>
    </row>
    <row r="24" spans="1:71" ht="12" customHeight="1" thickBot="1" x14ac:dyDescent="0.25">
      <c r="A24" s="41"/>
      <c r="B24" s="40"/>
      <c r="C24" s="40"/>
      <c r="D24" s="40"/>
      <c r="E24" s="40"/>
      <c r="F24" s="40"/>
      <c r="G24" s="40"/>
      <c r="H24" s="40"/>
      <c r="I24" s="40"/>
      <c r="J24" s="40"/>
      <c r="K24" s="40"/>
      <c r="L24" s="40"/>
      <c r="M24" s="40"/>
      <c r="N24" s="40"/>
      <c r="O24" s="40"/>
      <c r="P24" s="255"/>
      <c r="Q24" s="42"/>
      <c r="R24" s="42"/>
      <c r="S24" s="42"/>
      <c r="T24" s="1288" t="s">
        <v>159</v>
      </c>
      <c r="U24" s="1289"/>
      <c r="V24" s="1289"/>
      <c r="W24" s="1289"/>
      <c r="X24" s="1289"/>
      <c r="Y24" s="1289"/>
      <c r="Z24" s="1289"/>
      <c r="AA24" s="1289"/>
      <c r="AB24" s="1289"/>
      <c r="AC24" s="1289"/>
      <c r="AD24" s="1289"/>
      <c r="AE24" s="1289"/>
      <c r="AF24" s="1289"/>
      <c r="AG24" s="1289"/>
      <c r="AH24" s="1289"/>
      <c r="AI24" s="1290"/>
      <c r="AJ24" s="4"/>
      <c r="AK24" s="4"/>
      <c r="AL24" s="4"/>
      <c r="AM24" s="4"/>
      <c r="AN24" s="4"/>
      <c r="AO24" s="4"/>
      <c r="AP24" s="4"/>
      <c r="AQ24" s="4"/>
      <c r="AR24" s="4"/>
      <c r="AS24" s="4"/>
      <c r="AT24" s="4"/>
      <c r="AU24" s="4"/>
      <c r="AV24" s="4"/>
      <c r="AW24" s="4"/>
      <c r="AX24" s="4"/>
      <c r="AY24" s="4"/>
      <c r="AZ24" s="4"/>
      <c r="BA24" s="4"/>
      <c r="BB24" s="4"/>
      <c r="BC24" s="176"/>
      <c r="BD24" s="176"/>
      <c r="BE24" s="176"/>
      <c r="BF24" s="261"/>
      <c r="BG24" s="176"/>
      <c r="BH24" s="176"/>
      <c r="BI24" s="176"/>
      <c r="BJ24" s="176"/>
      <c r="BK24" s="176"/>
      <c r="BL24" s="176"/>
      <c r="BM24" s="176"/>
      <c r="BN24" s="176"/>
      <c r="BO24" s="176"/>
      <c r="BP24" s="176"/>
      <c r="BQ24" s="176"/>
      <c r="BR24" s="262"/>
      <c r="BS24" s="176"/>
    </row>
    <row r="25" spans="1:7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82" t="s">
        <v>365</v>
      </c>
      <c r="U25" s="2083"/>
      <c r="V25" s="2083"/>
      <c r="W25" s="2083"/>
      <c r="X25" s="2083"/>
      <c r="Y25" s="2083"/>
      <c r="Z25" s="2083"/>
      <c r="AA25" s="2083"/>
      <c r="AB25" s="2083"/>
      <c r="AC25" s="2083"/>
      <c r="AD25" s="2083"/>
      <c r="AE25" s="2086"/>
      <c r="AF25" s="2087"/>
      <c r="AG25" s="2087"/>
      <c r="AH25" s="2084" t="str">
        <f>IF(ISNUMBER(AE25),"%","")</f>
        <v/>
      </c>
      <c r="AI25" s="2085"/>
      <c r="AJ25" s="4"/>
      <c r="AK25" s="4"/>
      <c r="AL25" s="4"/>
      <c r="AM25" s="4"/>
      <c r="AN25" s="4"/>
      <c r="AO25" s="4"/>
      <c r="AP25" s="4"/>
      <c r="AQ25" s="4"/>
      <c r="AR25" s="4"/>
      <c r="AS25" s="4"/>
      <c r="AT25" s="4"/>
      <c r="AU25" s="4"/>
      <c r="AV25" s="4"/>
      <c r="AW25" s="4"/>
      <c r="AX25" s="4"/>
      <c r="AY25" s="4"/>
      <c r="AZ25" s="4"/>
      <c r="BA25" s="4"/>
      <c r="BB25" s="4"/>
      <c r="BC25" s="176"/>
      <c r="BD25" s="176"/>
      <c r="BE25" s="176"/>
      <c r="BF25" s="261"/>
      <c r="BG25" s="176"/>
      <c r="BH25" s="176"/>
      <c r="BI25" s="176"/>
      <c r="BJ25" s="176"/>
      <c r="BK25" s="176"/>
      <c r="BL25" s="176"/>
      <c r="BM25" s="176"/>
      <c r="BN25" s="176"/>
      <c r="BO25" s="176"/>
      <c r="BP25" s="176"/>
      <c r="BQ25" s="176"/>
      <c r="BR25" s="262"/>
      <c r="BS25" s="176"/>
    </row>
    <row r="26" spans="1:71" ht="12" customHeight="1" x14ac:dyDescent="0.2">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4"/>
      <c r="AL26" s="4"/>
      <c r="AM26" s="4"/>
      <c r="AN26" s="4"/>
      <c r="AO26" s="4"/>
      <c r="AP26" s="4"/>
      <c r="AQ26" s="4"/>
      <c r="AR26" s="4"/>
      <c r="AS26" s="4"/>
      <c r="AT26" s="4"/>
      <c r="AU26" s="4"/>
      <c r="AV26" s="4"/>
      <c r="AW26" s="4"/>
      <c r="AX26" s="4"/>
      <c r="AY26" s="4"/>
      <c r="AZ26" s="4"/>
      <c r="BA26" s="4"/>
      <c r="BB26" s="4"/>
      <c r="BC26" s="176"/>
      <c r="BD26" s="176"/>
      <c r="BE26" s="176"/>
      <c r="BF26" s="261"/>
      <c r="BG26" s="176"/>
      <c r="BH26" s="176"/>
      <c r="BI26" s="176"/>
      <c r="BJ26" s="176"/>
      <c r="BK26" s="176"/>
      <c r="BL26" s="176"/>
      <c r="BM26" s="176"/>
      <c r="BN26" s="176"/>
      <c r="BO26" s="176"/>
      <c r="BP26" s="176"/>
      <c r="BQ26" s="176"/>
      <c r="BR26" s="262"/>
      <c r="BS26" s="176"/>
    </row>
    <row r="27" spans="1:7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176"/>
      <c r="BD27" s="176"/>
      <c r="BE27" s="176"/>
      <c r="BF27" s="261"/>
      <c r="BG27" s="176"/>
      <c r="BH27" s="176"/>
      <c r="BI27" s="176"/>
      <c r="BJ27" s="176"/>
      <c r="BK27" s="176"/>
      <c r="BL27" s="176"/>
      <c r="BM27" s="176"/>
      <c r="BN27" s="176"/>
      <c r="BO27" s="176"/>
      <c r="BP27" s="176"/>
      <c r="BQ27" s="176"/>
      <c r="BR27" s="262"/>
      <c r="BS27" s="176"/>
    </row>
    <row r="28" spans="1:7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9" t="s">
        <v>92</v>
      </c>
      <c r="AW28" s="1277"/>
      <c r="AX28" s="1277"/>
      <c r="AY28" s="1277"/>
      <c r="AZ28" s="1277"/>
      <c r="BA28" s="1277"/>
      <c r="BB28" s="1277"/>
      <c r="BC28" s="2020"/>
      <c r="BD28" s="101"/>
      <c r="BE28" s="176"/>
      <c r="BF28" s="261"/>
      <c r="BG28" s="176"/>
      <c r="BH28" s="176"/>
      <c r="BI28" s="176"/>
      <c r="BJ28" s="176"/>
      <c r="BK28" s="176"/>
      <c r="BL28" s="176"/>
      <c r="BM28" s="176"/>
      <c r="BN28" s="176"/>
      <c r="BO28" s="176"/>
      <c r="BP28" s="176"/>
      <c r="BQ28" s="176"/>
      <c r="BR28" s="262"/>
      <c r="BS28" s="176"/>
    </row>
    <row r="29" spans="1:7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21" t="s">
        <v>91</v>
      </c>
      <c r="AW29" s="1732"/>
      <c r="AX29" s="1732"/>
      <c r="AY29" s="1732"/>
      <c r="AZ29" s="1732"/>
      <c r="BA29" s="1733"/>
      <c r="BB29" s="2022"/>
      <c r="BC29" s="2023"/>
      <c r="BD29" s="97"/>
      <c r="BE29" s="176"/>
      <c r="BF29" s="261"/>
      <c r="BG29" s="176"/>
      <c r="BH29" s="176"/>
      <c r="BI29" s="176"/>
      <c r="BJ29" s="176"/>
      <c r="BK29" s="176"/>
      <c r="BL29" s="176"/>
      <c r="BM29" s="176"/>
      <c r="BN29" s="176"/>
      <c r="BO29" s="176"/>
      <c r="BP29" s="176"/>
      <c r="BQ29" s="176"/>
      <c r="BR29" s="262"/>
      <c r="BS29" s="176"/>
    </row>
    <row r="30" spans="1:7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3" t="s">
        <v>749</v>
      </c>
      <c r="AL30" s="1584"/>
      <c r="AM30" s="1584"/>
      <c r="AN30" s="1584"/>
      <c r="AO30" s="1584"/>
      <c r="AP30" s="1584"/>
      <c r="AQ30" s="1584"/>
      <c r="AR30" s="1584"/>
      <c r="AS30" s="1585"/>
      <c r="AT30" s="4"/>
      <c r="AU30" s="48"/>
      <c r="AV30" s="2024" t="s">
        <v>90</v>
      </c>
      <c r="AW30" s="1465"/>
      <c r="AX30" s="1465"/>
      <c r="AY30" s="1465"/>
      <c r="AZ30" s="1465"/>
      <c r="BA30" s="1466"/>
      <c r="BB30" s="2025"/>
      <c r="BC30" s="2026"/>
      <c r="BD30" s="46"/>
      <c r="BE30" s="176"/>
      <c r="BF30" s="261"/>
      <c r="BG30" s="176"/>
      <c r="BH30" s="176"/>
      <c r="BI30" s="176"/>
      <c r="BJ30" s="176"/>
      <c r="BK30" s="176"/>
      <c r="BL30" s="176"/>
      <c r="BM30" s="176"/>
      <c r="BN30" s="176"/>
      <c r="BO30" s="176"/>
      <c r="BP30" s="176"/>
      <c r="BQ30" s="176"/>
      <c r="BR30" s="262"/>
      <c r="BS30" s="176"/>
    </row>
    <row r="31" spans="1:71" ht="12" customHeight="1" thickBot="1" x14ac:dyDescent="0.25">
      <c r="A31" s="1634" t="s">
        <v>60</v>
      </c>
      <c r="B31" s="1635"/>
      <c r="C31" s="1635"/>
      <c r="D31" s="1635"/>
      <c r="E31" s="1635"/>
      <c r="F31" s="1635"/>
      <c r="G31" s="1635"/>
      <c r="H31" s="1642" t="s">
        <v>93</v>
      </c>
      <c r="I31" s="1642"/>
      <c r="J31" s="1642"/>
      <c r="K31" s="1642"/>
      <c r="L31" s="1642"/>
      <c r="M31" s="1642"/>
      <c r="N31" s="1642"/>
      <c r="O31" s="1642"/>
      <c r="P31" s="1642"/>
      <c r="Q31" s="1635" t="s">
        <v>59</v>
      </c>
      <c r="R31" s="1635"/>
      <c r="S31" s="1635"/>
      <c r="T31" s="1642" t="s">
        <v>58</v>
      </c>
      <c r="U31" s="1642"/>
      <c r="V31" s="1642"/>
      <c r="W31" s="1642"/>
      <c r="X31" s="1642"/>
      <c r="Y31" s="1642"/>
      <c r="Z31" s="1642"/>
      <c r="AA31" s="1642"/>
      <c r="AB31" s="1642"/>
      <c r="AC31" s="1635" t="s">
        <v>57</v>
      </c>
      <c r="AD31" s="1635"/>
      <c r="AE31" s="1635"/>
      <c r="AF31" s="1623" t="s">
        <v>39</v>
      </c>
      <c r="AG31" s="1624"/>
      <c r="AH31" s="1624"/>
      <c r="AI31" s="1625"/>
      <c r="AJ31" s="4"/>
      <c r="AK31" s="1586"/>
      <c r="AL31" s="1587"/>
      <c r="AM31" s="1587"/>
      <c r="AN31" s="1587"/>
      <c r="AO31" s="1587"/>
      <c r="AP31" s="1587"/>
      <c r="AQ31" s="1587"/>
      <c r="AR31" s="1587"/>
      <c r="AS31" s="1588"/>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262"/>
      <c r="BS31" s="176"/>
    </row>
    <row r="32" spans="1:71" ht="12" customHeight="1" thickBot="1" x14ac:dyDescent="0.25">
      <c r="A32" s="1636"/>
      <c r="B32" s="1637"/>
      <c r="C32" s="1637"/>
      <c r="D32" s="1637"/>
      <c r="E32" s="1637"/>
      <c r="F32" s="1637"/>
      <c r="G32" s="1637"/>
      <c r="H32" s="1385" t="s">
        <v>55</v>
      </c>
      <c r="I32" s="1385"/>
      <c r="J32" s="1385"/>
      <c r="K32" s="1385" t="s">
        <v>54</v>
      </c>
      <c r="L32" s="1385"/>
      <c r="M32" s="1385"/>
      <c r="N32" s="1385" t="s">
        <v>53</v>
      </c>
      <c r="O32" s="1385"/>
      <c r="P32" s="1385"/>
      <c r="Q32" s="1637"/>
      <c r="R32" s="1637"/>
      <c r="S32" s="1637"/>
      <c r="T32" s="1385" t="s">
        <v>52</v>
      </c>
      <c r="U32" s="1385"/>
      <c r="V32" s="1385"/>
      <c r="W32" s="1385" t="s">
        <v>51</v>
      </c>
      <c r="X32" s="1385"/>
      <c r="Y32" s="1385"/>
      <c r="Z32" s="1385" t="s">
        <v>50</v>
      </c>
      <c r="AA32" s="1385"/>
      <c r="AB32" s="1385"/>
      <c r="AC32" s="1637"/>
      <c r="AD32" s="1637"/>
      <c r="AE32" s="1637"/>
      <c r="AF32" s="1626"/>
      <c r="AG32" s="1627"/>
      <c r="AH32" s="1627"/>
      <c r="AI32" s="1628"/>
      <c r="AJ32" s="4"/>
      <c r="AK32" s="1589"/>
      <c r="AL32" s="1590"/>
      <c r="AM32" s="1590"/>
      <c r="AN32" s="1590"/>
      <c r="AO32" s="1590"/>
      <c r="AP32" s="1590"/>
      <c r="AQ32" s="1590"/>
      <c r="AR32" s="1590"/>
      <c r="AS32" s="1591"/>
      <c r="AT32" s="4"/>
      <c r="AU32" s="1276" t="s">
        <v>56</v>
      </c>
      <c r="AV32" s="1277"/>
      <c r="AW32" s="1277"/>
      <c r="AX32" s="1277"/>
      <c r="AY32" s="1277"/>
      <c r="AZ32" s="1277"/>
      <c r="BA32" s="1277"/>
      <c r="BB32" s="1277"/>
      <c r="BC32" s="1277"/>
      <c r="BD32" s="1278"/>
      <c r="BE32" s="176"/>
      <c r="BF32" s="261"/>
      <c r="BG32" s="176"/>
      <c r="BH32" s="176"/>
      <c r="BI32" s="176"/>
      <c r="BJ32" s="176"/>
      <c r="BK32" s="176"/>
      <c r="BL32" s="176"/>
      <c r="BM32" s="176"/>
      <c r="BN32" s="176"/>
      <c r="BO32" s="176"/>
      <c r="BP32" s="176"/>
      <c r="BQ32" s="176"/>
      <c r="BR32" s="262"/>
      <c r="BS32" s="176"/>
    </row>
    <row r="33" spans="1:71" ht="12.75" thickTop="1" x14ac:dyDescent="0.2">
      <c r="A33" s="1987"/>
      <c r="B33" s="1988"/>
      <c r="C33" s="1988"/>
      <c r="D33" s="1988"/>
      <c r="E33" s="1988"/>
      <c r="F33" s="1988"/>
      <c r="G33" s="1988"/>
      <c r="H33" s="1010"/>
      <c r="I33" s="1010"/>
      <c r="J33" s="1010"/>
      <c r="K33" s="1010"/>
      <c r="L33" s="1010"/>
      <c r="M33" s="1010"/>
      <c r="N33" s="1010"/>
      <c r="O33" s="1010"/>
      <c r="P33" s="1010"/>
      <c r="Q33" s="1010"/>
      <c r="R33" s="1010"/>
      <c r="S33" s="1010"/>
      <c r="T33" s="1629"/>
      <c r="U33" s="1629"/>
      <c r="V33" s="1629"/>
      <c r="W33" s="1629"/>
      <c r="X33" s="1629"/>
      <c r="Y33" s="1629"/>
      <c r="Z33" s="1629"/>
      <c r="AA33" s="1629"/>
      <c r="AB33" s="1629"/>
      <c r="AC33" s="1629"/>
      <c r="AD33" s="1629"/>
      <c r="AE33" s="1629"/>
      <c r="AF33" s="1010"/>
      <c r="AG33" s="1010"/>
      <c r="AH33" s="1010"/>
      <c r="AI33" s="1011"/>
      <c r="AJ33" s="4"/>
      <c r="AK33" s="1979" t="str">
        <f>IFERROR(AN33*(1-$BB$30),"")</f>
        <v/>
      </c>
      <c r="AL33" s="1980"/>
      <c r="AM33" s="1980"/>
      <c r="AN33" s="1980" t="str">
        <f>IFERROR(($AK$53*Q33),"")</f>
        <v/>
      </c>
      <c r="AO33" s="1980"/>
      <c r="AP33" s="1980"/>
      <c r="AQ33" s="1980" t="str">
        <f>IFERROR(AN33*(1+$BB$29),"")</f>
        <v/>
      </c>
      <c r="AR33" s="1980"/>
      <c r="AS33" s="1981"/>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176"/>
      <c r="BF33" s="261"/>
      <c r="BG33" s="176"/>
      <c r="BH33" s="176"/>
      <c r="BI33" s="176"/>
      <c r="BJ33" s="176"/>
      <c r="BK33" s="176"/>
      <c r="BL33" s="176"/>
      <c r="BM33" s="176"/>
      <c r="BN33" s="176"/>
      <c r="BO33" s="176"/>
      <c r="BP33" s="176"/>
      <c r="BQ33" s="176"/>
      <c r="BR33" s="262"/>
      <c r="BS33" s="176"/>
    </row>
    <row r="34" spans="1:71" ht="12" customHeight="1" x14ac:dyDescent="0.2">
      <c r="A34" s="1987"/>
      <c r="B34" s="1988"/>
      <c r="C34" s="1988"/>
      <c r="D34" s="1988"/>
      <c r="E34" s="1988"/>
      <c r="F34" s="1988"/>
      <c r="G34" s="1988"/>
      <c r="H34" s="1010"/>
      <c r="I34" s="1010"/>
      <c r="J34" s="1010"/>
      <c r="K34" s="1010"/>
      <c r="L34" s="1010"/>
      <c r="M34" s="1010"/>
      <c r="N34" s="1010"/>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979" t="str">
        <f t="shared" ref="AK34:AK52" si="1">IFERROR(AN34*(1-$BB$30),"")</f>
        <v/>
      </c>
      <c r="AL34" s="1980"/>
      <c r="AM34" s="1980"/>
      <c r="AN34" s="1980" t="str">
        <f t="shared" ref="AN34:AN52" si="2">IFERROR(($AK$53*Q34),"")</f>
        <v/>
      </c>
      <c r="AO34" s="1980"/>
      <c r="AP34" s="1980"/>
      <c r="AQ34" s="1980" t="str">
        <f t="shared" ref="AQ34:AQ52" si="3">IFERROR(AN34*(1+$BB$29),"")</f>
        <v/>
      </c>
      <c r="AR34" s="1980"/>
      <c r="AS34" s="1981"/>
      <c r="AT34" s="4"/>
      <c r="AU34" s="1976" t="str">
        <f t="shared" si="0"/>
        <v/>
      </c>
      <c r="AV34" s="1977"/>
      <c r="AW34" s="1977"/>
      <c r="AX34" s="1977"/>
      <c r="AY34" s="1977"/>
      <c r="AZ34" s="1977"/>
      <c r="BA34" s="1977"/>
      <c r="BB34" s="1977"/>
      <c r="BC34" s="1977"/>
      <c r="BD34" s="1978"/>
      <c r="BE34" s="176"/>
      <c r="BF34" s="261"/>
      <c r="BG34" s="176"/>
      <c r="BH34" s="176"/>
      <c r="BI34" s="176"/>
      <c r="BJ34" s="176"/>
      <c r="BK34" s="176"/>
      <c r="BL34" s="176"/>
      <c r="BM34" s="176"/>
      <c r="BN34" s="176"/>
      <c r="BO34" s="176"/>
      <c r="BP34" s="176"/>
      <c r="BQ34" s="176"/>
      <c r="BR34" s="262"/>
      <c r="BS34" s="176"/>
    </row>
    <row r="35" spans="1:71" ht="12" customHeight="1" thickBot="1" x14ac:dyDescent="0.25">
      <c r="A35" s="1987"/>
      <c r="B35" s="1988"/>
      <c r="C35" s="1988"/>
      <c r="D35" s="1988"/>
      <c r="E35" s="1988"/>
      <c r="F35" s="1988"/>
      <c r="G35" s="1988"/>
      <c r="H35" s="1010"/>
      <c r="I35" s="1010"/>
      <c r="J35" s="1010"/>
      <c r="K35" s="1010"/>
      <c r="L35" s="1010"/>
      <c r="M35" s="1010"/>
      <c r="N35" s="1010"/>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979" t="str">
        <f t="shared" si="1"/>
        <v/>
      </c>
      <c r="AL35" s="1980"/>
      <c r="AM35" s="1980"/>
      <c r="AN35" s="1980" t="str">
        <f t="shared" si="2"/>
        <v/>
      </c>
      <c r="AO35" s="1980"/>
      <c r="AP35" s="1980"/>
      <c r="AQ35" s="1980" t="str">
        <f t="shared" si="3"/>
        <v/>
      </c>
      <c r="AR35" s="1980"/>
      <c r="AS35" s="1981"/>
      <c r="AT35" s="4"/>
      <c r="AU35" s="1976" t="str">
        <f t="shared" si="0"/>
        <v/>
      </c>
      <c r="AV35" s="1977"/>
      <c r="AW35" s="1977"/>
      <c r="AX35" s="1977"/>
      <c r="AY35" s="1977"/>
      <c r="AZ35" s="1977"/>
      <c r="BA35" s="1977"/>
      <c r="BB35" s="1977"/>
      <c r="BC35" s="1977"/>
      <c r="BD35" s="1978"/>
      <c r="BE35" s="176"/>
      <c r="BF35" s="263"/>
      <c r="BG35" s="264"/>
      <c r="BH35" s="264"/>
      <c r="BI35" s="264"/>
      <c r="BJ35" s="264"/>
      <c r="BK35" s="264"/>
      <c r="BL35" s="264"/>
      <c r="BM35" s="264"/>
      <c r="BN35" s="264"/>
      <c r="BO35" s="264"/>
      <c r="BP35" s="264"/>
      <c r="BQ35" s="264"/>
      <c r="BR35" s="265"/>
      <c r="BS35" s="176"/>
    </row>
    <row r="36" spans="1:71"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979" t="str">
        <f t="shared" si="1"/>
        <v/>
      </c>
      <c r="AL36" s="1980"/>
      <c r="AM36" s="1980"/>
      <c r="AN36" s="1980" t="str">
        <f t="shared" si="2"/>
        <v/>
      </c>
      <c r="AO36" s="1980"/>
      <c r="AP36" s="1980"/>
      <c r="AQ36" s="1980" t="str">
        <f t="shared" si="3"/>
        <v/>
      </c>
      <c r="AR36" s="1980"/>
      <c r="AS36" s="1981"/>
      <c r="AT36" s="4"/>
      <c r="AU36" s="1976" t="str">
        <f t="shared" si="0"/>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979" t="str">
        <f t="shared" si="1"/>
        <v/>
      </c>
      <c r="AL37" s="1980"/>
      <c r="AM37" s="1980"/>
      <c r="AN37" s="1980" t="str">
        <f t="shared" si="2"/>
        <v/>
      </c>
      <c r="AO37" s="1980"/>
      <c r="AP37" s="1980"/>
      <c r="AQ37" s="1980" t="str">
        <f t="shared" si="3"/>
        <v/>
      </c>
      <c r="AR37" s="1980"/>
      <c r="AS37" s="1981"/>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979" t="str">
        <f t="shared" si="1"/>
        <v/>
      </c>
      <c r="AL38" s="1980"/>
      <c r="AM38" s="1980"/>
      <c r="AN38" s="1980" t="str">
        <f t="shared" si="2"/>
        <v/>
      </c>
      <c r="AO38" s="1980"/>
      <c r="AP38" s="1980"/>
      <c r="AQ38" s="1980" t="str">
        <f t="shared" si="3"/>
        <v/>
      </c>
      <c r="AR38" s="1980"/>
      <c r="AS38" s="1981"/>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979" t="str">
        <f t="shared" si="1"/>
        <v/>
      </c>
      <c r="AL39" s="1980"/>
      <c r="AM39" s="1980"/>
      <c r="AN39" s="1980" t="str">
        <f t="shared" si="2"/>
        <v/>
      </c>
      <c r="AO39" s="1980"/>
      <c r="AP39" s="1980"/>
      <c r="AQ39" s="1980" t="str">
        <f t="shared" si="3"/>
        <v/>
      </c>
      <c r="AR39" s="1980"/>
      <c r="AS39" s="1981"/>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979" t="str">
        <f t="shared" si="1"/>
        <v/>
      </c>
      <c r="AL40" s="1980"/>
      <c r="AM40" s="1980"/>
      <c r="AN40" s="1980" t="str">
        <f t="shared" si="2"/>
        <v/>
      </c>
      <c r="AO40" s="1980"/>
      <c r="AP40" s="1980"/>
      <c r="AQ40" s="1980" t="str">
        <f t="shared" si="3"/>
        <v/>
      </c>
      <c r="AR40" s="1980"/>
      <c r="AS40" s="1981"/>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979" t="str">
        <f t="shared" si="1"/>
        <v/>
      </c>
      <c r="AL41" s="1980"/>
      <c r="AM41" s="1980"/>
      <c r="AN41" s="1980" t="str">
        <f t="shared" si="2"/>
        <v/>
      </c>
      <c r="AO41" s="1980"/>
      <c r="AP41" s="1980"/>
      <c r="AQ41" s="1980" t="str">
        <f t="shared" si="3"/>
        <v/>
      </c>
      <c r="AR41" s="1980"/>
      <c r="AS41" s="1981"/>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979" t="str">
        <f t="shared" si="1"/>
        <v/>
      </c>
      <c r="AL42" s="1980"/>
      <c r="AM42" s="1980"/>
      <c r="AN42" s="1980" t="str">
        <f t="shared" si="2"/>
        <v/>
      </c>
      <c r="AO42" s="1980"/>
      <c r="AP42" s="1980"/>
      <c r="AQ42" s="1980" t="str">
        <f t="shared" si="3"/>
        <v/>
      </c>
      <c r="AR42" s="1980"/>
      <c r="AS42" s="1981"/>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979" t="str">
        <f t="shared" si="1"/>
        <v/>
      </c>
      <c r="AL43" s="1980"/>
      <c r="AM43" s="1980"/>
      <c r="AN43" s="1980" t="str">
        <f t="shared" si="2"/>
        <v/>
      </c>
      <c r="AO43" s="1980"/>
      <c r="AP43" s="1980"/>
      <c r="AQ43" s="1980" t="str">
        <f t="shared" si="3"/>
        <v/>
      </c>
      <c r="AR43" s="1980"/>
      <c r="AS43" s="1981"/>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979" t="str">
        <f t="shared" si="1"/>
        <v/>
      </c>
      <c r="AL44" s="1980"/>
      <c r="AM44" s="1980"/>
      <c r="AN44" s="1980" t="str">
        <f t="shared" si="2"/>
        <v/>
      </c>
      <c r="AO44" s="1980"/>
      <c r="AP44" s="1980"/>
      <c r="AQ44" s="1980" t="str">
        <f t="shared" si="3"/>
        <v/>
      </c>
      <c r="AR44" s="1980"/>
      <c r="AS44" s="1981"/>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979" t="str">
        <f t="shared" si="1"/>
        <v/>
      </c>
      <c r="AL45" s="1980"/>
      <c r="AM45" s="1980"/>
      <c r="AN45" s="1980" t="str">
        <f t="shared" si="2"/>
        <v/>
      </c>
      <c r="AO45" s="1980"/>
      <c r="AP45" s="1980"/>
      <c r="AQ45" s="1980" t="str">
        <f t="shared" si="3"/>
        <v/>
      </c>
      <c r="AR45" s="1980"/>
      <c r="AS45" s="1981"/>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979" t="str">
        <f t="shared" si="1"/>
        <v/>
      </c>
      <c r="AL46" s="1980"/>
      <c r="AM46" s="1980"/>
      <c r="AN46" s="1980" t="str">
        <f t="shared" si="2"/>
        <v/>
      </c>
      <c r="AO46" s="1980"/>
      <c r="AP46" s="1980"/>
      <c r="AQ46" s="1980" t="str">
        <f t="shared" si="3"/>
        <v/>
      </c>
      <c r="AR46" s="1980"/>
      <c r="AS46" s="1981"/>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979" t="str">
        <f t="shared" si="1"/>
        <v/>
      </c>
      <c r="AL47" s="1980"/>
      <c r="AM47" s="1980"/>
      <c r="AN47" s="1980" t="str">
        <f t="shared" si="2"/>
        <v/>
      </c>
      <c r="AO47" s="1980"/>
      <c r="AP47" s="1980"/>
      <c r="AQ47" s="1980" t="str">
        <f t="shared" si="3"/>
        <v/>
      </c>
      <c r="AR47" s="1980"/>
      <c r="AS47" s="1981"/>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979" t="str">
        <f t="shared" si="1"/>
        <v/>
      </c>
      <c r="AL48" s="1980"/>
      <c r="AM48" s="1980"/>
      <c r="AN48" s="1980" t="str">
        <f t="shared" si="2"/>
        <v/>
      </c>
      <c r="AO48" s="1980"/>
      <c r="AP48" s="1980"/>
      <c r="AQ48" s="1980" t="str">
        <f t="shared" si="3"/>
        <v/>
      </c>
      <c r="AR48" s="1980"/>
      <c r="AS48" s="1981"/>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979" t="str">
        <f t="shared" si="1"/>
        <v/>
      </c>
      <c r="AL49" s="1980"/>
      <c r="AM49" s="1980"/>
      <c r="AN49" s="1980" t="str">
        <f t="shared" si="2"/>
        <v/>
      </c>
      <c r="AO49" s="1980"/>
      <c r="AP49" s="1980"/>
      <c r="AQ49" s="1980" t="str">
        <f t="shared" si="3"/>
        <v/>
      </c>
      <c r="AR49" s="1980"/>
      <c r="AS49" s="1981"/>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979" t="str">
        <f t="shared" si="1"/>
        <v/>
      </c>
      <c r="AL50" s="1980"/>
      <c r="AM50" s="1980"/>
      <c r="AN50" s="1980" t="str">
        <f t="shared" si="2"/>
        <v/>
      </c>
      <c r="AO50" s="1980"/>
      <c r="AP50" s="1980"/>
      <c r="AQ50" s="1980" t="str">
        <f t="shared" si="3"/>
        <v/>
      </c>
      <c r="AR50" s="1980"/>
      <c r="AS50" s="1981"/>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979" t="str">
        <f t="shared" si="1"/>
        <v/>
      </c>
      <c r="AL51" s="1980"/>
      <c r="AM51" s="1980"/>
      <c r="AN51" s="1980" t="str">
        <f t="shared" si="2"/>
        <v/>
      </c>
      <c r="AO51" s="1980"/>
      <c r="AP51" s="1980"/>
      <c r="AQ51" s="1980" t="str">
        <f t="shared" si="3"/>
        <v/>
      </c>
      <c r="AR51" s="1980"/>
      <c r="AS51" s="1981"/>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979" t="str">
        <f t="shared" si="1"/>
        <v/>
      </c>
      <c r="AL52" s="1980"/>
      <c r="AM52" s="1980"/>
      <c r="AN52" s="1980" t="str">
        <f t="shared" si="2"/>
        <v/>
      </c>
      <c r="AO52" s="1980"/>
      <c r="AP52" s="1980"/>
      <c r="AQ52" s="1980" t="str">
        <f t="shared" si="3"/>
        <v/>
      </c>
      <c r="AR52" s="1980"/>
      <c r="AS52" s="1981"/>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632" t="s">
        <v>187</v>
      </c>
      <c r="B53" s="1633"/>
      <c r="C53" s="1633"/>
      <c r="D53" s="1633"/>
      <c r="E53" s="1633"/>
      <c r="F53" s="1633"/>
      <c r="G53" s="1633"/>
      <c r="H53" s="1633"/>
      <c r="I53" s="1633"/>
      <c r="J53" s="1633"/>
      <c r="K53" s="1633"/>
      <c r="L53" s="1633"/>
      <c r="M53" s="1633"/>
      <c r="N53" s="1633"/>
      <c r="O53" s="1633"/>
      <c r="P53" s="1633"/>
      <c r="Q53" s="1302" t="str">
        <f>IF(SUM(Q33:S52)&lt;&gt;0,SUM(Q33:S52),"")</f>
        <v/>
      </c>
      <c r="R53" s="1302"/>
      <c r="S53" s="1302"/>
      <c r="T53" s="1302" t="str">
        <f>IF(SUM(T33:V52)&lt;&gt;0,SUM(T33:V52),"")</f>
        <v/>
      </c>
      <c r="U53" s="1302"/>
      <c r="V53" s="1302"/>
      <c r="W53" s="1302" t="str">
        <f>IF(SUM(W33:Y52)&lt;&gt;0,SUM(W33:Y52),"")</f>
        <v/>
      </c>
      <c r="X53" s="1302"/>
      <c r="Y53" s="1302"/>
      <c r="Z53" s="1302" t="str">
        <f>IF(SUM(Z33:AB52)&lt;&gt;0,SUM(Z33:AB52),"")</f>
        <v/>
      </c>
      <c r="AA53" s="1302"/>
      <c r="AB53" s="1302"/>
      <c r="AC53" s="1302" t="str">
        <f>IF(SUM(AC33:AE52)&lt;&gt;0,SUM(AC33:AE52),"")</f>
        <v/>
      </c>
      <c r="AD53" s="1302"/>
      <c r="AE53" s="1302"/>
      <c r="AF53" s="1643"/>
      <c r="AG53" s="1643"/>
      <c r="AH53" s="1643"/>
      <c r="AI53" s="1644"/>
      <c r="AJ53" s="4"/>
      <c r="AK53" s="1984" t="str">
        <f>IFERROR((T53/Q53),"")</f>
        <v/>
      </c>
      <c r="AL53" s="1985"/>
      <c r="AM53" s="1986"/>
      <c r="AN53" s="1982"/>
      <c r="AO53" s="1982"/>
      <c r="AP53" s="1982"/>
      <c r="AQ53" s="1982"/>
      <c r="AR53" s="1982"/>
      <c r="AS53" s="1983"/>
      <c r="AT53" s="4"/>
      <c r="AU53" s="2027" t="str">
        <f>IFERROR(IF(AC53="","",IF(AC53&lt;Q53-(Q53*$BB$30),"Below "&amp;$BB$30*100&amp;"% by "&amp;Q53-(Q53*$BB$30)-AC53&amp;" CFM",IF(AC53&gt;Q53+(Q53*$BB$29),"Above "&amp;$BB$29*100&amp;"% by "&amp;AC53-Q53-(Q53*$BB$29)&amp;" CFM",""))),"")</f>
        <v/>
      </c>
      <c r="AV53" s="2028"/>
      <c r="AW53" s="2028"/>
      <c r="AX53" s="2028"/>
      <c r="AY53" s="2028"/>
      <c r="AZ53" s="2028"/>
      <c r="BA53" s="2028"/>
      <c r="BB53" s="2028"/>
      <c r="BC53" s="2028"/>
      <c r="BD53" s="202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4">
    <mergeCell ref="B59:AI59"/>
    <mergeCell ref="B60:AI60"/>
    <mergeCell ref="E62:K62"/>
    <mergeCell ref="V62:AI62"/>
    <mergeCell ref="AC53:AE53"/>
    <mergeCell ref="AF53:AI53"/>
    <mergeCell ref="Q52:S52"/>
    <mergeCell ref="T52:V52"/>
    <mergeCell ref="W52:Y52"/>
    <mergeCell ref="Z52:AB52"/>
    <mergeCell ref="AC52:AE52"/>
    <mergeCell ref="AU53:BD53"/>
    <mergeCell ref="B56:AI56"/>
    <mergeCell ref="B57:AI57"/>
    <mergeCell ref="B58:AI58"/>
    <mergeCell ref="A53:P53"/>
    <mergeCell ref="Q53:S53"/>
    <mergeCell ref="T53:V53"/>
    <mergeCell ref="W53:Y53"/>
    <mergeCell ref="Z53:AB53"/>
    <mergeCell ref="Z50:AB50"/>
    <mergeCell ref="AC50:AE50"/>
    <mergeCell ref="AF50:AI50"/>
    <mergeCell ref="T50:V50"/>
    <mergeCell ref="T51:V51"/>
    <mergeCell ref="W51:Y51"/>
    <mergeCell ref="Z51:AB51"/>
    <mergeCell ref="AC51:AE51"/>
    <mergeCell ref="AF51:AI51"/>
    <mergeCell ref="A51:G51"/>
    <mergeCell ref="H51:J51"/>
    <mergeCell ref="K51:M51"/>
    <mergeCell ref="N51:P51"/>
    <mergeCell ref="Q51:S51"/>
    <mergeCell ref="A52:G52"/>
    <mergeCell ref="H52:J52"/>
    <mergeCell ref="K52:M52"/>
    <mergeCell ref="N52:P52"/>
    <mergeCell ref="K48:M48"/>
    <mergeCell ref="N48:P48"/>
    <mergeCell ref="Q48:S48"/>
    <mergeCell ref="A50:G50"/>
    <mergeCell ref="H50:J50"/>
    <mergeCell ref="K50:M50"/>
    <mergeCell ref="N50:P50"/>
    <mergeCell ref="Q50:S50"/>
    <mergeCell ref="W48:Y48"/>
    <mergeCell ref="A49:G49"/>
    <mergeCell ref="H49:J49"/>
    <mergeCell ref="K49:M49"/>
    <mergeCell ref="N49:P49"/>
    <mergeCell ref="Q49:S49"/>
    <mergeCell ref="A48:G48"/>
    <mergeCell ref="H48:J48"/>
    <mergeCell ref="W50:Y50"/>
    <mergeCell ref="AK52:AM52"/>
    <mergeCell ref="AN52:AP52"/>
    <mergeCell ref="AQ52:AS52"/>
    <mergeCell ref="AK53:AM53"/>
    <mergeCell ref="AN53:AP53"/>
    <mergeCell ref="AQ53:AS53"/>
    <mergeCell ref="AU48:BD48"/>
    <mergeCell ref="T48:V48"/>
    <mergeCell ref="T49:V49"/>
    <mergeCell ref="W49:Y49"/>
    <mergeCell ref="Z49:AB49"/>
    <mergeCell ref="AC49:AE49"/>
    <mergeCell ref="AF49:AI49"/>
    <mergeCell ref="AU49:BD49"/>
    <mergeCell ref="Z48:AB48"/>
    <mergeCell ref="AC48:AE48"/>
    <mergeCell ref="AF48:AI48"/>
    <mergeCell ref="AF52:AI52"/>
    <mergeCell ref="AU52:BD52"/>
    <mergeCell ref="AU50:BD50"/>
    <mergeCell ref="AU51:BD51"/>
    <mergeCell ref="AK49:AM49"/>
    <mergeCell ref="AN49:AP49"/>
    <mergeCell ref="AQ49:AS49"/>
    <mergeCell ref="AU46:BD46"/>
    <mergeCell ref="T46:V46"/>
    <mergeCell ref="T47:V47"/>
    <mergeCell ref="W47:Y47"/>
    <mergeCell ref="Z47:AB47"/>
    <mergeCell ref="AC47:AE47"/>
    <mergeCell ref="AF47:AI47"/>
    <mergeCell ref="AU47:BD47"/>
    <mergeCell ref="AK51:AM51"/>
    <mergeCell ref="AN51:AP51"/>
    <mergeCell ref="AQ51:AS51"/>
    <mergeCell ref="AK50:AM50"/>
    <mergeCell ref="AN50:AP50"/>
    <mergeCell ref="AQ50:AS50"/>
    <mergeCell ref="W46:Y46"/>
    <mergeCell ref="Z46:AB46"/>
    <mergeCell ref="AC46:AE46"/>
    <mergeCell ref="AF46:AI46"/>
    <mergeCell ref="AK47:AM47"/>
    <mergeCell ref="AN47:AP47"/>
    <mergeCell ref="AQ47:AS47"/>
    <mergeCell ref="AK48:AM48"/>
    <mergeCell ref="AN48:AP48"/>
    <mergeCell ref="AQ48:AS48"/>
    <mergeCell ref="A47:G47"/>
    <mergeCell ref="H47:J47"/>
    <mergeCell ref="K47:M47"/>
    <mergeCell ref="N47:P47"/>
    <mergeCell ref="Q47:S47"/>
    <mergeCell ref="A46:G46"/>
    <mergeCell ref="H46:J46"/>
    <mergeCell ref="K46:M46"/>
    <mergeCell ref="N46:P46"/>
    <mergeCell ref="Q46:S46"/>
    <mergeCell ref="AF44:AI44"/>
    <mergeCell ref="AU44:BD44"/>
    <mergeCell ref="T44:V44"/>
    <mergeCell ref="T45:V45"/>
    <mergeCell ref="W45:Y45"/>
    <mergeCell ref="Z45:AB45"/>
    <mergeCell ref="AC45:AE45"/>
    <mergeCell ref="AF45:AI45"/>
    <mergeCell ref="AU45:BD45"/>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AK46:AM46"/>
    <mergeCell ref="AN46:AP46"/>
    <mergeCell ref="AQ46:AS46"/>
    <mergeCell ref="W42:Y42"/>
    <mergeCell ref="Z42:AB42"/>
    <mergeCell ref="AC42:AE42"/>
    <mergeCell ref="AF42:AI42"/>
    <mergeCell ref="AU42:BD42"/>
    <mergeCell ref="T42:V42"/>
    <mergeCell ref="T43:V43"/>
    <mergeCell ref="W43:Y43"/>
    <mergeCell ref="Z43:AB43"/>
    <mergeCell ref="AC43:AE43"/>
    <mergeCell ref="AF43:AI43"/>
    <mergeCell ref="AU43:BD43"/>
    <mergeCell ref="AK43:AM43"/>
    <mergeCell ref="AN43:AP43"/>
    <mergeCell ref="AQ43:AS43"/>
    <mergeCell ref="AK42:AM42"/>
    <mergeCell ref="AN42:AP42"/>
    <mergeCell ref="AQ42:AS42"/>
    <mergeCell ref="W44:Y44"/>
    <mergeCell ref="Z44:AB44"/>
    <mergeCell ref="AC44:AE44"/>
    <mergeCell ref="A43:G43"/>
    <mergeCell ref="H43:J43"/>
    <mergeCell ref="K43:M43"/>
    <mergeCell ref="N43:P43"/>
    <mergeCell ref="Q43:S43"/>
    <mergeCell ref="A42:G42"/>
    <mergeCell ref="H42:J42"/>
    <mergeCell ref="K42:M42"/>
    <mergeCell ref="N42:P42"/>
    <mergeCell ref="Q42:S42"/>
    <mergeCell ref="AF39:AI39"/>
    <mergeCell ref="AU39:BD39"/>
    <mergeCell ref="A41:G41"/>
    <mergeCell ref="H41:J41"/>
    <mergeCell ref="K41:M41"/>
    <mergeCell ref="N41:P41"/>
    <mergeCell ref="Q41:S41"/>
    <mergeCell ref="A40:G40"/>
    <mergeCell ref="H40:J40"/>
    <mergeCell ref="K40:M40"/>
    <mergeCell ref="N40:P40"/>
    <mergeCell ref="Q40:S40"/>
    <mergeCell ref="W40:Y40"/>
    <mergeCell ref="Z40:AB40"/>
    <mergeCell ref="AC40:AE40"/>
    <mergeCell ref="AF40:AI40"/>
    <mergeCell ref="AU40:BD40"/>
    <mergeCell ref="T40:V40"/>
    <mergeCell ref="T41:V41"/>
    <mergeCell ref="W41:Y41"/>
    <mergeCell ref="Z41:AB41"/>
    <mergeCell ref="AC41:AE41"/>
    <mergeCell ref="AF41:AI41"/>
    <mergeCell ref="AU41:BD41"/>
    <mergeCell ref="Z37:AB37"/>
    <mergeCell ref="AC37:AE37"/>
    <mergeCell ref="AF37:AI37"/>
    <mergeCell ref="AU37:BD37"/>
    <mergeCell ref="A39:G39"/>
    <mergeCell ref="H39:J39"/>
    <mergeCell ref="K39:M39"/>
    <mergeCell ref="N39:P39"/>
    <mergeCell ref="Q39:S39"/>
    <mergeCell ref="A38:G38"/>
    <mergeCell ref="H38:J38"/>
    <mergeCell ref="K38:M38"/>
    <mergeCell ref="N38:P38"/>
    <mergeCell ref="Q38:S38"/>
    <mergeCell ref="W38:Y38"/>
    <mergeCell ref="Z38:AB38"/>
    <mergeCell ref="AC38:AE38"/>
    <mergeCell ref="AF38:AI38"/>
    <mergeCell ref="AU38:BD38"/>
    <mergeCell ref="T38:V38"/>
    <mergeCell ref="T39:V39"/>
    <mergeCell ref="W39:Y39"/>
    <mergeCell ref="Z39:AB39"/>
    <mergeCell ref="AC39:AE39"/>
    <mergeCell ref="T35:V35"/>
    <mergeCell ref="W35:Y35"/>
    <mergeCell ref="Z35:AB35"/>
    <mergeCell ref="AC35:AE35"/>
    <mergeCell ref="AF35:AI35"/>
    <mergeCell ref="AU35:BD35"/>
    <mergeCell ref="A37:G37"/>
    <mergeCell ref="H37:J37"/>
    <mergeCell ref="K37:M37"/>
    <mergeCell ref="N37:P37"/>
    <mergeCell ref="Q37:S37"/>
    <mergeCell ref="A36:G36"/>
    <mergeCell ref="H36:J36"/>
    <mergeCell ref="K36:M36"/>
    <mergeCell ref="N36:P36"/>
    <mergeCell ref="Q36:S36"/>
    <mergeCell ref="W36:Y36"/>
    <mergeCell ref="Z36:AB36"/>
    <mergeCell ref="AC36:AE36"/>
    <mergeCell ref="AF36:AI36"/>
    <mergeCell ref="AU36:BD36"/>
    <mergeCell ref="T36:V36"/>
    <mergeCell ref="T37:V37"/>
    <mergeCell ref="W37:Y37"/>
    <mergeCell ref="A33:G33"/>
    <mergeCell ref="H33:J33"/>
    <mergeCell ref="K33:M33"/>
    <mergeCell ref="N33:P33"/>
    <mergeCell ref="Q33:S33"/>
    <mergeCell ref="AV30:BA30"/>
    <mergeCell ref="T33:V33"/>
    <mergeCell ref="W33:Y33"/>
    <mergeCell ref="A35:G35"/>
    <mergeCell ref="H35:J35"/>
    <mergeCell ref="K35:M35"/>
    <mergeCell ref="N35:P35"/>
    <mergeCell ref="Q35:S35"/>
    <mergeCell ref="A34:G34"/>
    <mergeCell ref="H34:J34"/>
    <mergeCell ref="K34:M34"/>
    <mergeCell ref="N34:P34"/>
    <mergeCell ref="Q34:S34"/>
    <mergeCell ref="W34:Y34"/>
    <mergeCell ref="Z34:AB34"/>
    <mergeCell ref="AC34:AE34"/>
    <mergeCell ref="AF34:AI34"/>
    <mergeCell ref="AU34:BD34"/>
    <mergeCell ref="T34:V34"/>
    <mergeCell ref="N32:P32"/>
    <mergeCell ref="T32:V32"/>
    <mergeCell ref="W32:Y32"/>
    <mergeCell ref="Z32:AB32"/>
    <mergeCell ref="AU32:BD32"/>
    <mergeCell ref="BB30:BC30"/>
    <mergeCell ref="A31:G32"/>
    <mergeCell ref="H31:P31"/>
    <mergeCell ref="Q31:S32"/>
    <mergeCell ref="T31:AB31"/>
    <mergeCell ref="AC31:AE32"/>
    <mergeCell ref="AF31:AI32"/>
    <mergeCell ref="H32:J32"/>
    <mergeCell ref="K32:M32"/>
    <mergeCell ref="Z33:AB33"/>
    <mergeCell ref="AC33:AE33"/>
    <mergeCell ref="T25:AD25"/>
    <mergeCell ref="AV28:BC28"/>
    <mergeCell ref="AV29:BA29"/>
    <mergeCell ref="BB29:BC29"/>
    <mergeCell ref="T21:Y21"/>
    <mergeCell ref="Z21:AD21"/>
    <mergeCell ref="AE21:AI21"/>
    <mergeCell ref="T22:Y22"/>
    <mergeCell ref="AF33:AI33"/>
    <mergeCell ref="AU33:BD33"/>
    <mergeCell ref="AK30:AS32"/>
    <mergeCell ref="AK33:AM33"/>
    <mergeCell ref="AN33:AP33"/>
    <mergeCell ref="AQ33:AS33"/>
    <mergeCell ref="AH25:AI25"/>
    <mergeCell ref="AE25:AG25"/>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AT17:AY17"/>
    <mergeCell ref="AT18:AY18"/>
    <mergeCell ref="A16:F16"/>
    <mergeCell ref="G16:P16"/>
    <mergeCell ref="AK16:AM16"/>
    <mergeCell ref="AN16:AP16"/>
    <mergeCell ref="AQ16:AS16"/>
    <mergeCell ref="AQ13:AS13"/>
    <mergeCell ref="A12:F12"/>
    <mergeCell ref="G12:P12"/>
    <mergeCell ref="S12:Y12"/>
    <mergeCell ref="Z12:AD12"/>
    <mergeCell ref="AE12:AI12"/>
    <mergeCell ref="AK12:AM12"/>
    <mergeCell ref="AN12:AP12"/>
    <mergeCell ref="AQ14:AS14"/>
    <mergeCell ref="AE14:AI14"/>
    <mergeCell ref="AK14:AM14"/>
    <mergeCell ref="AN14:AP14"/>
    <mergeCell ref="A15:F15"/>
    <mergeCell ref="G15:P15"/>
    <mergeCell ref="S15:Y15"/>
    <mergeCell ref="Z15:AD15"/>
    <mergeCell ref="AE15:AI15"/>
    <mergeCell ref="AK15:AM15"/>
    <mergeCell ref="AN15:AP15"/>
    <mergeCell ref="G14:P14"/>
    <mergeCell ref="S14:Y14"/>
    <mergeCell ref="Z14:AD14"/>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 ref="A14:F14"/>
    <mergeCell ref="AV3:BJ3"/>
    <mergeCell ref="AV4:AZ4"/>
    <mergeCell ref="BA4:BE4"/>
    <mergeCell ref="BF4:BJ4"/>
    <mergeCell ref="AV5:AZ5"/>
    <mergeCell ref="BA5:BE5"/>
    <mergeCell ref="BF5:BJ5"/>
    <mergeCell ref="AV6:AZ6"/>
    <mergeCell ref="BA6:BE6"/>
    <mergeCell ref="BF6:BJ6"/>
    <mergeCell ref="AV7:AZ7"/>
    <mergeCell ref="BA7:BE7"/>
    <mergeCell ref="BF7:BJ7"/>
    <mergeCell ref="AV8:AZ8"/>
    <mergeCell ref="BA8:BE8"/>
    <mergeCell ref="BF8:BJ8"/>
    <mergeCell ref="AV9:AZ9"/>
    <mergeCell ref="BA9:BE9"/>
    <mergeCell ref="BF9:BJ9"/>
    <mergeCell ref="AZ15:BG15"/>
    <mergeCell ref="BH15:BO15"/>
    <mergeCell ref="AZ17:BO18"/>
    <mergeCell ref="AK11:BO11"/>
    <mergeCell ref="AT12:AY12"/>
    <mergeCell ref="AZ12:BG12"/>
    <mergeCell ref="BH12:BO12"/>
    <mergeCell ref="AT13:AY13"/>
    <mergeCell ref="AZ13:BG13"/>
    <mergeCell ref="BH13:BO13"/>
    <mergeCell ref="AT14:AY14"/>
    <mergeCell ref="AZ14:BG14"/>
    <mergeCell ref="BH14:BO14"/>
    <mergeCell ref="AT15:AY15"/>
    <mergeCell ref="AQ15:AS15"/>
    <mergeCell ref="AQ12:AS12"/>
    <mergeCell ref="AK35:AM35"/>
    <mergeCell ref="AN35:AP35"/>
    <mergeCell ref="AQ35:AS35"/>
    <mergeCell ref="AK36:AM36"/>
    <mergeCell ref="AN36:AP36"/>
    <mergeCell ref="AQ36:AS36"/>
    <mergeCell ref="BF20:BR20"/>
    <mergeCell ref="AT16:AY16"/>
    <mergeCell ref="AZ16:BO16"/>
    <mergeCell ref="AK34:AM34"/>
    <mergeCell ref="AN34:AP34"/>
    <mergeCell ref="AQ34:AS34"/>
    <mergeCell ref="AN39:AP39"/>
    <mergeCell ref="AQ39:AS39"/>
    <mergeCell ref="AK40:AM40"/>
    <mergeCell ref="AN40:AP40"/>
    <mergeCell ref="AQ40:AS40"/>
    <mergeCell ref="AK41:AM41"/>
    <mergeCell ref="AN41:AP41"/>
    <mergeCell ref="AQ41:AS41"/>
    <mergeCell ref="AK37:AM37"/>
    <mergeCell ref="AN37:AP37"/>
    <mergeCell ref="AQ37:AS37"/>
    <mergeCell ref="AK38:AM38"/>
    <mergeCell ref="AN38:AP38"/>
    <mergeCell ref="AQ38:AS38"/>
    <mergeCell ref="AK39:AM39"/>
  </mergeCells>
  <conditionalFormatting sqref="AU33:BD52">
    <cfRule type="notContainsBlanks" dxfId="1271" priority="22">
      <formula>LEN(TRIM(AU33))&gt;0</formula>
    </cfRule>
  </conditionalFormatting>
  <conditionalFormatting sqref="V62:AI62 E62:K62 Z19:Z22 AE21 G18:P20 G14:P16 G13:K13 G12:P12 Y9:AI9 Y7:AI7 F9:P9 F7:P7 BB29:BC30 Z13:AD15 AE13 AE25 AH25">
    <cfRule type="containsBlanks" dxfId="1270" priority="21">
      <formula>LEN(TRIM(E7))=0</formula>
    </cfRule>
  </conditionalFormatting>
  <conditionalFormatting sqref="Q53:AE53 AE14:AI15">
    <cfRule type="containsText" dxfId="1269" priority="20" operator="containsText" text="CALC.">
      <formula>NOT(ISERROR(SEARCH("CALC.",Q14)))</formula>
    </cfRule>
  </conditionalFormatting>
  <conditionalFormatting sqref="A33:S52">
    <cfRule type="notContainsBlanks" dxfId="1268" priority="18">
      <formula>LEN(TRIM(A33))&gt;0</formula>
    </cfRule>
    <cfRule type="expression" dxfId="1267" priority="19">
      <formula>NOT(ISBLANK($H33))</formula>
    </cfRule>
  </conditionalFormatting>
  <conditionalFormatting sqref="AU53:BD53">
    <cfRule type="notContainsBlanks" dxfId="1266" priority="17">
      <formula>LEN(TRIM(AU53))&gt;0</formula>
    </cfRule>
  </conditionalFormatting>
  <conditionalFormatting sqref="T33:AC52">
    <cfRule type="notContainsBlanks" dxfId="1265" priority="10">
      <formula>LEN(TRIM(T33))&gt;0</formula>
    </cfRule>
    <cfRule type="expression" dxfId="1264" priority="11">
      <formula>NOT(ISBLANK($H33))</formula>
    </cfRule>
  </conditionalFormatting>
  <conditionalFormatting sqref="T33:AB52">
    <cfRule type="expression" dxfId="1263" priority="9">
      <formula>$AC33&lt;&gt;""</formula>
    </cfRule>
  </conditionalFormatting>
  <conditionalFormatting sqref="AZ13:BO15">
    <cfRule type="notContainsBlanks" dxfId="1262" priority="8">
      <formula>LEN(TRIM(AZ13))&gt;0</formula>
    </cfRule>
  </conditionalFormatting>
  <conditionalFormatting sqref="AN13:AS15 AT18">
    <cfRule type="containsBlanks" dxfId="1261" priority="7">
      <formula>LEN(TRIM(AN13))=0</formula>
    </cfRule>
  </conditionalFormatting>
  <conditionalFormatting sqref="AN16:AS16">
    <cfRule type="containsText" dxfId="1260" priority="6" operator="containsText" text="CALC.">
      <formula>NOT(ISERROR(SEARCH("CALC.",AN16)))</formula>
    </cfRule>
  </conditionalFormatting>
  <conditionalFormatting sqref="AK14:AS16 AZ12:BO18">
    <cfRule type="expression" dxfId="1259" priority="5">
      <formula>$AT$18="Single Phase"</formula>
    </cfRule>
  </conditionalFormatting>
  <conditionalFormatting sqref="AH25:AI25">
    <cfRule type="expression" dxfId="1258" priority="2">
      <formula>OR($AE$25="HIGH",$AE$25="MEDIUM",$AE$25="LOW")</formula>
    </cfRule>
  </conditionalFormatting>
  <conditionalFormatting sqref="M13:P13">
    <cfRule type="containsBlanks" dxfId="1257" priority="1">
      <formula>LEN(TRIM(M13))=0</formula>
    </cfRule>
  </conditionalFormatting>
  <dataValidations disablePrompts="1" count="9">
    <dataValidation allowBlank="1" showInputMessage="1" sqref="G15:P15" xr:uid="{00000000-0002-0000-0F00-000001000000}"/>
    <dataValidation type="list" allowBlank="1" showInputMessage="1" sqref="G13:K13" xr:uid="{00000000-0002-0000-0F00-000002000000}">
      <formula1>"4,5,6,7,8,9,10,11,12,13,14,15,16,17,18,19,20"</formula1>
    </dataValidation>
    <dataValidation type="whole" allowBlank="1" showInputMessage="1" showErrorMessage="1" error="This Remarks section is limited to 5." sqref="A56:A60" xr:uid="{00000000-0002-0000-0F00-000004000000}">
      <formula1>1</formula1>
      <formula2>5</formula2>
    </dataValidation>
    <dataValidation type="list" allowBlank="1" showInputMessage="1" sqref="Z13:AI13" xr:uid="{00000000-0002-0000-0F00-000006000000}">
      <formula1>".17,.25,.33,.5,.75,1,2,3,5,7.5,10,15,20,25,30,40,50,60,75,100,125,150,200"</formula1>
    </dataValidation>
    <dataValidation allowBlank="1" showInputMessage="1" showErrorMessage="1" prompt="If PF is unattainable use .80" sqref="AT16:AY16" xr:uid="{00000000-0002-0000-0F00-000007000000}"/>
    <dataValidation allowBlank="1" showInputMessage="1" showErrorMessage="1" prompt="If EFF is unatainable use .90" sqref="AT14:AY14" xr:uid="{00000000-0002-0000-0F00-000008000000}"/>
    <dataValidation type="list" allowBlank="1" showInputMessage="1" showErrorMessage="1" promptTitle="Phase Selection" prompt="Select Single or Three Phase" sqref="AT18:AY18" xr:uid="{00000000-0002-0000-0F00-000009000000}">
      <formula1>"Single Phase, Three Phase"</formula1>
    </dataValidation>
    <dataValidation type="list" errorStyle="warning" allowBlank="1" showInputMessage="1" error="Use exact dropdown list (HIGH,MEDIUM,LOW) or input percent value ranging from 0-100 and include &quot;%&quot; symbol on right." sqref="AE25:AG25" xr:uid="{3184D1F5-A6FB-42DB-82BA-D67AF80AC7F9}">
      <formula1>"LOW,MEDIUM,HIGH"</formula1>
    </dataValidation>
    <dataValidation type="list" allowBlank="1" showInputMessage="1" sqref="M13:P13" xr:uid="{DEC82AEA-1332-4C61-B3A0-7DB945229027}">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3">
    <pageSetUpPr fitToPage="1"/>
  </sheetPr>
  <dimension ref="A1:BV62"/>
  <sheetViews>
    <sheetView zoomScaleNormal="100" workbookViewId="0">
      <selection activeCell="S14" sqref="S14:Y14"/>
    </sheetView>
  </sheetViews>
  <sheetFormatPr defaultColWidth="0" defaultRowHeight="12.75" customHeight="1" zeroHeight="1" x14ac:dyDescent="0.2"/>
  <cols>
    <col min="1" max="71" width="2.7109375" style="1" customWidth="1"/>
    <col min="72" max="74" width="2.7109375" style="1" hidden="1" customWidth="1"/>
    <col min="75" max="16384" width="9.140625" style="1" hidden="1"/>
  </cols>
  <sheetData>
    <row r="1" spans="1:71" ht="12" customHeight="1" x14ac:dyDescent="0.2">
      <c r="A1" s="688"/>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8" t="s">
        <v>655</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4" t="s">
        <v>882</v>
      </c>
      <c r="B11" s="1335"/>
      <c r="C11" s="1335"/>
      <c r="D11" s="1335"/>
      <c r="E11" s="1335"/>
      <c r="F11" s="1335"/>
      <c r="G11" s="1335"/>
      <c r="H11" s="1335"/>
      <c r="I11" s="1335"/>
      <c r="J11" s="1335"/>
      <c r="K11" s="1335"/>
      <c r="L11" s="1335"/>
      <c r="M11" s="1335"/>
      <c r="N11" s="1335"/>
      <c r="O11" s="1335"/>
      <c r="P11" s="1362"/>
      <c r="Q11" s="6"/>
      <c r="R11" s="6"/>
      <c r="S11" s="982" t="s">
        <v>401</v>
      </c>
      <c r="T11" s="983"/>
      <c r="U11" s="983"/>
      <c r="V11" s="983"/>
      <c r="W11" s="983"/>
      <c r="X11" s="983"/>
      <c r="Y11" s="983"/>
      <c r="Z11" s="983"/>
      <c r="AA11" s="983"/>
      <c r="AB11" s="983"/>
      <c r="AC11" s="983"/>
      <c r="AD11" s="983"/>
      <c r="AE11" s="983"/>
      <c r="AF11" s="983"/>
      <c r="AG11" s="983"/>
      <c r="AH11" s="983"/>
      <c r="AI11" s="984"/>
      <c r="AJ11" s="4"/>
      <c r="AK11" s="1276" t="s">
        <v>1008</v>
      </c>
      <c r="AL11" s="1277"/>
      <c r="AM11" s="1277"/>
      <c r="AN11" s="1277"/>
      <c r="AO11" s="1277"/>
      <c r="AP11" s="1277"/>
      <c r="AQ11" s="1277"/>
      <c r="AR11" s="1277"/>
      <c r="AS11" s="1277"/>
      <c r="AT11" s="1277"/>
      <c r="AU11" s="1277"/>
      <c r="AV11" s="1277"/>
      <c r="AW11" s="1277"/>
      <c r="AX11" s="1277"/>
      <c r="AY11" s="1277"/>
      <c r="AZ11" s="1277"/>
      <c r="BA11" s="1277"/>
      <c r="BB11" s="1277"/>
      <c r="BC11" s="1277"/>
      <c r="BD11" s="1277"/>
      <c r="BE11" s="1277"/>
      <c r="BF11" s="1277"/>
      <c r="BG11" s="1277"/>
      <c r="BH11" s="1277"/>
      <c r="BI11" s="1277"/>
      <c r="BJ11" s="1277"/>
      <c r="BK11" s="1277"/>
      <c r="BL11" s="1277"/>
      <c r="BM11" s="1277"/>
      <c r="BN11" s="1277"/>
      <c r="BO11" s="1278"/>
      <c r="BP11" s="4"/>
      <c r="BQ11" s="4"/>
      <c r="BR11" s="4"/>
      <c r="BS11" s="4"/>
    </row>
    <row r="12" spans="1:71" ht="14.25" thickTop="1" x14ac:dyDescent="0.2">
      <c r="A12" s="1380" t="s">
        <v>166</v>
      </c>
      <c r="B12" s="1381"/>
      <c r="C12" s="1381"/>
      <c r="D12" s="1381"/>
      <c r="E12" s="1381"/>
      <c r="F12" s="1381"/>
      <c r="G12" s="1010"/>
      <c r="H12" s="1010"/>
      <c r="I12" s="1010"/>
      <c r="J12" s="1010"/>
      <c r="K12" s="1010"/>
      <c r="L12" s="1010"/>
      <c r="M12" s="1010"/>
      <c r="N12" s="1010"/>
      <c r="O12" s="1010"/>
      <c r="P12" s="1011"/>
      <c r="Q12" s="6"/>
      <c r="R12" s="6"/>
      <c r="S12" s="2071"/>
      <c r="T12" s="2072"/>
      <c r="U12" s="2072"/>
      <c r="V12" s="2072"/>
      <c r="W12" s="2072"/>
      <c r="X12" s="2072"/>
      <c r="Y12" s="2072"/>
      <c r="Z12" s="1925" t="s">
        <v>102</v>
      </c>
      <c r="AA12" s="1925"/>
      <c r="AB12" s="1925"/>
      <c r="AC12" s="1925"/>
      <c r="AD12" s="1925"/>
      <c r="AE12" s="1925" t="s">
        <v>101</v>
      </c>
      <c r="AF12" s="1925"/>
      <c r="AG12" s="1925"/>
      <c r="AH12" s="1925"/>
      <c r="AI12" s="2073"/>
      <c r="AJ12" s="4"/>
      <c r="AK12" s="1715"/>
      <c r="AL12" s="1716"/>
      <c r="AM12" s="1717"/>
      <c r="AN12" s="1460" t="s">
        <v>1007</v>
      </c>
      <c r="AO12" s="1460"/>
      <c r="AP12" s="1460"/>
      <c r="AQ12" s="1460" t="s">
        <v>98</v>
      </c>
      <c r="AR12" s="1460"/>
      <c r="AS12" s="1460"/>
      <c r="AT12" s="2054"/>
      <c r="AU12" s="2054"/>
      <c r="AV12" s="2054"/>
      <c r="AW12" s="2054"/>
      <c r="AX12" s="2054"/>
      <c r="AY12" s="2055"/>
      <c r="AZ12" s="1460" t="s">
        <v>155</v>
      </c>
      <c r="BA12" s="1460"/>
      <c r="BB12" s="1460"/>
      <c r="BC12" s="1460"/>
      <c r="BD12" s="1460"/>
      <c r="BE12" s="1460"/>
      <c r="BF12" s="1460"/>
      <c r="BG12" s="1460"/>
      <c r="BH12" s="2056" t="s">
        <v>154</v>
      </c>
      <c r="BI12" s="2057"/>
      <c r="BJ12" s="2057"/>
      <c r="BK12" s="2057"/>
      <c r="BL12" s="2057"/>
      <c r="BM12" s="2057"/>
      <c r="BN12" s="2057"/>
      <c r="BO12" s="2058"/>
      <c r="BP12" s="4"/>
      <c r="BQ12" s="4"/>
      <c r="BR12" s="4"/>
      <c r="BS12" s="4"/>
    </row>
    <row r="13" spans="1:71" ht="12" customHeight="1" x14ac:dyDescent="0.2">
      <c r="A13" s="1297" t="s">
        <v>165</v>
      </c>
      <c r="B13" s="1298"/>
      <c r="C13" s="1298"/>
      <c r="D13" s="1298"/>
      <c r="E13" s="1298"/>
      <c r="F13" s="1298"/>
      <c r="G13" s="1077"/>
      <c r="H13" s="1996"/>
      <c r="I13" s="1996"/>
      <c r="J13" s="1996"/>
      <c r="K13" s="1996"/>
      <c r="L13" s="250" t="s">
        <v>133</v>
      </c>
      <c r="M13" s="1100"/>
      <c r="N13" s="1100"/>
      <c r="O13" s="1100"/>
      <c r="P13" s="1419"/>
      <c r="Q13" s="6"/>
      <c r="R13" s="6"/>
      <c r="S13" s="1012" t="s">
        <v>105</v>
      </c>
      <c r="T13" s="1013"/>
      <c r="U13" s="1013"/>
      <c r="V13" s="1013"/>
      <c r="W13" s="1013"/>
      <c r="X13" s="1013"/>
      <c r="Y13" s="1013"/>
      <c r="Z13" s="2069"/>
      <c r="AA13" s="1741"/>
      <c r="AB13" s="1741"/>
      <c r="AC13" s="1741"/>
      <c r="AD13" s="1741"/>
      <c r="AE13" s="2069"/>
      <c r="AF13" s="1741"/>
      <c r="AG13" s="1741"/>
      <c r="AH13" s="1741"/>
      <c r="AI13" s="2070"/>
      <c r="AJ13" s="4"/>
      <c r="AK13" s="1283" t="s">
        <v>152</v>
      </c>
      <c r="AL13" s="1284"/>
      <c r="AM13" s="1284"/>
      <c r="AN13" s="1000"/>
      <c r="AO13" s="1000"/>
      <c r="AP13" s="1000"/>
      <c r="AQ13" s="1001"/>
      <c r="AR13" s="1001"/>
      <c r="AS13" s="1023"/>
      <c r="AT13" s="2059"/>
      <c r="AU13" s="2060"/>
      <c r="AV13" s="2060"/>
      <c r="AW13" s="2060"/>
      <c r="AX13" s="2060"/>
      <c r="AY13" s="2061"/>
      <c r="AZ13" s="205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4"/>
      <c r="BQ13" s="4"/>
      <c r="BR13" s="4"/>
      <c r="BS13" s="4"/>
    </row>
    <row r="14" spans="1:71" ht="12" customHeight="1" x14ac:dyDescent="0.2">
      <c r="A14" s="1297" t="s">
        <v>111</v>
      </c>
      <c r="B14" s="1298"/>
      <c r="C14" s="1298"/>
      <c r="D14" s="1298"/>
      <c r="E14" s="1298"/>
      <c r="F14" s="1298"/>
      <c r="G14" s="994"/>
      <c r="H14" s="994"/>
      <c r="I14" s="994"/>
      <c r="J14" s="994"/>
      <c r="K14" s="994"/>
      <c r="L14" s="994"/>
      <c r="M14" s="994"/>
      <c r="N14" s="994"/>
      <c r="O14" s="994"/>
      <c r="P14" s="995"/>
      <c r="Q14" s="6"/>
      <c r="R14" s="6"/>
      <c r="S14" s="996" t="s">
        <v>1007</v>
      </c>
      <c r="T14" s="997"/>
      <c r="U14" s="997"/>
      <c r="V14" s="997"/>
      <c r="W14" s="997"/>
      <c r="X14" s="997"/>
      <c r="Y14" s="997"/>
      <c r="Z14" s="2068"/>
      <c r="AA14" s="933"/>
      <c r="AB14" s="933"/>
      <c r="AC14" s="933"/>
      <c r="AD14" s="933"/>
      <c r="AE14" s="932" t="str">
        <f>IF(AT18="Single Phase",AN13,IF(AT18="Three Phase",IF(MOD(AN13,1)=0,AN13&amp;".0",AN13)&amp;", "&amp;IF(MOD(AN14,1)=0,AN14&amp;".0",AN14)&amp;", "&amp;IF(MOD(AN15,1)=0,AN15&amp;".0",AN15),""))</f>
        <v/>
      </c>
      <c r="AF14" s="932"/>
      <c r="AG14" s="932"/>
      <c r="AH14" s="932"/>
      <c r="AI14" s="1050"/>
      <c r="AJ14" s="4"/>
      <c r="AK14" s="1283" t="s">
        <v>51</v>
      </c>
      <c r="AL14" s="1284"/>
      <c r="AM14" s="1284"/>
      <c r="AN14" s="1000"/>
      <c r="AO14" s="1000"/>
      <c r="AP14" s="1000"/>
      <c r="AQ14" s="1001"/>
      <c r="AR14" s="1001"/>
      <c r="AS14" s="1023"/>
      <c r="AT14" s="2062"/>
      <c r="AU14" s="2063"/>
      <c r="AV14" s="2063"/>
      <c r="AW14" s="2063"/>
      <c r="AX14" s="2063"/>
      <c r="AY14" s="2064"/>
      <c r="AZ14" s="205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4"/>
      <c r="BQ14" s="4"/>
      <c r="BR14" s="4"/>
      <c r="BS14" s="4"/>
    </row>
    <row r="15" spans="1:71" ht="12" customHeight="1" thickBot="1" x14ac:dyDescent="0.25">
      <c r="A15" s="1299" t="s">
        <v>54</v>
      </c>
      <c r="B15" s="1300"/>
      <c r="C15" s="1300"/>
      <c r="D15" s="1300"/>
      <c r="E15" s="1300"/>
      <c r="F15" s="1301"/>
      <c r="G15" s="994"/>
      <c r="H15" s="994"/>
      <c r="I15" s="994"/>
      <c r="J15" s="994"/>
      <c r="K15" s="994"/>
      <c r="L15" s="994"/>
      <c r="M15" s="994"/>
      <c r="N15" s="994"/>
      <c r="O15" s="994"/>
      <c r="P15" s="995"/>
      <c r="Q15" s="6"/>
      <c r="R15" s="6"/>
      <c r="S15" s="1042" t="s">
        <v>98</v>
      </c>
      <c r="T15" s="1043"/>
      <c r="U15" s="1043"/>
      <c r="V15" s="1043"/>
      <c r="W15" s="1043"/>
      <c r="X15" s="1043"/>
      <c r="Y15" s="1043"/>
      <c r="Z15" s="1476"/>
      <c r="AA15" s="1476"/>
      <c r="AB15" s="1476"/>
      <c r="AC15" s="1476"/>
      <c r="AD15" s="1476"/>
      <c r="AE15" s="1178" t="str">
        <f>IF(AT18="Single Phase",AQ13,IF(AT18="Three Phase",AQ13 &amp;", "&amp; AQ14 &amp; ", " &amp; AQ15,""))</f>
        <v/>
      </c>
      <c r="AF15" s="1178"/>
      <c r="AG15" s="1178"/>
      <c r="AH15" s="1178"/>
      <c r="AI15" s="1179"/>
      <c r="AJ15" s="4"/>
      <c r="AK15" s="1283" t="s">
        <v>50</v>
      </c>
      <c r="AL15" s="1284"/>
      <c r="AM15" s="1284"/>
      <c r="AN15" s="1000"/>
      <c r="AO15" s="1000"/>
      <c r="AP15" s="1000"/>
      <c r="AQ15" s="1001"/>
      <c r="AR15" s="1001"/>
      <c r="AS15" s="1023"/>
      <c r="AT15" s="2065"/>
      <c r="AU15" s="2066"/>
      <c r="AV15" s="2066"/>
      <c r="AW15" s="2066"/>
      <c r="AX15" s="2066"/>
      <c r="AY15" s="2067"/>
      <c r="AZ15" s="205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4"/>
      <c r="BQ15" s="4"/>
      <c r="BR15" s="4"/>
      <c r="BS15" s="4"/>
    </row>
    <row r="16" spans="1:71" ht="12" customHeight="1" thickBot="1" x14ac:dyDescent="0.25">
      <c r="A16" s="1299" t="s">
        <v>150</v>
      </c>
      <c r="B16" s="1300"/>
      <c r="C16" s="1300"/>
      <c r="D16" s="1300"/>
      <c r="E16" s="1300"/>
      <c r="F16" s="1301"/>
      <c r="G16" s="994"/>
      <c r="H16" s="994"/>
      <c r="I16" s="994"/>
      <c r="J16" s="994"/>
      <c r="K16" s="994"/>
      <c r="L16" s="994"/>
      <c r="M16" s="994"/>
      <c r="N16" s="994"/>
      <c r="O16" s="994"/>
      <c r="P16" s="995"/>
      <c r="Q16" s="6"/>
      <c r="R16" s="6"/>
      <c r="S16" s="40"/>
      <c r="T16" s="40"/>
      <c r="U16" s="40"/>
      <c r="V16" s="40"/>
      <c r="W16" s="40"/>
      <c r="X16" s="40"/>
      <c r="Y16" s="40"/>
      <c r="Z16" s="40"/>
      <c r="AA16" s="40"/>
      <c r="AB16" s="40"/>
      <c r="AC16" s="40"/>
      <c r="AD16" s="40"/>
      <c r="AE16" s="40"/>
      <c r="AF16" s="40"/>
      <c r="AG16" s="40"/>
      <c r="AH16" s="40"/>
      <c r="AI16" s="40"/>
      <c r="AJ16" s="4"/>
      <c r="AK16" s="1283" t="s">
        <v>144</v>
      </c>
      <c r="AL16" s="1284"/>
      <c r="AM16" s="1284"/>
      <c r="AN16" s="1352" t="str">
        <f>IFERROR(AVERAGE(AN13:AP15),"")</f>
        <v/>
      </c>
      <c r="AO16" s="1352"/>
      <c r="AP16" s="1352"/>
      <c r="AQ16" s="1407" t="str">
        <f>IFERROR(AVERAGE(AQ13:AS15),"")</f>
        <v/>
      </c>
      <c r="AR16" s="1407"/>
      <c r="AS16" s="1285"/>
      <c r="AT16" s="2050"/>
      <c r="AU16" s="2051"/>
      <c r="AV16" s="2051"/>
      <c r="AW16" s="2051"/>
      <c r="AX16" s="2051"/>
      <c r="AY16" s="2052"/>
      <c r="AZ16" s="1409" t="s">
        <v>143</v>
      </c>
      <c r="BA16" s="1409"/>
      <c r="BB16" s="1409"/>
      <c r="BC16" s="1409"/>
      <c r="BD16" s="1409"/>
      <c r="BE16" s="1409"/>
      <c r="BF16" s="1409"/>
      <c r="BG16" s="1409"/>
      <c r="BH16" s="1409"/>
      <c r="BI16" s="1409"/>
      <c r="BJ16" s="1409"/>
      <c r="BK16" s="1409"/>
      <c r="BL16" s="1409"/>
      <c r="BM16" s="1409"/>
      <c r="BN16" s="1409"/>
      <c r="BO16" s="1410"/>
      <c r="BP16" s="4"/>
      <c r="BQ16" s="4"/>
      <c r="BR16" s="4"/>
      <c r="BS16" s="4"/>
    </row>
    <row r="17" spans="1:71" ht="12" customHeight="1" thickBot="1" x14ac:dyDescent="0.25">
      <c r="A17" s="1299" t="s">
        <v>149</v>
      </c>
      <c r="B17" s="1300"/>
      <c r="C17" s="1300"/>
      <c r="D17" s="1300"/>
      <c r="E17" s="1300"/>
      <c r="F17" s="1301"/>
      <c r="G17" s="1388" t="s">
        <v>148</v>
      </c>
      <c r="H17" s="1388"/>
      <c r="I17" s="1388"/>
      <c r="J17" s="1388"/>
      <c r="K17" s="1388"/>
      <c r="L17" s="1388"/>
      <c r="M17" s="1388"/>
      <c r="N17" s="1388"/>
      <c r="O17" s="1388"/>
      <c r="P17" s="1389"/>
      <c r="Q17" s="6"/>
      <c r="R17" s="6"/>
      <c r="S17" s="133"/>
      <c r="T17" s="1288" t="s">
        <v>402</v>
      </c>
      <c r="U17" s="1289"/>
      <c r="V17" s="1289"/>
      <c r="W17" s="1289"/>
      <c r="X17" s="1289"/>
      <c r="Y17" s="1289"/>
      <c r="Z17" s="1289"/>
      <c r="AA17" s="1289"/>
      <c r="AB17" s="1289"/>
      <c r="AC17" s="1289"/>
      <c r="AD17" s="1289"/>
      <c r="AE17" s="1289"/>
      <c r="AF17" s="1289"/>
      <c r="AG17" s="1289"/>
      <c r="AH17" s="1289"/>
      <c r="AI17" s="1290"/>
      <c r="AJ17" s="4"/>
      <c r="AK17" s="2074"/>
      <c r="AL17" s="2075"/>
      <c r="AM17" s="2075"/>
      <c r="AN17" s="2075"/>
      <c r="AO17" s="2075"/>
      <c r="AP17" s="2075"/>
      <c r="AQ17" s="2075"/>
      <c r="AR17" s="2075"/>
      <c r="AS17" s="2076"/>
      <c r="AT17" s="1764" t="s">
        <v>141</v>
      </c>
      <c r="AU17" s="1764"/>
      <c r="AV17" s="1764"/>
      <c r="AW17" s="1764"/>
      <c r="AX17" s="1764"/>
      <c r="AY17" s="2080"/>
      <c r="AZ17" s="1411" t="s">
        <v>140</v>
      </c>
      <c r="BA17" s="1412"/>
      <c r="BB17" s="1412"/>
      <c r="BC17" s="1412"/>
      <c r="BD17" s="1412"/>
      <c r="BE17" s="1412"/>
      <c r="BF17" s="1412"/>
      <c r="BG17" s="1412"/>
      <c r="BH17" s="1412"/>
      <c r="BI17" s="1412"/>
      <c r="BJ17" s="1412"/>
      <c r="BK17" s="1412"/>
      <c r="BL17" s="1412"/>
      <c r="BM17" s="1412"/>
      <c r="BN17" s="1412"/>
      <c r="BO17" s="1413"/>
      <c r="BP17" s="4"/>
      <c r="BQ17" s="4"/>
      <c r="BR17" s="4"/>
      <c r="BS17" s="4"/>
    </row>
    <row r="18" spans="1:71" ht="12.75" customHeight="1" thickTop="1" thickBot="1" x14ac:dyDescent="0.25">
      <c r="A18" s="1297" t="s">
        <v>146</v>
      </c>
      <c r="B18" s="1298"/>
      <c r="C18" s="1298"/>
      <c r="D18" s="1298"/>
      <c r="E18" s="1298"/>
      <c r="F18" s="1298"/>
      <c r="G18" s="994"/>
      <c r="H18" s="994"/>
      <c r="I18" s="994"/>
      <c r="J18" s="994"/>
      <c r="K18" s="994"/>
      <c r="L18" s="994"/>
      <c r="M18" s="994"/>
      <c r="N18" s="994"/>
      <c r="O18" s="994"/>
      <c r="P18" s="995"/>
      <c r="Q18" s="6"/>
      <c r="R18" s="6"/>
      <c r="S18" s="40"/>
      <c r="T18" s="1701"/>
      <c r="U18" s="1702"/>
      <c r="V18" s="1702"/>
      <c r="W18" s="1702"/>
      <c r="X18" s="1702"/>
      <c r="Y18" s="1702"/>
      <c r="Z18" s="1702" t="s">
        <v>102</v>
      </c>
      <c r="AA18" s="1702"/>
      <c r="AB18" s="1702"/>
      <c r="AC18" s="1702"/>
      <c r="AD18" s="1702"/>
      <c r="AE18" s="1702" t="s">
        <v>101</v>
      </c>
      <c r="AF18" s="1702"/>
      <c r="AG18" s="1702"/>
      <c r="AH18" s="1702"/>
      <c r="AI18" s="1703"/>
      <c r="AJ18" s="4"/>
      <c r="AK18" s="2077"/>
      <c r="AL18" s="2078"/>
      <c r="AM18" s="2078"/>
      <c r="AN18" s="2078"/>
      <c r="AO18" s="2078"/>
      <c r="AP18" s="2078"/>
      <c r="AQ18" s="2078"/>
      <c r="AR18" s="2078"/>
      <c r="AS18" s="2079"/>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4"/>
      <c r="BQ18" s="4"/>
      <c r="BR18" s="4"/>
      <c r="BS18" s="4"/>
    </row>
    <row r="19" spans="1:71" ht="12" customHeight="1" thickBot="1" x14ac:dyDescent="0.25">
      <c r="A19" s="1297" t="s">
        <v>164</v>
      </c>
      <c r="B19" s="1298"/>
      <c r="C19" s="1298"/>
      <c r="D19" s="1298"/>
      <c r="E19" s="1298"/>
      <c r="F19" s="1298"/>
      <c r="G19" s="994"/>
      <c r="H19" s="994"/>
      <c r="I19" s="994"/>
      <c r="J19" s="994"/>
      <c r="K19" s="994"/>
      <c r="L19" s="994"/>
      <c r="M19" s="994"/>
      <c r="N19" s="994"/>
      <c r="O19" s="994"/>
      <c r="P19" s="995"/>
      <c r="Q19" s="6"/>
      <c r="R19" s="6"/>
      <c r="S19" s="40"/>
      <c r="T19" s="1297" t="s">
        <v>161</v>
      </c>
      <c r="U19" s="1298"/>
      <c r="V19" s="1298"/>
      <c r="W19" s="1298"/>
      <c r="X19" s="1298"/>
      <c r="Y19" s="1298"/>
      <c r="Z19" s="950"/>
      <c r="AA19" s="950"/>
      <c r="AB19" s="950"/>
      <c r="AC19" s="950"/>
      <c r="AD19" s="950"/>
      <c r="AE19" s="1959" t="str">
        <f>AC53</f>
        <v/>
      </c>
      <c r="AF19" s="1959"/>
      <c r="AG19" s="1959"/>
      <c r="AH19" s="1959"/>
      <c r="AI19" s="1997"/>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thickBot="1" x14ac:dyDescent="0.25">
      <c r="A20" s="1315" t="s">
        <v>163</v>
      </c>
      <c r="B20" s="1316"/>
      <c r="C20" s="1316"/>
      <c r="D20" s="1316"/>
      <c r="E20" s="1316"/>
      <c r="F20" s="1316"/>
      <c r="G20" s="1338"/>
      <c r="H20" s="1338"/>
      <c r="I20" s="1338"/>
      <c r="J20" s="1338"/>
      <c r="K20" s="1338"/>
      <c r="L20" s="1338"/>
      <c r="M20" s="1338"/>
      <c r="N20" s="1338"/>
      <c r="O20" s="1338"/>
      <c r="P20" s="1993"/>
      <c r="Q20" s="6"/>
      <c r="R20" s="6"/>
      <c r="S20" s="40"/>
      <c r="T20" s="1297" t="s">
        <v>160</v>
      </c>
      <c r="U20" s="1298"/>
      <c r="V20" s="1298"/>
      <c r="W20" s="1298"/>
      <c r="X20" s="1298"/>
      <c r="Y20" s="1298"/>
      <c r="Z20" s="950"/>
      <c r="AA20" s="950"/>
      <c r="AB20" s="950"/>
      <c r="AC20" s="950"/>
      <c r="AD20" s="950"/>
      <c r="AE20" s="1959" t="str">
        <f>IFERROR(AE19-AE21,"")</f>
        <v/>
      </c>
      <c r="AF20" s="1959"/>
      <c r="AG20" s="1959"/>
      <c r="AH20" s="1959"/>
      <c r="AI20" s="1997"/>
      <c r="AJ20" s="4"/>
      <c r="AK20" s="1276" t="s">
        <v>696</v>
      </c>
      <c r="AL20" s="1277"/>
      <c r="AM20" s="1277"/>
      <c r="AN20" s="1277"/>
      <c r="AO20" s="1277"/>
      <c r="AP20" s="1277"/>
      <c r="AQ20" s="1277"/>
      <c r="AR20" s="1277"/>
      <c r="AS20" s="1277"/>
      <c r="AT20" s="1277"/>
      <c r="AU20" s="1277"/>
      <c r="AV20" s="1277"/>
      <c r="AW20" s="1277"/>
      <c r="AX20" s="1277"/>
      <c r="AY20" s="1278"/>
      <c r="AZ20" s="4"/>
      <c r="BA20" s="4"/>
      <c r="BB20" s="4"/>
      <c r="BC20" s="4"/>
      <c r="BD20" s="4"/>
      <c r="BE20" s="4"/>
      <c r="BF20" s="2048" t="s">
        <v>136</v>
      </c>
      <c r="BG20" s="1800"/>
      <c r="BH20" s="1800"/>
      <c r="BI20" s="1800"/>
      <c r="BJ20" s="1800"/>
      <c r="BK20" s="1800"/>
      <c r="BL20" s="1800"/>
      <c r="BM20" s="1800"/>
      <c r="BN20" s="1800"/>
      <c r="BO20" s="1800"/>
      <c r="BP20" s="1800"/>
      <c r="BQ20" s="1800"/>
      <c r="BR20" s="1800"/>
      <c r="BS20" s="2049"/>
    </row>
    <row r="21" spans="1:71" ht="12" customHeight="1" thickTop="1" thickBot="1" x14ac:dyDescent="0.25">
      <c r="A21" s="6"/>
      <c r="B21" s="6"/>
      <c r="C21" s="6"/>
      <c r="D21" s="6"/>
      <c r="E21" s="6"/>
      <c r="F21" s="6"/>
      <c r="G21" s="6"/>
      <c r="H21" s="6"/>
      <c r="I21" s="6"/>
      <c r="J21" s="6"/>
      <c r="K21" s="6"/>
      <c r="L21" s="6"/>
      <c r="M21" s="6"/>
      <c r="N21" s="6"/>
      <c r="O21" s="6"/>
      <c r="P21" s="6"/>
      <c r="Q21" s="6"/>
      <c r="R21" s="6"/>
      <c r="S21" s="40"/>
      <c r="T21" s="1297" t="s">
        <v>403</v>
      </c>
      <c r="U21" s="1298"/>
      <c r="V21" s="1298"/>
      <c r="W21" s="1298"/>
      <c r="X21" s="1298"/>
      <c r="Y21" s="1298"/>
      <c r="Z21" s="950"/>
      <c r="AA21" s="950"/>
      <c r="AB21" s="950"/>
      <c r="AC21" s="950"/>
      <c r="AD21" s="950"/>
      <c r="AE21" s="950"/>
      <c r="AF21" s="950"/>
      <c r="AG21" s="950"/>
      <c r="AH21" s="950"/>
      <c r="AI21" s="1518"/>
      <c r="AJ21" s="4"/>
      <c r="AK21" s="973"/>
      <c r="AL21" s="974"/>
      <c r="AM21" s="974"/>
      <c r="AN21" s="974"/>
      <c r="AO21" s="975"/>
      <c r="AP21" s="976"/>
      <c r="AQ21" s="974"/>
      <c r="AR21" s="974"/>
      <c r="AS21" s="974"/>
      <c r="AT21" s="975"/>
      <c r="AU21" s="976"/>
      <c r="AV21" s="974"/>
      <c r="AW21" s="974"/>
      <c r="AX21" s="974"/>
      <c r="AY21" s="977"/>
      <c r="AZ21" s="4"/>
      <c r="BA21" s="4"/>
      <c r="BB21" s="4"/>
      <c r="BC21" s="4"/>
      <c r="BD21" s="4"/>
      <c r="BE21" s="4"/>
      <c r="BF21" s="261"/>
      <c r="BG21" s="176"/>
      <c r="BH21" s="176"/>
      <c r="BI21" s="176"/>
      <c r="BJ21" s="176"/>
      <c r="BK21" s="176"/>
      <c r="BL21" s="176"/>
      <c r="BM21" s="176"/>
      <c r="BN21" s="176"/>
      <c r="BO21" s="176"/>
      <c r="BP21" s="176"/>
      <c r="BQ21" s="176"/>
      <c r="BR21" s="176"/>
      <c r="BS21" s="262"/>
    </row>
    <row r="22" spans="1:71" ht="12" customHeight="1" thickBot="1" x14ac:dyDescent="0.25">
      <c r="A22" s="1288" t="s">
        <v>159</v>
      </c>
      <c r="B22" s="1289"/>
      <c r="C22" s="1289"/>
      <c r="D22" s="1289"/>
      <c r="E22" s="1289"/>
      <c r="F22" s="1289"/>
      <c r="G22" s="1289"/>
      <c r="H22" s="1289"/>
      <c r="I22" s="1289"/>
      <c r="J22" s="1289"/>
      <c r="K22" s="1289"/>
      <c r="L22" s="1289"/>
      <c r="M22" s="1289"/>
      <c r="N22" s="1289"/>
      <c r="O22" s="1289"/>
      <c r="P22" s="1290"/>
      <c r="Q22" s="42"/>
      <c r="R22" s="42"/>
      <c r="S22" s="42"/>
      <c r="T22" s="1315" t="s">
        <v>230</v>
      </c>
      <c r="U22" s="1316"/>
      <c r="V22" s="1316"/>
      <c r="W22" s="1316"/>
      <c r="X22" s="1316"/>
      <c r="Y22" s="1316"/>
      <c r="Z22" s="1476"/>
      <c r="AA22" s="1476"/>
      <c r="AB22" s="1476"/>
      <c r="AC22" s="1476"/>
      <c r="AD22" s="1476"/>
      <c r="AE22" s="1302" t="str">
        <f>IFERROR(AE21+AE20,"")</f>
        <v/>
      </c>
      <c r="AF22" s="1302"/>
      <c r="AG22" s="1302"/>
      <c r="AH22" s="1302"/>
      <c r="AI22" s="2081"/>
      <c r="AJ22" s="4"/>
      <c r="AK22" s="969"/>
      <c r="AL22" s="945"/>
      <c r="AM22" s="945"/>
      <c r="AN22" s="945"/>
      <c r="AO22" s="946"/>
      <c r="AP22" s="944"/>
      <c r="AQ22" s="945"/>
      <c r="AR22" s="945"/>
      <c r="AS22" s="945"/>
      <c r="AT22" s="946"/>
      <c r="AU22" s="944"/>
      <c r="AV22" s="945"/>
      <c r="AW22" s="945"/>
      <c r="AX22" s="945"/>
      <c r="AY22" s="949"/>
      <c r="AZ22" s="4"/>
      <c r="BA22" s="4"/>
      <c r="BB22" s="4"/>
      <c r="BC22" s="4"/>
      <c r="BD22" s="4"/>
      <c r="BE22" s="4"/>
      <c r="BF22" s="261"/>
      <c r="BG22" s="176"/>
      <c r="BH22" s="176"/>
      <c r="BI22" s="176"/>
      <c r="BJ22" s="176"/>
      <c r="BK22" s="176"/>
      <c r="BL22" s="176"/>
      <c r="BM22" s="176"/>
      <c r="BN22" s="176"/>
      <c r="BO22" s="176"/>
      <c r="BP22" s="176"/>
      <c r="BQ22" s="176"/>
      <c r="BR22" s="176"/>
      <c r="BS22" s="262"/>
    </row>
    <row r="23" spans="1:71" ht="12" customHeight="1" thickTop="1" thickBot="1" x14ac:dyDescent="0.25">
      <c r="A23" s="2082" t="s">
        <v>365</v>
      </c>
      <c r="B23" s="2083"/>
      <c r="C23" s="2083"/>
      <c r="D23" s="2083"/>
      <c r="E23" s="2083"/>
      <c r="F23" s="2083"/>
      <c r="G23" s="2083"/>
      <c r="H23" s="2083"/>
      <c r="I23" s="2083"/>
      <c r="J23" s="2083"/>
      <c r="K23" s="2083"/>
      <c r="L23" s="2086"/>
      <c r="M23" s="2087"/>
      <c r="N23" s="2087"/>
      <c r="O23" s="2084" t="str">
        <f>IF(ISNUMBER(L23),"%","")</f>
        <v/>
      </c>
      <c r="P23" s="2085"/>
      <c r="Q23" s="42"/>
      <c r="R23" s="42"/>
      <c r="S23" s="42"/>
      <c r="T23" s="42"/>
      <c r="U23" s="42"/>
      <c r="V23" s="42"/>
      <c r="W23" s="42"/>
      <c r="X23" s="42"/>
      <c r="Y23" s="42"/>
      <c r="Z23" s="42"/>
      <c r="AA23" s="42"/>
      <c r="AB23" s="42"/>
      <c r="AC23" s="42"/>
      <c r="AD23" s="42"/>
      <c r="AE23" s="42"/>
      <c r="AF23" s="42"/>
      <c r="AG23" s="42"/>
      <c r="AH23" s="42"/>
      <c r="AI23" s="42"/>
      <c r="AJ23" s="4"/>
      <c r="AK23" s="969"/>
      <c r="AL23" s="945"/>
      <c r="AM23" s="945"/>
      <c r="AN23" s="945"/>
      <c r="AO23" s="946"/>
      <c r="AP23" s="944"/>
      <c r="AQ23" s="945"/>
      <c r="AR23" s="945"/>
      <c r="AS23" s="945"/>
      <c r="AT23" s="946"/>
      <c r="AU23" s="944"/>
      <c r="AV23" s="945"/>
      <c r="AW23" s="945"/>
      <c r="AX23" s="945"/>
      <c r="AY23" s="949"/>
      <c r="AZ23" s="4"/>
      <c r="BA23" s="4"/>
      <c r="BB23" s="4"/>
      <c r="BC23" s="4"/>
      <c r="BD23" s="4"/>
      <c r="BE23" s="4"/>
      <c r="BF23" s="261"/>
      <c r="BG23" s="176"/>
      <c r="BH23" s="176"/>
      <c r="BI23" s="176"/>
      <c r="BJ23" s="176"/>
      <c r="BK23" s="176"/>
      <c r="BL23" s="176"/>
      <c r="BM23" s="176"/>
      <c r="BN23" s="176"/>
      <c r="BO23" s="176"/>
      <c r="BP23" s="176"/>
      <c r="BQ23" s="176"/>
      <c r="BR23" s="176"/>
      <c r="BS23" s="262"/>
    </row>
    <row r="24" spans="1:71" ht="12" customHeight="1" thickBot="1" x14ac:dyDescent="0.25">
      <c r="A24" s="362"/>
      <c r="B24" s="362"/>
      <c r="C24" s="362"/>
      <c r="D24" s="362"/>
      <c r="E24" s="362"/>
      <c r="F24" s="362"/>
      <c r="G24" s="362"/>
      <c r="H24" s="362"/>
      <c r="I24" s="362"/>
      <c r="J24" s="362"/>
      <c r="K24" s="362"/>
      <c r="L24" s="362"/>
      <c r="M24" s="362"/>
      <c r="N24" s="362"/>
      <c r="O24" s="362"/>
      <c r="P24" s="362"/>
      <c r="Q24" s="42"/>
      <c r="R24" s="42"/>
      <c r="S24" s="42"/>
      <c r="T24" s="1334" t="s">
        <v>654</v>
      </c>
      <c r="U24" s="1335"/>
      <c r="V24" s="1335"/>
      <c r="W24" s="1335"/>
      <c r="X24" s="1335"/>
      <c r="Y24" s="1335"/>
      <c r="Z24" s="1335"/>
      <c r="AA24" s="1335"/>
      <c r="AB24" s="1335"/>
      <c r="AC24" s="1335"/>
      <c r="AD24" s="1335"/>
      <c r="AE24" s="1335"/>
      <c r="AF24" s="1335"/>
      <c r="AG24" s="1335"/>
      <c r="AH24" s="1335"/>
      <c r="AI24" s="1362"/>
      <c r="AJ24" s="4"/>
      <c r="AK24" s="969"/>
      <c r="AL24" s="945"/>
      <c r="AM24" s="945"/>
      <c r="AN24" s="945"/>
      <c r="AO24" s="946"/>
      <c r="AP24" s="944"/>
      <c r="AQ24" s="945"/>
      <c r="AR24" s="945"/>
      <c r="AS24" s="945"/>
      <c r="AT24" s="946"/>
      <c r="AU24" s="944"/>
      <c r="AV24" s="945"/>
      <c r="AW24" s="945"/>
      <c r="AX24" s="945"/>
      <c r="AY24" s="949"/>
      <c r="AZ24" s="4"/>
      <c r="BA24" s="4"/>
      <c r="BB24" s="4"/>
      <c r="BC24" s="4"/>
      <c r="BD24" s="4"/>
      <c r="BE24" s="4"/>
      <c r="BF24" s="261"/>
      <c r="BG24" s="176"/>
      <c r="BH24" s="176"/>
      <c r="BI24" s="176"/>
      <c r="BJ24" s="176"/>
      <c r="BK24" s="176"/>
      <c r="BL24" s="176"/>
      <c r="BM24" s="176"/>
      <c r="BN24" s="176"/>
      <c r="BO24" s="176"/>
      <c r="BP24" s="176"/>
      <c r="BQ24" s="176"/>
      <c r="BR24" s="176"/>
      <c r="BS24" s="262"/>
    </row>
    <row r="25" spans="1:71" ht="12.75" customHeight="1" x14ac:dyDescent="0.2">
      <c r="A25" s="357"/>
      <c r="B25" s="358"/>
      <c r="C25" s="358"/>
      <c r="D25" s="358"/>
      <c r="E25" s="358"/>
      <c r="F25" s="358"/>
      <c r="G25" s="358"/>
      <c r="H25" s="358"/>
      <c r="I25" s="358"/>
      <c r="J25" s="358"/>
      <c r="K25" s="358"/>
      <c r="L25" s="358"/>
      <c r="M25" s="358"/>
      <c r="N25" s="358"/>
      <c r="O25" s="358"/>
      <c r="P25" s="359"/>
      <c r="Q25" s="42"/>
      <c r="R25" s="42"/>
      <c r="S25" s="42"/>
      <c r="T25" s="2102" t="s">
        <v>165</v>
      </c>
      <c r="U25" s="2103"/>
      <c r="V25" s="2103"/>
      <c r="W25" s="2103"/>
      <c r="X25" s="2103"/>
      <c r="Y25" s="2103"/>
      <c r="Z25" s="1077"/>
      <c r="AA25" s="1996"/>
      <c r="AB25" s="1996"/>
      <c r="AC25" s="1996"/>
      <c r="AD25" s="1996"/>
      <c r="AE25" s="356" t="s">
        <v>133</v>
      </c>
      <c r="AF25" s="1100"/>
      <c r="AG25" s="1100"/>
      <c r="AH25" s="1100"/>
      <c r="AI25" s="1419"/>
      <c r="AJ25" s="4"/>
      <c r="AK25" s="969"/>
      <c r="AL25" s="945"/>
      <c r="AM25" s="945"/>
      <c r="AN25" s="945"/>
      <c r="AO25" s="946"/>
      <c r="AP25" s="944"/>
      <c r="AQ25" s="945"/>
      <c r="AR25" s="945"/>
      <c r="AS25" s="945"/>
      <c r="AT25" s="946"/>
      <c r="AU25" s="944"/>
      <c r="AV25" s="945"/>
      <c r="AW25" s="945"/>
      <c r="AX25" s="945"/>
      <c r="AY25" s="949"/>
      <c r="AZ25" s="4"/>
      <c r="BA25" s="4"/>
      <c r="BB25" s="4"/>
      <c r="BC25" s="4"/>
      <c r="BD25" s="4"/>
      <c r="BE25" s="4"/>
      <c r="BF25" s="261"/>
      <c r="BG25" s="176"/>
      <c r="BH25" s="176"/>
      <c r="BI25" s="176"/>
      <c r="BJ25" s="176"/>
      <c r="BK25" s="176"/>
      <c r="BL25" s="176"/>
      <c r="BM25" s="176"/>
      <c r="BN25" s="176"/>
      <c r="BO25" s="176"/>
      <c r="BP25" s="176"/>
      <c r="BQ25" s="176"/>
      <c r="BR25" s="176"/>
      <c r="BS25" s="262"/>
    </row>
    <row r="26" spans="1:71" ht="12" customHeight="1" thickBot="1" x14ac:dyDescent="0.25">
      <c r="A26" s="360"/>
      <c r="B26" s="3"/>
      <c r="C26" s="3"/>
      <c r="D26" s="3"/>
      <c r="E26" s="3"/>
      <c r="F26" s="3"/>
      <c r="G26" s="3"/>
      <c r="H26" s="3"/>
      <c r="I26" s="3"/>
      <c r="J26" s="3"/>
      <c r="K26" s="3"/>
      <c r="L26" s="3"/>
      <c r="M26" s="3"/>
      <c r="N26" s="3"/>
      <c r="O26" s="3"/>
      <c r="P26" s="361"/>
      <c r="Q26" s="42"/>
      <c r="R26" s="42"/>
      <c r="S26" s="42"/>
      <c r="T26" s="1297" t="s">
        <v>164</v>
      </c>
      <c r="U26" s="1298"/>
      <c r="V26" s="1298"/>
      <c r="W26" s="1298"/>
      <c r="X26" s="1298"/>
      <c r="Y26" s="1298"/>
      <c r="Z26" s="994"/>
      <c r="AA26" s="994"/>
      <c r="AB26" s="994"/>
      <c r="AC26" s="994"/>
      <c r="AD26" s="994"/>
      <c r="AE26" s="994"/>
      <c r="AF26" s="994"/>
      <c r="AG26" s="994"/>
      <c r="AH26" s="994"/>
      <c r="AI26" s="995"/>
      <c r="AJ26" s="4"/>
      <c r="AK26" s="952"/>
      <c r="AL26" s="942"/>
      <c r="AM26" s="942"/>
      <c r="AN26" s="942"/>
      <c r="AO26" s="943"/>
      <c r="AP26" s="941"/>
      <c r="AQ26" s="942"/>
      <c r="AR26" s="942"/>
      <c r="AS26" s="942"/>
      <c r="AT26" s="943"/>
      <c r="AU26" s="941"/>
      <c r="AV26" s="942"/>
      <c r="AW26" s="942"/>
      <c r="AX26" s="942"/>
      <c r="AY26" s="951"/>
      <c r="AZ26" s="4"/>
      <c r="BA26" s="4"/>
      <c r="BB26" s="4"/>
      <c r="BC26" s="4"/>
      <c r="BD26" s="4"/>
      <c r="BE26" s="4"/>
      <c r="BF26" s="261"/>
      <c r="BG26" s="176"/>
      <c r="BH26" s="176"/>
      <c r="BI26" s="176"/>
      <c r="BJ26" s="176"/>
      <c r="BK26" s="176"/>
      <c r="BL26" s="176"/>
      <c r="BM26" s="176"/>
      <c r="BN26" s="176"/>
      <c r="BO26" s="176"/>
      <c r="BP26" s="176"/>
      <c r="BQ26" s="176"/>
      <c r="BR26" s="176"/>
      <c r="BS26" s="262"/>
    </row>
    <row r="27" spans="1:71" ht="12" customHeight="1" x14ac:dyDescent="0.2">
      <c r="A27" s="360"/>
      <c r="B27" s="3"/>
      <c r="C27" s="3"/>
      <c r="D27" s="3"/>
      <c r="E27" s="3"/>
      <c r="F27" s="3"/>
      <c r="G27" s="3"/>
      <c r="H27" s="3"/>
      <c r="I27" s="3"/>
      <c r="J27" s="3"/>
      <c r="K27" s="3"/>
      <c r="L27" s="3"/>
      <c r="M27" s="3"/>
      <c r="N27" s="3"/>
      <c r="O27" s="3"/>
      <c r="P27" s="361"/>
      <c r="Q27" s="42"/>
      <c r="R27" s="42"/>
      <c r="S27" s="42"/>
      <c r="T27" s="1297" t="s">
        <v>163</v>
      </c>
      <c r="U27" s="1298"/>
      <c r="V27" s="1298"/>
      <c r="W27" s="1298"/>
      <c r="X27" s="1298"/>
      <c r="Y27" s="1298"/>
      <c r="Z27" s="934"/>
      <c r="AA27" s="934"/>
      <c r="AB27" s="934"/>
      <c r="AC27" s="934"/>
      <c r="AD27" s="934"/>
      <c r="AE27" s="934"/>
      <c r="AF27" s="934"/>
      <c r="AG27" s="934"/>
      <c r="AH27" s="934"/>
      <c r="AI27" s="1022"/>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ht="12" customHeight="1" x14ac:dyDescent="0.2">
      <c r="A28" s="360"/>
      <c r="B28" s="3"/>
      <c r="C28" s="3"/>
      <c r="D28" s="3"/>
      <c r="E28" s="3"/>
      <c r="F28" s="3"/>
      <c r="G28" s="3"/>
      <c r="H28" s="3"/>
      <c r="I28" s="3"/>
      <c r="J28" s="3"/>
      <c r="K28" s="3"/>
      <c r="L28" s="3"/>
      <c r="M28" s="3"/>
      <c r="N28" s="3"/>
      <c r="O28" s="3"/>
      <c r="P28" s="361"/>
      <c r="Q28" s="42"/>
      <c r="R28" s="42"/>
      <c r="S28" s="42"/>
      <c r="T28" s="1678"/>
      <c r="U28" s="1679"/>
      <c r="V28" s="1679"/>
      <c r="W28" s="1679"/>
      <c r="X28" s="1679"/>
      <c r="Y28" s="1679"/>
      <c r="Z28" s="2100" t="s">
        <v>102</v>
      </c>
      <c r="AA28" s="2100"/>
      <c r="AB28" s="2100"/>
      <c r="AC28" s="2100"/>
      <c r="AD28" s="2100"/>
      <c r="AE28" s="2100" t="s">
        <v>101</v>
      </c>
      <c r="AF28" s="2100"/>
      <c r="AG28" s="2100"/>
      <c r="AH28" s="2100"/>
      <c r="AI28" s="2101"/>
      <c r="AJ28" s="4"/>
      <c r="AK28" s="4"/>
      <c r="AL28" s="4"/>
      <c r="AM28" s="4"/>
      <c r="AN28" s="4"/>
      <c r="AO28" s="4"/>
      <c r="AP28" s="4"/>
      <c r="AQ28" s="4"/>
      <c r="AR28" s="4"/>
      <c r="AS28" s="4"/>
      <c r="AT28" s="4"/>
      <c r="AU28" s="4"/>
      <c r="AV28" s="4"/>
      <c r="AW28" s="4"/>
      <c r="AX28" s="4"/>
      <c r="AY28" s="4"/>
      <c r="AZ28" s="4"/>
      <c r="BA28" s="4"/>
      <c r="BB28" s="4"/>
      <c r="BC28" s="4"/>
      <c r="BD28" s="4"/>
      <c r="BE28" s="4"/>
      <c r="BF28" s="261"/>
      <c r="BG28" s="176"/>
      <c r="BH28" s="176"/>
      <c r="BI28" s="176"/>
      <c r="BJ28" s="176"/>
      <c r="BK28" s="176"/>
      <c r="BL28" s="176"/>
      <c r="BM28" s="176"/>
      <c r="BN28" s="176"/>
      <c r="BO28" s="176"/>
      <c r="BP28" s="176"/>
      <c r="BQ28" s="176"/>
      <c r="BR28" s="176"/>
      <c r="BS28" s="262"/>
    </row>
    <row r="29" spans="1:71" ht="12" customHeight="1" x14ac:dyDescent="0.2">
      <c r="A29" s="360"/>
      <c r="B29" s="3"/>
      <c r="C29" s="3"/>
      <c r="D29" s="3"/>
      <c r="E29" s="3"/>
      <c r="F29" s="3"/>
      <c r="G29" s="3"/>
      <c r="H29" s="3"/>
      <c r="I29" s="3"/>
      <c r="J29" s="3"/>
      <c r="K29" s="3"/>
      <c r="L29" s="3"/>
      <c r="M29" s="3"/>
      <c r="N29" s="3"/>
      <c r="O29" s="3"/>
      <c r="P29" s="361"/>
      <c r="Q29" s="42"/>
      <c r="R29" s="42"/>
      <c r="S29" s="42"/>
      <c r="T29" s="1297" t="s">
        <v>651</v>
      </c>
      <c r="U29" s="1298"/>
      <c r="V29" s="1298"/>
      <c r="W29" s="1298"/>
      <c r="X29" s="1298"/>
      <c r="Y29" s="1298"/>
      <c r="Z29" s="950"/>
      <c r="AA29" s="950"/>
      <c r="AB29" s="950"/>
      <c r="AC29" s="950"/>
      <c r="AD29" s="950"/>
      <c r="AE29" s="950"/>
      <c r="AF29" s="950"/>
      <c r="AG29" s="950"/>
      <c r="AH29" s="950"/>
      <c r="AI29" s="1518"/>
      <c r="AJ29" s="4"/>
      <c r="AK29" s="4"/>
      <c r="AL29" s="4"/>
      <c r="AM29" s="4"/>
      <c r="AN29" s="4"/>
      <c r="AO29" s="4"/>
      <c r="AP29" s="4"/>
      <c r="AQ29" s="4"/>
      <c r="AR29" s="4"/>
      <c r="AS29" s="4"/>
      <c r="AT29" s="4"/>
      <c r="AU29" s="4"/>
      <c r="AV29" s="4"/>
      <c r="AW29" s="4"/>
      <c r="AX29" s="4"/>
      <c r="AY29" s="4"/>
      <c r="AZ29" s="4"/>
      <c r="BA29" s="4"/>
      <c r="BB29" s="4"/>
      <c r="BC29" s="4"/>
      <c r="BD29" s="4"/>
      <c r="BE29" s="4"/>
      <c r="BF29" s="261"/>
      <c r="BG29" s="176"/>
      <c r="BH29" s="176"/>
      <c r="BI29" s="176"/>
      <c r="BJ29" s="176"/>
      <c r="BK29" s="176"/>
      <c r="BL29" s="176"/>
      <c r="BM29" s="176"/>
      <c r="BN29" s="176"/>
      <c r="BO29" s="176"/>
      <c r="BP29" s="176"/>
      <c r="BQ29" s="176"/>
      <c r="BR29" s="176"/>
      <c r="BS29" s="262"/>
    </row>
    <row r="30" spans="1:71" ht="12" customHeight="1" thickBot="1" x14ac:dyDescent="0.25">
      <c r="A30" s="360"/>
      <c r="B30" s="3"/>
      <c r="C30" s="3"/>
      <c r="D30" s="3"/>
      <c r="E30" s="3"/>
      <c r="F30" s="3"/>
      <c r="G30" s="3"/>
      <c r="H30" s="3"/>
      <c r="I30" s="3"/>
      <c r="J30" s="3"/>
      <c r="K30" s="3"/>
      <c r="L30" s="3"/>
      <c r="M30" s="3"/>
      <c r="N30" s="3"/>
      <c r="O30" s="3"/>
      <c r="P30" s="361"/>
      <c r="Q30" s="6"/>
      <c r="R30" s="6"/>
      <c r="S30" s="6"/>
      <c r="T30" s="1315" t="s">
        <v>652</v>
      </c>
      <c r="U30" s="1316"/>
      <c r="V30" s="1316"/>
      <c r="W30" s="1316"/>
      <c r="X30" s="1316"/>
      <c r="Y30" s="1316"/>
      <c r="Z30" s="1476"/>
      <c r="AA30" s="1476"/>
      <c r="AB30" s="1476"/>
      <c r="AC30" s="1476"/>
      <c r="AD30" s="1476"/>
      <c r="AE30" s="1476"/>
      <c r="AF30" s="1476"/>
      <c r="AG30" s="1476"/>
      <c r="AH30" s="1476"/>
      <c r="AI30" s="1995"/>
      <c r="AJ30" s="4"/>
      <c r="AK30" s="4"/>
      <c r="AL30" s="4"/>
      <c r="AM30" s="4"/>
      <c r="AN30" s="4"/>
      <c r="AO30" s="4"/>
      <c r="AP30" s="4"/>
      <c r="AQ30" s="4"/>
      <c r="AR30" s="4"/>
      <c r="AS30" s="4"/>
      <c r="AT30" s="4"/>
      <c r="AU30" s="4"/>
      <c r="AV30" s="4"/>
      <c r="AW30" s="4"/>
      <c r="AX30" s="4"/>
      <c r="AY30" s="4"/>
      <c r="AZ30" s="4"/>
      <c r="BA30" s="4"/>
      <c r="BB30" s="4"/>
      <c r="BC30" s="4"/>
      <c r="BD30" s="4"/>
      <c r="BE30" s="4"/>
      <c r="BF30" s="261"/>
      <c r="BG30" s="176"/>
      <c r="BH30" s="176"/>
      <c r="BI30" s="176"/>
      <c r="BJ30" s="176"/>
      <c r="BK30" s="176"/>
      <c r="BL30" s="176"/>
      <c r="BM30" s="176"/>
      <c r="BN30" s="176"/>
      <c r="BO30" s="176"/>
      <c r="BP30" s="176"/>
      <c r="BQ30" s="176"/>
      <c r="BR30" s="176"/>
      <c r="BS30" s="262"/>
    </row>
    <row r="31" spans="1:71" ht="12" customHeight="1" thickBot="1" x14ac:dyDescent="0.25">
      <c r="A31" s="41"/>
      <c r="B31" s="40"/>
      <c r="C31" s="40"/>
      <c r="D31" s="40"/>
      <c r="E31" s="40"/>
      <c r="F31" s="40"/>
      <c r="G31" s="40"/>
      <c r="H31" s="40"/>
      <c r="I31" s="40"/>
      <c r="J31" s="40"/>
      <c r="K31" s="40"/>
      <c r="L31" s="40"/>
      <c r="M31" s="40"/>
      <c r="N31" s="40"/>
      <c r="O31" s="40"/>
      <c r="P31" s="103"/>
      <c r="Q31" s="6"/>
      <c r="R31" s="6"/>
      <c r="S31" s="6"/>
      <c r="T31" s="6"/>
      <c r="U31" s="6"/>
      <c r="V31" s="6"/>
      <c r="W31" s="6"/>
      <c r="X31" s="6"/>
      <c r="Y31" s="6"/>
      <c r="Z31" s="6"/>
      <c r="AA31" s="6"/>
      <c r="AB31" s="6"/>
      <c r="AC31" s="6"/>
      <c r="AD31" s="6"/>
      <c r="AE31" s="6"/>
      <c r="AF31" s="6"/>
      <c r="AG31" s="6"/>
      <c r="AH31" s="6"/>
      <c r="AI31" s="6"/>
      <c r="AJ31" s="4"/>
      <c r="AK31" s="4"/>
      <c r="AL31" s="4"/>
      <c r="AM31" s="4"/>
      <c r="AN31" s="4"/>
      <c r="AO31" s="4"/>
      <c r="AP31" s="4"/>
      <c r="AQ31" s="4"/>
      <c r="AR31" s="4"/>
      <c r="AS31" s="4"/>
      <c r="AT31" s="4"/>
      <c r="AU31" s="102"/>
      <c r="AV31" s="2019" t="s">
        <v>92</v>
      </c>
      <c r="AW31" s="1277"/>
      <c r="AX31" s="1277"/>
      <c r="AY31" s="1277"/>
      <c r="AZ31" s="1277"/>
      <c r="BA31" s="1277"/>
      <c r="BB31" s="1277"/>
      <c r="BC31" s="2020"/>
      <c r="BD31" s="101"/>
      <c r="BE31" s="176"/>
      <c r="BF31" s="261"/>
      <c r="BG31" s="176"/>
      <c r="BH31" s="176"/>
      <c r="BI31" s="176"/>
      <c r="BJ31" s="176"/>
      <c r="BK31" s="176"/>
      <c r="BL31" s="176"/>
      <c r="BM31" s="176"/>
      <c r="BN31" s="176"/>
      <c r="BO31" s="176"/>
      <c r="BP31" s="176"/>
      <c r="BQ31" s="176"/>
      <c r="BR31" s="176"/>
      <c r="BS31" s="262"/>
    </row>
    <row r="32" spans="1:71" ht="12" customHeight="1" thickTop="1" thickBot="1" x14ac:dyDescent="0.25">
      <c r="A32" s="100"/>
      <c r="B32" s="99"/>
      <c r="C32" s="99"/>
      <c r="D32" s="99"/>
      <c r="E32" s="99"/>
      <c r="F32" s="99"/>
      <c r="G32" s="99"/>
      <c r="H32" s="99"/>
      <c r="I32" s="99"/>
      <c r="J32" s="99"/>
      <c r="K32" s="99"/>
      <c r="L32" s="99"/>
      <c r="M32" s="99"/>
      <c r="N32" s="99"/>
      <c r="O32" s="99"/>
      <c r="P32" s="98"/>
      <c r="Q32" s="6"/>
      <c r="R32" s="6"/>
      <c r="S32" s="6"/>
      <c r="T32" s="6"/>
      <c r="U32" s="6"/>
      <c r="V32" s="6"/>
      <c r="W32" s="6"/>
      <c r="X32" s="6"/>
      <c r="Y32" s="6"/>
      <c r="Z32" s="6"/>
      <c r="AA32" s="6"/>
      <c r="AB32" s="6"/>
      <c r="AC32" s="6"/>
      <c r="AD32" s="6"/>
      <c r="AE32" s="6"/>
      <c r="AF32" s="6"/>
      <c r="AG32" s="6"/>
      <c r="AH32" s="6"/>
      <c r="AI32" s="6"/>
      <c r="AJ32" s="4"/>
      <c r="AK32" s="4"/>
      <c r="AL32" s="4"/>
      <c r="AM32" s="4"/>
      <c r="AN32" s="4"/>
      <c r="AO32" s="4"/>
      <c r="AP32" s="4"/>
      <c r="AQ32" s="4"/>
      <c r="AR32" s="4"/>
      <c r="AS32" s="4"/>
      <c r="AT32" s="4"/>
      <c r="AU32" s="48"/>
      <c r="AV32" s="2021" t="s">
        <v>91</v>
      </c>
      <c r="AW32" s="1732"/>
      <c r="AX32" s="1732"/>
      <c r="AY32" s="1732"/>
      <c r="AZ32" s="1732"/>
      <c r="BA32" s="1733"/>
      <c r="BB32" s="2022"/>
      <c r="BC32" s="2023"/>
      <c r="BD32" s="97"/>
      <c r="BE32" s="176"/>
      <c r="BF32" s="261"/>
      <c r="BG32" s="176"/>
      <c r="BH32" s="176"/>
      <c r="BI32" s="176"/>
      <c r="BJ32" s="176"/>
      <c r="BK32" s="176"/>
      <c r="BL32" s="176"/>
      <c r="BM32" s="176"/>
      <c r="BN32" s="176"/>
      <c r="BO32" s="176"/>
      <c r="BP32" s="176"/>
      <c r="BQ32" s="176"/>
      <c r="BR32" s="176"/>
      <c r="BS32" s="262"/>
    </row>
    <row r="33" spans="1:71" thickBot="1" x14ac:dyDescent="0.25">
      <c r="A33" s="6"/>
      <c r="B33" s="6"/>
      <c r="C33" s="6"/>
      <c r="D33" s="6"/>
      <c r="E33" s="6"/>
      <c r="F33" s="6"/>
      <c r="G33" s="6"/>
      <c r="H33" s="6"/>
      <c r="I33" s="6"/>
      <c r="J33" s="6"/>
      <c r="K33" s="6"/>
      <c r="L33" s="6"/>
      <c r="M33" s="6"/>
      <c r="N33" s="6"/>
      <c r="O33" s="6"/>
      <c r="P33" s="6"/>
      <c r="Q33" s="6"/>
      <c r="R33" s="6"/>
      <c r="S33" s="6"/>
      <c r="T33" s="6"/>
      <c r="U33" s="6"/>
      <c r="V33" s="6"/>
      <c r="W33" s="6"/>
      <c r="X33" s="6"/>
      <c r="Y33" s="6"/>
      <c r="Z33" s="6"/>
      <c r="AA33" s="6"/>
      <c r="AB33" s="6"/>
      <c r="AC33" s="6"/>
      <c r="AD33" s="6"/>
      <c r="AE33" s="6"/>
      <c r="AF33" s="6"/>
      <c r="AG33" s="6"/>
      <c r="AH33" s="6"/>
      <c r="AI33" s="6"/>
      <c r="AJ33" s="4"/>
      <c r="AK33" s="1583" t="s">
        <v>749</v>
      </c>
      <c r="AL33" s="1584"/>
      <c r="AM33" s="1584"/>
      <c r="AN33" s="1584"/>
      <c r="AO33" s="1584"/>
      <c r="AP33" s="1584"/>
      <c r="AQ33" s="1584"/>
      <c r="AR33" s="1584"/>
      <c r="AS33" s="1585"/>
      <c r="AT33" s="4"/>
      <c r="AU33" s="48"/>
      <c r="AV33" s="2024" t="s">
        <v>90</v>
      </c>
      <c r="AW33" s="1465"/>
      <c r="AX33" s="1465"/>
      <c r="AY33" s="1465"/>
      <c r="AZ33" s="1465"/>
      <c r="BA33" s="1466"/>
      <c r="BB33" s="2025"/>
      <c r="BC33" s="2026"/>
      <c r="BD33" s="46"/>
      <c r="BE33" s="176"/>
      <c r="BF33" s="261"/>
      <c r="BG33" s="176"/>
      <c r="BH33" s="176"/>
      <c r="BI33" s="176"/>
      <c r="BJ33" s="176"/>
      <c r="BK33" s="176"/>
      <c r="BL33" s="176"/>
      <c r="BM33" s="176"/>
      <c r="BN33" s="176"/>
      <c r="BO33" s="176"/>
      <c r="BP33" s="176"/>
      <c r="BQ33" s="176"/>
      <c r="BR33" s="176"/>
      <c r="BS33" s="262"/>
    </row>
    <row r="34" spans="1:71" ht="12" customHeight="1" thickBot="1" x14ac:dyDescent="0.25">
      <c r="A34" s="1634" t="s">
        <v>60</v>
      </c>
      <c r="B34" s="1635"/>
      <c r="C34" s="1635"/>
      <c r="D34" s="1635"/>
      <c r="E34" s="1635"/>
      <c r="F34" s="1635"/>
      <c r="G34" s="1635"/>
      <c r="H34" s="1642" t="s">
        <v>93</v>
      </c>
      <c r="I34" s="1642"/>
      <c r="J34" s="1642"/>
      <c r="K34" s="1642"/>
      <c r="L34" s="1642"/>
      <c r="M34" s="1642"/>
      <c r="N34" s="1642"/>
      <c r="O34" s="1642"/>
      <c r="P34" s="1642"/>
      <c r="Q34" s="1635" t="s">
        <v>59</v>
      </c>
      <c r="R34" s="1635"/>
      <c r="S34" s="1635"/>
      <c r="T34" s="1642" t="s">
        <v>58</v>
      </c>
      <c r="U34" s="1642"/>
      <c r="V34" s="1642"/>
      <c r="W34" s="1642"/>
      <c r="X34" s="1642"/>
      <c r="Y34" s="1642"/>
      <c r="Z34" s="1642"/>
      <c r="AA34" s="1642"/>
      <c r="AB34" s="1642"/>
      <c r="AC34" s="1635" t="s">
        <v>57</v>
      </c>
      <c r="AD34" s="1635"/>
      <c r="AE34" s="1635"/>
      <c r="AF34" s="1623" t="s">
        <v>39</v>
      </c>
      <c r="AG34" s="1624"/>
      <c r="AH34" s="1624"/>
      <c r="AI34" s="1625"/>
      <c r="AJ34" s="4"/>
      <c r="AK34" s="1586"/>
      <c r="AL34" s="1587"/>
      <c r="AM34" s="1587"/>
      <c r="AN34" s="1587"/>
      <c r="AO34" s="1587"/>
      <c r="AP34" s="1587"/>
      <c r="AQ34" s="1587"/>
      <c r="AR34" s="1587"/>
      <c r="AS34" s="1588"/>
      <c r="AT34" s="4"/>
      <c r="AU34" s="45"/>
      <c r="AV34" s="44"/>
      <c r="AW34" s="44"/>
      <c r="AX34" s="44"/>
      <c r="AY34" s="44"/>
      <c r="AZ34" s="44"/>
      <c r="BA34" s="44"/>
      <c r="BB34" s="44"/>
      <c r="BC34" s="44"/>
      <c r="BD34" s="43"/>
      <c r="BE34" s="176"/>
      <c r="BF34" s="261"/>
      <c r="BG34" s="176"/>
      <c r="BH34" s="176"/>
      <c r="BI34" s="176"/>
      <c r="BJ34" s="176"/>
      <c r="BK34" s="176"/>
      <c r="BL34" s="176"/>
      <c r="BM34" s="176"/>
      <c r="BN34" s="176"/>
      <c r="BO34" s="176"/>
      <c r="BP34" s="176"/>
      <c r="BQ34" s="176"/>
      <c r="BR34" s="176"/>
      <c r="BS34" s="262"/>
    </row>
    <row r="35" spans="1:71" ht="12" customHeight="1" thickBot="1" x14ac:dyDescent="0.25">
      <c r="A35" s="1636"/>
      <c r="B35" s="1637"/>
      <c r="C35" s="1637"/>
      <c r="D35" s="1637"/>
      <c r="E35" s="1637"/>
      <c r="F35" s="1637"/>
      <c r="G35" s="1637"/>
      <c r="H35" s="1385" t="s">
        <v>55</v>
      </c>
      <c r="I35" s="1385"/>
      <c r="J35" s="1385"/>
      <c r="K35" s="1385" t="s">
        <v>54</v>
      </c>
      <c r="L35" s="1385"/>
      <c r="M35" s="1385"/>
      <c r="N35" s="1385" t="s">
        <v>653</v>
      </c>
      <c r="O35" s="1385"/>
      <c r="P35" s="1385"/>
      <c r="Q35" s="1637"/>
      <c r="R35" s="1637"/>
      <c r="S35" s="1637"/>
      <c r="T35" s="1385" t="s">
        <v>52</v>
      </c>
      <c r="U35" s="1385"/>
      <c r="V35" s="1385"/>
      <c r="W35" s="1385" t="s">
        <v>51</v>
      </c>
      <c r="X35" s="1385"/>
      <c r="Y35" s="1385"/>
      <c r="Z35" s="1385" t="s">
        <v>50</v>
      </c>
      <c r="AA35" s="1385"/>
      <c r="AB35" s="1385"/>
      <c r="AC35" s="1637"/>
      <c r="AD35" s="1637"/>
      <c r="AE35" s="1637"/>
      <c r="AF35" s="1626"/>
      <c r="AG35" s="1627"/>
      <c r="AH35" s="1627"/>
      <c r="AI35" s="1628"/>
      <c r="AJ35" s="4"/>
      <c r="AK35" s="1589"/>
      <c r="AL35" s="1590"/>
      <c r="AM35" s="1590"/>
      <c r="AN35" s="1590"/>
      <c r="AO35" s="1590"/>
      <c r="AP35" s="1590"/>
      <c r="AQ35" s="1590"/>
      <c r="AR35" s="1590"/>
      <c r="AS35" s="1591"/>
      <c r="AT35" s="4"/>
      <c r="AU35" s="1276" t="s">
        <v>56</v>
      </c>
      <c r="AV35" s="1277"/>
      <c r="AW35" s="1277"/>
      <c r="AX35" s="1277"/>
      <c r="AY35" s="1277"/>
      <c r="AZ35" s="1277"/>
      <c r="BA35" s="1277"/>
      <c r="BB35" s="1277"/>
      <c r="BC35" s="1277"/>
      <c r="BD35" s="1278"/>
      <c r="BE35" s="4"/>
      <c r="BF35" s="263"/>
      <c r="BG35" s="264"/>
      <c r="BH35" s="264"/>
      <c r="BI35" s="264"/>
      <c r="BJ35" s="264"/>
      <c r="BK35" s="264"/>
      <c r="BL35" s="264"/>
      <c r="BM35" s="264"/>
      <c r="BN35" s="264"/>
      <c r="BO35" s="264"/>
      <c r="BP35" s="264"/>
      <c r="BQ35" s="264"/>
      <c r="BR35" s="264"/>
      <c r="BS35" s="265"/>
    </row>
    <row r="36" spans="1:71" ht="12" customHeight="1" thickTop="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2088" t="str">
        <f>IFERROR(AN36*(1-$BB$33),"")</f>
        <v/>
      </c>
      <c r="AL36" s="2089"/>
      <c r="AM36" s="2090"/>
      <c r="AN36" s="2091" t="str">
        <f>IFERROR(($AK$56*Q36),"")</f>
        <v/>
      </c>
      <c r="AO36" s="2089"/>
      <c r="AP36" s="2090"/>
      <c r="AQ36" s="2091" t="str">
        <f>IFERROR(AN36*(1+$BB$32),"")</f>
        <v/>
      </c>
      <c r="AR36" s="2089"/>
      <c r="AS36" s="2092"/>
      <c r="AT36" s="4"/>
      <c r="AU36" s="1976" t="str">
        <f t="shared" ref="AU36:AU52" si="0">IF(AC36="","",IF(AC36&lt;Q36-(Q36*$BB$33),"Below "&amp;$BB$33*100&amp;"% by "&amp;Q36-(Q36*$BB$33)-AC36&amp;" CFM",IF(AC36&gt;Q36+(Q36*$BB$32),"Above "&amp;$BB$32*100&amp;"% by "&amp;AC36-Q36-(Q36*$BB$32)&amp;" CFM","")))</f>
        <v/>
      </c>
      <c r="AV36" s="1977"/>
      <c r="AW36" s="1977"/>
      <c r="AX36" s="1977"/>
      <c r="AY36" s="1977"/>
      <c r="AZ36" s="1977"/>
      <c r="BA36" s="1977"/>
      <c r="BB36" s="1977"/>
      <c r="BC36" s="1977"/>
      <c r="BD36" s="1978"/>
      <c r="BE36" s="4"/>
      <c r="BF36" s="4"/>
      <c r="BG36" s="4"/>
      <c r="BH36" s="4"/>
      <c r="BI36" s="4"/>
      <c r="BJ36" s="4"/>
      <c r="BK36" s="4"/>
      <c r="BL36" s="4"/>
      <c r="BM36" s="4"/>
      <c r="BN36" s="4"/>
      <c r="BO36" s="4"/>
      <c r="BP36" s="4"/>
      <c r="BQ36" s="4"/>
      <c r="BR36" s="4"/>
      <c r="BS36" s="4"/>
    </row>
    <row r="37" spans="1:71"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2093" t="str">
        <f>IFERROR(AN37*(1-$BB$33),"")</f>
        <v/>
      </c>
      <c r="AL37" s="1994"/>
      <c r="AM37" s="1990"/>
      <c r="AN37" s="1989" t="str">
        <f>IFERROR(($AK$56*Q37),"")</f>
        <v/>
      </c>
      <c r="AO37" s="1994"/>
      <c r="AP37" s="1990"/>
      <c r="AQ37" s="1989" t="str">
        <f>IFERROR(AN37*(1+$BB$32),"")</f>
        <v/>
      </c>
      <c r="AR37" s="1994"/>
      <c r="AS37" s="2094"/>
      <c r="AT37" s="4"/>
      <c r="AU37" s="1976" t="str">
        <f t="shared" si="0"/>
        <v/>
      </c>
      <c r="AV37" s="1977"/>
      <c r="AW37" s="1977"/>
      <c r="AX37" s="1977"/>
      <c r="AY37" s="1977"/>
      <c r="AZ37" s="1977"/>
      <c r="BA37" s="1977"/>
      <c r="BB37" s="1977"/>
      <c r="BC37" s="1977"/>
      <c r="BD37" s="1978"/>
      <c r="BE37" s="4"/>
      <c r="BF37" s="4"/>
      <c r="BG37" s="4"/>
      <c r="BH37" s="4"/>
      <c r="BI37" s="4"/>
      <c r="BJ37" s="4"/>
      <c r="BK37" s="4"/>
      <c r="BL37" s="4"/>
      <c r="BM37" s="4"/>
      <c r="BN37" s="4"/>
      <c r="BO37" s="4"/>
      <c r="BP37" s="4"/>
      <c r="BQ37" s="4"/>
      <c r="BR37" s="4"/>
      <c r="BS37" s="4"/>
    </row>
    <row r="38" spans="1:71"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2093" t="str">
        <f t="shared" ref="AK38:AK52" si="1">IFERROR(AN38*(1-$BB$33),"")</f>
        <v/>
      </c>
      <c r="AL38" s="1994"/>
      <c r="AM38" s="1990"/>
      <c r="AN38" s="1989" t="str">
        <f t="shared" ref="AN38:AN51" si="2">IFERROR(($AK$56*Q38),"")</f>
        <v/>
      </c>
      <c r="AO38" s="1994"/>
      <c r="AP38" s="1990"/>
      <c r="AQ38" s="1989" t="str">
        <f t="shared" ref="AQ38:AQ52" si="3">IFERROR(AN38*(1+$BB$32),"")</f>
        <v/>
      </c>
      <c r="AR38" s="1994"/>
      <c r="AS38" s="2094"/>
      <c r="AT38" s="4"/>
      <c r="AU38" s="1976" t="str">
        <f t="shared" si="0"/>
        <v/>
      </c>
      <c r="AV38" s="1977"/>
      <c r="AW38" s="1977"/>
      <c r="AX38" s="1977"/>
      <c r="AY38" s="1977"/>
      <c r="AZ38" s="1977"/>
      <c r="BA38" s="1977"/>
      <c r="BB38" s="1977"/>
      <c r="BC38" s="1977"/>
      <c r="BD38" s="1978"/>
      <c r="BE38" s="4"/>
      <c r="BF38" s="4"/>
      <c r="BG38" s="4"/>
      <c r="BH38" s="4"/>
      <c r="BI38" s="4"/>
      <c r="BJ38" s="4"/>
      <c r="BK38" s="4"/>
      <c r="BL38" s="4"/>
      <c r="BM38" s="4"/>
      <c r="BN38" s="4"/>
      <c r="BO38" s="4"/>
      <c r="BP38" s="4"/>
      <c r="BQ38" s="4"/>
      <c r="BR38" s="4"/>
      <c r="BS38" s="4"/>
    </row>
    <row r="39" spans="1:71"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2093" t="str">
        <f t="shared" si="1"/>
        <v/>
      </c>
      <c r="AL39" s="1994"/>
      <c r="AM39" s="1990"/>
      <c r="AN39" s="1989" t="str">
        <f t="shared" si="2"/>
        <v/>
      </c>
      <c r="AO39" s="1994"/>
      <c r="AP39" s="1990"/>
      <c r="AQ39" s="1989" t="str">
        <f t="shared" si="3"/>
        <v/>
      </c>
      <c r="AR39" s="1994"/>
      <c r="AS39" s="2094"/>
      <c r="AT39" s="4"/>
      <c r="AU39" s="1976" t="str">
        <f t="shared" si="0"/>
        <v/>
      </c>
      <c r="AV39" s="1977"/>
      <c r="AW39" s="1977"/>
      <c r="AX39" s="1977"/>
      <c r="AY39" s="1977"/>
      <c r="AZ39" s="1977"/>
      <c r="BA39" s="1977"/>
      <c r="BB39" s="1977"/>
      <c r="BC39" s="1977"/>
      <c r="BD39" s="1978"/>
      <c r="BE39" s="4"/>
      <c r="BF39" s="4"/>
      <c r="BG39" s="4"/>
      <c r="BH39" s="4"/>
      <c r="BI39" s="4"/>
      <c r="BJ39" s="4"/>
      <c r="BK39" s="4"/>
      <c r="BL39" s="4"/>
      <c r="BM39" s="4"/>
      <c r="BN39" s="4"/>
      <c r="BO39" s="4"/>
      <c r="BP39" s="4"/>
      <c r="BQ39" s="4"/>
      <c r="BR39" s="4"/>
      <c r="BS39" s="4"/>
    </row>
    <row r="40" spans="1:71"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2093" t="str">
        <f t="shared" si="1"/>
        <v/>
      </c>
      <c r="AL40" s="1994"/>
      <c r="AM40" s="1990"/>
      <c r="AN40" s="1989" t="str">
        <f t="shared" si="2"/>
        <v/>
      </c>
      <c r="AO40" s="1994"/>
      <c r="AP40" s="1990"/>
      <c r="AQ40" s="1989" t="str">
        <f t="shared" si="3"/>
        <v/>
      </c>
      <c r="AR40" s="1994"/>
      <c r="AS40" s="2094"/>
      <c r="AT40" s="4"/>
      <c r="AU40" s="1976" t="str">
        <f t="shared" si="0"/>
        <v/>
      </c>
      <c r="AV40" s="1977"/>
      <c r="AW40" s="1977"/>
      <c r="AX40" s="1977"/>
      <c r="AY40" s="1977"/>
      <c r="AZ40" s="1977"/>
      <c r="BA40" s="1977"/>
      <c r="BB40" s="1977"/>
      <c r="BC40" s="1977"/>
      <c r="BD40" s="1978"/>
      <c r="BE40" s="4"/>
      <c r="BF40" s="4"/>
      <c r="BG40" s="4"/>
      <c r="BH40" s="4"/>
      <c r="BI40" s="4"/>
      <c r="BJ40" s="4"/>
      <c r="BK40" s="4"/>
      <c r="BL40" s="4"/>
      <c r="BM40" s="4"/>
      <c r="BN40" s="4"/>
      <c r="BO40" s="4"/>
      <c r="BP40" s="4"/>
      <c r="BQ40" s="4"/>
      <c r="BR40" s="4"/>
      <c r="BS40" s="4"/>
    </row>
    <row r="41" spans="1:71"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2093" t="str">
        <f t="shared" si="1"/>
        <v/>
      </c>
      <c r="AL41" s="1994"/>
      <c r="AM41" s="1990"/>
      <c r="AN41" s="1989" t="str">
        <f t="shared" si="2"/>
        <v/>
      </c>
      <c r="AO41" s="1994"/>
      <c r="AP41" s="1990"/>
      <c r="AQ41" s="1989" t="str">
        <f t="shared" si="3"/>
        <v/>
      </c>
      <c r="AR41" s="1994"/>
      <c r="AS41" s="2094"/>
      <c r="AT41" s="4"/>
      <c r="AU41" s="1976" t="str">
        <f t="shared" si="0"/>
        <v/>
      </c>
      <c r="AV41" s="1977"/>
      <c r="AW41" s="1977"/>
      <c r="AX41" s="1977"/>
      <c r="AY41" s="1977"/>
      <c r="AZ41" s="1977"/>
      <c r="BA41" s="1977"/>
      <c r="BB41" s="1977"/>
      <c r="BC41" s="1977"/>
      <c r="BD41" s="1978"/>
      <c r="BE41" s="4"/>
      <c r="BF41" s="4"/>
      <c r="BG41" s="4"/>
      <c r="BH41" s="4"/>
      <c r="BI41" s="4"/>
      <c r="BJ41" s="4"/>
      <c r="BK41" s="4"/>
      <c r="BL41" s="4"/>
      <c r="BM41" s="4"/>
      <c r="BN41" s="4"/>
      <c r="BO41" s="4"/>
      <c r="BP41" s="4"/>
      <c r="BQ41" s="4"/>
      <c r="BR41" s="4"/>
      <c r="BS41" s="4"/>
    </row>
    <row r="42" spans="1:71"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2093" t="str">
        <f t="shared" si="1"/>
        <v/>
      </c>
      <c r="AL42" s="1994"/>
      <c r="AM42" s="1990"/>
      <c r="AN42" s="1989" t="str">
        <f t="shared" si="2"/>
        <v/>
      </c>
      <c r="AO42" s="1994"/>
      <c r="AP42" s="1990"/>
      <c r="AQ42" s="1989" t="str">
        <f t="shared" si="3"/>
        <v/>
      </c>
      <c r="AR42" s="1994"/>
      <c r="AS42" s="2094"/>
      <c r="AT42" s="4"/>
      <c r="AU42" s="1976" t="str">
        <f t="shared" si="0"/>
        <v/>
      </c>
      <c r="AV42" s="1977"/>
      <c r="AW42" s="1977"/>
      <c r="AX42" s="1977"/>
      <c r="AY42" s="1977"/>
      <c r="AZ42" s="1977"/>
      <c r="BA42" s="1977"/>
      <c r="BB42" s="1977"/>
      <c r="BC42" s="1977"/>
      <c r="BD42" s="1978"/>
      <c r="BE42" s="4"/>
      <c r="BF42" s="4"/>
      <c r="BG42" s="4"/>
      <c r="BH42" s="4"/>
      <c r="BI42" s="4"/>
      <c r="BJ42" s="4"/>
      <c r="BK42" s="4"/>
      <c r="BL42" s="4"/>
      <c r="BM42" s="4"/>
      <c r="BN42" s="4"/>
      <c r="BO42" s="4"/>
      <c r="BP42" s="4"/>
      <c r="BQ42" s="4"/>
      <c r="BR42" s="4"/>
      <c r="BS42" s="4"/>
    </row>
    <row r="43" spans="1:71"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2093" t="str">
        <f t="shared" si="1"/>
        <v/>
      </c>
      <c r="AL43" s="1994"/>
      <c r="AM43" s="1990"/>
      <c r="AN43" s="1989" t="str">
        <f t="shared" si="2"/>
        <v/>
      </c>
      <c r="AO43" s="1994"/>
      <c r="AP43" s="1990"/>
      <c r="AQ43" s="1989" t="str">
        <f t="shared" si="3"/>
        <v/>
      </c>
      <c r="AR43" s="1994"/>
      <c r="AS43" s="2094"/>
      <c r="AT43" s="4"/>
      <c r="AU43" s="1976" t="str">
        <f t="shared" si="0"/>
        <v/>
      </c>
      <c r="AV43" s="1977"/>
      <c r="AW43" s="1977"/>
      <c r="AX43" s="1977"/>
      <c r="AY43" s="1977"/>
      <c r="AZ43" s="1977"/>
      <c r="BA43" s="1977"/>
      <c r="BB43" s="1977"/>
      <c r="BC43" s="1977"/>
      <c r="BD43" s="1978"/>
      <c r="BE43" s="4"/>
      <c r="BF43" s="4"/>
      <c r="BG43" s="4"/>
      <c r="BH43" s="4"/>
      <c r="BI43" s="4"/>
      <c r="BJ43" s="4"/>
      <c r="BK43" s="4"/>
      <c r="BL43" s="4"/>
      <c r="BM43" s="4"/>
      <c r="BN43" s="4"/>
      <c r="BO43" s="4"/>
      <c r="BP43" s="4"/>
      <c r="BQ43" s="4"/>
      <c r="BR43" s="4"/>
      <c r="BS43" s="4"/>
    </row>
    <row r="44" spans="1:71"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2093" t="str">
        <f t="shared" si="1"/>
        <v/>
      </c>
      <c r="AL44" s="1994"/>
      <c r="AM44" s="1990"/>
      <c r="AN44" s="1989" t="str">
        <f t="shared" si="2"/>
        <v/>
      </c>
      <c r="AO44" s="1994"/>
      <c r="AP44" s="1990"/>
      <c r="AQ44" s="1989" t="str">
        <f t="shared" si="3"/>
        <v/>
      </c>
      <c r="AR44" s="1994"/>
      <c r="AS44" s="2094"/>
      <c r="AT44" s="4"/>
      <c r="AU44" s="1976" t="str">
        <f t="shared" si="0"/>
        <v/>
      </c>
      <c r="AV44" s="1977"/>
      <c r="AW44" s="1977"/>
      <c r="AX44" s="1977"/>
      <c r="AY44" s="1977"/>
      <c r="AZ44" s="1977"/>
      <c r="BA44" s="1977"/>
      <c r="BB44" s="1977"/>
      <c r="BC44" s="1977"/>
      <c r="BD44" s="1978"/>
      <c r="BE44" s="4"/>
      <c r="BF44" s="4"/>
      <c r="BG44" s="4"/>
      <c r="BH44" s="4"/>
      <c r="BI44" s="4"/>
      <c r="BJ44" s="4"/>
      <c r="BK44" s="4"/>
      <c r="BL44" s="4"/>
      <c r="BM44" s="4"/>
      <c r="BN44" s="4"/>
      <c r="BO44" s="4"/>
      <c r="BP44" s="4"/>
      <c r="BQ44" s="4"/>
      <c r="BR44" s="4"/>
      <c r="BS44" s="4"/>
    </row>
    <row r="45" spans="1:71"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2093" t="str">
        <f t="shared" si="1"/>
        <v/>
      </c>
      <c r="AL45" s="1994"/>
      <c r="AM45" s="1990"/>
      <c r="AN45" s="1989" t="str">
        <f t="shared" si="2"/>
        <v/>
      </c>
      <c r="AO45" s="1994"/>
      <c r="AP45" s="1990"/>
      <c r="AQ45" s="1989" t="str">
        <f t="shared" si="3"/>
        <v/>
      </c>
      <c r="AR45" s="1994"/>
      <c r="AS45" s="2094"/>
      <c r="AT45" s="4"/>
      <c r="AU45" s="1976" t="str">
        <f t="shared" si="0"/>
        <v/>
      </c>
      <c r="AV45" s="1977"/>
      <c r="AW45" s="1977"/>
      <c r="AX45" s="1977"/>
      <c r="AY45" s="1977"/>
      <c r="AZ45" s="1977"/>
      <c r="BA45" s="1977"/>
      <c r="BB45" s="1977"/>
      <c r="BC45" s="1977"/>
      <c r="BD45" s="1978"/>
      <c r="BE45" s="4"/>
      <c r="BF45" s="4"/>
      <c r="BG45" s="4"/>
      <c r="BH45" s="4"/>
      <c r="BI45" s="4"/>
      <c r="BJ45" s="4"/>
      <c r="BK45" s="4"/>
      <c r="BL45" s="4"/>
      <c r="BM45" s="4"/>
      <c r="BN45" s="4"/>
      <c r="BO45" s="4"/>
      <c r="BP45" s="4"/>
      <c r="BQ45" s="4"/>
      <c r="BR45" s="4"/>
      <c r="BS45" s="4"/>
    </row>
    <row r="46" spans="1:71"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2093" t="str">
        <f t="shared" si="1"/>
        <v/>
      </c>
      <c r="AL46" s="1994"/>
      <c r="AM46" s="1990"/>
      <c r="AN46" s="1989" t="str">
        <f t="shared" si="2"/>
        <v/>
      </c>
      <c r="AO46" s="1994"/>
      <c r="AP46" s="1990"/>
      <c r="AQ46" s="1989" t="str">
        <f t="shared" si="3"/>
        <v/>
      </c>
      <c r="AR46" s="1994"/>
      <c r="AS46" s="2094"/>
      <c r="AT46" s="4"/>
      <c r="AU46" s="1976" t="str">
        <f t="shared" si="0"/>
        <v/>
      </c>
      <c r="AV46" s="1977"/>
      <c r="AW46" s="1977"/>
      <c r="AX46" s="1977"/>
      <c r="AY46" s="1977"/>
      <c r="AZ46" s="1977"/>
      <c r="BA46" s="1977"/>
      <c r="BB46" s="1977"/>
      <c r="BC46" s="1977"/>
      <c r="BD46" s="1978"/>
      <c r="BE46" s="4"/>
      <c r="BF46" s="4"/>
      <c r="BG46" s="4"/>
      <c r="BH46" s="4"/>
      <c r="BI46" s="4"/>
      <c r="BJ46" s="4"/>
      <c r="BK46" s="4"/>
      <c r="BL46" s="4"/>
      <c r="BM46" s="4"/>
      <c r="BN46" s="4"/>
      <c r="BO46" s="4"/>
      <c r="BP46" s="4"/>
      <c r="BQ46" s="4"/>
      <c r="BR46" s="4"/>
      <c r="BS46" s="4"/>
    </row>
    <row r="47" spans="1:71"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2093" t="str">
        <f t="shared" si="1"/>
        <v/>
      </c>
      <c r="AL47" s="1994"/>
      <c r="AM47" s="1990"/>
      <c r="AN47" s="1989" t="str">
        <f t="shared" si="2"/>
        <v/>
      </c>
      <c r="AO47" s="1994"/>
      <c r="AP47" s="1990"/>
      <c r="AQ47" s="1989" t="str">
        <f t="shared" si="3"/>
        <v/>
      </c>
      <c r="AR47" s="1994"/>
      <c r="AS47" s="2094"/>
      <c r="AT47" s="4"/>
      <c r="AU47" s="1976" t="str">
        <f t="shared" si="0"/>
        <v/>
      </c>
      <c r="AV47" s="1977"/>
      <c r="AW47" s="1977"/>
      <c r="AX47" s="1977"/>
      <c r="AY47" s="1977"/>
      <c r="AZ47" s="1977"/>
      <c r="BA47" s="1977"/>
      <c r="BB47" s="1977"/>
      <c r="BC47" s="1977"/>
      <c r="BD47" s="1978"/>
      <c r="BE47" s="4"/>
      <c r="BF47" s="4"/>
      <c r="BG47" s="4"/>
      <c r="BH47" s="4"/>
      <c r="BI47" s="4"/>
      <c r="BJ47" s="4"/>
      <c r="BK47" s="4"/>
      <c r="BL47" s="4"/>
      <c r="BM47" s="4"/>
      <c r="BN47" s="4"/>
      <c r="BO47" s="4"/>
      <c r="BP47" s="4"/>
      <c r="BQ47" s="4"/>
      <c r="BR47" s="4"/>
      <c r="BS47" s="4"/>
    </row>
    <row r="48" spans="1:71"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2093" t="str">
        <f t="shared" si="1"/>
        <v/>
      </c>
      <c r="AL48" s="1994"/>
      <c r="AM48" s="1990"/>
      <c r="AN48" s="1989" t="str">
        <f t="shared" si="2"/>
        <v/>
      </c>
      <c r="AO48" s="1994"/>
      <c r="AP48" s="1990"/>
      <c r="AQ48" s="1989" t="str">
        <f t="shared" si="3"/>
        <v/>
      </c>
      <c r="AR48" s="1994"/>
      <c r="AS48" s="2094"/>
      <c r="AT48" s="4"/>
      <c r="AU48" s="1976" t="str">
        <f t="shared" si="0"/>
        <v/>
      </c>
      <c r="AV48" s="1977"/>
      <c r="AW48" s="1977"/>
      <c r="AX48" s="1977"/>
      <c r="AY48" s="1977"/>
      <c r="AZ48" s="1977"/>
      <c r="BA48" s="1977"/>
      <c r="BB48" s="1977"/>
      <c r="BC48" s="1977"/>
      <c r="BD48" s="1978"/>
      <c r="BE48" s="4"/>
      <c r="BF48" s="4"/>
      <c r="BG48" s="4"/>
      <c r="BH48" s="4"/>
      <c r="BI48" s="4"/>
      <c r="BJ48" s="4"/>
      <c r="BK48" s="4"/>
      <c r="BL48" s="4"/>
      <c r="BM48" s="4"/>
      <c r="BN48" s="4"/>
      <c r="BO48" s="4"/>
      <c r="BP48" s="4"/>
      <c r="BQ48" s="4"/>
      <c r="BR48" s="4"/>
      <c r="BS48" s="4"/>
    </row>
    <row r="49" spans="1:71"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2093" t="str">
        <f t="shared" si="1"/>
        <v/>
      </c>
      <c r="AL49" s="1994"/>
      <c r="AM49" s="1990"/>
      <c r="AN49" s="1989" t="str">
        <f t="shared" si="2"/>
        <v/>
      </c>
      <c r="AO49" s="1994"/>
      <c r="AP49" s="1990"/>
      <c r="AQ49" s="1989" t="str">
        <f t="shared" si="3"/>
        <v/>
      </c>
      <c r="AR49" s="1994"/>
      <c r="AS49" s="2094"/>
      <c r="AT49" s="4"/>
      <c r="AU49" s="1976" t="str">
        <f t="shared" si="0"/>
        <v/>
      </c>
      <c r="AV49" s="1977"/>
      <c r="AW49" s="1977"/>
      <c r="AX49" s="1977"/>
      <c r="AY49" s="1977"/>
      <c r="AZ49" s="1977"/>
      <c r="BA49" s="1977"/>
      <c r="BB49" s="1977"/>
      <c r="BC49" s="1977"/>
      <c r="BD49" s="1978"/>
      <c r="BE49" s="4"/>
      <c r="BF49" s="4"/>
      <c r="BG49" s="4"/>
      <c r="BH49" s="4"/>
      <c r="BI49" s="4"/>
      <c r="BJ49" s="4"/>
      <c r="BK49" s="4"/>
      <c r="BL49" s="4"/>
      <c r="BM49" s="4"/>
      <c r="BN49" s="4"/>
      <c r="BO49" s="4"/>
      <c r="BP49" s="4"/>
      <c r="BQ49" s="4"/>
      <c r="BR49" s="4"/>
      <c r="BS49" s="4"/>
    </row>
    <row r="50" spans="1:71"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2093" t="str">
        <f t="shared" si="1"/>
        <v/>
      </c>
      <c r="AL50" s="1994"/>
      <c r="AM50" s="1990"/>
      <c r="AN50" s="1989" t="str">
        <f t="shared" si="2"/>
        <v/>
      </c>
      <c r="AO50" s="1994"/>
      <c r="AP50" s="1990"/>
      <c r="AQ50" s="1989" t="str">
        <f t="shared" si="3"/>
        <v/>
      </c>
      <c r="AR50" s="1994"/>
      <c r="AS50" s="2094"/>
      <c r="AT50" s="4"/>
      <c r="AU50" s="1976" t="str">
        <f t="shared" si="0"/>
        <v/>
      </c>
      <c r="AV50" s="1977"/>
      <c r="AW50" s="1977"/>
      <c r="AX50" s="1977"/>
      <c r="AY50" s="1977"/>
      <c r="AZ50" s="1977"/>
      <c r="BA50" s="1977"/>
      <c r="BB50" s="1977"/>
      <c r="BC50" s="1977"/>
      <c r="BD50" s="1978"/>
      <c r="BE50" s="4"/>
      <c r="BF50" s="4"/>
      <c r="BG50" s="4"/>
      <c r="BH50" s="4"/>
      <c r="BI50" s="4"/>
      <c r="BJ50" s="4"/>
      <c r="BK50" s="4"/>
      <c r="BL50" s="4"/>
      <c r="BM50" s="4"/>
      <c r="BN50" s="4"/>
      <c r="BO50" s="4"/>
      <c r="BP50" s="4"/>
      <c r="BQ50" s="4"/>
      <c r="BR50" s="4"/>
      <c r="BS50" s="4"/>
    </row>
    <row r="51" spans="1:71"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2093" t="str">
        <f t="shared" si="1"/>
        <v/>
      </c>
      <c r="AL51" s="1994"/>
      <c r="AM51" s="1990"/>
      <c r="AN51" s="1989" t="str">
        <f t="shared" si="2"/>
        <v/>
      </c>
      <c r="AO51" s="1994"/>
      <c r="AP51" s="1990"/>
      <c r="AQ51" s="1989" t="str">
        <f t="shared" si="3"/>
        <v/>
      </c>
      <c r="AR51" s="1994"/>
      <c r="AS51" s="2094"/>
      <c r="AT51" s="4"/>
      <c r="AU51" s="1976" t="str">
        <f t="shared" si="0"/>
        <v/>
      </c>
      <c r="AV51" s="1977"/>
      <c r="AW51" s="1977"/>
      <c r="AX51" s="1977"/>
      <c r="AY51" s="1977"/>
      <c r="AZ51" s="1977"/>
      <c r="BA51" s="1977"/>
      <c r="BB51" s="1977"/>
      <c r="BC51" s="1977"/>
      <c r="BD51" s="1978"/>
      <c r="BE51" s="4"/>
      <c r="BF51" s="4"/>
      <c r="BG51" s="4"/>
      <c r="BH51" s="4"/>
      <c r="BI51" s="4"/>
      <c r="BJ51" s="4"/>
      <c r="BK51" s="4"/>
      <c r="BL51" s="4"/>
      <c r="BM51" s="4"/>
      <c r="BN51" s="4"/>
      <c r="BO51" s="4"/>
      <c r="BP51" s="4"/>
      <c r="BQ51" s="4"/>
      <c r="BR51" s="4"/>
      <c r="BS51" s="4"/>
    </row>
    <row r="52" spans="1:71"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2093" t="str">
        <f t="shared" si="1"/>
        <v/>
      </c>
      <c r="AL52" s="1994"/>
      <c r="AM52" s="1990"/>
      <c r="AN52" s="1989" t="str">
        <f>IFERROR(($AK$56*Q52),"")</f>
        <v/>
      </c>
      <c r="AO52" s="1994"/>
      <c r="AP52" s="1990"/>
      <c r="AQ52" s="1989" t="str">
        <f t="shared" si="3"/>
        <v/>
      </c>
      <c r="AR52" s="1994"/>
      <c r="AS52" s="2094"/>
      <c r="AT52" s="4"/>
      <c r="AU52" s="1976" t="str">
        <f t="shared" si="0"/>
        <v/>
      </c>
      <c r="AV52" s="1977"/>
      <c r="AW52" s="1977"/>
      <c r="AX52" s="1977"/>
      <c r="AY52" s="1977"/>
      <c r="AZ52" s="1977"/>
      <c r="BA52" s="1977"/>
      <c r="BB52" s="1977"/>
      <c r="BC52" s="1977"/>
      <c r="BD52" s="1978"/>
      <c r="BE52" s="4"/>
      <c r="BF52" s="4"/>
      <c r="BG52" s="4"/>
      <c r="BH52" s="4"/>
      <c r="BI52" s="4"/>
      <c r="BJ52" s="4"/>
      <c r="BK52" s="4"/>
      <c r="BL52" s="4"/>
      <c r="BM52" s="4"/>
      <c r="BN52" s="4"/>
      <c r="BO52" s="4"/>
      <c r="BP52" s="4"/>
      <c r="BQ52" s="4"/>
      <c r="BR52" s="4"/>
      <c r="BS52" s="4"/>
    </row>
    <row r="53" spans="1:71" ht="12" customHeight="1" thickBot="1" x14ac:dyDescent="0.25">
      <c r="A53" s="1632" t="s">
        <v>187</v>
      </c>
      <c r="B53" s="1633"/>
      <c r="C53" s="1633"/>
      <c r="D53" s="1633"/>
      <c r="E53" s="1633"/>
      <c r="F53" s="1633"/>
      <c r="G53" s="1633"/>
      <c r="H53" s="1633"/>
      <c r="I53" s="1633"/>
      <c r="J53" s="1633"/>
      <c r="K53" s="1633"/>
      <c r="L53" s="1633"/>
      <c r="M53" s="1633"/>
      <c r="N53" s="1633"/>
      <c r="O53" s="1633"/>
      <c r="P53" s="1633"/>
      <c r="Q53" s="1302" t="str">
        <f>IF(SUM(Q36:S52)&lt;&gt;0,SUM(Q36:S52),"")</f>
        <v/>
      </c>
      <c r="R53" s="1302"/>
      <c r="S53" s="1302"/>
      <c r="T53" s="1302" t="str">
        <f>IF(SUM(T36:V52)&lt;&gt;0,SUM(T36:V52),"")</f>
        <v/>
      </c>
      <c r="U53" s="1302"/>
      <c r="V53" s="1302"/>
      <c r="W53" s="1302" t="str">
        <f>IF(SUM(W36:Y52)&lt;&gt;0,SUM(W36:Y52),"")</f>
        <v/>
      </c>
      <c r="X53" s="1302"/>
      <c r="Y53" s="1302"/>
      <c r="Z53" s="1302" t="str">
        <f>IF(SUM(Z36:AB52)&lt;&gt;0,SUM(Z36:AB52),"")</f>
        <v/>
      </c>
      <c r="AA53" s="1302"/>
      <c r="AB53" s="1302"/>
      <c r="AC53" s="1302" t="str">
        <f>IF(SUM(AC36:AE52)&lt;&gt;0,SUM(AC36:AE52),"")</f>
        <v/>
      </c>
      <c r="AD53" s="1302"/>
      <c r="AE53" s="1302"/>
      <c r="AF53" s="1643"/>
      <c r="AG53" s="1643"/>
      <c r="AH53" s="1643"/>
      <c r="AI53" s="1644"/>
      <c r="AJ53" s="4"/>
      <c r="AK53" s="2093"/>
      <c r="AL53" s="1994"/>
      <c r="AM53" s="1990"/>
      <c r="AN53" s="1989"/>
      <c r="AO53" s="1994"/>
      <c r="AP53" s="1990"/>
      <c r="AQ53" s="1989"/>
      <c r="AR53" s="1994"/>
      <c r="AS53" s="2094"/>
      <c r="AT53" s="4"/>
      <c r="AU53" s="2027" t="str">
        <f>IFERROR(IF(AC53="","",IF(AC53&lt;Q53-(Q53*$BB$33),"Below "&amp;$BB$33*100&amp;"% by "&amp;Q53-(Q53*$BB$33)-AC53&amp;" CFM",IF(AC53&gt;Q53+(Q53*$BB$32),"Above "&amp;$BB$32*100&amp;"% by "&amp;AC53-Q53-(Q53*$BB$32)&amp;" CFM",""))),"")</f>
        <v/>
      </c>
      <c r="AV53" s="2028"/>
      <c r="AW53" s="2028"/>
      <c r="AX53" s="2028"/>
      <c r="AY53" s="2028"/>
      <c r="AZ53" s="2028"/>
      <c r="BA53" s="2028"/>
      <c r="BB53" s="2028"/>
      <c r="BC53" s="2028"/>
      <c r="BD53" s="2029"/>
      <c r="BE53" s="4"/>
      <c r="BF53" s="4"/>
      <c r="BG53" s="4"/>
      <c r="BH53" s="4"/>
      <c r="BI53" s="4"/>
      <c r="BJ53" s="4"/>
      <c r="BK53" s="4"/>
      <c r="BL53" s="4"/>
      <c r="BM53" s="4"/>
      <c r="BN53" s="4"/>
      <c r="BO53" s="4"/>
      <c r="BP53" s="4"/>
      <c r="BQ53" s="4"/>
      <c r="BR53" s="4"/>
      <c r="BS53" s="4"/>
    </row>
    <row r="54" spans="1:7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4"/>
      <c r="AK54" s="2093"/>
      <c r="AL54" s="1994"/>
      <c r="AM54" s="1990"/>
      <c r="AN54" s="1989"/>
      <c r="AO54" s="1994"/>
      <c r="AP54" s="1990"/>
      <c r="AQ54" s="1989"/>
      <c r="AR54" s="1994"/>
      <c r="AS54" s="209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4"/>
      <c r="AK55" s="2093"/>
      <c r="AL55" s="1994"/>
      <c r="AM55" s="1990"/>
      <c r="AN55" s="1989"/>
      <c r="AO55" s="1994"/>
      <c r="AP55" s="1990"/>
      <c r="AQ55" s="1989"/>
      <c r="AR55" s="1994"/>
      <c r="AS55" s="209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thickBot="1" x14ac:dyDescent="0.25">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2095" t="str">
        <f>IFERROR((T53/Q53),"")</f>
        <v/>
      </c>
      <c r="AL56" s="2096"/>
      <c r="AM56" s="2097"/>
      <c r="AN56" s="2098"/>
      <c r="AO56" s="2096"/>
      <c r="AP56" s="2097"/>
      <c r="AQ56" s="2098"/>
      <c r="AR56" s="2096"/>
      <c r="AS56" s="2099"/>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75"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18">
    <mergeCell ref="AT16:AY16"/>
    <mergeCell ref="AZ16:BO16"/>
    <mergeCell ref="AT17:AY17"/>
    <mergeCell ref="AZ17:BO18"/>
    <mergeCell ref="AT18:AY18"/>
    <mergeCell ref="AZ12:BG12"/>
    <mergeCell ref="BH12:BO12"/>
    <mergeCell ref="AT13:AY13"/>
    <mergeCell ref="AZ13:BG13"/>
    <mergeCell ref="BH13:BO13"/>
    <mergeCell ref="AT14:AY14"/>
    <mergeCell ref="AZ14:BG14"/>
    <mergeCell ref="BH14:BO14"/>
    <mergeCell ref="AT15:AY15"/>
    <mergeCell ref="AZ15:BG15"/>
    <mergeCell ref="BH15:BO15"/>
    <mergeCell ref="A22:P22"/>
    <mergeCell ref="A23:K23"/>
    <mergeCell ref="T28:Y28"/>
    <mergeCell ref="Z28:AD28"/>
    <mergeCell ref="AE28:AI28"/>
    <mergeCell ref="T34:AB34"/>
    <mergeCell ref="AC34:AE35"/>
    <mergeCell ref="AF34:AI35"/>
    <mergeCell ref="T24:AI24"/>
    <mergeCell ref="T25:Y25"/>
    <mergeCell ref="T26:Y26"/>
    <mergeCell ref="T27:Y27"/>
    <mergeCell ref="Z27:AI27"/>
    <mergeCell ref="Z25:AD25"/>
    <mergeCell ref="AF25:AI25"/>
    <mergeCell ref="Z26:AI26"/>
    <mergeCell ref="L23:N23"/>
    <mergeCell ref="O23:P23"/>
    <mergeCell ref="B59:AI59"/>
    <mergeCell ref="B60:AI60"/>
    <mergeCell ref="E62:K62"/>
    <mergeCell ref="V62:AI62"/>
    <mergeCell ref="AC53:AE53"/>
    <mergeCell ref="AF53:AI53"/>
    <mergeCell ref="AU53:BD53"/>
    <mergeCell ref="B56:AI56"/>
    <mergeCell ref="B57:AI57"/>
    <mergeCell ref="B58:AI58"/>
    <mergeCell ref="AK54:AM54"/>
    <mergeCell ref="AN54:AP54"/>
    <mergeCell ref="AQ54:AS54"/>
    <mergeCell ref="AK55:AM55"/>
    <mergeCell ref="AN55:AP55"/>
    <mergeCell ref="AQ55:AS55"/>
    <mergeCell ref="AK56:AM56"/>
    <mergeCell ref="AN56:AP56"/>
    <mergeCell ref="AQ56:AS56"/>
    <mergeCell ref="AC52:AE52"/>
    <mergeCell ref="AF52:AI52"/>
    <mergeCell ref="AU52:BD52"/>
    <mergeCell ref="A53:P53"/>
    <mergeCell ref="Q53:S53"/>
    <mergeCell ref="T53:V53"/>
    <mergeCell ref="W53:Y53"/>
    <mergeCell ref="Z53:AB53"/>
    <mergeCell ref="A52:G52"/>
    <mergeCell ref="H52:J52"/>
    <mergeCell ref="K52:M52"/>
    <mergeCell ref="N52:P52"/>
    <mergeCell ref="Q52:S52"/>
    <mergeCell ref="T52:V52"/>
    <mergeCell ref="AK53:AM53"/>
    <mergeCell ref="AN53:AP53"/>
    <mergeCell ref="AQ53:AS53"/>
    <mergeCell ref="W52:Y52"/>
    <mergeCell ref="AK52:AM52"/>
    <mergeCell ref="AN52:AP52"/>
    <mergeCell ref="AQ52:AS52"/>
    <mergeCell ref="Z52:AB52"/>
    <mergeCell ref="A51:G51"/>
    <mergeCell ref="H51:J51"/>
    <mergeCell ref="K51:M51"/>
    <mergeCell ref="N51:P51"/>
    <mergeCell ref="Q51:S51"/>
    <mergeCell ref="A50:G50"/>
    <mergeCell ref="H50:J50"/>
    <mergeCell ref="K50:M50"/>
    <mergeCell ref="N50:P50"/>
    <mergeCell ref="Q50:S50"/>
    <mergeCell ref="T51:V51"/>
    <mergeCell ref="W51:Y51"/>
    <mergeCell ref="Z51:AB51"/>
    <mergeCell ref="AC51:AE51"/>
    <mergeCell ref="AF51:AI51"/>
    <mergeCell ref="W50:Y50"/>
    <mergeCell ref="Z50:AB50"/>
    <mergeCell ref="AC50:AE50"/>
    <mergeCell ref="AF50:AI50"/>
    <mergeCell ref="T50:V50"/>
    <mergeCell ref="A49:G49"/>
    <mergeCell ref="H49:J49"/>
    <mergeCell ref="K49:M49"/>
    <mergeCell ref="N49:P49"/>
    <mergeCell ref="Q49:S49"/>
    <mergeCell ref="A48:G48"/>
    <mergeCell ref="H48:J48"/>
    <mergeCell ref="K48:M48"/>
    <mergeCell ref="N48:P48"/>
    <mergeCell ref="Q48:S48"/>
    <mergeCell ref="T49:V49"/>
    <mergeCell ref="W49:Y49"/>
    <mergeCell ref="Z49:AB49"/>
    <mergeCell ref="AC49:AE49"/>
    <mergeCell ref="AF49:AI49"/>
    <mergeCell ref="W48:Y48"/>
    <mergeCell ref="Z48:AB48"/>
    <mergeCell ref="AC48:AE48"/>
    <mergeCell ref="AF48:AI48"/>
    <mergeCell ref="T48:V48"/>
    <mergeCell ref="AK51:AM51"/>
    <mergeCell ref="AN51:AP51"/>
    <mergeCell ref="AQ51:AS51"/>
    <mergeCell ref="AU49:BD49"/>
    <mergeCell ref="AU48:BD48"/>
    <mergeCell ref="AU51:BD51"/>
    <mergeCell ref="AU50:BD50"/>
    <mergeCell ref="AK49:AM49"/>
    <mergeCell ref="AN49:AP49"/>
    <mergeCell ref="AQ49:AS49"/>
    <mergeCell ref="AK50:AM50"/>
    <mergeCell ref="AN50:AP50"/>
    <mergeCell ref="AQ50:AS50"/>
    <mergeCell ref="AK48:AM48"/>
    <mergeCell ref="AN48:AP48"/>
    <mergeCell ref="AQ48:AS48"/>
    <mergeCell ref="Z47:AB47"/>
    <mergeCell ref="AC47:AE47"/>
    <mergeCell ref="AU47:BD47"/>
    <mergeCell ref="W46:Y46"/>
    <mergeCell ref="Z46:AB46"/>
    <mergeCell ref="AC46:AE46"/>
    <mergeCell ref="AF46:AI46"/>
    <mergeCell ref="AU46:BD46"/>
    <mergeCell ref="T46:V46"/>
    <mergeCell ref="AF47:AI47"/>
    <mergeCell ref="AK47:AM47"/>
    <mergeCell ref="AN47:AP47"/>
    <mergeCell ref="AQ47:AS47"/>
    <mergeCell ref="A46:G46"/>
    <mergeCell ref="H46:J46"/>
    <mergeCell ref="K46:M46"/>
    <mergeCell ref="N46:P46"/>
    <mergeCell ref="Q46:S46"/>
    <mergeCell ref="AQ45:AS45"/>
    <mergeCell ref="A47:G47"/>
    <mergeCell ref="H47:J47"/>
    <mergeCell ref="K47:M47"/>
    <mergeCell ref="N47:P47"/>
    <mergeCell ref="Q47:S47"/>
    <mergeCell ref="AN46:AP46"/>
    <mergeCell ref="AQ46:AS46"/>
    <mergeCell ref="A45:G45"/>
    <mergeCell ref="H45:J45"/>
    <mergeCell ref="K45:M45"/>
    <mergeCell ref="N45:P45"/>
    <mergeCell ref="Q45:S45"/>
    <mergeCell ref="T45:V45"/>
    <mergeCell ref="W45:Y45"/>
    <mergeCell ref="Z45:AB45"/>
    <mergeCell ref="AC45:AE45"/>
    <mergeCell ref="T47:V47"/>
    <mergeCell ref="W47:Y47"/>
    <mergeCell ref="AU45:BD45"/>
    <mergeCell ref="W44:Y44"/>
    <mergeCell ref="Z44:AB44"/>
    <mergeCell ref="AC44:AE44"/>
    <mergeCell ref="AF44:AI44"/>
    <mergeCell ref="AU44:BD44"/>
    <mergeCell ref="T44:V44"/>
    <mergeCell ref="AK46:AM46"/>
    <mergeCell ref="AK45:AM45"/>
    <mergeCell ref="AN45:AP45"/>
    <mergeCell ref="AF45:AI45"/>
    <mergeCell ref="A42:G42"/>
    <mergeCell ref="H42:J42"/>
    <mergeCell ref="K42:M42"/>
    <mergeCell ref="N42:P42"/>
    <mergeCell ref="Q42:S42"/>
    <mergeCell ref="AU43:BD43"/>
    <mergeCell ref="W42:Y42"/>
    <mergeCell ref="Z42:AB42"/>
    <mergeCell ref="AC42:AE42"/>
    <mergeCell ref="AF42:AI42"/>
    <mergeCell ref="AU42:BD42"/>
    <mergeCell ref="T42:V42"/>
    <mergeCell ref="T43:V43"/>
    <mergeCell ref="W43:Y43"/>
    <mergeCell ref="Z43:AB43"/>
    <mergeCell ref="AC43:AE43"/>
    <mergeCell ref="AF43:AI43"/>
    <mergeCell ref="A44:G44"/>
    <mergeCell ref="H44:J44"/>
    <mergeCell ref="K44:M44"/>
    <mergeCell ref="N44:P44"/>
    <mergeCell ref="Q44:S44"/>
    <mergeCell ref="AK43:AM43"/>
    <mergeCell ref="AN43:AP43"/>
    <mergeCell ref="AQ43:AS43"/>
    <mergeCell ref="AK44:AM44"/>
    <mergeCell ref="AN44:AP44"/>
    <mergeCell ref="AQ44:AS44"/>
    <mergeCell ref="A43:G43"/>
    <mergeCell ref="H43:J43"/>
    <mergeCell ref="K43:M43"/>
    <mergeCell ref="N43:P43"/>
    <mergeCell ref="Q43:S43"/>
    <mergeCell ref="AU41:BD41"/>
    <mergeCell ref="W40:Y40"/>
    <mergeCell ref="Z40:AB40"/>
    <mergeCell ref="AC40:AE40"/>
    <mergeCell ref="AF40:AI40"/>
    <mergeCell ref="AU40:BD40"/>
    <mergeCell ref="T40:V40"/>
    <mergeCell ref="AN42:AP42"/>
    <mergeCell ref="AQ42:AS42"/>
    <mergeCell ref="AK40:AM40"/>
    <mergeCell ref="AN40:AP40"/>
    <mergeCell ref="AQ40:AS40"/>
    <mergeCell ref="AK41:AM41"/>
    <mergeCell ref="AN41:AP41"/>
    <mergeCell ref="AQ41:AS41"/>
    <mergeCell ref="AK42:AM42"/>
    <mergeCell ref="T41:V41"/>
    <mergeCell ref="W41:Y41"/>
    <mergeCell ref="Z41:AB41"/>
    <mergeCell ref="AC41:AE41"/>
    <mergeCell ref="AF41:AI41"/>
    <mergeCell ref="A41:G41"/>
    <mergeCell ref="H41:J41"/>
    <mergeCell ref="K41:M41"/>
    <mergeCell ref="N41:P41"/>
    <mergeCell ref="Q41:S41"/>
    <mergeCell ref="A40:G40"/>
    <mergeCell ref="H40:J40"/>
    <mergeCell ref="K40:M40"/>
    <mergeCell ref="N40:P40"/>
    <mergeCell ref="Q40:S40"/>
    <mergeCell ref="AU39:BD39"/>
    <mergeCell ref="W38:Y38"/>
    <mergeCell ref="Z38:AB38"/>
    <mergeCell ref="AC38:AE38"/>
    <mergeCell ref="AF38:AI38"/>
    <mergeCell ref="AU38:BD38"/>
    <mergeCell ref="T38:V38"/>
    <mergeCell ref="AN38:AP38"/>
    <mergeCell ref="AQ38:AS38"/>
    <mergeCell ref="AK39:AM39"/>
    <mergeCell ref="AN39:AP39"/>
    <mergeCell ref="AQ39:AS39"/>
    <mergeCell ref="AK38:AM38"/>
    <mergeCell ref="T39:V39"/>
    <mergeCell ref="W39:Y39"/>
    <mergeCell ref="Z39:AB39"/>
    <mergeCell ref="AC39:AE39"/>
    <mergeCell ref="AF39:AI39"/>
    <mergeCell ref="A39:G39"/>
    <mergeCell ref="H39:J39"/>
    <mergeCell ref="K39:M39"/>
    <mergeCell ref="N39:P39"/>
    <mergeCell ref="Q39:S39"/>
    <mergeCell ref="A38:G38"/>
    <mergeCell ref="H38:J38"/>
    <mergeCell ref="K38:M38"/>
    <mergeCell ref="N38:P38"/>
    <mergeCell ref="Q38:S38"/>
    <mergeCell ref="T37:V37"/>
    <mergeCell ref="W37:Y37"/>
    <mergeCell ref="Z37:AB37"/>
    <mergeCell ref="AC37:AE37"/>
    <mergeCell ref="AF37:AI37"/>
    <mergeCell ref="AU37:BD37"/>
    <mergeCell ref="W35:Y35"/>
    <mergeCell ref="Z35:AB35"/>
    <mergeCell ref="AC36:AE36"/>
    <mergeCell ref="AF36:AI36"/>
    <mergeCell ref="AU36:BD36"/>
    <mergeCell ref="T35:V35"/>
    <mergeCell ref="T36:V36"/>
    <mergeCell ref="W36:Y36"/>
    <mergeCell ref="Z36:AB36"/>
    <mergeCell ref="AU35:BD35"/>
    <mergeCell ref="AK33:AS35"/>
    <mergeCell ref="AK36:AM36"/>
    <mergeCell ref="AN36:AP36"/>
    <mergeCell ref="AQ36:AS36"/>
    <mergeCell ref="AK37:AM37"/>
    <mergeCell ref="AN37:AP37"/>
    <mergeCell ref="AQ37:AS37"/>
    <mergeCell ref="AV33:BA33"/>
    <mergeCell ref="A37:G37"/>
    <mergeCell ref="H37:J37"/>
    <mergeCell ref="K37:M37"/>
    <mergeCell ref="N37:P37"/>
    <mergeCell ref="Q37:S37"/>
    <mergeCell ref="A36:G36"/>
    <mergeCell ref="H35:J35"/>
    <mergeCell ref="K35:M35"/>
    <mergeCell ref="N35:P35"/>
    <mergeCell ref="Q36:S36"/>
    <mergeCell ref="A34:G35"/>
    <mergeCell ref="H34:P34"/>
    <mergeCell ref="Q34:S35"/>
    <mergeCell ref="H36:J36"/>
    <mergeCell ref="K36:M36"/>
    <mergeCell ref="N36:P36"/>
    <mergeCell ref="BB33:BC33"/>
    <mergeCell ref="AV31:BC31"/>
    <mergeCell ref="AV32:BA32"/>
    <mergeCell ref="BB32:BC32"/>
    <mergeCell ref="T21:Y21"/>
    <mergeCell ref="Z21:AD21"/>
    <mergeCell ref="AE21:AI21"/>
    <mergeCell ref="T22:Y22"/>
    <mergeCell ref="Z22:AD22"/>
    <mergeCell ref="AE22:AI22"/>
    <mergeCell ref="T29:Y29"/>
    <mergeCell ref="Z29:AD29"/>
    <mergeCell ref="AE29:AI29"/>
    <mergeCell ref="T30:Y30"/>
    <mergeCell ref="Z30:AD30"/>
    <mergeCell ref="AE30:AI30"/>
    <mergeCell ref="AK21:AO21"/>
    <mergeCell ref="AP21:AT21"/>
    <mergeCell ref="AU21:AY21"/>
    <mergeCell ref="AK22:AO22"/>
    <mergeCell ref="AP22:AT22"/>
    <mergeCell ref="A19:F19"/>
    <mergeCell ref="G19:P19"/>
    <mergeCell ref="T19:Y19"/>
    <mergeCell ref="Z19:AD19"/>
    <mergeCell ref="AE19:AI19"/>
    <mergeCell ref="A20:F20"/>
    <mergeCell ref="G20:P20"/>
    <mergeCell ref="T20:Y20"/>
    <mergeCell ref="Z20:AD20"/>
    <mergeCell ref="AE20:AI20"/>
    <mergeCell ref="A17:F17"/>
    <mergeCell ref="G17:P17"/>
    <mergeCell ref="T17:AI17"/>
    <mergeCell ref="AK17:AS18"/>
    <mergeCell ref="A18:F18"/>
    <mergeCell ref="G18:P18"/>
    <mergeCell ref="T18:Y18"/>
    <mergeCell ref="Z18:AD18"/>
    <mergeCell ref="AE18:AI18"/>
    <mergeCell ref="A16:F16"/>
    <mergeCell ref="G16:P16"/>
    <mergeCell ref="AK16:AM16"/>
    <mergeCell ref="AN16:AP16"/>
    <mergeCell ref="AQ16:AS16"/>
    <mergeCell ref="A15:F15"/>
    <mergeCell ref="G15:P15"/>
    <mergeCell ref="S15:Y15"/>
    <mergeCell ref="Z15:AD15"/>
    <mergeCell ref="AE15:AI15"/>
    <mergeCell ref="AK15:AM15"/>
    <mergeCell ref="AN15:AP15"/>
    <mergeCell ref="AQ15:AS15"/>
    <mergeCell ref="A14:F14"/>
    <mergeCell ref="G14:P14"/>
    <mergeCell ref="S14:Y14"/>
    <mergeCell ref="Z14:AD14"/>
    <mergeCell ref="AE14:AI14"/>
    <mergeCell ref="AK14:AM14"/>
    <mergeCell ref="AN14:AP14"/>
    <mergeCell ref="AQ14:AS14"/>
    <mergeCell ref="A13:F13"/>
    <mergeCell ref="G13:K13"/>
    <mergeCell ref="M13:P13"/>
    <mergeCell ref="S13:Y13"/>
    <mergeCell ref="Z13:AD13"/>
    <mergeCell ref="AE13:AI13"/>
    <mergeCell ref="AK13:AM13"/>
    <mergeCell ref="AN13:AP13"/>
    <mergeCell ref="AQ13:AS13"/>
    <mergeCell ref="A12:F12"/>
    <mergeCell ref="G12:P12"/>
    <mergeCell ref="S12:Y12"/>
    <mergeCell ref="Z12:AD12"/>
    <mergeCell ref="AE12:AI12"/>
    <mergeCell ref="AK12:AM12"/>
    <mergeCell ref="AN12:AP12"/>
    <mergeCell ref="AQ12:AS12"/>
    <mergeCell ref="AT12:AY12"/>
    <mergeCell ref="A9:E9"/>
    <mergeCell ref="F9:P9"/>
    <mergeCell ref="T9:X9"/>
    <mergeCell ref="Y9:AI9"/>
    <mergeCell ref="A11:P11"/>
    <mergeCell ref="S11:AI11"/>
    <mergeCell ref="AJ1:BS1"/>
    <mergeCell ref="M5:AI5"/>
    <mergeCell ref="A7:E7"/>
    <mergeCell ref="F7:P7"/>
    <mergeCell ref="T7:X7"/>
    <mergeCell ref="Y7:AI7"/>
    <mergeCell ref="AK11:BO11"/>
    <mergeCell ref="BF20:BS20"/>
    <mergeCell ref="AK26:AO26"/>
    <mergeCell ref="AP26:AT26"/>
    <mergeCell ref="AU26:AY26"/>
    <mergeCell ref="AU22:AY22"/>
    <mergeCell ref="AK23:AO23"/>
    <mergeCell ref="AP23:AT23"/>
    <mergeCell ref="AU23:AY23"/>
    <mergeCell ref="AK24:AO24"/>
    <mergeCell ref="AP24:AT24"/>
    <mergeCell ref="AU24:AY24"/>
    <mergeCell ref="AK25:AO25"/>
    <mergeCell ref="AP25:AT25"/>
    <mergeCell ref="AU25:AY25"/>
    <mergeCell ref="AK20:AY20"/>
  </mergeCells>
  <conditionalFormatting sqref="AU36:BD52">
    <cfRule type="notContainsBlanks" dxfId="1256" priority="31">
      <formula>LEN(TRIM(AU36))&gt;0</formula>
    </cfRule>
  </conditionalFormatting>
  <conditionalFormatting sqref="V62:AI62 E62:K62 G18:P20 G14:P16 G13:K13 G12:P12 Y9:AI9 Y7:AI7 F9:P9 F7:P7 BB32:BC33 Z13:AD15 AE13 Z19:Z22">
    <cfRule type="containsBlanks" dxfId="1255" priority="30">
      <formula>LEN(TRIM(E7))=0</formula>
    </cfRule>
  </conditionalFormatting>
  <conditionalFormatting sqref="Q53:AE53">
    <cfRule type="containsText" dxfId="1254" priority="29" operator="containsText" text="CALC.">
      <formula>NOT(ISERROR(SEARCH("CALC.",Q53)))</formula>
    </cfRule>
  </conditionalFormatting>
  <conditionalFormatting sqref="A36:S52">
    <cfRule type="notContainsBlanks" dxfId="1253" priority="27">
      <formula>LEN(TRIM(A36))&gt;0</formula>
    </cfRule>
    <cfRule type="expression" dxfId="1252" priority="28">
      <formula>NOT(ISBLANK($H36))</formula>
    </cfRule>
  </conditionalFormatting>
  <conditionalFormatting sqref="AU53:BD53">
    <cfRule type="notContainsBlanks" dxfId="1251" priority="26">
      <formula>LEN(TRIM(AU53))&gt;0</formula>
    </cfRule>
  </conditionalFormatting>
  <conditionalFormatting sqref="Z29:AI30">
    <cfRule type="containsBlanks" dxfId="1250" priority="19">
      <formula>LEN(TRIM(Z29))=0</formula>
    </cfRule>
  </conditionalFormatting>
  <conditionalFormatting sqref="Z25:AD25 AF25:AI25">
    <cfRule type="containsBlanks" dxfId="1249" priority="17">
      <formula>LEN(TRIM(Z25))=0</formula>
    </cfRule>
  </conditionalFormatting>
  <conditionalFormatting sqref="Z26:AI27">
    <cfRule type="containsBlanks" dxfId="1248" priority="16">
      <formula>LEN(TRIM(Z26))=0</formula>
    </cfRule>
  </conditionalFormatting>
  <conditionalFormatting sqref="T36:AC52">
    <cfRule type="notContainsBlanks" dxfId="1247" priority="12">
      <formula>LEN(TRIM(T36))&gt;0</formula>
    </cfRule>
    <cfRule type="expression" dxfId="1246" priority="13">
      <formula>NOT(ISBLANK($H36))</formula>
    </cfRule>
  </conditionalFormatting>
  <conditionalFormatting sqref="T36:AB52">
    <cfRule type="expression" dxfId="1245" priority="11">
      <formula>$AC36&lt;&gt;""</formula>
    </cfRule>
  </conditionalFormatting>
  <conditionalFormatting sqref="AZ13:BO15">
    <cfRule type="notContainsBlanks" dxfId="1244" priority="10">
      <formula>LEN(TRIM(AZ13))&gt;0</formula>
    </cfRule>
  </conditionalFormatting>
  <conditionalFormatting sqref="AN13:AS15 AT18">
    <cfRule type="containsBlanks" dxfId="1243" priority="9">
      <formula>LEN(TRIM(AN13))=0</formula>
    </cfRule>
  </conditionalFormatting>
  <conditionalFormatting sqref="AN16:AS16">
    <cfRule type="containsText" dxfId="1242" priority="8" operator="containsText" text="CALC.">
      <formula>NOT(ISERROR(SEARCH("CALC.",AN16)))</formula>
    </cfRule>
  </conditionalFormatting>
  <conditionalFormatting sqref="AK14:AS16 AZ12:BO18">
    <cfRule type="expression" dxfId="1241" priority="7">
      <formula>$AT$18="Single Phase"</formula>
    </cfRule>
  </conditionalFormatting>
  <conditionalFormatting sqref="AE15:AI15">
    <cfRule type="containsText" dxfId="1240" priority="6" operator="containsText" text="CALC.">
      <formula>NOT(ISERROR(SEARCH("CALC.",AE15)))</formula>
    </cfRule>
  </conditionalFormatting>
  <conditionalFormatting sqref="AE14:AI14">
    <cfRule type="containsText" dxfId="1239" priority="5" operator="containsText" text="CALC.">
      <formula>NOT(ISERROR(SEARCH("CALC.",AE14)))</formula>
    </cfRule>
  </conditionalFormatting>
  <conditionalFormatting sqref="L23 O23">
    <cfRule type="containsBlanks" dxfId="1238" priority="4">
      <formula>LEN(TRIM(L23))=0</formula>
    </cfRule>
  </conditionalFormatting>
  <conditionalFormatting sqref="O23:P23">
    <cfRule type="expression" dxfId="1237" priority="3">
      <formula>OR($L$23="HIGH",$L$23="MEDIUM",$L$23="LOW")</formula>
    </cfRule>
  </conditionalFormatting>
  <conditionalFormatting sqref="M13:P13">
    <cfRule type="containsBlanks" dxfId="1236" priority="2">
      <formula>LEN(TRIM(M13))=0</formula>
    </cfRule>
  </conditionalFormatting>
  <conditionalFormatting sqref="AE21">
    <cfRule type="containsBlanks" dxfId="1235" priority="1">
      <formula>LEN(TRIM(AE21))=0</formula>
    </cfRule>
  </conditionalFormatting>
  <dataValidations disablePrompts="1" count="10">
    <dataValidation type="list" allowBlank="1" showInputMessage="1" sqref="Z13:AI13" xr:uid="{00000000-0002-0000-1000-000000000000}">
      <formula1>".17,.25,.33,.5,.75,1,2,3,5,7.5,10,15,20,25,30,40,50,60,75,100,125,150,200"</formula1>
    </dataValidation>
    <dataValidation type="whole" allowBlank="1" showInputMessage="1" showErrorMessage="1" error="This Remarks section is limited to 5." sqref="A56:A60" xr:uid="{00000000-0002-0000-1000-000002000000}">
      <formula1>1</formula1>
      <formula2>5</formula2>
    </dataValidation>
    <dataValidation type="list" allowBlank="1" showInputMessage="1" sqref="AF25:AI25" xr:uid="{00000000-0002-0000-1000-000003000000}">
      <formula1>"Round, Oval"</formula1>
    </dataValidation>
    <dataValidation type="list" allowBlank="1" showInputMessage="1" sqref="G13:K13 Z25:AD25" xr:uid="{00000000-0002-0000-1000-000004000000}">
      <formula1>"4,5,6,7,8,9,10,11,12,13,14,15,16,17,18,19,20"</formula1>
    </dataValidation>
    <dataValidation allowBlank="1" showInputMessage="1" sqref="G15:P15" xr:uid="{00000000-0002-0000-1000-000005000000}"/>
    <dataValidation type="list" allowBlank="1" showInputMessage="1" showErrorMessage="1" promptTitle="Phase Selection" prompt="Select Single or Three Phase" sqref="AT18:AY18" xr:uid="{00000000-0002-0000-1000-000007000000}">
      <formula1>"Single Phase, Three Phase"</formula1>
    </dataValidation>
    <dataValidation allowBlank="1" showInputMessage="1" showErrorMessage="1" prompt="If EFF is unatainable use .90" sqref="AT14:AY14" xr:uid="{00000000-0002-0000-1000-000008000000}"/>
    <dataValidation allowBlank="1" showInputMessage="1" showErrorMessage="1" prompt="If PF is unattainable use .80" sqref="AT16:AY16" xr:uid="{00000000-0002-0000-1000-000009000000}"/>
    <dataValidation type="list" errorStyle="warning" allowBlank="1" showInputMessage="1" error="Use exact dropdown list (HIGH,MEDIUM,LOW) or input percent value ranging from 0-100 and include &quot;%&quot; symbol on right." sqref="L23:N23" xr:uid="{012DA4F9-FF0C-4B64-A80F-2C24B205FE43}">
      <formula1>"LOW,MEDIUM,HIGH"</formula1>
    </dataValidation>
    <dataValidation type="list" allowBlank="1" showInputMessage="1" sqref="M13:P13" xr:uid="{F63C77A9-D449-4DE9-9705-8724F3850374}">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0">
    <pageSetUpPr fitToPage="1"/>
  </sheetPr>
  <dimension ref="A1:BV62"/>
  <sheetViews>
    <sheetView zoomScaleNormal="100" workbookViewId="0">
      <selection activeCell="AE22" sqref="AE22:AI22"/>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8" t="s">
        <v>404</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1334" t="s">
        <v>882</v>
      </c>
      <c r="B11" s="1335"/>
      <c r="C11" s="1335"/>
      <c r="D11" s="1335"/>
      <c r="E11" s="1335"/>
      <c r="F11" s="1335"/>
      <c r="G11" s="1335"/>
      <c r="H11" s="1335"/>
      <c r="I11" s="1335"/>
      <c r="J11" s="1335"/>
      <c r="K11" s="1335"/>
      <c r="L11" s="1335"/>
      <c r="M11" s="1335"/>
      <c r="N11" s="1335"/>
      <c r="O11" s="1335"/>
      <c r="P11" s="1362"/>
      <c r="Q11" s="6"/>
      <c r="R11" s="6"/>
      <c r="S11" s="982" t="s">
        <v>401</v>
      </c>
      <c r="T11" s="983"/>
      <c r="U11" s="983"/>
      <c r="V11" s="983"/>
      <c r="W11" s="983"/>
      <c r="X11" s="983"/>
      <c r="Y11" s="983"/>
      <c r="Z11" s="983"/>
      <c r="AA11" s="983"/>
      <c r="AB11" s="983"/>
      <c r="AC11" s="983"/>
      <c r="AD11" s="983"/>
      <c r="AE11" s="983"/>
      <c r="AF11" s="983"/>
      <c r="AG11" s="983"/>
      <c r="AH11" s="983"/>
      <c r="AI11" s="984"/>
      <c r="AJ11" s="4"/>
      <c r="AK11" s="1276" t="s">
        <v>1008</v>
      </c>
      <c r="AL11" s="1277"/>
      <c r="AM11" s="1277"/>
      <c r="AN11" s="1277"/>
      <c r="AO11" s="1277"/>
      <c r="AP11" s="1277"/>
      <c r="AQ11" s="1277"/>
      <c r="AR11" s="1277"/>
      <c r="AS11" s="1277"/>
      <c r="AT11" s="1277"/>
      <c r="AU11" s="1277"/>
      <c r="AV11" s="1277"/>
      <c r="AW11" s="1277"/>
      <c r="AX11" s="1277"/>
      <c r="AY11" s="1277"/>
      <c r="AZ11" s="1277"/>
      <c r="BA11" s="1277"/>
      <c r="BB11" s="1277"/>
      <c r="BC11" s="1277"/>
      <c r="BD11" s="1277"/>
      <c r="BE11" s="1277"/>
      <c r="BF11" s="1277"/>
      <c r="BG11" s="1277"/>
      <c r="BH11" s="1277"/>
      <c r="BI11" s="1277"/>
      <c r="BJ11" s="1277"/>
      <c r="BK11" s="1277"/>
      <c r="BL11" s="1277"/>
      <c r="BM11" s="1277"/>
      <c r="BN11" s="1277"/>
      <c r="BO11" s="1278"/>
      <c r="BP11" s="4"/>
      <c r="BQ11" s="4"/>
      <c r="BR11" s="4"/>
      <c r="BS11" s="4"/>
    </row>
    <row r="12" spans="1:71" ht="14.25" thickTop="1" x14ac:dyDescent="0.2">
      <c r="A12" s="1380" t="s">
        <v>166</v>
      </c>
      <c r="B12" s="1381"/>
      <c r="C12" s="1381"/>
      <c r="D12" s="1381"/>
      <c r="E12" s="1381"/>
      <c r="F12" s="1381"/>
      <c r="G12" s="1010"/>
      <c r="H12" s="1010"/>
      <c r="I12" s="1010"/>
      <c r="J12" s="1010"/>
      <c r="K12" s="1010"/>
      <c r="L12" s="1010"/>
      <c r="M12" s="1010"/>
      <c r="N12" s="1010"/>
      <c r="O12" s="1010"/>
      <c r="P12" s="1011"/>
      <c r="Q12" s="6"/>
      <c r="R12" s="6"/>
      <c r="S12" s="2071"/>
      <c r="T12" s="2072"/>
      <c r="U12" s="2072"/>
      <c r="V12" s="2072"/>
      <c r="W12" s="2072"/>
      <c r="X12" s="2072"/>
      <c r="Y12" s="2072"/>
      <c r="Z12" s="1925" t="s">
        <v>102</v>
      </c>
      <c r="AA12" s="1925"/>
      <c r="AB12" s="1925"/>
      <c r="AC12" s="1925"/>
      <c r="AD12" s="1925"/>
      <c r="AE12" s="1925" t="s">
        <v>101</v>
      </c>
      <c r="AF12" s="1925"/>
      <c r="AG12" s="1925"/>
      <c r="AH12" s="1925"/>
      <c r="AI12" s="2073"/>
      <c r="AJ12" s="4"/>
      <c r="AK12" s="1715"/>
      <c r="AL12" s="1716"/>
      <c r="AM12" s="1717"/>
      <c r="AN12" s="1460" t="s">
        <v>1007</v>
      </c>
      <c r="AO12" s="1460"/>
      <c r="AP12" s="1460"/>
      <c r="AQ12" s="1460" t="s">
        <v>98</v>
      </c>
      <c r="AR12" s="1460"/>
      <c r="AS12" s="1460"/>
      <c r="AT12" s="2054"/>
      <c r="AU12" s="2054"/>
      <c r="AV12" s="2054"/>
      <c r="AW12" s="2054"/>
      <c r="AX12" s="2054"/>
      <c r="AY12" s="2055"/>
      <c r="AZ12" s="1460" t="s">
        <v>155</v>
      </c>
      <c r="BA12" s="1460"/>
      <c r="BB12" s="1460"/>
      <c r="BC12" s="1460"/>
      <c r="BD12" s="1460"/>
      <c r="BE12" s="1460"/>
      <c r="BF12" s="1460"/>
      <c r="BG12" s="1460"/>
      <c r="BH12" s="2056" t="s">
        <v>154</v>
      </c>
      <c r="BI12" s="2057"/>
      <c r="BJ12" s="2057"/>
      <c r="BK12" s="2057"/>
      <c r="BL12" s="2057"/>
      <c r="BM12" s="2057"/>
      <c r="BN12" s="2057"/>
      <c r="BO12" s="2058"/>
      <c r="BP12" s="4"/>
      <c r="BQ12" s="4"/>
      <c r="BR12" s="4"/>
      <c r="BS12" s="4"/>
    </row>
    <row r="13" spans="1:71" ht="12" customHeight="1" x14ac:dyDescent="0.2">
      <c r="A13" s="1297" t="s">
        <v>165</v>
      </c>
      <c r="B13" s="1298"/>
      <c r="C13" s="1298"/>
      <c r="D13" s="1298"/>
      <c r="E13" s="1298"/>
      <c r="F13" s="1298"/>
      <c r="G13" s="1077"/>
      <c r="H13" s="1996"/>
      <c r="I13" s="1996"/>
      <c r="J13" s="1996"/>
      <c r="K13" s="1996"/>
      <c r="L13" s="356" t="s">
        <v>133</v>
      </c>
      <c r="M13" s="1100"/>
      <c r="N13" s="1100"/>
      <c r="O13" s="1100"/>
      <c r="P13" s="1419"/>
      <c r="Q13" s="6"/>
      <c r="R13" s="6"/>
      <c r="S13" s="1012" t="s">
        <v>105</v>
      </c>
      <c r="T13" s="1013"/>
      <c r="U13" s="1013"/>
      <c r="V13" s="1013"/>
      <c r="W13" s="1013"/>
      <c r="X13" s="1013"/>
      <c r="Y13" s="1013"/>
      <c r="Z13" s="2069"/>
      <c r="AA13" s="1741"/>
      <c r="AB13" s="1741"/>
      <c r="AC13" s="1741"/>
      <c r="AD13" s="1741"/>
      <c r="AE13" s="2069"/>
      <c r="AF13" s="1741"/>
      <c r="AG13" s="1741"/>
      <c r="AH13" s="1741"/>
      <c r="AI13" s="2070"/>
      <c r="AJ13" s="4"/>
      <c r="AK13" s="1283" t="s">
        <v>152</v>
      </c>
      <c r="AL13" s="1284"/>
      <c r="AM13" s="1284"/>
      <c r="AN13" s="1000"/>
      <c r="AO13" s="1000"/>
      <c r="AP13" s="1000"/>
      <c r="AQ13" s="1001"/>
      <c r="AR13" s="1001"/>
      <c r="AS13" s="1023"/>
      <c r="AT13" s="2059"/>
      <c r="AU13" s="2060"/>
      <c r="AV13" s="2060"/>
      <c r="AW13" s="2060"/>
      <c r="AX13" s="2060"/>
      <c r="AY13" s="2061"/>
      <c r="AZ13" s="205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4"/>
      <c r="BQ13" s="4"/>
      <c r="BR13" s="4"/>
      <c r="BS13" s="4"/>
    </row>
    <row r="14" spans="1:71" ht="12" customHeight="1" x14ac:dyDescent="0.2">
      <c r="A14" s="1297" t="s">
        <v>111</v>
      </c>
      <c r="B14" s="1298"/>
      <c r="C14" s="1298"/>
      <c r="D14" s="1298"/>
      <c r="E14" s="1298"/>
      <c r="F14" s="1298"/>
      <c r="G14" s="994"/>
      <c r="H14" s="994"/>
      <c r="I14" s="994"/>
      <c r="J14" s="994"/>
      <c r="K14" s="994"/>
      <c r="L14" s="994"/>
      <c r="M14" s="994"/>
      <c r="N14" s="994"/>
      <c r="O14" s="994"/>
      <c r="P14" s="995"/>
      <c r="Q14" s="6"/>
      <c r="R14" s="6"/>
      <c r="S14" s="996" t="s">
        <v>1007</v>
      </c>
      <c r="T14" s="997"/>
      <c r="U14" s="997"/>
      <c r="V14" s="997"/>
      <c r="W14" s="997"/>
      <c r="X14" s="997"/>
      <c r="Y14" s="997"/>
      <c r="Z14" s="2068"/>
      <c r="AA14" s="933"/>
      <c r="AB14" s="933"/>
      <c r="AC14" s="933"/>
      <c r="AD14" s="933"/>
      <c r="AE14" s="932" t="str">
        <f>IF(AT18="Single Phase",AN13,IF(AT18="Three Phase",IF(MOD(AN13,1)=0,AN13&amp;".0",AN13)&amp;", "&amp;IF(MOD(AN14,1)=0,AN14&amp;".0",AN14)&amp;", "&amp;IF(MOD(AN15,1)=0,AN15&amp;".0",AN15),""))</f>
        <v/>
      </c>
      <c r="AF14" s="932"/>
      <c r="AG14" s="932"/>
      <c r="AH14" s="932"/>
      <c r="AI14" s="1050"/>
      <c r="AJ14" s="4"/>
      <c r="AK14" s="1283" t="s">
        <v>51</v>
      </c>
      <c r="AL14" s="1284"/>
      <c r="AM14" s="1284"/>
      <c r="AN14" s="1000"/>
      <c r="AO14" s="1000"/>
      <c r="AP14" s="1000"/>
      <c r="AQ14" s="1001"/>
      <c r="AR14" s="1001"/>
      <c r="AS14" s="1023"/>
      <c r="AT14" s="2062"/>
      <c r="AU14" s="2063"/>
      <c r="AV14" s="2063"/>
      <c r="AW14" s="2063"/>
      <c r="AX14" s="2063"/>
      <c r="AY14" s="2064"/>
      <c r="AZ14" s="205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4"/>
      <c r="BQ14" s="4"/>
      <c r="BR14" s="4"/>
      <c r="BS14" s="4"/>
    </row>
    <row r="15" spans="1:71" ht="12" customHeight="1" thickBot="1" x14ac:dyDescent="0.25">
      <c r="A15" s="1299" t="s">
        <v>54</v>
      </c>
      <c r="B15" s="1300"/>
      <c r="C15" s="1300"/>
      <c r="D15" s="1300"/>
      <c r="E15" s="1300"/>
      <c r="F15" s="1301"/>
      <c r="G15" s="994"/>
      <c r="H15" s="994"/>
      <c r="I15" s="994"/>
      <c r="J15" s="994"/>
      <c r="K15" s="994"/>
      <c r="L15" s="994"/>
      <c r="M15" s="994"/>
      <c r="N15" s="994"/>
      <c r="O15" s="994"/>
      <c r="P15" s="995"/>
      <c r="Q15" s="6"/>
      <c r="R15" s="6"/>
      <c r="S15" s="1042" t="s">
        <v>98</v>
      </c>
      <c r="T15" s="1043"/>
      <c r="U15" s="1043"/>
      <c r="V15" s="1043"/>
      <c r="W15" s="1043"/>
      <c r="X15" s="1043"/>
      <c r="Y15" s="1043"/>
      <c r="Z15" s="1476"/>
      <c r="AA15" s="1476"/>
      <c r="AB15" s="1476"/>
      <c r="AC15" s="1476"/>
      <c r="AD15" s="1476"/>
      <c r="AE15" s="1178" t="str">
        <f>IF(AT18="Single Phase",AQ13,IF(AT18="Three Phase",AQ13 &amp;", "&amp; AQ14 &amp; ", " &amp; AQ15,""))</f>
        <v/>
      </c>
      <c r="AF15" s="1178"/>
      <c r="AG15" s="1178"/>
      <c r="AH15" s="1178"/>
      <c r="AI15" s="1179"/>
      <c r="AJ15" s="4"/>
      <c r="AK15" s="1283" t="s">
        <v>50</v>
      </c>
      <c r="AL15" s="1284"/>
      <c r="AM15" s="1284"/>
      <c r="AN15" s="1000"/>
      <c r="AO15" s="1000"/>
      <c r="AP15" s="1000"/>
      <c r="AQ15" s="1001"/>
      <c r="AR15" s="1001"/>
      <c r="AS15" s="1023"/>
      <c r="AT15" s="2065"/>
      <c r="AU15" s="2066"/>
      <c r="AV15" s="2066"/>
      <c r="AW15" s="2066"/>
      <c r="AX15" s="2066"/>
      <c r="AY15" s="2067"/>
      <c r="AZ15" s="205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4"/>
      <c r="BQ15" s="4"/>
      <c r="BR15" s="4"/>
      <c r="BS15" s="4"/>
    </row>
    <row r="16" spans="1:71" ht="12" customHeight="1" thickBot="1" x14ac:dyDescent="0.25">
      <c r="A16" s="1299" t="s">
        <v>150</v>
      </c>
      <c r="B16" s="1300"/>
      <c r="C16" s="1300"/>
      <c r="D16" s="1300"/>
      <c r="E16" s="1300"/>
      <c r="F16" s="1301"/>
      <c r="G16" s="994"/>
      <c r="H16" s="994"/>
      <c r="I16" s="994"/>
      <c r="J16" s="994"/>
      <c r="K16" s="994"/>
      <c r="L16" s="994"/>
      <c r="M16" s="994"/>
      <c r="N16" s="994"/>
      <c r="O16" s="994"/>
      <c r="P16" s="995"/>
      <c r="Q16" s="6"/>
      <c r="R16" s="6"/>
      <c r="S16" s="40"/>
      <c r="T16" s="40"/>
      <c r="U16" s="40"/>
      <c r="V16" s="40"/>
      <c r="W16" s="40"/>
      <c r="X16" s="40"/>
      <c r="Y16" s="40"/>
      <c r="Z16" s="40"/>
      <c r="AA16" s="40"/>
      <c r="AB16" s="40"/>
      <c r="AC16" s="40"/>
      <c r="AD16" s="40"/>
      <c r="AE16" s="40"/>
      <c r="AF16" s="40"/>
      <c r="AG16" s="40"/>
      <c r="AH16" s="40"/>
      <c r="AI16" s="40"/>
      <c r="AJ16" s="4"/>
      <c r="AK16" s="1283" t="s">
        <v>144</v>
      </c>
      <c r="AL16" s="1284"/>
      <c r="AM16" s="1284"/>
      <c r="AN16" s="1352" t="str">
        <f>IFERROR(AVERAGE(AN13:AP15),"")</f>
        <v/>
      </c>
      <c r="AO16" s="1352"/>
      <c r="AP16" s="1352"/>
      <c r="AQ16" s="1407" t="str">
        <f>IFERROR(AVERAGE(AQ13:AS15),"")</f>
        <v/>
      </c>
      <c r="AR16" s="1407"/>
      <c r="AS16" s="1285"/>
      <c r="AT16" s="2050"/>
      <c r="AU16" s="2051"/>
      <c r="AV16" s="2051"/>
      <c r="AW16" s="2051"/>
      <c r="AX16" s="2051"/>
      <c r="AY16" s="2052"/>
      <c r="AZ16" s="1409" t="s">
        <v>143</v>
      </c>
      <c r="BA16" s="1409"/>
      <c r="BB16" s="1409"/>
      <c r="BC16" s="1409"/>
      <c r="BD16" s="1409"/>
      <c r="BE16" s="1409"/>
      <c r="BF16" s="1409"/>
      <c r="BG16" s="1409"/>
      <c r="BH16" s="1409"/>
      <c r="BI16" s="1409"/>
      <c r="BJ16" s="1409"/>
      <c r="BK16" s="1409"/>
      <c r="BL16" s="1409"/>
      <c r="BM16" s="1409"/>
      <c r="BN16" s="1409"/>
      <c r="BO16" s="1410"/>
      <c r="BP16" s="4"/>
      <c r="BQ16" s="4"/>
      <c r="BR16" s="4"/>
      <c r="BS16" s="4"/>
    </row>
    <row r="17" spans="1:71" ht="12" customHeight="1" thickBot="1" x14ac:dyDescent="0.25">
      <c r="A17" s="1299" t="s">
        <v>149</v>
      </c>
      <c r="B17" s="1300"/>
      <c r="C17" s="1300"/>
      <c r="D17" s="1300"/>
      <c r="E17" s="1300"/>
      <c r="F17" s="1301"/>
      <c r="G17" s="1388" t="s">
        <v>148</v>
      </c>
      <c r="H17" s="1388"/>
      <c r="I17" s="1388"/>
      <c r="J17" s="1388"/>
      <c r="K17" s="1388"/>
      <c r="L17" s="1388"/>
      <c r="M17" s="1388"/>
      <c r="N17" s="1388"/>
      <c r="O17" s="1388"/>
      <c r="P17" s="1389"/>
      <c r="Q17" s="6"/>
      <c r="R17" s="6"/>
      <c r="S17" s="133"/>
      <c r="T17" s="1288" t="s">
        <v>402</v>
      </c>
      <c r="U17" s="1289"/>
      <c r="V17" s="1289"/>
      <c r="W17" s="1289"/>
      <c r="X17" s="1289"/>
      <c r="Y17" s="1289"/>
      <c r="Z17" s="1289"/>
      <c r="AA17" s="1289"/>
      <c r="AB17" s="1289"/>
      <c r="AC17" s="1289"/>
      <c r="AD17" s="1289"/>
      <c r="AE17" s="1289"/>
      <c r="AF17" s="1289"/>
      <c r="AG17" s="1289"/>
      <c r="AH17" s="1289"/>
      <c r="AI17" s="1290"/>
      <c r="AJ17" s="4"/>
      <c r="AK17" s="2074"/>
      <c r="AL17" s="2075"/>
      <c r="AM17" s="2075"/>
      <c r="AN17" s="2075"/>
      <c r="AO17" s="2075"/>
      <c r="AP17" s="2075"/>
      <c r="AQ17" s="2075"/>
      <c r="AR17" s="2075"/>
      <c r="AS17" s="2076"/>
      <c r="AT17" s="1764" t="s">
        <v>141</v>
      </c>
      <c r="AU17" s="1764"/>
      <c r="AV17" s="1764"/>
      <c r="AW17" s="1764"/>
      <c r="AX17" s="1764"/>
      <c r="AY17" s="2080"/>
      <c r="AZ17" s="1411" t="s">
        <v>140</v>
      </c>
      <c r="BA17" s="1412"/>
      <c r="BB17" s="1412"/>
      <c r="BC17" s="1412"/>
      <c r="BD17" s="1412"/>
      <c r="BE17" s="1412"/>
      <c r="BF17" s="1412"/>
      <c r="BG17" s="1412"/>
      <c r="BH17" s="1412"/>
      <c r="BI17" s="1412"/>
      <c r="BJ17" s="1412"/>
      <c r="BK17" s="1412"/>
      <c r="BL17" s="1412"/>
      <c r="BM17" s="1412"/>
      <c r="BN17" s="1412"/>
      <c r="BO17" s="1413"/>
      <c r="BP17" s="4"/>
      <c r="BQ17" s="4"/>
      <c r="BR17" s="4"/>
      <c r="BS17" s="4"/>
    </row>
    <row r="18" spans="1:71" ht="12.75" customHeight="1" thickTop="1" thickBot="1" x14ac:dyDescent="0.25">
      <c r="A18" s="1297" t="s">
        <v>146</v>
      </c>
      <c r="B18" s="1298"/>
      <c r="C18" s="1298"/>
      <c r="D18" s="1298"/>
      <c r="E18" s="1298"/>
      <c r="F18" s="1298"/>
      <c r="G18" s="994"/>
      <c r="H18" s="994"/>
      <c r="I18" s="994"/>
      <c r="J18" s="994"/>
      <c r="K18" s="994"/>
      <c r="L18" s="994"/>
      <c r="M18" s="994"/>
      <c r="N18" s="994"/>
      <c r="O18" s="994"/>
      <c r="P18" s="995"/>
      <c r="Q18" s="6"/>
      <c r="R18" s="6"/>
      <c r="S18" s="40"/>
      <c r="T18" s="1701"/>
      <c r="U18" s="1702"/>
      <c r="V18" s="1702"/>
      <c r="W18" s="1702"/>
      <c r="X18" s="1702"/>
      <c r="Y18" s="1702"/>
      <c r="Z18" s="1702" t="s">
        <v>102</v>
      </c>
      <c r="AA18" s="1702"/>
      <c r="AB18" s="1702"/>
      <c r="AC18" s="1702"/>
      <c r="AD18" s="1702"/>
      <c r="AE18" s="1702" t="s">
        <v>101</v>
      </c>
      <c r="AF18" s="1702"/>
      <c r="AG18" s="1702"/>
      <c r="AH18" s="1702"/>
      <c r="AI18" s="1703"/>
      <c r="AJ18" s="4"/>
      <c r="AK18" s="2077"/>
      <c r="AL18" s="2078"/>
      <c r="AM18" s="2078"/>
      <c r="AN18" s="2078"/>
      <c r="AO18" s="2078"/>
      <c r="AP18" s="2078"/>
      <c r="AQ18" s="2078"/>
      <c r="AR18" s="2078"/>
      <c r="AS18" s="2079"/>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4"/>
      <c r="BQ18" s="4"/>
      <c r="BR18" s="4"/>
      <c r="BS18" s="4"/>
    </row>
    <row r="19" spans="1:71" ht="12" customHeight="1" thickBot="1" x14ac:dyDescent="0.25">
      <c r="A19" s="1297" t="s">
        <v>164</v>
      </c>
      <c r="B19" s="1298"/>
      <c r="C19" s="1298"/>
      <c r="D19" s="1298"/>
      <c r="E19" s="1298"/>
      <c r="F19" s="1298"/>
      <c r="G19" s="994"/>
      <c r="H19" s="994"/>
      <c r="I19" s="994"/>
      <c r="J19" s="994"/>
      <c r="K19" s="994"/>
      <c r="L19" s="994"/>
      <c r="M19" s="994"/>
      <c r="N19" s="994"/>
      <c r="O19" s="994"/>
      <c r="P19" s="995"/>
      <c r="Q19" s="6"/>
      <c r="R19" s="6"/>
      <c r="S19" s="40"/>
      <c r="T19" s="1297" t="s">
        <v>161</v>
      </c>
      <c r="U19" s="1298"/>
      <c r="V19" s="1298"/>
      <c r="W19" s="1298"/>
      <c r="X19" s="1298"/>
      <c r="Y19" s="1298"/>
      <c r="Z19" s="950"/>
      <c r="AA19" s="950"/>
      <c r="AB19" s="950"/>
      <c r="AC19" s="950"/>
      <c r="AD19" s="950"/>
      <c r="AE19" s="1652" t="str">
        <f>AC53</f>
        <v/>
      </c>
      <c r="AF19" s="1653"/>
      <c r="AG19" s="1653"/>
      <c r="AH19" s="1653"/>
      <c r="AI19" s="165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s="231" customFormat="1" ht="12" customHeight="1" thickBot="1" x14ac:dyDescent="0.25">
      <c r="A20" s="1315" t="s">
        <v>163</v>
      </c>
      <c r="B20" s="1316"/>
      <c r="C20" s="1316"/>
      <c r="D20" s="1316"/>
      <c r="E20" s="1316"/>
      <c r="F20" s="1316"/>
      <c r="G20" s="1338"/>
      <c r="H20" s="1338"/>
      <c r="I20" s="1338"/>
      <c r="J20" s="1338"/>
      <c r="K20" s="1338"/>
      <c r="L20" s="1338"/>
      <c r="M20" s="1338"/>
      <c r="N20" s="1338"/>
      <c r="O20" s="1338"/>
      <c r="P20" s="1993"/>
      <c r="Q20" s="6"/>
      <c r="R20" s="6"/>
      <c r="S20" s="40"/>
      <c r="T20" s="1297" t="s">
        <v>160</v>
      </c>
      <c r="U20" s="1298"/>
      <c r="V20" s="1298"/>
      <c r="W20" s="1298"/>
      <c r="X20" s="1298"/>
      <c r="Y20" s="1298"/>
      <c r="Z20" s="950"/>
      <c r="AA20" s="950"/>
      <c r="AB20" s="950"/>
      <c r="AC20" s="950"/>
      <c r="AD20" s="950"/>
      <c r="AE20" s="925"/>
      <c r="AF20" s="926"/>
      <c r="AG20" s="926"/>
      <c r="AH20" s="926"/>
      <c r="AI20" s="1535"/>
      <c r="AJ20" s="4"/>
      <c r="AK20" s="1276" t="s">
        <v>696</v>
      </c>
      <c r="AL20" s="1277"/>
      <c r="AM20" s="1277"/>
      <c r="AN20" s="1277"/>
      <c r="AO20" s="1277"/>
      <c r="AP20" s="1277"/>
      <c r="AQ20" s="1277"/>
      <c r="AR20" s="1277"/>
      <c r="AS20" s="1277"/>
      <c r="AT20" s="1277"/>
      <c r="AU20" s="1277"/>
      <c r="AV20" s="1277"/>
      <c r="AW20" s="1277"/>
      <c r="AX20" s="1277"/>
      <c r="AY20" s="1278"/>
      <c r="AZ20" s="4"/>
      <c r="BA20" s="4"/>
      <c r="BB20" s="4"/>
      <c r="BC20" s="4"/>
      <c r="BD20" s="4"/>
      <c r="BE20" s="4"/>
      <c r="BF20" s="430" t="s">
        <v>136</v>
      </c>
      <c r="BG20" s="431"/>
      <c r="BH20" s="431"/>
      <c r="BI20" s="431"/>
      <c r="BJ20" s="431"/>
      <c r="BK20" s="431"/>
      <c r="BL20" s="431"/>
      <c r="BM20" s="431"/>
      <c r="BN20" s="431"/>
      <c r="BO20" s="431"/>
      <c r="BP20" s="431"/>
      <c r="BQ20" s="431"/>
      <c r="BR20" s="431"/>
      <c r="BS20" s="432"/>
    </row>
    <row r="21" spans="1:71" s="34" customFormat="1" ht="12" customHeight="1" thickTop="1" thickBot="1" x14ac:dyDescent="0.25">
      <c r="A21" s="6"/>
      <c r="B21" s="6"/>
      <c r="C21" s="6"/>
      <c r="D21" s="6"/>
      <c r="E21" s="6"/>
      <c r="F21" s="6"/>
      <c r="G21" s="6"/>
      <c r="H21" s="6"/>
      <c r="I21" s="6"/>
      <c r="J21" s="6"/>
      <c r="K21" s="6"/>
      <c r="L21" s="6"/>
      <c r="M21" s="6"/>
      <c r="N21" s="6"/>
      <c r="O21" s="6"/>
      <c r="P21" s="6"/>
      <c r="Q21" s="6"/>
      <c r="R21" s="6"/>
      <c r="S21" s="40"/>
      <c r="T21" s="1297" t="s">
        <v>403</v>
      </c>
      <c r="U21" s="1298"/>
      <c r="V21" s="1298"/>
      <c r="W21" s="1298"/>
      <c r="X21" s="1298"/>
      <c r="Y21" s="1298"/>
      <c r="Z21" s="950"/>
      <c r="AA21" s="950"/>
      <c r="AB21" s="950"/>
      <c r="AC21" s="950"/>
      <c r="AD21" s="950"/>
      <c r="AE21" s="925"/>
      <c r="AF21" s="926"/>
      <c r="AG21" s="926"/>
      <c r="AH21" s="926"/>
      <c r="AI21" s="1535"/>
      <c r="AJ21" s="4"/>
      <c r="AK21" s="973"/>
      <c r="AL21" s="974"/>
      <c r="AM21" s="974"/>
      <c r="AN21" s="974"/>
      <c r="AO21" s="975"/>
      <c r="AP21" s="976"/>
      <c r="AQ21" s="974"/>
      <c r="AR21" s="974"/>
      <c r="AS21" s="974"/>
      <c r="AT21" s="975"/>
      <c r="AU21" s="976"/>
      <c r="AV21" s="974"/>
      <c r="AW21" s="974"/>
      <c r="AX21" s="974"/>
      <c r="AY21" s="977"/>
      <c r="AZ21" s="4"/>
      <c r="BA21" s="4"/>
      <c r="BB21" s="4"/>
      <c r="BC21" s="4"/>
      <c r="BD21" s="4"/>
      <c r="BE21" s="4"/>
      <c r="BF21" s="261"/>
      <c r="BG21" s="176"/>
      <c r="BH21" s="176"/>
      <c r="BI21" s="176"/>
      <c r="BJ21" s="176"/>
      <c r="BK21" s="176"/>
      <c r="BL21" s="176"/>
      <c r="BM21" s="176"/>
      <c r="BN21" s="176"/>
      <c r="BO21" s="176"/>
      <c r="BP21" s="176"/>
      <c r="BQ21" s="176"/>
      <c r="BR21" s="176"/>
      <c r="BS21" s="262"/>
    </row>
    <row r="22" spans="1:71" s="34" customFormat="1" ht="12" customHeight="1" thickBot="1" x14ac:dyDescent="0.25">
      <c r="A22" s="122"/>
      <c r="B22" s="120"/>
      <c r="C22" s="121"/>
      <c r="D22" s="120"/>
      <c r="E22" s="121"/>
      <c r="F22" s="120"/>
      <c r="G22" s="121"/>
      <c r="H22" s="120"/>
      <c r="I22" s="121"/>
      <c r="J22" s="120"/>
      <c r="K22" s="121"/>
      <c r="L22" s="120"/>
      <c r="M22" s="121"/>
      <c r="N22" s="120"/>
      <c r="O22" s="121"/>
      <c r="P22" s="253"/>
      <c r="Q22" s="42"/>
      <c r="R22" s="42"/>
      <c r="S22" s="42"/>
      <c r="T22" s="1315" t="s">
        <v>230</v>
      </c>
      <c r="U22" s="1316"/>
      <c r="V22" s="1316"/>
      <c r="W22" s="1316"/>
      <c r="X22" s="1316"/>
      <c r="Y22" s="1316"/>
      <c r="Z22" s="1476"/>
      <c r="AA22" s="1476"/>
      <c r="AB22" s="1476"/>
      <c r="AC22" s="1476"/>
      <c r="AD22" s="1476"/>
      <c r="AE22" s="1958">
        <f>IFERROR(SUM(AE21,AE20),"")</f>
        <v>0</v>
      </c>
      <c r="AF22" s="1673"/>
      <c r="AG22" s="1673"/>
      <c r="AH22" s="1673"/>
      <c r="AI22" s="1674"/>
      <c r="AJ22" s="4"/>
      <c r="AK22" s="969"/>
      <c r="AL22" s="945"/>
      <c r="AM22" s="945"/>
      <c r="AN22" s="945"/>
      <c r="AO22" s="946"/>
      <c r="AP22" s="944"/>
      <c r="AQ22" s="945"/>
      <c r="AR22" s="945"/>
      <c r="AS22" s="945"/>
      <c r="AT22" s="946"/>
      <c r="AU22" s="944"/>
      <c r="AV22" s="945"/>
      <c r="AW22" s="945"/>
      <c r="AX22" s="945"/>
      <c r="AY22" s="949"/>
      <c r="AZ22" s="4"/>
      <c r="BA22" s="4"/>
      <c r="BB22" s="4"/>
      <c r="BC22" s="4"/>
      <c r="BD22" s="4"/>
      <c r="BE22" s="4"/>
      <c r="BF22" s="261"/>
      <c r="BG22" s="176"/>
      <c r="BH22" s="176"/>
      <c r="BI22" s="176"/>
      <c r="BJ22" s="176"/>
      <c r="BK22" s="176"/>
      <c r="BL22" s="176"/>
      <c r="BM22" s="176"/>
      <c r="BN22" s="176"/>
      <c r="BO22" s="176"/>
      <c r="BP22" s="176"/>
      <c r="BQ22" s="176"/>
      <c r="BR22" s="176"/>
      <c r="BS22" s="262"/>
    </row>
    <row r="23" spans="1:71" s="34" customFormat="1" ht="12" customHeight="1" thickBot="1" x14ac:dyDescent="0.25">
      <c r="A23" s="41"/>
      <c r="B23" s="40"/>
      <c r="C23" s="40"/>
      <c r="D23" s="40"/>
      <c r="E23" s="40"/>
      <c r="F23" s="40"/>
      <c r="G23" s="40"/>
      <c r="H23" s="40"/>
      <c r="I23" s="40"/>
      <c r="J23" s="40"/>
      <c r="K23" s="40"/>
      <c r="L23" s="40"/>
      <c r="M23" s="40"/>
      <c r="N23" s="40"/>
      <c r="O23" s="40"/>
      <c r="P23" s="255"/>
      <c r="Q23" s="42"/>
      <c r="R23" s="42"/>
      <c r="S23" s="42"/>
      <c r="T23" s="133"/>
      <c r="U23" s="133"/>
      <c r="V23" s="133"/>
      <c r="W23" s="133"/>
      <c r="X23" s="133"/>
      <c r="Y23" s="133"/>
      <c r="Z23" s="133"/>
      <c r="AA23" s="133"/>
      <c r="AB23" s="133"/>
      <c r="AC23" s="133"/>
      <c r="AD23" s="133"/>
      <c r="AE23" s="133"/>
      <c r="AF23" s="133"/>
      <c r="AG23" s="133"/>
      <c r="AH23" s="133"/>
      <c r="AI23" s="133"/>
      <c r="AJ23" s="4"/>
      <c r="AK23" s="969"/>
      <c r="AL23" s="945"/>
      <c r="AM23" s="945"/>
      <c r="AN23" s="945"/>
      <c r="AO23" s="946"/>
      <c r="AP23" s="944"/>
      <c r="AQ23" s="945"/>
      <c r="AR23" s="945"/>
      <c r="AS23" s="945"/>
      <c r="AT23" s="946"/>
      <c r="AU23" s="944"/>
      <c r="AV23" s="945"/>
      <c r="AW23" s="945"/>
      <c r="AX23" s="945"/>
      <c r="AY23" s="949"/>
      <c r="AZ23" s="4"/>
      <c r="BA23" s="4"/>
      <c r="BB23" s="4"/>
      <c r="BC23" s="4"/>
      <c r="BD23" s="4"/>
      <c r="BE23" s="4"/>
      <c r="BF23" s="261"/>
      <c r="BG23" s="176"/>
      <c r="BH23" s="176"/>
      <c r="BI23" s="176"/>
      <c r="BJ23" s="176"/>
      <c r="BK23" s="176"/>
      <c r="BL23" s="176"/>
      <c r="BM23" s="176"/>
      <c r="BN23" s="176"/>
      <c r="BO23" s="176"/>
      <c r="BP23" s="176"/>
      <c r="BQ23" s="176"/>
      <c r="BR23" s="176"/>
      <c r="BS23" s="262"/>
    </row>
    <row r="24" spans="1:71" s="34" customFormat="1" ht="12" customHeight="1" thickBot="1" x14ac:dyDescent="0.25">
      <c r="A24" s="41"/>
      <c r="B24" s="40"/>
      <c r="C24" s="40"/>
      <c r="D24" s="40"/>
      <c r="E24" s="40"/>
      <c r="F24" s="40"/>
      <c r="G24" s="40"/>
      <c r="H24" s="40"/>
      <c r="I24" s="40"/>
      <c r="J24" s="40"/>
      <c r="K24" s="40"/>
      <c r="L24" s="40"/>
      <c r="M24" s="40"/>
      <c r="N24" s="40"/>
      <c r="O24" s="40"/>
      <c r="P24" s="255"/>
      <c r="Q24" s="42"/>
      <c r="R24" s="42"/>
      <c r="S24" s="42"/>
      <c r="T24" s="1288" t="s">
        <v>159</v>
      </c>
      <c r="U24" s="1289"/>
      <c r="V24" s="1289"/>
      <c r="W24" s="1289"/>
      <c r="X24" s="1289"/>
      <c r="Y24" s="1289"/>
      <c r="Z24" s="1289"/>
      <c r="AA24" s="1289"/>
      <c r="AB24" s="1289"/>
      <c r="AC24" s="1289"/>
      <c r="AD24" s="1289"/>
      <c r="AE24" s="1289"/>
      <c r="AF24" s="1289"/>
      <c r="AG24" s="1289"/>
      <c r="AH24" s="1289"/>
      <c r="AI24" s="1290"/>
      <c r="AJ24" s="4"/>
      <c r="AK24" s="969"/>
      <c r="AL24" s="945"/>
      <c r="AM24" s="945"/>
      <c r="AN24" s="945"/>
      <c r="AO24" s="946"/>
      <c r="AP24" s="944"/>
      <c r="AQ24" s="945"/>
      <c r="AR24" s="945"/>
      <c r="AS24" s="945"/>
      <c r="AT24" s="946"/>
      <c r="AU24" s="944"/>
      <c r="AV24" s="945"/>
      <c r="AW24" s="945"/>
      <c r="AX24" s="945"/>
      <c r="AY24" s="949"/>
      <c r="AZ24" s="4"/>
      <c r="BA24" s="4"/>
      <c r="BB24" s="4"/>
      <c r="BC24" s="4"/>
      <c r="BD24" s="4"/>
      <c r="BE24" s="4"/>
      <c r="BF24" s="261"/>
      <c r="BG24" s="176"/>
      <c r="BH24" s="176"/>
      <c r="BI24" s="176"/>
      <c r="BJ24" s="176"/>
      <c r="BK24" s="176"/>
      <c r="BL24" s="176"/>
      <c r="BM24" s="176"/>
      <c r="BN24" s="176"/>
      <c r="BO24" s="176"/>
      <c r="BP24" s="176"/>
      <c r="BQ24" s="176"/>
      <c r="BR24" s="176"/>
      <c r="BS24" s="262"/>
    </row>
    <row r="25" spans="1:71" s="34" customFormat="1" ht="12.75" customHeight="1" thickTop="1" thickBot="1" x14ac:dyDescent="0.25">
      <c r="A25" s="41"/>
      <c r="B25" s="40"/>
      <c r="C25" s="40"/>
      <c r="D25" s="40"/>
      <c r="E25" s="40"/>
      <c r="F25" s="40"/>
      <c r="G25" s="40"/>
      <c r="H25" s="40"/>
      <c r="I25" s="40"/>
      <c r="J25" s="40"/>
      <c r="K25" s="40"/>
      <c r="L25" s="40"/>
      <c r="M25" s="40"/>
      <c r="N25" s="40"/>
      <c r="O25" s="40"/>
      <c r="P25" s="255"/>
      <c r="Q25" s="42"/>
      <c r="R25" s="42"/>
      <c r="S25" s="42"/>
      <c r="T25" s="2082" t="s">
        <v>365</v>
      </c>
      <c r="U25" s="2083"/>
      <c r="V25" s="2083"/>
      <c r="W25" s="2083"/>
      <c r="X25" s="2083"/>
      <c r="Y25" s="2083"/>
      <c r="Z25" s="2083"/>
      <c r="AA25" s="2083"/>
      <c r="AB25" s="2083"/>
      <c r="AC25" s="2083"/>
      <c r="AD25" s="2083"/>
      <c r="AE25" s="2086"/>
      <c r="AF25" s="2087"/>
      <c r="AG25" s="2087"/>
      <c r="AH25" s="2084" t="str">
        <f>IF(ISNUMBER(AE25),"%","")</f>
        <v/>
      </c>
      <c r="AI25" s="2085"/>
      <c r="AJ25" s="4"/>
      <c r="AK25" s="969"/>
      <c r="AL25" s="945"/>
      <c r="AM25" s="945"/>
      <c r="AN25" s="945"/>
      <c r="AO25" s="946"/>
      <c r="AP25" s="944"/>
      <c r="AQ25" s="945"/>
      <c r="AR25" s="945"/>
      <c r="AS25" s="945"/>
      <c r="AT25" s="946"/>
      <c r="AU25" s="944"/>
      <c r="AV25" s="945"/>
      <c r="AW25" s="945"/>
      <c r="AX25" s="945"/>
      <c r="AY25" s="949"/>
      <c r="AZ25" s="4"/>
      <c r="BA25" s="4"/>
      <c r="BB25" s="4"/>
      <c r="BC25" s="4"/>
      <c r="BD25" s="4"/>
      <c r="BE25" s="4"/>
      <c r="BF25" s="261"/>
      <c r="BG25" s="176"/>
      <c r="BH25" s="176"/>
      <c r="BI25" s="176"/>
      <c r="BJ25" s="176"/>
      <c r="BK25" s="176"/>
      <c r="BL25" s="176"/>
      <c r="BM25" s="176"/>
      <c r="BN25" s="176"/>
      <c r="BO25" s="176"/>
      <c r="BP25" s="176"/>
      <c r="BQ25" s="176"/>
      <c r="BR25" s="176"/>
      <c r="BS25" s="262"/>
    </row>
    <row r="26" spans="1:71" s="34" customFormat="1" ht="12" customHeight="1" thickBot="1" x14ac:dyDescent="0.25">
      <c r="A26" s="41"/>
      <c r="B26" s="40"/>
      <c r="C26" s="40"/>
      <c r="D26" s="40"/>
      <c r="E26" s="40"/>
      <c r="F26" s="40"/>
      <c r="G26" s="40"/>
      <c r="H26" s="40"/>
      <c r="I26" s="40"/>
      <c r="J26" s="40"/>
      <c r="K26" s="40"/>
      <c r="L26" s="40"/>
      <c r="M26" s="40"/>
      <c r="N26" s="40"/>
      <c r="O26" s="40"/>
      <c r="P26" s="255"/>
      <c r="Q26" s="42"/>
      <c r="R26" s="42"/>
      <c r="S26" s="42"/>
      <c r="T26" s="42"/>
      <c r="U26" s="42"/>
      <c r="V26" s="42"/>
      <c r="W26" s="42"/>
      <c r="X26" s="42"/>
      <c r="Y26" s="6"/>
      <c r="Z26" s="6"/>
      <c r="AA26" s="6"/>
      <c r="AB26" s="6"/>
      <c r="AC26" s="6"/>
      <c r="AD26" s="6"/>
      <c r="AE26" s="6"/>
      <c r="AF26" s="6"/>
      <c r="AG26" s="6"/>
      <c r="AH26" s="6"/>
      <c r="AI26" s="6"/>
      <c r="AJ26" s="4"/>
      <c r="AK26" s="952"/>
      <c r="AL26" s="942"/>
      <c r="AM26" s="942"/>
      <c r="AN26" s="942"/>
      <c r="AO26" s="943"/>
      <c r="AP26" s="941"/>
      <c r="AQ26" s="942"/>
      <c r="AR26" s="942"/>
      <c r="AS26" s="942"/>
      <c r="AT26" s="943"/>
      <c r="AU26" s="941"/>
      <c r="AV26" s="942"/>
      <c r="AW26" s="942"/>
      <c r="AX26" s="942"/>
      <c r="AY26" s="951"/>
      <c r="AZ26" s="4"/>
      <c r="BA26" s="4"/>
      <c r="BB26" s="4"/>
      <c r="BC26" s="4"/>
      <c r="BD26" s="4"/>
      <c r="BE26" s="4"/>
      <c r="BF26" s="261"/>
      <c r="BG26" s="176"/>
      <c r="BH26" s="176"/>
      <c r="BI26" s="176"/>
      <c r="BJ26" s="176"/>
      <c r="BK26" s="176"/>
      <c r="BL26" s="176"/>
      <c r="BM26" s="176"/>
      <c r="BN26" s="176"/>
      <c r="BO26" s="176"/>
      <c r="BP26" s="176"/>
      <c r="BQ26" s="176"/>
      <c r="BR26" s="176"/>
      <c r="BS26" s="262"/>
    </row>
    <row r="27" spans="1:71" s="34" customFormat="1" ht="12" customHeight="1" thickBot="1" x14ac:dyDescent="0.25">
      <c r="A27" s="41"/>
      <c r="B27" s="40"/>
      <c r="C27" s="40"/>
      <c r="D27" s="40"/>
      <c r="E27" s="40"/>
      <c r="F27" s="40"/>
      <c r="G27" s="40"/>
      <c r="H27" s="40"/>
      <c r="I27" s="40"/>
      <c r="J27" s="40"/>
      <c r="K27" s="40"/>
      <c r="L27" s="40"/>
      <c r="M27" s="40"/>
      <c r="N27" s="40"/>
      <c r="O27" s="40"/>
      <c r="P27" s="255"/>
      <c r="Q27" s="42"/>
      <c r="R27" s="42"/>
      <c r="S27" s="42"/>
      <c r="T27" s="42"/>
      <c r="U27" s="42"/>
      <c r="V27" s="42"/>
      <c r="W27" s="42"/>
      <c r="X27" s="42"/>
      <c r="Y27" s="6"/>
      <c r="Z27" s="6"/>
      <c r="AA27" s="6"/>
      <c r="AB27" s="6"/>
      <c r="AC27" s="6"/>
      <c r="AD27" s="6"/>
      <c r="AE27" s="6"/>
      <c r="AF27" s="6"/>
      <c r="AG27" s="6"/>
      <c r="AH27" s="6"/>
      <c r="AI27" s="6"/>
      <c r="AJ27" s="4"/>
      <c r="AK27" s="4"/>
      <c r="AL27" s="4"/>
      <c r="AM27" s="4"/>
      <c r="AN27" s="4"/>
      <c r="AO27" s="4"/>
      <c r="AP27" s="4"/>
      <c r="AQ27" s="4"/>
      <c r="AR27" s="4"/>
      <c r="AS27" s="4"/>
      <c r="AT27" s="4"/>
      <c r="AU27" s="4"/>
      <c r="AV27" s="4"/>
      <c r="AW27" s="4"/>
      <c r="AX27" s="4"/>
      <c r="AY27" s="4"/>
      <c r="AZ27" s="4"/>
      <c r="BA27" s="4"/>
      <c r="BB27" s="4"/>
      <c r="BC27" s="4"/>
      <c r="BD27" s="4"/>
      <c r="BE27" s="4"/>
      <c r="BF27" s="261"/>
      <c r="BG27" s="176"/>
      <c r="BH27" s="176"/>
      <c r="BI27" s="176"/>
      <c r="BJ27" s="176"/>
      <c r="BK27" s="176"/>
      <c r="BL27" s="176"/>
      <c r="BM27" s="176"/>
      <c r="BN27" s="176"/>
      <c r="BO27" s="176"/>
      <c r="BP27" s="176"/>
      <c r="BQ27" s="176"/>
      <c r="BR27" s="176"/>
      <c r="BS27" s="262"/>
    </row>
    <row r="28" spans="1:71" s="34" customFormat="1" ht="12" customHeight="1" thickBot="1" x14ac:dyDescent="0.25">
      <c r="A28" s="41"/>
      <c r="B28" s="40"/>
      <c r="C28" s="40"/>
      <c r="D28" s="40"/>
      <c r="E28" s="40"/>
      <c r="F28" s="40"/>
      <c r="G28" s="40"/>
      <c r="H28" s="40"/>
      <c r="I28" s="40"/>
      <c r="J28" s="40"/>
      <c r="K28" s="40"/>
      <c r="L28" s="40"/>
      <c r="M28" s="40"/>
      <c r="N28" s="40"/>
      <c r="O28" s="40"/>
      <c r="P28" s="255"/>
      <c r="Q28" s="42"/>
      <c r="R28" s="42"/>
      <c r="S28" s="42"/>
      <c r="T28" s="42"/>
      <c r="U28" s="42"/>
      <c r="V28" s="42"/>
      <c r="W28" s="42"/>
      <c r="X28" s="42"/>
      <c r="Y28" s="6"/>
      <c r="Z28" s="6"/>
      <c r="AA28" s="6"/>
      <c r="AB28" s="6"/>
      <c r="AC28" s="6"/>
      <c r="AD28" s="6"/>
      <c r="AE28" s="6"/>
      <c r="AF28" s="6"/>
      <c r="AG28" s="6"/>
      <c r="AH28" s="6"/>
      <c r="AI28" s="6"/>
      <c r="AJ28" s="4"/>
      <c r="AK28" s="4"/>
      <c r="AL28" s="4"/>
      <c r="AM28" s="4"/>
      <c r="AN28" s="4"/>
      <c r="AO28" s="4"/>
      <c r="AP28" s="4"/>
      <c r="AQ28" s="4"/>
      <c r="AR28" s="4"/>
      <c r="AS28" s="4"/>
      <c r="AT28" s="4"/>
      <c r="AU28" s="102"/>
      <c r="AV28" s="2019" t="s">
        <v>92</v>
      </c>
      <c r="AW28" s="1277"/>
      <c r="AX28" s="1277"/>
      <c r="AY28" s="1277"/>
      <c r="AZ28" s="1277"/>
      <c r="BA28" s="1277"/>
      <c r="BB28" s="1277"/>
      <c r="BC28" s="2020"/>
      <c r="BD28" s="101"/>
      <c r="BE28" s="176"/>
      <c r="BF28" s="261"/>
      <c r="BG28" s="176"/>
      <c r="BH28" s="176"/>
      <c r="BI28" s="176"/>
      <c r="BJ28" s="176"/>
      <c r="BK28" s="176"/>
      <c r="BL28" s="176"/>
      <c r="BM28" s="176"/>
      <c r="BN28" s="176"/>
      <c r="BO28" s="176"/>
      <c r="BP28" s="176"/>
      <c r="BQ28" s="176"/>
      <c r="BR28" s="176"/>
      <c r="BS28" s="262"/>
    </row>
    <row r="29" spans="1:71" s="34" customFormat="1" ht="12" customHeight="1" thickTop="1" thickBot="1" x14ac:dyDescent="0.25">
      <c r="A29" s="100"/>
      <c r="B29" s="99"/>
      <c r="C29" s="99"/>
      <c r="D29" s="99"/>
      <c r="E29" s="99"/>
      <c r="F29" s="99"/>
      <c r="G29" s="99"/>
      <c r="H29" s="99"/>
      <c r="I29" s="99"/>
      <c r="J29" s="99"/>
      <c r="K29" s="99"/>
      <c r="L29" s="99"/>
      <c r="M29" s="99"/>
      <c r="N29" s="99"/>
      <c r="O29" s="99"/>
      <c r="P29" s="260"/>
      <c r="Q29" s="42"/>
      <c r="R29" s="42"/>
      <c r="S29" s="42"/>
      <c r="T29" s="42"/>
      <c r="U29" s="42"/>
      <c r="V29" s="42"/>
      <c r="W29" s="42"/>
      <c r="X29" s="42"/>
      <c r="Y29" s="6"/>
      <c r="Z29" s="6"/>
      <c r="AA29" s="6"/>
      <c r="AB29" s="6"/>
      <c r="AC29" s="6"/>
      <c r="AD29" s="6"/>
      <c r="AE29" s="6"/>
      <c r="AF29" s="6"/>
      <c r="AG29" s="6"/>
      <c r="AH29" s="6"/>
      <c r="AI29" s="6"/>
      <c r="AJ29" s="4"/>
      <c r="AK29" s="4"/>
      <c r="AL29" s="4"/>
      <c r="AM29" s="4"/>
      <c r="AN29" s="4"/>
      <c r="AO29" s="4"/>
      <c r="AP29" s="4"/>
      <c r="AQ29" s="4"/>
      <c r="AR29" s="4"/>
      <c r="AS29" s="4"/>
      <c r="AT29" s="4"/>
      <c r="AU29" s="48"/>
      <c r="AV29" s="2021" t="s">
        <v>91</v>
      </c>
      <c r="AW29" s="1732"/>
      <c r="AX29" s="1732"/>
      <c r="AY29" s="1732"/>
      <c r="AZ29" s="1732"/>
      <c r="BA29" s="1733"/>
      <c r="BB29" s="2022"/>
      <c r="BC29" s="2023"/>
      <c r="BD29" s="97"/>
      <c r="BE29" s="176"/>
      <c r="BF29" s="261"/>
      <c r="BG29" s="176"/>
      <c r="BH29" s="176"/>
      <c r="BI29" s="176"/>
      <c r="BJ29" s="176"/>
      <c r="BK29" s="176"/>
      <c r="BL29" s="176"/>
      <c r="BM29" s="176"/>
      <c r="BN29" s="176"/>
      <c r="BO29" s="176"/>
      <c r="BP29" s="176"/>
      <c r="BQ29" s="176"/>
      <c r="BR29" s="176"/>
      <c r="BS29" s="262"/>
    </row>
    <row r="30" spans="1:71" s="34" customFormat="1" ht="12" customHeight="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1583" t="s">
        <v>749</v>
      </c>
      <c r="AL30" s="1584"/>
      <c r="AM30" s="1584"/>
      <c r="AN30" s="1584"/>
      <c r="AO30" s="1584"/>
      <c r="AP30" s="1584"/>
      <c r="AQ30" s="1584"/>
      <c r="AR30" s="1584"/>
      <c r="AS30" s="1585"/>
      <c r="AT30" s="4"/>
      <c r="AU30" s="48"/>
      <c r="AV30" s="2024" t="s">
        <v>90</v>
      </c>
      <c r="AW30" s="1465"/>
      <c r="AX30" s="1465"/>
      <c r="AY30" s="1465"/>
      <c r="AZ30" s="1465"/>
      <c r="BA30" s="1466"/>
      <c r="BB30" s="2025"/>
      <c r="BC30" s="2026"/>
      <c r="BD30" s="46"/>
      <c r="BE30" s="176"/>
      <c r="BF30" s="261"/>
      <c r="BG30" s="176"/>
      <c r="BH30" s="176"/>
      <c r="BI30" s="176"/>
      <c r="BJ30" s="176"/>
      <c r="BK30" s="176"/>
      <c r="BL30" s="176"/>
      <c r="BM30" s="176"/>
      <c r="BN30" s="176"/>
      <c r="BO30" s="176"/>
      <c r="BP30" s="176"/>
      <c r="BQ30" s="176"/>
      <c r="BR30" s="176"/>
      <c r="BS30" s="262"/>
    </row>
    <row r="31" spans="1:71" s="34" customFormat="1" ht="12" customHeight="1" thickBot="1" x14ac:dyDescent="0.25">
      <c r="A31" s="1634" t="s">
        <v>60</v>
      </c>
      <c r="B31" s="1635"/>
      <c r="C31" s="1635"/>
      <c r="D31" s="1635"/>
      <c r="E31" s="1635"/>
      <c r="F31" s="1635"/>
      <c r="G31" s="1635"/>
      <c r="H31" s="1642" t="s">
        <v>93</v>
      </c>
      <c r="I31" s="1642"/>
      <c r="J31" s="1642"/>
      <c r="K31" s="1642"/>
      <c r="L31" s="1642"/>
      <c r="M31" s="1642"/>
      <c r="N31" s="1642"/>
      <c r="O31" s="1642"/>
      <c r="P31" s="1642"/>
      <c r="Q31" s="1635" t="s">
        <v>59</v>
      </c>
      <c r="R31" s="1635"/>
      <c r="S31" s="1635"/>
      <c r="T31" s="1642" t="s">
        <v>58</v>
      </c>
      <c r="U31" s="1642"/>
      <c r="V31" s="1642"/>
      <c r="W31" s="1642"/>
      <c r="X31" s="1642"/>
      <c r="Y31" s="1642"/>
      <c r="Z31" s="1642"/>
      <c r="AA31" s="1642"/>
      <c r="AB31" s="1642"/>
      <c r="AC31" s="1635" t="s">
        <v>57</v>
      </c>
      <c r="AD31" s="1635"/>
      <c r="AE31" s="1635"/>
      <c r="AF31" s="1623" t="s">
        <v>39</v>
      </c>
      <c r="AG31" s="1624"/>
      <c r="AH31" s="1624"/>
      <c r="AI31" s="1625"/>
      <c r="AJ31" s="4"/>
      <c r="AK31" s="1586"/>
      <c r="AL31" s="1587"/>
      <c r="AM31" s="1587"/>
      <c r="AN31" s="1587"/>
      <c r="AO31" s="1587"/>
      <c r="AP31" s="1587"/>
      <c r="AQ31" s="1587"/>
      <c r="AR31" s="1587"/>
      <c r="AS31" s="1588"/>
      <c r="AT31" s="4"/>
      <c r="AU31" s="45"/>
      <c r="AV31" s="44"/>
      <c r="AW31" s="44"/>
      <c r="AX31" s="44"/>
      <c r="AY31" s="44"/>
      <c r="AZ31" s="44"/>
      <c r="BA31" s="44"/>
      <c r="BB31" s="44"/>
      <c r="BC31" s="44"/>
      <c r="BD31" s="43"/>
      <c r="BE31" s="176"/>
      <c r="BF31" s="261"/>
      <c r="BG31" s="176"/>
      <c r="BH31" s="176"/>
      <c r="BI31" s="176"/>
      <c r="BJ31" s="176"/>
      <c r="BK31" s="176"/>
      <c r="BL31" s="176"/>
      <c r="BM31" s="176"/>
      <c r="BN31" s="176"/>
      <c r="BO31" s="176"/>
      <c r="BP31" s="176"/>
      <c r="BQ31" s="176"/>
      <c r="BR31" s="176"/>
      <c r="BS31" s="262"/>
    </row>
    <row r="32" spans="1:71" s="34" customFormat="1" ht="12" customHeight="1" thickBot="1" x14ac:dyDescent="0.25">
      <c r="A32" s="1636"/>
      <c r="B32" s="1637"/>
      <c r="C32" s="1637"/>
      <c r="D32" s="1637"/>
      <c r="E32" s="1637"/>
      <c r="F32" s="1637"/>
      <c r="G32" s="1637"/>
      <c r="H32" s="1385" t="s">
        <v>55</v>
      </c>
      <c r="I32" s="1385"/>
      <c r="J32" s="1385"/>
      <c r="K32" s="1385" t="s">
        <v>54</v>
      </c>
      <c r="L32" s="1385"/>
      <c r="M32" s="1385"/>
      <c r="N32" s="1385" t="s">
        <v>53</v>
      </c>
      <c r="O32" s="1385"/>
      <c r="P32" s="1385"/>
      <c r="Q32" s="1637"/>
      <c r="R32" s="1637"/>
      <c r="S32" s="1637"/>
      <c r="T32" s="1385" t="s">
        <v>52</v>
      </c>
      <c r="U32" s="1385"/>
      <c r="V32" s="1385"/>
      <c r="W32" s="1385" t="s">
        <v>51</v>
      </c>
      <c r="X32" s="1385"/>
      <c r="Y32" s="1385"/>
      <c r="Z32" s="1385" t="s">
        <v>50</v>
      </c>
      <c r="AA32" s="1385"/>
      <c r="AB32" s="1385"/>
      <c r="AC32" s="1637"/>
      <c r="AD32" s="1637"/>
      <c r="AE32" s="1637"/>
      <c r="AF32" s="1626"/>
      <c r="AG32" s="1627"/>
      <c r="AH32" s="1627"/>
      <c r="AI32" s="1628"/>
      <c r="AJ32" s="4"/>
      <c r="AK32" s="1589"/>
      <c r="AL32" s="1590"/>
      <c r="AM32" s="1590"/>
      <c r="AN32" s="1590"/>
      <c r="AO32" s="1590"/>
      <c r="AP32" s="1590"/>
      <c r="AQ32" s="1590"/>
      <c r="AR32" s="1590"/>
      <c r="AS32" s="1591"/>
      <c r="AT32" s="4"/>
      <c r="AU32" s="1276" t="s">
        <v>56</v>
      </c>
      <c r="AV32" s="1277"/>
      <c r="AW32" s="1277"/>
      <c r="AX32" s="1277"/>
      <c r="AY32" s="1277"/>
      <c r="AZ32" s="1277"/>
      <c r="BA32" s="1277"/>
      <c r="BB32" s="1277"/>
      <c r="BC32" s="1277"/>
      <c r="BD32" s="1278"/>
      <c r="BE32" s="176"/>
      <c r="BF32" s="261"/>
      <c r="BG32" s="176"/>
      <c r="BH32" s="176"/>
      <c r="BI32" s="176"/>
      <c r="BJ32" s="176"/>
      <c r="BK32" s="176"/>
      <c r="BL32" s="176"/>
      <c r="BM32" s="176"/>
      <c r="BN32" s="176"/>
      <c r="BO32" s="176"/>
      <c r="BP32" s="176"/>
      <c r="BQ32" s="176"/>
      <c r="BR32" s="176"/>
      <c r="BS32" s="262"/>
    </row>
    <row r="33" spans="1:71" s="34" customFormat="1" ht="12.75" thickTop="1" x14ac:dyDescent="0.2">
      <c r="A33" s="1987"/>
      <c r="B33" s="1988"/>
      <c r="C33" s="1988"/>
      <c r="D33" s="1988"/>
      <c r="E33" s="1988"/>
      <c r="F33" s="1988"/>
      <c r="G33" s="1988"/>
      <c r="H33" s="1010"/>
      <c r="I33" s="1010"/>
      <c r="J33" s="1010"/>
      <c r="K33" s="1010"/>
      <c r="L33" s="1010"/>
      <c r="M33" s="1010"/>
      <c r="N33" s="1010"/>
      <c r="O33" s="1010"/>
      <c r="P33" s="1010"/>
      <c r="Q33" s="1010"/>
      <c r="R33" s="1010"/>
      <c r="S33" s="1010"/>
      <c r="T33" s="1629"/>
      <c r="U33" s="1629"/>
      <c r="V33" s="1629"/>
      <c r="W33" s="1629"/>
      <c r="X33" s="1629"/>
      <c r="Y33" s="1629"/>
      <c r="Z33" s="1629"/>
      <c r="AA33" s="1629"/>
      <c r="AB33" s="1629"/>
      <c r="AC33" s="1629"/>
      <c r="AD33" s="1629"/>
      <c r="AE33" s="1629"/>
      <c r="AF33" s="1010"/>
      <c r="AG33" s="1010"/>
      <c r="AH33" s="1010"/>
      <c r="AI33" s="1011"/>
      <c r="AJ33" s="4"/>
      <c r="AK33" s="1577" t="str">
        <f>IFERROR(AN33*(1-$BB$30),"")</f>
        <v/>
      </c>
      <c r="AL33" s="1578"/>
      <c r="AM33" s="1578"/>
      <c r="AN33" s="1578" t="str">
        <f>IFERROR(($AK$53*Q33),"")</f>
        <v/>
      </c>
      <c r="AO33" s="1578"/>
      <c r="AP33" s="1578"/>
      <c r="AQ33" s="1578" t="str">
        <f>IFERROR(AN33*(1+$BB$29),"")</f>
        <v/>
      </c>
      <c r="AR33" s="1578"/>
      <c r="AS33" s="1579"/>
      <c r="AT33" s="4"/>
      <c r="AU33" s="1976" t="str">
        <f t="shared" ref="AU33:AU52" si="0">IF(AC33="","",IF(AC33&lt;Q33-(Q33*$BB$30),"Below "&amp;$BB$30*100&amp;"% by "&amp;Q33-(Q33*$BB$30)-AC33&amp;" CFM",IF(AC33&gt;Q33+(Q33*$BB$29),"Above "&amp;$BB$29*100&amp;"% by "&amp;AC33-Q33-(Q33*$BB$29)&amp;" CFM","")))</f>
        <v/>
      </c>
      <c r="AV33" s="1977"/>
      <c r="AW33" s="1977"/>
      <c r="AX33" s="1977"/>
      <c r="AY33" s="1977"/>
      <c r="AZ33" s="1977"/>
      <c r="BA33" s="1977"/>
      <c r="BB33" s="1977"/>
      <c r="BC33" s="1977"/>
      <c r="BD33" s="1978"/>
      <c r="BE33" s="176"/>
      <c r="BF33" s="261"/>
      <c r="BG33" s="176"/>
      <c r="BH33" s="176"/>
      <c r="BI33" s="176"/>
      <c r="BJ33" s="176"/>
      <c r="BK33" s="176"/>
      <c r="BL33" s="176"/>
      <c r="BM33" s="176"/>
      <c r="BN33" s="176"/>
      <c r="BO33" s="176"/>
      <c r="BP33" s="176"/>
      <c r="BQ33" s="176"/>
      <c r="BR33" s="176"/>
      <c r="BS33" s="262"/>
    </row>
    <row r="34" spans="1:71" s="34" customFormat="1" ht="12" customHeight="1" x14ac:dyDescent="0.2">
      <c r="A34" s="1987"/>
      <c r="B34" s="1988"/>
      <c r="C34" s="1988"/>
      <c r="D34" s="1988"/>
      <c r="E34" s="1988"/>
      <c r="F34" s="1988"/>
      <c r="G34" s="1988"/>
      <c r="H34" s="1010"/>
      <c r="I34" s="1010"/>
      <c r="J34" s="1010"/>
      <c r="K34" s="1010"/>
      <c r="L34" s="1010"/>
      <c r="M34" s="1010"/>
      <c r="N34" s="1010"/>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577" t="str">
        <f t="shared" ref="AK34:AK52" si="1">IFERROR(AN34*(1-$BB$30),"")</f>
        <v/>
      </c>
      <c r="AL34" s="1578"/>
      <c r="AM34" s="1578"/>
      <c r="AN34" s="1578" t="str">
        <f t="shared" ref="AN34:AN52" si="2">IFERROR(($AK$53*Q34),"")</f>
        <v/>
      </c>
      <c r="AO34" s="1578"/>
      <c r="AP34" s="1578"/>
      <c r="AQ34" s="1578" t="str">
        <f t="shared" ref="AQ34:AQ52" si="3">IFERROR(AN34*(1+$BB$29),"")</f>
        <v/>
      </c>
      <c r="AR34" s="1578"/>
      <c r="AS34" s="1579"/>
      <c r="AT34" s="4"/>
      <c r="AU34" s="1976" t="str">
        <f t="shared" si="0"/>
        <v/>
      </c>
      <c r="AV34" s="1977"/>
      <c r="AW34" s="1977"/>
      <c r="AX34" s="1977"/>
      <c r="AY34" s="1977"/>
      <c r="AZ34" s="1977"/>
      <c r="BA34" s="1977"/>
      <c r="BB34" s="1977"/>
      <c r="BC34" s="1977"/>
      <c r="BD34" s="1978"/>
      <c r="BE34" s="4"/>
      <c r="BF34" s="261"/>
      <c r="BG34" s="176"/>
      <c r="BH34" s="176"/>
      <c r="BI34" s="176"/>
      <c r="BJ34" s="176"/>
      <c r="BK34" s="176"/>
      <c r="BL34" s="176"/>
      <c r="BM34" s="176"/>
      <c r="BN34" s="176"/>
      <c r="BO34" s="176"/>
      <c r="BP34" s="176"/>
      <c r="BQ34" s="176"/>
      <c r="BR34" s="176"/>
      <c r="BS34" s="262"/>
    </row>
    <row r="35" spans="1:71" s="230" customFormat="1" ht="12.75" thickBot="1" x14ac:dyDescent="0.25">
      <c r="A35" s="1987"/>
      <c r="B35" s="1988"/>
      <c r="C35" s="1988"/>
      <c r="D35" s="1988"/>
      <c r="E35" s="1988"/>
      <c r="F35" s="1988"/>
      <c r="G35" s="1988"/>
      <c r="H35" s="1010"/>
      <c r="I35" s="1010"/>
      <c r="J35" s="1010"/>
      <c r="K35" s="1010"/>
      <c r="L35" s="1010"/>
      <c r="M35" s="1010"/>
      <c r="N35" s="1010"/>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577" t="str">
        <f t="shared" si="1"/>
        <v/>
      </c>
      <c r="AL35" s="1578"/>
      <c r="AM35" s="1578"/>
      <c r="AN35" s="1578" t="str">
        <f t="shared" si="2"/>
        <v/>
      </c>
      <c r="AO35" s="1578"/>
      <c r="AP35" s="1578"/>
      <c r="AQ35" s="1578" t="str">
        <f t="shared" si="3"/>
        <v/>
      </c>
      <c r="AR35" s="1578"/>
      <c r="AS35" s="1579"/>
      <c r="AT35" s="4"/>
      <c r="AU35" s="1976" t="str">
        <f t="shared" si="0"/>
        <v/>
      </c>
      <c r="AV35" s="1977"/>
      <c r="AW35" s="1977"/>
      <c r="AX35" s="1977"/>
      <c r="AY35" s="1977"/>
      <c r="AZ35" s="1977"/>
      <c r="BA35" s="1977"/>
      <c r="BB35" s="1977"/>
      <c r="BC35" s="1977"/>
      <c r="BD35" s="1978"/>
      <c r="BE35" s="4"/>
      <c r="BF35" s="263"/>
      <c r="BG35" s="264"/>
      <c r="BH35" s="264"/>
      <c r="BI35" s="264"/>
      <c r="BJ35" s="264"/>
      <c r="BK35" s="264"/>
      <c r="BL35" s="264"/>
      <c r="BM35" s="264"/>
      <c r="BN35" s="264"/>
      <c r="BO35" s="264"/>
      <c r="BP35" s="264"/>
      <c r="BQ35" s="264"/>
      <c r="BR35" s="264"/>
      <c r="BS35" s="265"/>
    </row>
    <row r="36" spans="1:71" s="4" customFormat="1"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K36" s="1577" t="str">
        <f t="shared" si="1"/>
        <v/>
      </c>
      <c r="AL36" s="1578"/>
      <c r="AM36" s="1578"/>
      <c r="AN36" s="1578" t="str">
        <f t="shared" si="2"/>
        <v/>
      </c>
      <c r="AO36" s="1578"/>
      <c r="AP36" s="1578"/>
      <c r="AQ36" s="1578" t="str">
        <f t="shared" si="3"/>
        <v/>
      </c>
      <c r="AR36" s="1578"/>
      <c r="AS36" s="1579"/>
      <c r="AU36" s="1976" t="str">
        <f t="shared" si="0"/>
        <v/>
      </c>
      <c r="AV36" s="1977"/>
      <c r="AW36" s="1977"/>
      <c r="AX36" s="1977"/>
      <c r="AY36" s="1977"/>
      <c r="AZ36" s="1977"/>
      <c r="BA36" s="1977"/>
      <c r="BB36" s="1977"/>
      <c r="BC36" s="1977"/>
      <c r="BD36" s="1978"/>
    </row>
    <row r="37" spans="1:71" s="4" customFormat="1"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K37" s="1577" t="str">
        <f t="shared" si="1"/>
        <v/>
      </c>
      <c r="AL37" s="1578"/>
      <c r="AM37" s="1578"/>
      <c r="AN37" s="1578" t="str">
        <f t="shared" si="2"/>
        <v/>
      </c>
      <c r="AO37" s="1578"/>
      <c r="AP37" s="1578"/>
      <c r="AQ37" s="1578" t="str">
        <f t="shared" si="3"/>
        <v/>
      </c>
      <c r="AR37" s="1578"/>
      <c r="AS37" s="1579"/>
      <c r="AU37" s="1976" t="str">
        <f t="shared" si="0"/>
        <v/>
      </c>
      <c r="AV37" s="1977"/>
      <c r="AW37" s="1977"/>
      <c r="AX37" s="1977"/>
      <c r="AY37" s="1977"/>
      <c r="AZ37" s="1977"/>
      <c r="BA37" s="1977"/>
      <c r="BB37" s="1977"/>
      <c r="BC37" s="1977"/>
      <c r="BD37" s="1978"/>
    </row>
    <row r="38" spans="1:71" s="4" customFormat="1"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K38" s="1577" t="str">
        <f t="shared" si="1"/>
        <v/>
      </c>
      <c r="AL38" s="1578"/>
      <c r="AM38" s="1578"/>
      <c r="AN38" s="1578" t="str">
        <f t="shared" si="2"/>
        <v/>
      </c>
      <c r="AO38" s="1578"/>
      <c r="AP38" s="1578"/>
      <c r="AQ38" s="1578" t="str">
        <f t="shared" si="3"/>
        <v/>
      </c>
      <c r="AR38" s="1578"/>
      <c r="AS38" s="1579"/>
      <c r="AU38" s="1976" t="str">
        <f t="shared" si="0"/>
        <v/>
      </c>
      <c r="AV38" s="1977"/>
      <c r="AW38" s="1977"/>
      <c r="AX38" s="1977"/>
      <c r="AY38" s="1977"/>
      <c r="AZ38" s="1977"/>
      <c r="BA38" s="1977"/>
      <c r="BB38" s="1977"/>
      <c r="BC38" s="1977"/>
      <c r="BD38" s="1978"/>
    </row>
    <row r="39" spans="1:71" s="4" customFormat="1"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K39" s="1577" t="str">
        <f t="shared" si="1"/>
        <v/>
      </c>
      <c r="AL39" s="1578"/>
      <c r="AM39" s="1578"/>
      <c r="AN39" s="1578" t="str">
        <f t="shared" si="2"/>
        <v/>
      </c>
      <c r="AO39" s="1578"/>
      <c r="AP39" s="1578"/>
      <c r="AQ39" s="1578" t="str">
        <f t="shared" si="3"/>
        <v/>
      </c>
      <c r="AR39" s="1578"/>
      <c r="AS39" s="1579"/>
      <c r="AU39" s="1976" t="str">
        <f t="shared" si="0"/>
        <v/>
      </c>
      <c r="AV39" s="1977"/>
      <c r="AW39" s="1977"/>
      <c r="AX39" s="1977"/>
      <c r="AY39" s="1977"/>
      <c r="AZ39" s="1977"/>
      <c r="BA39" s="1977"/>
      <c r="BB39" s="1977"/>
      <c r="BC39" s="1977"/>
      <c r="BD39" s="1978"/>
    </row>
    <row r="40" spans="1:71" s="4" customFormat="1"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K40" s="1577" t="str">
        <f t="shared" si="1"/>
        <v/>
      </c>
      <c r="AL40" s="1578"/>
      <c r="AM40" s="1578"/>
      <c r="AN40" s="1578" t="str">
        <f t="shared" si="2"/>
        <v/>
      </c>
      <c r="AO40" s="1578"/>
      <c r="AP40" s="1578"/>
      <c r="AQ40" s="1578" t="str">
        <f t="shared" si="3"/>
        <v/>
      </c>
      <c r="AR40" s="1578"/>
      <c r="AS40" s="1579"/>
      <c r="AU40" s="1976" t="str">
        <f t="shared" si="0"/>
        <v/>
      </c>
      <c r="AV40" s="1977"/>
      <c r="AW40" s="1977"/>
      <c r="AX40" s="1977"/>
      <c r="AY40" s="1977"/>
      <c r="AZ40" s="1977"/>
      <c r="BA40" s="1977"/>
      <c r="BB40" s="1977"/>
      <c r="BC40" s="1977"/>
      <c r="BD40" s="1978"/>
    </row>
    <row r="41" spans="1:71" s="4" customFormat="1"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K41" s="1577" t="str">
        <f t="shared" si="1"/>
        <v/>
      </c>
      <c r="AL41" s="1578"/>
      <c r="AM41" s="1578"/>
      <c r="AN41" s="1578" t="str">
        <f t="shared" si="2"/>
        <v/>
      </c>
      <c r="AO41" s="1578"/>
      <c r="AP41" s="1578"/>
      <c r="AQ41" s="1578" t="str">
        <f t="shared" si="3"/>
        <v/>
      </c>
      <c r="AR41" s="1578"/>
      <c r="AS41" s="1579"/>
      <c r="AU41" s="1976" t="str">
        <f t="shared" si="0"/>
        <v/>
      </c>
      <c r="AV41" s="1977"/>
      <c r="AW41" s="1977"/>
      <c r="AX41" s="1977"/>
      <c r="AY41" s="1977"/>
      <c r="AZ41" s="1977"/>
      <c r="BA41" s="1977"/>
      <c r="BB41" s="1977"/>
      <c r="BC41" s="1977"/>
      <c r="BD41" s="1978"/>
    </row>
    <row r="42" spans="1:71" s="4" customFormat="1"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K42" s="1577" t="str">
        <f t="shared" si="1"/>
        <v/>
      </c>
      <c r="AL42" s="1578"/>
      <c r="AM42" s="1578"/>
      <c r="AN42" s="1578" t="str">
        <f t="shared" si="2"/>
        <v/>
      </c>
      <c r="AO42" s="1578"/>
      <c r="AP42" s="1578"/>
      <c r="AQ42" s="1578" t="str">
        <f t="shared" si="3"/>
        <v/>
      </c>
      <c r="AR42" s="1578"/>
      <c r="AS42" s="1579"/>
      <c r="AU42" s="1976" t="str">
        <f t="shared" si="0"/>
        <v/>
      </c>
      <c r="AV42" s="1977"/>
      <c r="AW42" s="1977"/>
      <c r="AX42" s="1977"/>
      <c r="AY42" s="1977"/>
      <c r="AZ42" s="1977"/>
      <c r="BA42" s="1977"/>
      <c r="BB42" s="1977"/>
      <c r="BC42" s="1977"/>
      <c r="BD42" s="1978"/>
    </row>
    <row r="43" spans="1:71" s="4" customFormat="1"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K43" s="1577" t="str">
        <f t="shared" si="1"/>
        <v/>
      </c>
      <c r="AL43" s="1578"/>
      <c r="AM43" s="1578"/>
      <c r="AN43" s="1578" t="str">
        <f t="shared" si="2"/>
        <v/>
      </c>
      <c r="AO43" s="1578"/>
      <c r="AP43" s="1578"/>
      <c r="AQ43" s="1578" t="str">
        <f t="shared" si="3"/>
        <v/>
      </c>
      <c r="AR43" s="1578"/>
      <c r="AS43" s="1579"/>
      <c r="AU43" s="1976" t="str">
        <f t="shared" si="0"/>
        <v/>
      </c>
      <c r="AV43" s="1977"/>
      <c r="AW43" s="1977"/>
      <c r="AX43" s="1977"/>
      <c r="AY43" s="1977"/>
      <c r="AZ43" s="1977"/>
      <c r="BA43" s="1977"/>
      <c r="BB43" s="1977"/>
      <c r="BC43" s="1977"/>
      <c r="BD43" s="1978"/>
    </row>
    <row r="44" spans="1:71" s="4" customFormat="1"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K44" s="1577" t="str">
        <f t="shared" si="1"/>
        <v/>
      </c>
      <c r="AL44" s="1578"/>
      <c r="AM44" s="1578"/>
      <c r="AN44" s="1578" t="str">
        <f t="shared" si="2"/>
        <v/>
      </c>
      <c r="AO44" s="1578"/>
      <c r="AP44" s="1578"/>
      <c r="AQ44" s="1578" t="str">
        <f t="shared" si="3"/>
        <v/>
      </c>
      <c r="AR44" s="1578"/>
      <c r="AS44" s="1579"/>
      <c r="AU44" s="1976" t="str">
        <f t="shared" si="0"/>
        <v/>
      </c>
      <c r="AV44" s="1977"/>
      <c r="AW44" s="1977"/>
      <c r="AX44" s="1977"/>
      <c r="AY44" s="1977"/>
      <c r="AZ44" s="1977"/>
      <c r="BA44" s="1977"/>
      <c r="BB44" s="1977"/>
      <c r="BC44" s="1977"/>
      <c r="BD44" s="1978"/>
    </row>
    <row r="45" spans="1:71" s="4" customFormat="1"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K45" s="1577" t="str">
        <f t="shared" si="1"/>
        <v/>
      </c>
      <c r="AL45" s="1578"/>
      <c r="AM45" s="1578"/>
      <c r="AN45" s="1578" t="str">
        <f t="shared" si="2"/>
        <v/>
      </c>
      <c r="AO45" s="1578"/>
      <c r="AP45" s="1578"/>
      <c r="AQ45" s="1578" t="str">
        <f t="shared" si="3"/>
        <v/>
      </c>
      <c r="AR45" s="1578"/>
      <c r="AS45" s="1579"/>
      <c r="AU45" s="1976" t="str">
        <f t="shared" si="0"/>
        <v/>
      </c>
      <c r="AV45" s="1977"/>
      <c r="AW45" s="1977"/>
      <c r="AX45" s="1977"/>
      <c r="AY45" s="1977"/>
      <c r="AZ45" s="1977"/>
      <c r="BA45" s="1977"/>
      <c r="BB45" s="1977"/>
      <c r="BC45" s="1977"/>
      <c r="BD45" s="1978"/>
    </row>
    <row r="46" spans="1:71" s="4" customFormat="1"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K46" s="1577" t="str">
        <f t="shared" si="1"/>
        <v/>
      </c>
      <c r="AL46" s="1578"/>
      <c r="AM46" s="1578"/>
      <c r="AN46" s="1578" t="str">
        <f t="shared" si="2"/>
        <v/>
      </c>
      <c r="AO46" s="1578"/>
      <c r="AP46" s="1578"/>
      <c r="AQ46" s="1578" t="str">
        <f t="shared" si="3"/>
        <v/>
      </c>
      <c r="AR46" s="1578"/>
      <c r="AS46" s="1579"/>
      <c r="AU46" s="1976" t="str">
        <f t="shared" si="0"/>
        <v/>
      </c>
      <c r="AV46" s="1977"/>
      <c r="AW46" s="1977"/>
      <c r="AX46" s="1977"/>
      <c r="AY46" s="1977"/>
      <c r="AZ46" s="1977"/>
      <c r="BA46" s="1977"/>
      <c r="BB46" s="1977"/>
      <c r="BC46" s="1977"/>
      <c r="BD46" s="1978"/>
    </row>
    <row r="47" spans="1:71" s="4" customFormat="1"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K47" s="1577" t="str">
        <f t="shared" si="1"/>
        <v/>
      </c>
      <c r="AL47" s="1578"/>
      <c r="AM47" s="1578"/>
      <c r="AN47" s="1578" t="str">
        <f t="shared" si="2"/>
        <v/>
      </c>
      <c r="AO47" s="1578"/>
      <c r="AP47" s="1578"/>
      <c r="AQ47" s="1578" t="str">
        <f t="shared" si="3"/>
        <v/>
      </c>
      <c r="AR47" s="1578"/>
      <c r="AS47" s="1579"/>
      <c r="AU47" s="1976" t="str">
        <f t="shared" si="0"/>
        <v/>
      </c>
      <c r="AV47" s="1977"/>
      <c r="AW47" s="1977"/>
      <c r="AX47" s="1977"/>
      <c r="AY47" s="1977"/>
      <c r="AZ47" s="1977"/>
      <c r="BA47" s="1977"/>
      <c r="BB47" s="1977"/>
      <c r="BC47" s="1977"/>
      <c r="BD47" s="1978"/>
    </row>
    <row r="48" spans="1:71" s="4" customFormat="1"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K48" s="1577" t="str">
        <f t="shared" si="1"/>
        <v/>
      </c>
      <c r="AL48" s="1578"/>
      <c r="AM48" s="1578"/>
      <c r="AN48" s="1578" t="str">
        <f t="shared" si="2"/>
        <v/>
      </c>
      <c r="AO48" s="1578"/>
      <c r="AP48" s="1578"/>
      <c r="AQ48" s="1578" t="str">
        <f t="shared" si="3"/>
        <v/>
      </c>
      <c r="AR48" s="1578"/>
      <c r="AS48" s="1579"/>
      <c r="AU48" s="1976" t="str">
        <f t="shared" si="0"/>
        <v/>
      </c>
      <c r="AV48" s="1977"/>
      <c r="AW48" s="1977"/>
      <c r="AX48" s="1977"/>
      <c r="AY48" s="1977"/>
      <c r="AZ48" s="1977"/>
      <c r="BA48" s="1977"/>
      <c r="BB48" s="1977"/>
      <c r="BC48" s="1977"/>
      <c r="BD48" s="1978"/>
    </row>
    <row r="49" spans="1:71" s="4" customFormat="1"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K49" s="1577" t="str">
        <f t="shared" si="1"/>
        <v/>
      </c>
      <c r="AL49" s="1578"/>
      <c r="AM49" s="1578"/>
      <c r="AN49" s="1578" t="str">
        <f t="shared" si="2"/>
        <v/>
      </c>
      <c r="AO49" s="1578"/>
      <c r="AP49" s="1578"/>
      <c r="AQ49" s="1578" t="str">
        <f t="shared" si="3"/>
        <v/>
      </c>
      <c r="AR49" s="1578"/>
      <c r="AS49" s="1579"/>
      <c r="AU49" s="1976" t="str">
        <f t="shared" si="0"/>
        <v/>
      </c>
      <c r="AV49" s="1977"/>
      <c r="AW49" s="1977"/>
      <c r="AX49" s="1977"/>
      <c r="AY49" s="1977"/>
      <c r="AZ49" s="1977"/>
      <c r="BA49" s="1977"/>
      <c r="BB49" s="1977"/>
      <c r="BC49" s="1977"/>
      <c r="BD49" s="1978"/>
    </row>
    <row r="50" spans="1:71" s="4" customFormat="1"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K50" s="1577" t="str">
        <f t="shared" si="1"/>
        <v/>
      </c>
      <c r="AL50" s="1578"/>
      <c r="AM50" s="1578"/>
      <c r="AN50" s="1578" t="str">
        <f t="shared" si="2"/>
        <v/>
      </c>
      <c r="AO50" s="1578"/>
      <c r="AP50" s="1578"/>
      <c r="AQ50" s="1578" t="str">
        <f t="shared" si="3"/>
        <v/>
      </c>
      <c r="AR50" s="1578"/>
      <c r="AS50" s="1579"/>
      <c r="AU50" s="1976" t="str">
        <f t="shared" si="0"/>
        <v/>
      </c>
      <c r="AV50" s="1977"/>
      <c r="AW50" s="1977"/>
      <c r="AX50" s="1977"/>
      <c r="AY50" s="1977"/>
      <c r="AZ50" s="1977"/>
      <c r="BA50" s="1977"/>
      <c r="BB50" s="1977"/>
      <c r="BC50" s="1977"/>
      <c r="BD50" s="1978"/>
    </row>
    <row r="51" spans="1:71" s="4" customFormat="1"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K51" s="1577" t="str">
        <f t="shared" si="1"/>
        <v/>
      </c>
      <c r="AL51" s="1578"/>
      <c r="AM51" s="1578"/>
      <c r="AN51" s="1578" t="str">
        <f t="shared" si="2"/>
        <v/>
      </c>
      <c r="AO51" s="1578"/>
      <c r="AP51" s="1578"/>
      <c r="AQ51" s="1578" t="str">
        <f t="shared" si="3"/>
        <v/>
      </c>
      <c r="AR51" s="1578"/>
      <c r="AS51" s="1579"/>
      <c r="AU51" s="1976" t="str">
        <f t="shared" si="0"/>
        <v/>
      </c>
      <c r="AV51" s="1977"/>
      <c r="AW51" s="1977"/>
      <c r="AX51" s="1977"/>
      <c r="AY51" s="1977"/>
      <c r="AZ51" s="1977"/>
      <c r="BA51" s="1977"/>
      <c r="BB51" s="1977"/>
      <c r="BC51" s="1977"/>
      <c r="BD51" s="1978"/>
    </row>
    <row r="52" spans="1:71" s="4" customFormat="1"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K52" s="1577" t="str">
        <f t="shared" si="1"/>
        <v/>
      </c>
      <c r="AL52" s="1578"/>
      <c r="AM52" s="1578"/>
      <c r="AN52" s="1578" t="str">
        <f t="shared" si="2"/>
        <v/>
      </c>
      <c r="AO52" s="1578"/>
      <c r="AP52" s="1578"/>
      <c r="AQ52" s="1578" t="str">
        <f t="shared" si="3"/>
        <v/>
      </c>
      <c r="AR52" s="1578"/>
      <c r="AS52" s="1579"/>
      <c r="AU52" s="1976" t="str">
        <f t="shared" si="0"/>
        <v/>
      </c>
      <c r="AV52" s="1977"/>
      <c r="AW52" s="1977"/>
      <c r="AX52" s="1977"/>
      <c r="AY52" s="1977"/>
      <c r="AZ52" s="1977"/>
      <c r="BA52" s="1977"/>
      <c r="BB52" s="1977"/>
      <c r="BC52" s="1977"/>
      <c r="BD52" s="1978"/>
    </row>
    <row r="53" spans="1:71" s="4" customFormat="1" ht="12.75" thickBot="1" x14ac:dyDescent="0.25">
      <c r="A53" s="1632" t="s">
        <v>187</v>
      </c>
      <c r="B53" s="1633"/>
      <c r="C53" s="1633"/>
      <c r="D53" s="1633"/>
      <c r="E53" s="1633"/>
      <c r="F53" s="1633"/>
      <c r="G53" s="1633"/>
      <c r="H53" s="1633"/>
      <c r="I53" s="1633"/>
      <c r="J53" s="1633"/>
      <c r="K53" s="1633"/>
      <c r="L53" s="1633"/>
      <c r="M53" s="1633"/>
      <c r="N53" s="1633"/>
      <c r="O53" s="1633"/>
      <c r="P53" s="1633"/>
      <c r="Q53" s="1302" t="str">
        <f>IF(SUM(Q33:S52)&lt;&gt;0,SUM(Q33:S52),"")</f>
        <v/>
      </c>
      <c r="R53" s="1302"/>
      <c r="S53" s="1302"/>
      <c r="T53" s="1302" t="str">
        <f>IF(SUM(T33:V52)&lt;&gt;0,SUM(T33:V52),"")</f>
        <v/>
      </c>
      <c r="U53" s="1302"/>
      <c r="V53" s="1302"/>
      <c r="W53" s="1302" t="str">
        <f>IF(SUM(W33:Y52)&lt;&gt;0,SUM(W33:Y52),"")</f>
        <v/>
      </c>
      <c r="X53" s="1302"/>
      <c r="Y53" s="1302"/>
      <c r="Z53" s="1302" t="str">
        <f>IF(SUM(Z33:AB52)&lt;&gt;0,SUM(Z33:AB52),"")</f>
        <v/>
      </c>
      <c r="AA53" s="1302"/>
      <c r="AB53" s="1302"/>
      <c r="AC53" s="1302" t="str">
        <f>IF(SUM(AC33:AE52)&lt;&gt;0,SUM(AC33:AE52),"")</f>
        <v/>
      </c>
      <c r="AD53" s="1302"/>
      <c r="AE53" s="1302"/>
      <c r="AF53" s="1643"/>
      <c r="AG53" s="1643"/>
      <c r="AH53" s="1643"/>
      <c r="AI53" s="1644"/>
      <c r="AK53" s="2095" t="str">
        <f>IFERROR((T53/Q53),"")</f>
        <v/>
      </c>
      <c r="AL53" s="2096"/>
      <c r="AM53" s="2097"/>
      <c r="AN53" s="1575"/>
      <c r="AO53" s="1575"/>
      <c r="AP53" s="1575"/>
      <c r="AQ53" s="1575"/>
      <c r="AR53" s="1575"/>
      <c r="AS53" s="1576"/>
      <c r="AU53" s="2027" t="str">
        <f>IFERROR(IF(AC53="","",IF(AC53&lt;Q53-(Q53*$BB$30),"Below "&amp;$BB$30*100&amp;"% by "&amp;Q53-(Q53*$BB$30)-AC53&amp;" CFM",IF(AC53&gt;Q53+(Q53*$BB$29),"Above "&amp;$BB$29*100&amp;"% by "&amp;AC53-Q53-(Q53*$BB$29)&amp;" CFM",""))),"")</f>
        <v/>
      </c>
      <c r="AV53" s="2028"/>
      <c r="AW53" s="2028"/>
      <c r="AX53" s="2028"/>
      <c r="AY53" s="2028"/>
      <c r="AZ53" s="2028"/>
      <c r="BA53" s="2028"/>
      <c r="BB53" s="2028"/>
      <c r="BC53" s="2028"/>
      <c r="BD53" s="2029"/>
    </row>
    <row r="54" spans="1:71" s="4" customFormat="1" ht="12" customHeight="1" x14ac:dyDescent="0.2">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row>
    <row r="55" spans="1:71" s="4" customFormat="1" ht="12" customHeight="1" x14ac:dyDescent="0.2">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row>
    <row r="56" spans="1:71" s="4" customFormat="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row>
    <row r="57" spans="1:71" s="4" customFormat="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row>
    <row r="58" spans="1:71" s="4" customFormat="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row>
    <row r="59" spans="1:71" s="4" customFormat="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row>
    <row r="60" spans="1:71" s="4" customFormat="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row>
    <row r="61" spans="1:71" s="4" customFormat="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433">
    <mergeCell ref="AZ15:BG15"/>
    <mergeCell ref="BH15:BO15"/>
    <mergeCell ref="AT16:AY16"/>
    <mergeCell ref="AZ16:BO16"/>
    <mergeCell ref="AT17:AY17"/>
    <mergeCell ref="AZ17:BO18"/>
    <mergeCell ref="AT18:AY18"/>
    <mergeCell ref="AK11:BO11"/>
    <mergeCell ref="AT12:AY12"/>
    <mergeCell ref="AZ12:BG12"/>
    <mergeCell ref="BH12:BO12"/>
    <mergeCell ref="AT13:AY13"/>
    <mergeCell ref="AZ13:BG13"/>
    <mergeCell ref="BH13:BO13"/>
    <mergeCell ref="AT14:AY14"/>
    <mergeCell ref="AZ14:BG14"/>
    <mergeCell ref="BH14:BO14"/>
    <mergeCell ref="AN12:AP12"/>
    <mergeCell ref="AQ14:AS14"/>
    <mergeCell ref="AT15:AY15"/>
    <mergeCell ref="AQ12:AS12"/>
    <mergeCell ref="AU53:BD53"/>
    <mergeCell ref="B56:AI56"/>
    <mergeCell ref="B57:AI57"/>
    <mergeCell ref="B58:AI58"/>
    <mergeCell ref="B59:AI59"/>
    <mergeCell ref="B60:AI60"/>
    <mergeCell ref="E62:K62"/>
    <mergeCell ref="V62:AI62"/>
    <mergeCell ref="AC53:AE53"/>
    <mergeCell ref="AF53:AI53"/>
    <mergeCell ref="A52:G52"/>
    <mergeCell ref="H52:J52"/>
    <mergeCell ref="K52:M52"/>
    <mergeCell ref="N52:P52"/>
    <mergeCell ref="Q52:S52"/>
    <mergeCell ref="T52:V52"/>
    <mergeCell ref="W52:Y52"/>
    <mergeCell ref="Z52:AB52"/>
    <mergeCell ref="AC52:AE52"/>
    <mergeCell ref="AF52:AI52"/>
    <mergeCell ref="AU52:BD52"/>
    <mergeCell ref="A53:P53"/>
    <mergeCell ref="Q53:S53"/>
    <mergeCell ref="T53:V53"/>
    <mergeCell ref="W53:Y53"/>
    <mergeCell ref="Z53:AB53"/>
    <mergeCell ref="W50:Y50"/>
    <mergeCell ref="Z50:AB50"/>
    <mergeCell ref="AC50:AE50"/>
    <mergeCell ref="AF50:AI50"/>
    <mergeCell ref="AU50:BD50"/>
    <mergeCell ref="T50:V50"/>
    <mergeCell ref="T51:V51"/>
    <mergeCell ref="W51:Y51"/>
    <mergeCell ref="Z51:AB51"/>
    <mergeCell ref="AC51:AE51"/>
    <mergeCell ref="AF51:AI51"/>
    <mergeCell ref="AU51:BD51"/>
    <mergeCell ref="A51:G51"/>
    <mergeCell ref="H51:J51"/>
    <mergeCell ref="K51:M51"/>
    <mergeCell ref="N51:P51"/>
    <mergeCell ref="Q51:S51"/>
    <mergeCell ref="A50:G50"/>
    <mergeCell ref="H50:J50"/>
    <mergeCell ref="K50:M50"/>
    <mergeCell ref="N50:P50"/>
    <mergeCell ref="Q50:S50"/>
    <mergeCell ref="W48:Y48"/>
    <mergeCell ref="Z48:AB48"/>
    <mergeCell ref="AC48:AE48"/>
    <mergeCell ref="AF48:AI48"/>
    <mergeCell ref="A49:G49"/>
    <mergeCell ref="H49:J49"/>
    <mergeCell ref="K49:M49"/>
    <mergeCell ref="N49:P49"/>
    <mergeCell ref="Q49:S49"/>
    <mergeCell ref="A48:G48"/>
    <mergeCell ref="H48:J48"/>
    <mergeCell ref="K48:M48"/>
    <mergeCell ref="N48:P48"/>
    <mergeCell ref="Q48:S48"/>
    <mergeCell ref="AK51:AM51"/>
    <mergeCell ref="AN51:AP51"/>
    <mergeCell ref="AQ51:AS51"/>
    <mergeCell ref="AK52:AM52"/>
    <mergeCell ref="AN52:AP52"/>
    <mergeCell ref="AQ52:AS52"/>
    <mergeCell ref="AK53:AM53"/>
    <mergeCell ref="AN53:AP53"/>
    <mergeCell ref="AQ53:AS53"/>
    <mergeCell ref="T47:V47"/>
    <mergeCell ref="W47:Y47"/>
    <mergeCell ref="Z47:AB47"/>
    <mergeCell ref="AC47:AE47"/>
    <mergeCell ref="AF47:AI47"/>
    <mergeCell ref="AU47:BD47"/>
    <mergeCell ref="AK50:AM50"/>
    <mergeCell ref="AN50:AP50"/>
    <mergeCell ref="AQ50:AS50"/>
    <mergeCell ref="AU48:BD48"/>
    <mergeCell ref="T48:V48"/>
    <mergeCell ref="T49:V49"/>
    <mergeCell ref="W49:Y49"/>
    <mergeCell ref="Z49:AB49"/>
    <mergeCell ref="AC49:AE49"/>
    <mergeCell ref="AF49:AI49"/>
    <mergeCell ref="AU49:BD49"/>
    <mergeCell ref="AK47:AM47"/>
    <mergeCell ref="AN47:AP47"/>
    <mergeCell ref="AQ47:AS47"/>
    <mergeCell ref="AK48:AM48"/>
    <mergeCell ref="AN48:AP48"/>
    <mergeCell ref="AQ48:AS48"/>
    <mergeCell ref="AK49:AM49"/>
    <mergeCell ref="A47:G47"/>
    <mergeCell ref="H47:J47"/>
    <mergeCell ref="K47:M47"/>
    <mergeCell ref="N47:P47"/>
    <mergeCell ref="Q47:S47"/>
    <mergeCell ref="A46:G46"/>
    <mergeCell ref="H46:J46"/>
    <mergeCell ref="K46:M46"/>
    <mergeCell ref="N46:P46"/>
    <mergeCell ref="Q46:S46"/>
    <mergeCell ref="AN49:AP49"/>
    <mergeCell ref="AQ49:AS49"/>
    <mergeCell ref="AU44:BD44"/>
    <mergeCell ref="T44:V44"/>
    <mergeCell ref="T45:V45"/>
    <mergeCell ref="W45:Y45"/>
    <mergeCell ref="Z45:AB45"/>
    <mergeCell ref="AC45:AE45"/>
    <mergeCell ref="AF45:AI45"/>
    <mergeCell ref="AU45:BD45"/>
    <mergeCell ref="AK46:AM46"/>
    <mergeCell ref="AN46:AP46"/>
    <mergeCell ref="AQ46:AS46"/>
    <mergeCell ref="W46:Y46"/>
    <mergeCell ref="Z46:AB46"/>
    <mergeCell ref="AC46:AE46"/>
    <mergeCell ref="AF46:AI46"/>
    <mergeCell ref="AU46:BD46"/>
    <mergeCell ref="T46:V46"/>
    <mergeCell ref="AK44:AM44"/>
    <mergeCell ref="AN44:AP44"/>
    <mergeCell ref="AQ44:AS44"/>
    <mergeCell ref="AK45:AM45"/>
    <mergeCell ref="AN45:AP45"/>
    <mergeCell ref="AQ45:AS45"/>
    <mergeCell ref="A45:G45"/>
    <mergeCell ref="H45:J45"/>
    <mergeCell ref="K45:M45"/>
    <mergeCell ref="N45:P45"/>
    <mergeCell ref="Q45:S45"/>
    <mergeCell ref="A44:G44"/>
    <mergeCell ref="H44:J44"/>
    <mergeCell ref="K44:M44"/>
    <mergeCell ref="N44:P44"/>
    <mergeCell ref="Q44:S44"/>
    <mergeCell ref="W44:Y44"/>
    <mergeCell ref="Z44:AB44"/>
    <mergeCell ref="AC44:AE44"/>
    <mergeCell ref="AF44:AI44"/>
    <mergeCell ref="W42:Y42"/>
    <mergeCell ref="Z42:AB42"/>
    <mergeCell ref="AC42:AE42"/>
    <mergeCell ref="AF42:AI42"/>
    <mergeCell ref="AU42:BD42"/>
    <mergeCell ref="T42:V42"/>
    <mergeCell ref="T43:V43"/>
    <mergeCell ref="W43:Y43"/>
    <mergeCell ref="Z43:AB43"/>
    <mergeCell ref="AC43:AE43"/>
    <mergeCell ref="AF43:AI43"/>
    <mergeCell ref="AU43:BD43"/>
    <mergeCell ref="AK42:AM42"/>
    <mergeCell ref="AN42:AP42"/>
    <mergeCell ref="AQ42:AS42"/>
    <mergeCell ref="AK43:AM43"/>
    <mergeCell ref="AN43:AP43"/>
    <mergeCell ref="AQ43:AS43"/>
    <mergeCell ref="A43:G43"/>
    <mergeCell ref="H43:J43"/>
    <mergeCell ref="K43:M43"/>
    <mergeCell ref="N43:P43"/>
    <mergeCell ref="Q43:S43"/>
    <mergeCell ref="A42:G42"/>
    <mergeCell ref="H42:J42"/>
    <mergeCell ref="K42:M42"/>
    <mergeCell ref="N42:P42"/>
    <mergeCell ref="Q42:S42"/>
    <mergeCell ref="W40:Y40"/>
    <mergeCell ref="Z40:AB40"/>
    <mergeCell ref="AC40:AE40"/>
    <mergeCell ref="AF40:AI40"/>
    <mergeCell ref="AU40:BD40"/>
    <mergeCell ref="T40:V40"/>
    <mergeCell ref="T41:V41"/>
    <mergeCell ref="W41:Y41"/>
    <mergeCell ref="Z41:AB41"/>
    <mergeCell ref="AC41:AE41"/>
    <mergeCell ref="AF41:AI41"/>
    <mergeCell ref="AU41:BD41"/>
    <mergeCell ref="AK40:AM40"/>
    <mergeCell ref="AN40:AP40"/>
    <mergeCell ref="AQ40:AS40"/>
    <mergeCell ref="AK41:AM41"/>
    <mergeCell ref="AN41:AP41"/>
    <mergeCell ref="AQ41:AS41"/>
    <mergeCell ref="A41:G41"/>
    <mergeCell ref="H41:J41"/>
    <mergeCell ref="K41:M41"/>
    <mergeCell ref="N41:P41"/>
    <mergeCell ref="Q41:S41"/>
    <mergeCell ref="A40:G40"/>
    <mergeCell ref="H40:J40"/>
    <mergeCell ref="K40:M40"/>
    <mergeCell ref="N40:P40"/>
    <mergeCell ref="Q40:S40"/>
    <mergeCell ref="W38:Y38"/>
    <mergeCell ref="Z38:AB38"/>
    <mergeCell ref="AC38:AE38"/>
    <mergeCell ref="AF38:AI38"/>
    <mergeCell ref="AU38:BD38"/>
    <mergeCell ref="T38:V38"/>
    <mergeCell ref="T39:V39"/>
    <mergeCell ref="W39:Y39"/>
    <mergeCell ref="Z39:AB39"/>
    <mergeCell ref="AC39:AE39"/>
    <mergeCell ref="AF39:AI39"/>
    <mergeCell ref="AU39:BD39"/>
    <mergeCell ref="AK38:AM38"/>
    <mergeCell ref="AN38:AP38"/>
    <mergeCell ref="AQ38:AS38"/>
    <mergeCell ref="AK39:AM39"/>
    <mergeCell ref="AN39:AP39"/>
    <mergeCell ref="AQ39:AS39"/>
    <mergeCell ref="A39:G39"/>
    <mergeCell ref="H39:J39"/>
    <mergeCell ref="K39:M39"/>
    <mergeCell ref="N39:P39"/>
    <mergeCell ref="Q39:S39"/>
    <mergeCell ref="A38:G38"/>
    <mergeCell ref="H38:J38"/>
    <mergeCell ref="K38:M38"/>
    <mergeCell ref="N38:P38"/>
    <mergeCell ref="Q38:S38"/>
    <mergeCell ref="W36:Y36"/>
    <mergeCell ref="Z36:AB36"/>
    <mergeCell ref="AC36:AE36"/>
    <mergeCell ref="AF36:AI36"/>
    <mergeCell ref="AU36:BD36"/>
    <mergeCell ref="T36:V36"/>
    <mergeCell ref="T37:V37"/>
    <mergeCell ref="W37:Y37"/>
    <mergeCell ref="Z37:AB37"/>
    <mergeCell ref="AC37:AE37"/>
    <mergeCell ref="AF37:AI37"/>
    <mergeCell ref="AU37:BD37"/>
    <mergeCell ref="AK36:AM36"/>
    <mergeCell ref="AN36:AP36"/>
    <mergeCell ref="AQ36:AS36"/>
    <mergeCell ref="AK37:AM37"/>
    <mergeCell ref="AN37:AP37"/>
    <mergeCell ref="AQ37:AS37"/>
    <mergeCell ref="A37:G37"/>
    <mergeCell ref="H37:J37"/>
    <mergeCell ref="K37:M37"/>
    <mergeCell ref="N37:P37"/>
    <mergeCell ref="Q37:S37"/>
    <mergeCell ref="A36:G36"/>
    <mergeCell ref="H36:J36"/>
    <mergeCell ref="K36:M36"/>
    <mergeCell ref="N36:P36"/>
    <mergeCell ref="Q36:S36"/>
    <mergeCell ref="Q34:S34"/>
    <mergeCell ref="W34:Y34"/>
    <mergeCell ref="Z34:AB34"/>
    <mergeCell ref="AC34:AE34"/>
    <mergeCell ref="AF34:AI34"/>
    <mergeCell ref="AU34:BD34"/>
    <mergeCell ref="T34:V34"/>
    <mergeCell ref="T35:V35"/>
    <mergeCell ref="W35:Y35"/>
    <mergeCell ref="Z35:AB35"/>
    <mergeCell ref="AC35:AE35"/>
    <mergeCell ref="AF35:AI35"/>
    <mergeCell ref="AU35:BD35"/>
    <mergeCell ref="AQ35:AS35"/>
    <mergeCell ref="AK33:AM33"/>
    <mergeCell ref="AN33:AP33"/>
    <mergeCell ref="AQ33:AS33"/>
    <mergeCell ref="AK34:AM34"/>
    <mergeCell ref="AN34:AP34"/>
    <mergeCell ref="AQ34:AS34"/>
    <mergeCell ref="AK35:AM35"/>
    <mergeCell ref="AN35:AP35"/>
    <mergeCell ref="A33:G33"/>
    <mergeCell ref="H33:J33"/>
    <mergeCell ref="K33:M33"/>
    <mergeCell ref="N33:P33"/>
    <mergeCell ref="Q33:S33"/>
    <mergeCell ref="T33:V33"/>
    <mergeCell ref="W33:Y33"/>
    <mergeCell ref="A35:G35"/>
    <mergeCell ref="H35:J35"/>
    <mergeCell ref="K35:M35"/>
    <mergeCell ref="N35:P35"/>
    <mergeCell ref="Q35:S35"/>
    <mergeCell ref="A34:G34"/>
    <mergeCell ref="H34:J34"/>
    <mergeCell ref="K34:M34"/>
    <mergeCell ref="N34:P34"/>
    <mergeCell ref="A31:G32"/>
    <mergeCell ref="H31:P31"/>
    <mergeCell ref="Q31:S32"/>
    <mergeCell ref="T31:AB31"/>
    <mergeCell ref="AC31:AE32"/>
    <mergeCell ref="AF31:AI32"/>
    <mergeCell ref="H32:J32"/>
    <mergeCell ref="K32:M32"/>
    <mergeCell ref="AK30:AS32"/>
    <mergeCell ref="AU24:AY24"/>
    <mergeCell ref="AK25:AO25"/>
    <mergeCell ref="AP25:AT25"/>
    <mergeCell ref="AU25:AY25"/>
    <mergeCell ref="AK26:AO26"/>
    <mergeCell ref="AP26:AT26"/>
    <mergeCell ref="N32:P32"/>
    <mergeCell ref="T32:V32"/>
    <mergeCell ref="W32:Y32"/>
    <mergeCell ref="Z32:AB32"/>
    <mergeCell ref="AU32:BD32"/>
    <mergeCell ref="BB30:BC30"/>
    <mergeCell ref="AV30:BA30"/>
    <mergeCell ref="AU26:AY26"/>
    <mergeCell ref="AE25:AG25"/>
    <mergeCell ref="AH25:AI25"/>
    <mergeCell ref="AK20:AY20"/>
    <mergeCell ref="AK21:AO21"/>
    <mergeCell ref="AP21:AT21"/>
    <mergeCell ref="AU21:AY21"/>
    <mergeCell ref="AK22:AO22"/>
    <mergeCell ref="AP22:AT22"/>
    <mergeCell ref="AU22:AY22"/>
    <mergeCell ref="AK23:AO23"/>
    <mergeCell ref="Z33:AB33"/>
    <mergeCell ref="AC33:AE33"/>
    <mergeCell ref="T25:AD25"/>
    <mergeCell ref="AV28:BC28"/>
    <mergeCell ref="AV29:BA29"/>
    <mergeCell ref="BB29:BC29"/>
    <mergeCell ref="T21:Y21"/>
    <mergeCell ref="Z21:AD21"/>
    <mergeCell ref="AE21:AI21"/>
    <mergeCell ref="T22:Y22"/>
    <mergeCell ref="AF33:AI33"/>
    <mergeCell ref="AU33:BD33"/>
    <mergeCell ref="AP23:AT23"/>
    <mergeCell ref="AU23:AY23"/>
    <mergeCell ref="AK24:AO24"/>
    <mergeCell ref="AP24:AT24"/>
    <mergeCell ref="A20:F20"/>
    <mergeCell ref="G20:P20"/>
    <mergeCell ref="T20:Y20"/>
    <mergeCell ref="Z20:AD20"/>
    <mergeCell ref="AE20:AI20"/>
    <mergeCell ref="T24:AI24"/>
    <mergeCell ref="Z22:AD22"/>
    <mergeCell ref="AE22:AI22"/>
    <mergeCell ref="AE18:AI18"/>
    <mergeCell ref="A19:F19"/>
    <mergeCell ref="G19:P19"/>
    <mergeCell ref="T19:Y19"/>
    <mergeCell ref="Z19:AD19"/>
    <mergeCell ref="AE19:AI19"/>
    <mergeCell ref="A17:F17"/>
    <mergeCell ref="G17:P17"/>
    <mergeCell ref="T17:AI17"/>
    <mergeCell ref="AK17:AS18"/>
    <mergeCell ref="A18:F18"/>
    <mergeCell ref="G18:P18"/>
    <mergeCell ref="T18:Y18"/>
    <mergeCell ref="Z18:AD18"/>
    <mergeCell ref="G14:P14"/>
    <mergeCell ref="S14:Y14"/>
    <mergeCell ref="Z14:AD14"/>
    <mergeCell ref="AE14:AI14"/>
    <mergeCell ref="AK14:AM14"/>
    <mergeCell ref="AN14:AP14"/>
    <mergeCell ref="A15:F15"/>
    <mergeCell ref="G15:P15"/>
    <mergeCell ref="S15:Y15"/>
    <mergeCell ref="Z15:AD15"/>
    <mergeCell ref="AE15:AI15"/>
    <mergeCell ref="AK15:AM15"/>
    <mergeCell ref="AN15:AP15"/>
    <mergeCell ref="AQ15:AS15"/>
    <mergeCell ref="A14:F14"/>
    <mergeCell ref="A16:F16"/>
    <mergeCell ref="G16:P16"/>
    <mergeCell ref="AK16:AM16"/>
    <mergeCell ref="AN16:AP16"/>
    <mergeCell ref="AQ16:AS16"/>
    <mergeCell ref="AQ13:AS13"/>
    <mergeCell ref="A12:F12"/>
    <mergeCell ref="G12:P12"/>
    <mergeCell ref="S12:Y12"/>
    <mergeCell ref="Z12:AD12"/>
    <mergeCell ref="AE12:AI12"/>
    <mergeCell ref="AK12:AM12"/>
    <mergeCell ref="AJ1:BS1"/>
    <mergeCell ref="M5:AI5"/>
    <mergeCell ref="A7:E7"/>
    <mergeCell ref="F7:P7"/>
    <mergeCell ref="T7:X7"/>
    <mergeCell ref="Y7:AI7"/>
    <mergeCell ref="A13:F13"/>
    <mergeCell ref="G13:K13"/>
    <mergeCell ref="M13:P13"/>
    <mergeCell ref="S13:Y13"/>
    <mergeCell ref="Z13:AD13"/>
    <mergeCell ref="AE13:AI13"/>
    <mergeCell ref="AK13:AM13"/>
    <mergeCell ref="AN13:AP13"/>
    <mergeCell ref="A9:E9"/>
    <mergeCell ref="F9:P9"/>
    <mergeCell ref="T9:X9"/>
    <mergeCell ref="Y9:AI9"/>
    <mergeCell ref="A11:P11"/>
    <mergeCell ref="S11:AI11"/>
  </mergeCells>
  <conditionalFormatting sqref="AU33:BD52">
    <cfRule type="notContainsBlanks" dxfId="1234" priority="25">
      <formula>LEN(TRIM(AU33))&gt;0</formula>
    </cfRule>
  </conditionalFormatting>
  <conditionalFormatting sqref="V62:AI62 E62:K62 Z19:Z22 AE20:AE22 G18:P20 G14:P16 G13:K13 G12:P12 Y9:AI9 Y7:AI7 F9:P9 F7:P7 BB29:BC30 Z13:AD15 AE13">
    <cfRule type="containsBlanks" dxfId="1233" priority="24">
      <formula>LEN(TRIM(E7))=0</formula>
    </cfRule>
  </conditionalFormatting>
  <conditionalFormatting sqref="Q53:AE53">
    <cfRule type="containsText" dxfId="1232" priority="23" operator="containsText" text="CALC.">
      <formula>NOT(ISERROR(SEARCH("CALC.",Q53)))</formula>
    </cfRule>
  </conditionalFormatting>
  <conditionalFormatting sqref="A33:S52">
    <cfRule type="notContainsBlanks" dxfId="1231" priority="21">
      <formula>LEN(TRIM(A33))&gt;0</formula>
    </cfRule>
    <cfRule type="expression" dxfId="1230" priority="22">
      <formula>NOT(ISBLANK($H33))</formula>
    </cfRule>
  </conditionalFormatting>
  <conditionalFormatting sqref="AU53:BD53">
    <cfRule type="notContainsBlanks" dxfId="1229" priority="20">
      <formula>LEN(TRIM(AU53))&gt;0</formula>
    </cfRule>
  </conditionalFormatting>
  <conditionalFormatting sqref="T33:AC52">
    <cfRule type="notContainsBlanks" dxfId="1228" priority="11">
      <formula>LEN(TRIM(T33))&gt;0</formula>
    </cfRule>
    <cfRule type="expression" dxfId="1227" priority="12">
      <formula>NOT(ISBLANK($H33))</formula>
    </cfRule>
  </conditionalFormatting>
  <conditionalFormatting sqref="T33:AB52">
    <cfRule type="expression" dxfId="1226" priority="10">
      <formula>$AC33&lt;&gt;""</formula>
    </cfRule>
  </conditionalFormatting>
  <conditionalFormatting sqref="AZ13:BO15">
    <cfRule type="notContainsBlanks" dxfId="1225" priority="9">
      <formula>LEN(TRIM(AZ13))&gt;0</formula>
    </cfRule>
  </conditionalFormatting>
  <conditionalFormatting sqref="AN13:AS15 AT18">
    <cfRule type="containsBlanks" dxfId="1224" priority="8">
      <formula>LEN(TRIM(AN13))=0</formula>
    </cfRule>
  </conditionalFormatting>
  <conditionalFormatting sqref="AN16:AS16">
    <cfRule type="containsText" dxfId="1223" priority="7" operator="containsText" text="CALC.">
      <formula>NOT(ISERROR(SEARCH("CALC.",AN16)))</formula>
    </cfRule>
  </conditionalFormatting>
  <conditionalFormatting sqref="AK14:AS16 AZ12:BO18">
    <cfRule type="expression" dxfId="1222" priority="6">
      <formula>$AT$18="Single Phase"</formula>
    </cfRule>
  </conditionalFormatting>
  <conditionalFormatting sqref="AE15:AI15">
    <cfRule type="containsText" dxfId="1221" priority="5" operator="containsText" text="CALC.">
      <formula>NOT(ISERROR(SEARCH("CALC.",AE15)))</formula>
    </cfRule>
  </conditionalFormatting>
  <conditionalFormatting sqref="AE14:AI14">
    <cfRule type="containsText" dxfId="1220" priority="4" operator="containsText" text="CALC.">
      <formula>NOT(ISERROR(SEARCH("CALC.",AE14)))</formula>
    </cfRule>
  </conditionalFormatting>
  <conditionalFormatting sqref="AE25 AH25">
    <cfRule type="containsBlanks" dxfId="1219" priority="3">
      <formula>LEN(TRIM(AE25))=0</formula>
    </cfRule>
  </conditionalFormatting>
  <conditionalFormatting sqref="AH25:AI25">
    <cfRule type="expression" dxfId="1218" priority="2">
      <formula>OR($AE$25="HIGH",$AE$25="MEDIUM",$AE$25="LOW")</formula>
    </cfRule>
  </conditionalFormatting>
  <conditionalFormatting sqref="M13:P13">
    <cfRule type="containsBlanks" dxfId="1217" priority="1">
      <formula>LEN(TRIM(M13))=0</formula>
    </cfRule>
  </conditionalFormatting>
  <dataValidations count="9">
    <dataValidation allowBlank="1" showInputMessage="1" sqref="G15:P15" xr:uid="{00000000-0002-0000-1100-000001000000}"/>
    <dataValidation type="list" allowBlank="1" showInputMessage="1" sqref="G13:K13" xr:uid="{00000000-0002-0000-1100-000002000000}">
      <formula1>"4,5,6,7,8,9,10,11,12,13,14,15,16,17,18,19,20"</formula1>
    </dataValidation>
    <dataValidation type="whole" allowBlank="1" showInputMessage="1" showErrorMessage="1" error="This Remarks section is limited to 5." sqref="A56:A60" xr:uid="{00000000-0002-0000-1100-000004000000}">
      <formula1>1</formula1>
      <formula2>5</formula2>
    </dataValidation>
    <dataValidation type="list" allowBlank="1" showInputMessage="1" sqref="Z13:AI13" xr:uid="{00000000-0002-0000-1100-000006000000}">
      <formula1>".17,.25,.33,.5,.75,1,2,3,5,7.5,10,15,20,25,30,40,50,60,75,100,125,150,200"</formula1>
    </dataValidation>
    <dataValidation type="list" allowBlank="1" showInputMessage="1" showErrorMessage="1" promptTitle="Phase Selection" prompt="Select Single or Three Phase" sqref="AT18:AY18" xr:uid="{00000000-0002-0000-1100-000007000000}">
      <formula1>"Single Phase, Three Phase"</formula1>
    </dataValidation>
    <dataValidation allowBlank="1" showInputMessage="1" showErrorMessage="1" prompt="If EFF is unatainable use .90" sqref="AT14:AY14" xr:uid="{00000000-0002-0000-1100-000008000000}"/>
    <dataValidation allowBlank="1" showInputMessage="1" showErrorMessage="1" prompt="If PF is unattainable use .80" sqref="AT16:AY16" xr:uid="{00000000-0002-0000-1100-000009000000}"/>
    <dataValidation type="list" errorStyle="warning" allowBlank="1" showInputMessage="1" error="Use exact dropdown list (HIGH,MEDIUM,LOW) or input percent value ranging from 0-100 and include &quot;%&quot; symbol on right." sqref="AE25:AG25" xr:uid="{B2BC436F-D5D5-4117-9D18-08D1A8CB994A}">
      <formula1>"LOW,MEDIUM,HIGH"</formula1>
    </dataValidation>
    <dataValidation type="list" allowBlank="1" showInputMessage="1" sqref="M13:P13" xr:uid="{50DC77AD-CA71-4209-8AFD-DA8B74BC234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legacyDrawing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7B9721-4CC0-4DB8-8E2C-337A1BE766D9}">
  <sheetPr codeName="Sheet38">
    <pageSetUpPr fitToPage="1"/>
  </sheetPr>
  <dimension ref="A1:DB62"/>
  <sheetViews>
    <sheetView topLeftCell="A4" zoomScaleNormal="100" workbookViewId="0">
      <selection activeCell="T18" sqref="T18:AI20"/>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c r="BT1" s="1998"/>
      <c r="BU1" s="1998"/>
      <c r="BV1" s="1998"/>
      <c r="BW1" s="1998"/>
      <c r="BX1" s="1998"/>
      <c r="BY1" s="1998"/>
      <c r="BZ1" s="1998"/>
      <c r="CA1" s="1998"/>
      <c r="CB1" s="1998"/>
      <c r="CC1" s="1998"/>
      <c r="CD1" s="1998"/>
      <c r="CE1" s="1998"/>
      <c r="CF1" s="1998"/>
      <c r="CG1" s="1998"/>
      <c r="CH1" s="1998"/>
      <c r="CI1" s="1998"/>
      <c r="CJ1" s="1998"/>
      <c r="CK1" s="1998"/>
      <c r="CL1" s="1998"/>
      <c r="CM1" s="1998"/>
      <c r="CN1" s="1998"/>
      <c r="CO1" s="1998"/>
      <c r="CP1" s="1998"/>
      <c r="CQ1" s="1998"/>
      <c r="CR1" s="1998"/>
      <c r="CS1" s="1998"/>
      <c r="CT1" s="1998"/>
      <c r="CU1" s="1998"/>
      <c r="CV1" s="1998"/>
      <c r="CW1" s="1998"/>
      <c r="CX1" s="1998"/>
      <c r="CY1" s="1998"/>
      <c r="CZ1" s="1998"/>
      <c r="DA1" s="1998"/>
      <c r="DB1" s="1998"/>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8" t="s">
        <v>862</v>
      </c>
      <c r="N5" s="948"/>
      <c r="O5" s="948"/>
      <c r="P5" s="948"/>
      <c r="Q5" s="948"/>
      <c r="R5" s="948"/>
      <c r="S5" s="948"/>
      <c r="T5" s="948"/>
      <c r="U5" s="948"/>
      <c r="V5" s="948"/>
      <c r="W5" s="948"/>
      <c r="X5" s="948"/>
      <c r="Y5" s="948"/>
      <c r="Z5" s="948"/>
      <c r="AA5" s="948"/>
      <c r="AB5" s="948"/>
      <c r="AC5" s="948"/>
      <c r="AD5" s="948"/>
      <c r="AE5" s="948"/>
      <c r="AF5" s="948"/>
      <c r="AG5" s="948"/>
      <c r="AH5" s="948"/>
      <c r="AI5" s="9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3" t="s">
        <v>48</v>
      </c>
      <c r="B7" s="953"/>
      <c r="C7" s="953"/>
      <c r="D7" s="953"/>
      <c r="E7" s="953"/>
      <c r="F7" s="1540"/>
      <c r="G7" s="1540"/>
      <c r="H7" s="1540"/>
      <c r="I7" s="1540"/>
      <c r="J7" s="1540"/>
      <c r="K7" s="1540"/>
      <c r="L7" s="1540"/>
      <c r="M7" s="1540"/>
      <c r="N7" s="1540"/>
      <c r="O7" s="1540"/>
      <c r="P7" s="1540"/>
      <c r="Q7" s="42"/>
      <c r="R7" s="42"/>
      <c r="S7" s="42"/>
      <c r="T7" s="953" t="s">
        <v>47</v>
      </c>
      <c r="U7" s="953"/>
      <c r="V7" s="953"/>
      <c r="W7" s="953"/>
      <c r="X7" s="953"/>
      <c r="Y7" s="920"/>
      <c r="Z7" s="920"/>
      <c r="AA7" s="920"/>
      <c r="AB7" s="920"/>
      <c r="AC7" s="920"/>
      <c r="AD7" s="920"/>
      <c r="AE7" s="920"/>
      <c r="AF7" s="920"/>
      <c r="AG7" s="920"/>
      <c r="AH7" s="920"/>
      <c r="AI7" s="920"/>
      <c r="AJ7" s="4"/>
      <c r="AK7" s="2143" t="s">
        <v>442</v>
      </c>
      <c r="AL7" s="2144"/>
      <c r="AM7" s="2144"/>
      <c r="AN7" s="2144"/>
      <c r="AO7" s="2144"/>
      <c r="AP7" s="2144"/>
      <c r="AQ7" s="2144"/>
      <c r="AR7" s="2144"/>
      <c r="AS7" s="2144"/>
      <c r="AT7" s="2144"/>
      <c r="AU7" s="2144"/>
      <c r="AV7" s="2144"/>
      <c r="AW7" s="2144"/>
      <c r="AX7" s="2144"/>
      <c r="AY7" s="2144"/>
      <c r="AZ7" s="2144"/>
      <c r="BA7" s="2144"/>
      <c r="BB7" s="2144"/>
      <c r="BC7" s="2144"/>
      <c r="BD7" s="2144"/>
      <c r="BE7" s="2144"/>
      <c r="BF7" s="2144"/>
      <c r="BG7" s="2144"/>
      <c r="BH7" s="2144"/>
      <c r="BI7" s="2144"/>
      <c r="BJ7" s="2144"/>
      <c r="BK7" s="2145"/>
      <c r="BL7" s="2149" t="s">
        <v>237</v>
      </c>
      <c r="BM7" s="2150"/>
      <c r="BN7" s="2150"/>
      <c r="BO7" s="2150"/>
      <c r="BP7" s="2150"/>
      <c r="BQ7" s="2150"/>
      <c r="BR7" s="2150"/>
      <c r="BS7" s="2150"/>
      <c r="BT7" s="2150"/>
      <c r="BU7" s="2150"/>
      <c r="BV7" s="2150"/>
      <c r="BW7" s="2150"/>
      <c r="BX7" s="2150"/>
      <c r="BY7" s="2150"/>
      <c r="BZ7" s="2150"/>
      <c r="CA7" s="2150"/>
      <c r="CB7" s="2150"/>
      <c r="CC7" s="2150"/>
      <c r="CD7" s="2150"/>
      <c r="CE7" s="2150"/>
      <c r="CF7" s="2150"/>
      <c r="CG7" s="2150"/>
      <c r="CH7" s="2150"/>
      <c r="CI7" s="2150"/>
      <c r="CJ7" s="2150"/>
      <c r="CK7" s="2150"/>
      <c r="CL7" s="2150"/>
      <c r="CM7" s="2150"/>
      <c r="CN7" s="2150"/>
      <c r="CO7" s="2150"/>
      <c r="CP7" s="2150"/>
      <c r="CQ7" s="2150"/>
      <c r="CR7" s="2150"/>
      <c r="CS7" s="2150"/>
      <c r="CT7" s="2150"/>
      <c r="CU7" s="2150"/>
      <c r="CV7" s="2150"/>
      <c r="CW7" s="2150"/>
      <c r="CX7" s="2150"/>
      <c r="CY7" s="2150"/>
      <c r="CZ7" s="2150"/>
      <c r="DA7" s="2151"/>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6"/>
      <c r="AL8" s="2147"/>
      <c r="AM8" s="2147"/>
      <c r="AN8" s="2147"/>
      <c r="AO8" s="2147"/>
      <c r="AP8" s="2147"/>
      <c r="AQ8" s="2147"/>
      <c r="AR8" s="2147"/>
      <c r="AS8" s="2147"/>
      <c r="AT8" s="2147"/>
      <c r="AU8" s="2147"/>
      <c r="AV8" s="2147"/>
      <c r="AW8" s="2147"/>
      <c r="AX8" s="2147"/>
      <c r="AY8" s="2147"/>
      <c r="AZ8" s="2147"/>
      <c r="BA8" s="2147"/>
      <c r="BB8" s="2147"/>
      <c r="BC8" s="2147"/>
      <c r="BD8" s="2147"/>
      <c r="BE8" s="2147"/>
      <c r="BF8" s="2147"/>
      <c r="BG8" s="2147"/>
      <c r="BH8" s="2147"/>
      <c r="BI8" s="2147"/>
      <c r="BJ8" s="2147"/>
      <c r="BK8" s="2148"/>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4"/>
      <c r="AK9" s="1606"/>
      <c r="AL9" s="1608"/>
      <c r="AM9" s="1479">
        <v>1</v>
      </c>
      <c r="AN9" s="1479"/>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30"/>
      <c r="AL10" s="1431"/>
      <c r="AM10" s="1004">
        <v>2</v>
      </c>
      <c r="AN10" s="1004"/>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82" t="s">
        <v>854</v>
      </c>
      <c r="B11" s="983"/>
      <c r="C11" s="983"/>
      <c r="D11" s="983"/>
      <c r="E11" s="983"/>
      <c r="F11" s="983"/>
      <c r="G11" s="983"/>
      <c r="H11" s="983"/>
      <c r="I11" s="983"/>
      <c r="J11" s="983"/>
      <c r="K11" s="983"/>
      <c r="L11" s="983"/>
      <c r="M11" s="983"/>
      <c r="N11" s="983"/>
      <c r="O11" s="983"/>
      <c r="P11" s="984"/>
      <c r="Q11" s="42"/>
      <c r="R11" s="42"/>
      <c r="S11" s="603"/>
      <c r="T11" s="1060" t="s">
        <v>853</v>
      </c>
      <c r="U11" s="1061"/>
      <c r="V11" s="1061"/>
      <c r="W11" s="1061"/>
      <c r="X11" s="1061"/>
      <c r="Y11" s="1061"/>
      <c r="Z11" s="1061"/>
      <c r="AA11" s="1061"/>
      <c r="AB11" s="1061"/>
      <c r="AC11" s="1061"/>
      <c r="AD11" s="1061"/>
      <c r="AE11" s="1061"/>
      <c r="AF11" s="1061"/>
      <c r="AG11" s="1061"/>
      <c r="AH11" s="1061"/>
      <c r="AI11" s="1062"/>
      <c r="AJ11" s="4"/>
      <c r="AK11" s="1430"/>
      <c r="AL11" s="1431"/>
      <c r="AM11" s="1004">
        <v>3</v>
      </c>
      <c r="AN11" s="1004"/>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12" t="s">
        <v>883</v>
      </c>
      <c r="B12" s="1013"/>
      <c r="C12" s="1013"/>
      <c r="D12" s="1013"/>
      <c r="E12" s="1013"/>
      <c r="F12" s="1013"/>
      <c r="G12" s="1010"/>
      <c r="H12" s="1010"/>
      <c r="I12" s="1010"/>
      <c r="J12" s="1010"/>
      <c r="K12" s="1010"/>
      <c r="L12" s="1010"/>
      <c r="M12" s="1010"/>
      <c r="N12" s="1010"/>
      <c r="O12" s="1010"/>
      <c r="P12" s="1011"/>
      <c r="Q12" s="42"/>
      <c r="R12" s="42"/>
      <c r="S12" s="603"/>
      <c r="T12" s="1919"/>
      <c r="U12" s="1063"/>
      <c r="V12" s="1063"/>
      <c r="W12" s="1063"/>
      <c r="X12" s="1063"/>
      <c r="Y12" s="1063"/>
      <c r="Z12" s="1063" t="s">
        <v>102</v>
      </c>
      <c r="AA12" s="1063"/>
      <c r="AB12" s="1063"/>
      <c r="AC12" s="1063"/>
      <c r="AD12" s="1063"/>
      <c r="AE12" s="1063" t="s">
        <v>101</v>
      </c>
      <c r="AF12" s="1063"/>
      <c r="AG12" s="1063"/>
      <c r="AH12" s="1063"/>
      <c r="AI12" s="1064"/>
      <c r="AJ12" s="4"/>
      <c r="AK12" s="1430"/>
      <c r="AL12" s="1431"/>
      <c r="AM12" s="1004">
        <v>4</v>
      </c>
      <c r="AN12" s="1004"/>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77"/>
      <c r="H13" s="1996"/>
      <c r="I13" s="1996"/>
      <c r="J13" s="1996"/>
      <c r="K13" s="1996"/>
      <c r="L13" s="608" t="s">
        <v>133</v>
      </c>
      <c r="M13" s="1100"/>
      <c r="N13" s="1100"/>
      <c r="O13" s="1100"/>
      <c r="P13" s="1419"/>
      <c r="Q13" s="42"/>
      <c r="R13" s="42"/>
      <c r="S13" s="42"/>
      <c r="T13" s="996" t="s">
        <v>161</v>
      </c>
      <c r="U13" s="997"/>
      <c r="V13" s="997"/>
      <c r="W13" s="997"/>
      <c r="X13" s="997"/>
      <c r="Y13" s="997"/>
      <c r="Z13" s="950"/>
      <c r="AA13" s="950"/>
      <c r="AB13" s="950"/>
      <c r="AC13" s="950"/>
      <c r="AD13" s="950"/>
      <c r="AE13" s="2141" t="str">
        <f>AC53</f>
        <v/>
      </c>
      <c r="AF13" s="2141"/>
      <c r="AG13" s="2141"/>
      <c r="AH13" s="2141"/>
      <c r="AI13" s="2142"/>
      <c r="AJ13" s="4"/>
      <c r="AK13" s="1430"/>
      <c r="AL13" s="1431"/>
      <c r="AM13" s="1004">
        <v>5</v>
      </c>
      <c r="AN13" s="1004"/>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x14ac:dyDescent="0.2">
      <c r="A14" s="996" t="s">
        <v>111</v>
      </c>
      <c r="B14" s="997"/>
      <c r="C14" s="997"/>
      <c r="D14" s="997"/>
      <c r="E14" s="997"/>
      <c r="F14" s="997"/>
      <c r="G14" s="994"/>
      <c r="H14" s="994"/>
      <c r="I14" s="994"/>
      <c r="J14" s="994"/>
      <c r="K14" s="994"/>
      <c r="L14" s="994"/>
      <c r="M14" s="994"/>
      <c r="N14" s="994"/>
      <c r="O14" s="994"/>
      <c r="P14" s="995"/>
      <c r="Q14" s="42"/>
      <c r="R14" s="42"/>
      <c r="S14" s="42"/>
      <c r="T14" s="996" t="s">
        <v>160</v>
      </c>
      <c r="U14" s="997"/>
      <c r="V14" s="997"/>
      <c r="W14" s="997"/>
      <c r="X14" s="997"/>
      <c r="Y14" s="997"/>
      <c r="Z14" s="950"/>
      <c r="AA14" s="950"/>
      <c r="AB14" s="950"/>
      <c r="AC14" s="950"/>
      <c r="AD14" s="950"/>
      <c r="AE14" s="950"/>
      <c r="AF14" s="950"/>
      <c r="AG14" s="950"/>
      <c r="AH14" s="950"/>
      <c r="AI14" s="1518"/>
      <c r="AJ14" s="4"/>
      <c r="AK14" s="1430"/>
      <c r="AL14" s="1431"/>
      <c r="AM14" s="1004">
        <v>6</v>
      </c>
      <c r="AN14" s="1004"/>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91" t="s">
        <v>54</v>
      </c>
      <c r="B15" s="992"/>
      <c r="C15" s="992"/>
      <c r="D15" s="992"/>
      <c r="E15" s="992"/>
      <c r="F15" s="993"/>
      <c r="G15" s="994"/>
      <c r="H15" s="994"/>
      <c r="I15" s="994"/>
      <c r="J15" s="994"/>
      <c r="K15" s="994"/>
      <c r="L15" s="994"/>
      <c r="M15" s="994"/>
      <c r="N15" s="994"/>
      <c r="O15" s="994"/>
      <c r="P15" s="995"/>
      <c r="Q15" s="42"/>
      <c r="R15" s="42"/>
      <c r="S15" s="42"/>
      <c r="T15" s="996" t="s">
        <v>179</v>
      </c>
      <c r="U15" s="997"/>
      <c r="V15" s="997"/>
      <c r="W15" s="997"/>
      <c r="X15" s="997"/>
      <c r="Y15" s="997"/>
      <c r="Z15" s="2032"/>
      <c r="AA15" s="950"/>
      <c r="AB15" s="950"/>
      <c r="AC15" s="950"/>
      <c r="AD15" s="950"/>
      <c r="AE15" s="2032"/>
      <c r="AF15" s="950"/>
      <c r="AG15" s="950"/>
      <c r="AH15" s="950"/>
      <c r="AI15" s="1518"/>
      <c r="AJ15" s="4"/>
      <c r="AK15" s="1430"/>
      <c r="AL15" s="1431"/>
      <c r="AM15" s="1004">
        <v>7</v>
      </c>
      <c r="AN15" s="1004"/>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thickBot="1" x14ac:dyDescent="0.25">
      <c r="A16" s="991" t="s">
        <v>150</v>
      </c>
      <c r="B16" s="992"/>
      <c r="C16" s="992"/>
      <c r="D16" s="992"/>
      <c r="E16" s="992"/>
      <c r="F16" s="993"/>
      <c r="G16" s="994"/>
      <c r="H16" s="994"/>
      <c r="I16" s="994"/>
      <c r="J16" s="994"/>
      <c r="K16" s="994"/>
      <c r="L16" s="994"/>
      <c r="M16" s="994"/>
      <c r="N16" s="994"/>
      <c r="O16" s="994"/>
      <c r="P16" s="995"/>
      <c r="Q16" s="42"/>
      <c r="R16" s="42"/>
      <c r="S16" s="42"/>
      <c r="T16" s="1042" t="s">
        <v>180</v>
      </c>
      <c r="U16" s="1043"/>
      <c r="V16" s="1043"/>
      <c r="W16" s="1043"/>
      <c r="X16" s="1043"/>
      <c r="Y16" s="1043"/>
      <c r="Z16" s="2140"/>
      <c r="AA16" s="1476"/>
      <c r="AB16" s="1476"/>
      <c r="AC16" s="1476"/>
      <c r="AD16" s="1476"/>
      <c r="AE16" s="2140"/>
      <c r="AF16" s="1476"/>
      <c r="AG16" s="1476"/>
      <c r="AH16" s="1476"/>
      <c r="AI16" s="1995"/>
      <c r="AJ16" s="4"/>
      <c r="AK16" s="1430"/>
      <c r="AL16" s="1431"/>
      <c r="AM16" s="1004">
        <v>8</v>
      </c>
      <c r="AN16" s="1004"/>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91" t="s">
        <v>149</v>
      </c>
      <c r="B17" s="992"/>
      <c r="C17" s="992"/>
      <c r="D17" s="992"/>
      <c r="E17" s="992"/>
      <c r="F17" s="993"/>
      <c r="G17" s="1017" t="s">
        <v>148</v>
      </c>
      <c r="H17" s="1017"/>
      <c r="I17" s="1017"/>
      <c r="J17" s="1017"/>
      <c r="K17" s="1017"/>
      <c r="L17" s="1017"/>
      <c r="M17" s="1017"/>
      <c r="N17" s="1017"/>
      <c r="O17" s="1017"/>
      <c r="P17" s="1018"/>
      <c r="Q17" s="42"/>
      <c r="R17" s="42"/>
      <c r="S17" s="603"/>
      <c r="T17" s="603"/>
      <c r="U17" s="603"/>
      <c r="V17" s="603"/>
      <c r="W17" s="603"/>
      <c r="X17" s="603"/>
      <c r="Y17" s="603"/>
      <c r="Z17" s="603"/>
      <c r="AA17" s="603"/>
      <c r="AB17" s="603"/>
      <c r="AC17" s="603"/>
      <c r="AD17" s="603"/>
      <c r="AE17" s="603"/>
      <c r="AF17" s="603"/>
      <c r="AG17" s="603"/>
      <c r="AH17" s="603"/>
      <c r="AI17" s="603"/>
      <c r="AJ17" s="4"/>
      <c r="AK17" s="1430"/>
      <c r="AL17" s="1431"/>
      <c r="AM17" s="1004">
        <v>9</v>
      </c>
      <c r="AN17" s="1004"/>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994"/>
      <c r="H18" s="994"/>
      <c r="I18" s="994"/>
      <c r="J18" s="994"/>
      <c r="K18" s="994"/>
      <c r="L18" s="994"/>
      <c r="M18" s="994"/>
      <c r="N18" s="994"/>
      <c r="O18" s="994"/>
      <c r="P18" s="995"/>
      <c r="Q18" s="42"/>
      <c r="R18" s="42"/>
      <c r="S18" s="42"/>
      <c r="T18" s="749"/>
      <c r="U18" s="749"/>
      <c r="V18" s="749"/>
      <c r="W18" s="749"/>
      <c r="X18" s="749"/>
      <c r="Y18" s="749"/>
      <c r="Z18" s="749"/>
      <c r="AA18" s="749"/>
      <c r="AB18" s="749"/>
      <c r="AC18" s="749"/>
      <c r="AD18" s="749"/>
      <c r="AE18" s="749"/>
      <c r="AF18" s="749"/>
      <c r="AG18" s="749"/>
      <c r="AH18" s="749"/>
      <c r="AI18" s="749"/>
      <c r="AJ18" s="4"/>
      <c r="AK18" s="1430"/>
      <c r="AL18" s="1431"/>
      <c r="AM18" s="1004">
        <v>10</v>
      </c>
      <c r="AN18" s="1004"/>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57"/>
      <c r="H19" s="994"/>
      <c r="I19" s="994"/>
      <c r="J19" s="994"/>
      <c r="K19" s="994"/>
      <c r="L19" s="994"/>
      <c r="M19" s="994"/>
      <c r="N19" s="994"/>
      <c r="O19" s="994"/>
      <c r="P19" s="995"/>
      <c r="Q19" s="42"/>
      <c r="R19" s="42"/>
      <c r="S19" s="42"/>
      <c r="T19" s="170"/>
      <c r="U19" s="170"/>
      <c r="V19" s="170"/>
      <c r="W19" s="170"/>
      <c r="X19" s="170"/>
      <c r="Y19" s="170"/>
      <c r="Z19" s="170"/>
      <c r="AA19" s="170"/>
      <c r="AB19" s="170"/>
      <c r="AC19" s="170"/>
      <c r="AD19" s="170"/>
      <c r="AE19" s="747"/>
      <c r="AF19" s="747"/>
      <c r="AG19" s="748"/>
      <c r="AH19" s="748"/>
      <c r="AI19" s="748"/>
      <c r="AJ19" s="4"/>
      <c r="AK19" s="1430"/>
      <c r="AL19" s="1431"/>
      <c r="AM19" s="1004">
        <v>11</v>
      </c>
      <c r="AN19" s="1004"/>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42" t="s">
        <v>163</v>
      </c>
      <c r="B20" s="1043"/>
      <c r="C20" s="1043"/>
      <c r="D20" s="1043"/>
      <c r="E20" s="1043"/>
      <c r="F20" s="1043"/>
      <c r="G20" s="1338"/>
      <c r="H20" s="1338"/>
      <c r="I20" s="1338"/>
      <c r="J20" s="1338"/>
      <c r="K20" s="1338"/>
      <c r="L20" s="1338"/>
      <c r="M20" s="1338"/>
      <c r="N20" s="1338"/>
      <c r="O20" s="1338"/>
      <c r="P20" s="1993"/>
      <c r="Q20" s="42"/>
      <c r="R20" s="42"/>
      <c r="S20" s="42"/>
      <c r="T20" s="42"/>
      <c r="U20" s="42"/>
      <c r="V20" s="42"/>
      <c r="W20" s="42"/>
      <c r="X20" s="42"/>
      <c r="Y20" s="42"/>
      <c r="Z20" s="579"/>
      <c r="AA20" s="579"/>
      <c r="AB20" s="579"/>
      <c r="AC20" s="579"/>
      <c r="AD20" s="579"/>
      <c r="AE20" s="579"/>
      <c r="AF20" s="579"/>
      <c r="AG20" s="579"/>
      <c r="AH20" s="579"/>
      <c r="AI20" s="579"/>
      <c r="AJ20" s="4"/>
      <c r="AK20" s="1430"/>
      <c r="AL20" s="1431"/>
      <c r="AM20" s="1004">
        <v>12</v>
      </c>
      <c r="AN20" s="1004"/>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5" t="s">
        <v>223</v>
      </c>
      <c r="BN20" s="2136"/>
      <c r="BO20" s="2137"/>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30"/>
      <c r="AL21" s="1431"/>
      <c r="AM21" s="1004">
        <v>13</v>
      </c>
      <c r="AN21" s="1004"/>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5" t="s">
        <v>221</v>
      </c>
      <c r="BO21" s="2137"/>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30"/>
      <c r="AL22" s="1431"/>
      <c r="AM22" s="1004">
        <v>14</v>
      </c>
      <c r="AN22" s="1004"/>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5" t="s">
        <v>219</v>
      </c>
      <c r="BO22" s="2137"/>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30"/>
      <c r="AL23" s="1431"/>
      <c r="AM23" s="1004">
        <v>15</v>
      </c>
      <c r="AN23" s="1004"/>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5" t="s">
        <v>217</v>
      </c>
      <c r="BO23" s="2137"/>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92"/>
      <c r="AL24" s="1604"/>
      <c r="AM24" s="1544">
        <v>16</v>
      </c>
      <c r="AN24" s="154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8" t="s">
        <v>92</v>
      </c>
      <c r="AW28" s="956"/>
      <c r="AX28" s="956"/>
      <c r="AY28" s="956"/>
      <c r="AZ28" s="956"/>
      <c r="BA28" s="956"/>
      <c r="BB28" s="956"/>
      <c r="BC28" s="2139"/>
      <c r="BD28" s="573"/>
      <c r="BE28" s="4"/>
      <c r="BF28" s="955" t="s">
        <v>696</v>
      </c>
      <c r="BG28" s="956"/>
      <c r="BH28" s="956"/>
      <c r="BI28" s="956"/>
      <c r="BJ28" s="956"/>
      <c r="BK28" s="956"/>
      <c r="BL28" s="956"/>
      <c r="BM28" s="956"/>
      <c r="BN28" s="956"/>
      <c r="BO28" s="956"/>
      <c r="BP28" s="956"/>
      <c r="BQ28" s="956"/>
      <c r="BR28" s="956"/>
      <c r="BS28" s="956"/>
      <c r="BT28" s="95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4" t="s">
        <v>91</v>
      </c>
      <c r="AW29" s="1836"/>
      <c r="AX29" s="1836"/>
      <c r="AY29" s="1836"/>
      <c r="AZ29" s="1836"/>
      <c r="BA29" s="1837"/>
      <c r="BB29" s="2022"/>
      <c r="BC29" s="2023"/>
      <c r="BD29" s="571"/>
      <c r="BE29" s="4"/>
      <c r="BF29" s="973"/>
      <c r="BG29" s="974"/>
      <c r="BH29" s="974"/>
      <c r="BI29" s="974"/>
      <c r="BJ29" s="975"/>
      <c r="BK29" s="976"/>
      <c r="BL29" s="974"/>
      <c r="BM29" s="974"/>
      <c r="BN29" s="974"/>
      <c r="BO29" s="975"/>
      <c r="BP29" s="976"/>
      <c r="BQ29" s="974"/>
      <c r="BR29" s="974"/>
      <c r="BS29" s="974"/>
      <c r="BT29" s="97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5" t="s">
        <v>749</v>
      </c>
      <c r="AL30" s="2126"/>
      <c r="AM30" s="2126"/>
      <c r="AN30" s="2126"/>
      <c r="AO30" s="2126"/>
      <c r="AP30" s="2126"/>
      <c r="AQ30" s="2126"/>
      <c r="AR30" s="2126"/>
      <c r="AS30" s="2127"/>
      <c r="AT30" s="4"/>
      <c r="AU30" s="570"/>
      <c r="AV30" s="2134" t="s">
        <v>90</v>
      </c>
      <c r="AW30" s="1015"/>
      <c r="AX30" s="1015"/>
      <c r="AY30" s="1015"/>
      <c r="AZ30" s="1015"/>
      <c r="BA30" s="1016"/>
      <c r="BB30" s="2025"/>
      <c r="BC30" s="2026"/>
      <c r="BD30" s="569"/>
      <c r="BE30" s="4"/>
      <c r="BF30" s="969"/>
      <c r="BG30" s="945"/>
      <c r="BH30" s="945"/>
      <c r="BI30" s="945"/>
      <c r="BJ30" s="946"/>
      <c r="BK30" s="944"/>
      <c r="BL30" s="945"/>
      <c r="BM30" s="945"/>
      <c r="BN30" s="945"/>
      <c r="BO30" s="946"/>
      <c r="BP30" s="944"/>
      <c r="BQ30" s="945"/>
      <c r="BR30" s="945"/>
      <c r="BS30" s="945"/>
      <c r="BT30" s="94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4" t="s">
        <v>60</v>
      </c>
      <c r="B31" s="2115"/>
      <c r="C31" s="2115"/>
      <c r="D31" s="2115"/>
      <c r="E31" s="2115"/>
      <c r="F31" s="2115"/>
      <c r="G31" s="2115"/>
      <c r="H31" s="2118" t="s">
        <v>93</v>
      </c>
      <c r="I31" s="2118"/>
      <c r="J31" s="2118"/>
      <c r="K31" s="2118"/>
      <c r="L31" s="2118"/>
      <c r="M31" s="2118"/>
      <c r="N31" s="2118"/>
      <c r="O31" s="2118"/>
      <c r="P31" s="2118"/>
      <c r="Q31" s="2115" t="s">
        <v>59</v>
      </c>
      <c r="R31" s="2115"/>
      <c r="S31" s="2115"/>
      <c r="T31" s="2118" t="s">
        <v>58</v>
      </c>
      <c r="U31" s="2118"/>
      <c r="V31" s="2118"/>
      <c r="W31" s="2118"/>
      <c r="X31" s="2118"/>
      <c r="Y31" s="2118"/>
      <c r="Z31" s="2118"/>
      <c r="AA31" s="2118"/>
      <c r="AB31" s="2118"/>
      <c r="AC31" s="2115" t="s">
        <v>57</v>
      </c>
      <c r="AD31" s="2115"/>
      <c r="AE31" s="2115"/>
      <c r="AF31" s="2119" t="s">
        <v>39</v>
      </c>
      <c r="AG31" s="1201"/>
      <c r="AH31" s="1201"/>
      <c r="AI31" s="2120"/>
      <c r="AJ31" s="4"/>
      <c r="AK31" s="2128"/>
      <c r="AL31" s="2129"/>
      <c r="AM31" s="2129"/>
      <c r="AN31" s="2129"/>
      <c r="AO31" s="2129"/>
      <c r="AP31" s="2129"/>
      <c r="AQ31" s="2129"/>
      <c r="AR31" s="2129"/>
      <c r="AS31" s="2130"/>
      <c r="AT31" s="4"/>
      <c r="AU31" s="568"/>
      <c r="AV31" s="567"/>
      <c r="AW31" s="567"/>
      <c r="AX31" s="567"/>
      <c r="AY31" s="567"/>
      <c r="AZ31" s="567"/>
      <c r="BA31" s="567"/>
      <c r="BB31" s="567"/>
      <c r="BC31" s="567"/>
      <c r="BD31" s="566"/>
      <c r="BE31" s="4"/>
      <c r="BF31" s="969"/>
      <c r="BG31" s="945"/>
      <c r="BH31" s="945"/>
      <c r="BI31" s="945"/>
      <c r="BJ31" s="946"/>
      <c r="BK31" s="944"/>
      <c r="BL31" s="945"/>
      <c r="BM31" s="945"/>
      <c r="BN31" s="945"/>
      <c r="BO31" s="946"/>
      <c r="BP31" s="944"/>
      <c r="BQ31" s="945"/>
      <c r="BR31" s="945"/>
      <c r="BS31" s="945"/>
      <c r="BT31" s="94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6"/>
      <c r="B32" s="2117"/>
      <c r="C32" s="2117"/>
      <c r="D32" s="2117"/>
      <c r="E32" s="2117"/>
      <c r="F32" s="2117"/>
      <c r="G32" s="2117"/>
      <c r="H32" s="1046" t="s">
        <v>55</v>
      </c>
      <c r="I32" s="1046"/>
      <c r="J32" s="1046"/>
      <c r="K32" s="1046" t="s">
        <v>54</v>
      </c>
      <c r="L32" s="1046"/>
      <c r="M32" s="1046"/>
      <c r="N32" s="1046" t="s">
        <v>653</v>
      </c>
      <c r="O32" s="1046"/>
      <c r="P32" s="1046"/>
      <c r="Q32" s="2117"/>
      <c r="R32" s="2117"/>
      <c r="S32" s="2117"/>
      <c r="T32" s="1046" t="s">
        <v>52</v>
      </c>
      <c r="U32" s="1046"/>
      <c r="V32" s="1046"/>
      <c r="W32" s="1046" t="s">
        <v>51</v>
      </c>
      <c r="X32" s="1046"/>
      <c r="Y32" s="1046"/>
      <c r="Z32" s="1046" t="s">
        <v>50</v>
      </c>
      <c r="AA32" s="1046"/>
      <c r="AB32" s="1046"/>
      <c r="AC32" s="2117"/>
      <c r="AD32" s="2117"/>
      <c r="AE32" s="2117"/>
      <c r="AF32" s="2121"/>
      <c r="AG32" s="2122"/>
      <c r="AH32" s="2122"/>
      <c r="AI32" s="2123"/>
      <c r="AJ32" s="4"/>
      <c r="AK32" s="2131"/>
      <c r="AL32" s="2132"/>
      <c r="AM32" s="2132"/>
      <c r="AN32" s="2132"/>
      <c r="AO32" s="2132"/>
      <c r="AP32" s="2132"/>
      <c r="AQ32" s="2132"/>
      <c r="AR32" s="2132"/>
      <c r="AS32" s="2133"/>
      <c r="AT32" s="4"/>
      <c r="AU32" s="955" t="s">
        <v>56</v>
      </c>
      <c r="AV32" s="956"/>
      <c r="AW32" s="956"/>
      <c r="AX32" s="956"/>
      <c r="AY32" s="956"/>
      <c r="AZ32" s="956"/>
      <c r="BA32" s="956"/>
      <c r="BB32" s="956"/>
      <c r="BC32" s="956"/>
      <c r="BD32" s="957"/>
      <c r="BE32" s="4"/>
      <c r="BF32" s="969"/>
      <c r="BG32" s="945"/>
      <c r="BH32" s="945"/>
      <c r="BI32" s="945"/>
      <c r="BJ32" s="946"/>
      <c r="BK32" s="944"/>
      <c r="BL32" s="945"/>
      <c r="BM32" s="945"/>
      <c r="BN32" s="945"/>
      <c r="BO32" s="946"/>
      <c r="BP32" s="944"/>
      <c r="BQ32" s="945"/>
      <c r="BR32" s="945"/>
      <c r="BS32" s="945"/>
      <c r="BT32" s="94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7"/>
      <c r="B33" s="1988"/>
      <c r="C33" s="1988"/>
      <c r="D33" s="1988"/>
      <c r="E33" s="1988"/>
      <c r="F33" s="1988"/>
      <c r="G33" s="1988"/>
      <c r="H33" s="1640"/>
      <c r="I33" s="1640"/>
      <c r="J33" s="1640"/>
      <c r="K33" s="1640"/>
      <c r="L33" s="1640"/>
      <c r="M33" s="1640"/>
      <c r="N33" s="2113"/>
      <c r="O33" s="1640"/>
      <c r="P33" s="1640"/>
      <c r="Q33" s="1640"/>
      <c r="R33" s="1640"/>
      <c r="S33" s="1640"/>
      <c r="T33" s="1629"/>
      <c r="U33" s="1629"/>
      <c r="V33" s="1629"/>
      <c r="W33" s="1629"/>
      <c r="X33" s="1629"/>
      <c r="Y33" s="1629"/>
      <c r="Z33" s="1629"/>
      <c r="AA33" s="1629"/>
      <c r="AB33" s="1629"/>
      <c r="AC33" s="1629"/>
      <c r="AD33" s="1629"/>
      <c r="AE33" s="1629"/>
      <c r="AF33" s="1640"/>
      <c r="AG33" s="1640"/>
      <c r="AH33" s="1640"/>
      <c r="AI33" s="1991"/>
      <c r="AJ33" s="4"/>
      <c r="AK33" s="1577" t="str">
        <f>IFERROR(AN33*(1-$BB$30),"")</f>
        <v/>
      </c>
      <c r="AL33" s="1578"/>
      <c r="AM33" s="1578"/>
      <c r="AN33" s="1578" t="str">
        <f>IFERROR(($AK$53*Q33),"")</f>
        <v/>
      </c>
      <c r="AO33" s="1578"/>
      <c r="AP33" s="1578"/>
      <c r="AQ33" s="1578" t="str">
        <f>IFERROR(AN33*(1+$BB$29),"")</f>
        <v/>
      </c>
      <c r="AR33" s="1578"/>
      <c r="AS33" s="1579"/>
      <c r="AT33" s="4"/>
      <c r="AU33" s="2109" t="str">
        <f t="shared" ref="AU33:AU53" si="0">IF(AC33="","",IF(AC33&lt;Q33-(Q33*$BB$30),"Below "&amp;$BB$30*100&amp;"% by "&amp;Q33-(Q33*$BB$30)-AC33&amp;" CFM",IF(AC33&gt;Q33+(Q33*$BB$29),"Above "&amp;$BB$29*100&amp;"% by "&amp;AC33-Q33-(Q33*$BB$29)&amp;" CFM","")))</f>
        <v/>
      </c>
      <c r="AV33" s="2110"/>
      <c r="AW33" s="2110"/>
      <c r="AX33" s="2110"/>
      <c r="AY33" s="2110"/>
      <c r="AZ33" s="2110"/>
      <c r="BA33" s="2110"/>
      <c r="BB33" s="2110"/>
      <c r="BC33" s="2110"/>
      <c r="BD33" s="2111"/>
      <c r="BE33" s="4"/>
      <c r="BF33" s="969"/>
      <c r="BG33" s="945"/>
      <c r="BH33" s="945"/>
      <c r="BI33" s="945"/>
      <c r="BJ33" s="946"/>
      <c r="BK33" s="944"/>
      <c r="BL33" s="945"/>
      <c r="BM33" s="945"/>
      <c r="BN33" s="945"/>
      <c r="BO33" s="946"/>
      <c r="BP33" s="944"/>
      <c r="BQ33" s="945"/>
      <c r="BR33" s="945"/>
      <c r="BS33" s="945"/>
      <c r="BT33" s="94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7"/>
      <c r="B34" s="1988"/>
      <c r="C34" s="1988"/>
      <c r="D34" s="1988"/>
      <c r="E34" s="1988"/>
      <c r="F34" s="1988"/>
      <c r="G34" s="1988"/>
      <c r="H34" s="1010"/>
      <c r="I34" s="1010"/>
      <c r="J34" s="1010"/>
      <c r="K34" s="1010"/>
      <c r="L34" s="1010"/>
      <c r="M34" s="1010"/>
      <c r="N34" s="2112"/>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577" t="str">
        <f t="shared" ref="AK34:AK52" si="1">IFERROR(AN34*(1-$BB$30),"")</f>
        <v/>
      </c>
      <c r="AL34" s="1578"/>
      <c r="AM34" s="1578"/>
      <c r="AN34" s="1578" t="str">
        <f t="shared" ref="AN34:AN52" si="2">IFERROR(($AK$53*Q34),"")</f>
        <v/>
      </c>
      <c r="AO34" s="1578"/>
      <c r="AP34" s="1578"/>
      <c r="AQ34" s="1578" t="str">
        <f t="shared" ref="AQ34:AQ52" si="3">IFERROR(AN34*(1+$BB$29),"")</f>
        <v/>
      </c>
      <c r="AR34" s="1578"/>
      <c r="AS34" s="1579"/>
      <c r="AT34" s="4"/>
      <c r="AU34" s="2109" t="str">
        <f t="shared" si="0"/>
        <v/>
      </c>
      <c r="AV34" s="2110"/>
      <c r="AW34" s="2110"/>
      <c r="AX34" s="2110"/>
      <c r="AY34" s="2110"/>
      <c r="AZ34" s="2110"/>
      <c r="BA34" s="2110"/>
      <c r="BB34" s="2110"/>
      <c r="BC34" s="2110"/>
      <c r="BD34" s="2111"/>
      <c r="BE34" s="4"/>
      <c r="BF34" s="952"/>
      <c r="BG34" s="942"/>
      <c r="BH34" s="942"/>
      <c r="BI34" s="942"/>
      <c r="BJ34" s="943"/>
      <c r="BK34" s="941"/>
      <c r="BL34" s="942"/>
      <c r="BM34" s="942"/>
      <c r="BN34" s="942"/>
      <c r="BO34" s="943"/>
      <c r="BP34" s="941"/>
      <c r="BQ34" s="942"/>
      <c r="BR34" s="942"/>
      <c r="BS34" s="942"/>
      <c r="BT34" s="95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7"/>
      <c r="B35" s="1988"/>
      <c r="C35" s="1988"/>
      <c r="D35" s="1988"/>
      <c r="E35" s="1988"/>
      <c r="F35" s="1988"/>
      <c r="G35" s="1988"/>
      <c r="H35" s="1010"/>
      <c r="I35" s="1010"/>
      <c r="J35" s="1010"/>
      <c r="K35" s="1010"/>
      <c r="L35" s="1010"/>
      <c r="M35" s="1010"/>
      <c r="N35" s="2112"/>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577" t="str">
        <f t="shared" si="1"/>
        <v/>
      </c>
      <c r="AL35" s="1578"/>
      <c r="AM35" s="1578"/>
      <c r="AN35" s="1578" t="str">
        <f t="shared" si="2"/>
        <v/>
      </c>
      <c r="AO35" s="1578"/>
      <c r="AP35" s="1578"/>
      <c r="AQ35" s="1578" t="str">
        <f t="shared" si="3"/>
        <v/>
      </c>
      <c r="AR35" s="1578"/>
      <c r="AS35" s="1579"/>
      <c r="AT35" s="4"/>
      <c r="AU35" s="2109" t="str">
        <f t="shared" si="0"/>
        <v/>
      </c>
      <c r="AV35" s="2110"/>
      <c r="AW35" s="2110"/>
      <c r="AX35" s="2110"/>
      <c r="AY35" s="2110"/>
      <c r="AZ35" s="2110"/>
      <c r="BA35" s="2110"/>
      <c r="BB35" s="2110"/>
      <c r="BC35" s="2110"/>
      <c r="BD35" s="2111"/>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577" t="str">
        <f t="shared" si="1"/>
        <v/>
      </c>
      <c r="AL36" s="1578"/>
      <c r="AM36" s="1578"/>
      <c r="AN36" s="1578" t="str">
        <f t="shared" si="2"/>
        <v/>
      </c>
      <c r="AO36" s="1578"/>
      <c r="AP36" s="1578"/>
      <c r="AQ36" s="1578" t="str">
        <f t="shared" si="3"/>
        <v/>
      </c>
      <c r="AR36" s="1578"/>
      <c r="AS36" s="1579"/>
      <c r="AT36" s="4"/>
      <c r="AU36" s="2109" t="str">
        <f t="shared" si="0"/>
        <v/>
      </c>
      <c r="AV36" s="2110"/>
      <c r="AW36" s="2110"/>
      <c r="AX36" s="2110"/>
      <c r="AY36" s="2110"/>
      <c r="AZ36" s="2110"/>
      <c r="BA36" s="2110"/>
      <c r="BB36" s="2110"/>
      <c r="BC36" s="2110"/>
      <c r="BD36" s="2111"/>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577" t="str">
        <f t="shared" si="1"/>
        <v/>
      </c>
      <c r="AL37" s="1578"/>
      <c r="AM37" s="1578"/>
      <c r="AN37" s="1578" t="str">
        <f t="shared" si="2"/>
        <v/>
      </c>
      <c r="AO37" s="1578"/>
      <c r="AP37" s="1578"/>
      <c r="AQ37" s="1578" t="str">
        <f t="shared" si="3"/>
        <v/>
      </c>
      <c r="AR37" s="1578"/>
      <c r="AS37" s="1579"/>
      <c r="AT37" s="4"/>
      <c r="AU37" s="2109" t="str">
        <f t="shared" si="0"/>
        <v/>
      </c>
      <c r="AV37" s="2110"/>
      <c r="AW37" s="2110"/>
      <c r="AX37" s="2110"/>
      <c r="AY37" s="2110"/>
      <c r="AZ37" s="2110"/>
      <c r="BA37" s="2110"/>
      <c r="BB37" s="2110"/>
      <c r="BC37" s="2110"/>
      <c r="BD37" s="2111"/>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577" t="str">
        <f t="shared" si="1"/>
        <v/>
      </c>
      <c r="AL38" s="1578"/>
      <c r="AM38" s="1578"/>
      <c r="AN38" s="1578" t="str">
        <f t="shared" si="2"/>
        <v/>
      </c>
      <c r="AO38" s="1578"/>
      <c r="AP38" s="1578"/>
      <c r="AQ38" s="1578" t="str">
        <f t="shared" si="3"/>
        <v/>
      </c>
      <c r="AR38" s="1578"/>
      <c r="AS38" s="1579"/>
      <c r="AT38" s="4"/>
      <c r="AU38" s="2109" t="str">
        <f t="shared" si="0"/>
        <v/>
      </c>
      <c r="AV38" s="2110"/>
      <c r="AW38" s="2110"/>
      <c r="AX38" s="2110"/>
      <c r="AY38" s="2110"/>
      <c r="AZ38" s="2110"/>
      <c r="BA38" s="2110"/>
      <c r="BB38" s="2110"/>
      <c r="BC38" s="2110"/>
      <c r="BD38" s="2111"/>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577" t="str">
        <f t="shared" si="1"/>
        <v/>
      </c>
      <c r="AL39" s="1578"/>
      <c r="AM39" s="1578"/>
      <c r="AN39" s="1578" t="str">
        <f t="shared" si="2"/>
        <v/>
      </c>
      <c r="AO39" s="1578"/>
      <c r="AP39" s="1578"/>
      <c r="AQ39" s="1578" t="str">
        <f t="shared" si="3"/>
        <v/>
      </c>
      <c r="AR39" s="1578"/>
      <c r="AS39" s="1579"/>
      <c r="AT39" s="4"/>
      <c r="AU39" s="2109" t="str">
        <f t="shared" si="0"/>
        <v/>
      </c>
      <c r="AV39" s="2110"/>
      <c r="AW39" s="2110"/>
      <c r="AX39" s="2110"/>
      <c r="AY39" s="2110"/>
      <c r="AZ39" s="2110"/>
      <c r="BA39" s="2110"/>
      <c r="BB39" s="2110"/>
      <c r="BC39" s="2110"/>
      <c r="BD39" s="2111"/>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577" t="str">
        <f t="shared" si="1"/>
        <v/>
      </c>
      <c r="AL40" s="1578"/>
      <c r="AM40" s="1578"/>
      <c r="AN40" s="1578" t="str">
        <f t="shared" si="2"/>
        <v/>
      </c>
      <c r="AO40" s="1578"/>
      <c r="AP40" s="1578"/>
      <c r="AQ40" s="1578" t="str">
        <f t="shared" si="3"/>
        <v/>
      </c>
      <c r="AR40" s="1578"/>
      <c r="AS40" s="1579"/>
      <c r="AT40" s="4"/>
      <c r="AU40" s="2109" t="str">
        <f t="shared" si="0"/>
        <v/>
      </c>
      <c r="AV40" s="2110"/>
      <c r="AW40" s="2110"/>
      <c r="AX40" s="2110"/>
      <c r="AY40" s="2110"/>
      <c r="AZ40" s="2110"/>
      <c r="BA40" s="2110"/>
      <c r="BB40" s="2110"/>
      <c r="BC40" s="2110"/>
      <c r="BD40" s="2111"/>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577" t="str">
        <f t="shared" si="1"/>
        <v/>
      </c>
      <c r="AL41" s="1578"/>
      <c r="AM41" s="1578"/>
      <c r="AN41" s="1578" t="str">
        <f t="shared" si="2"/>
        <v/>
      </c>
      <c r="AO41" s="1578"/>
      <c r="AP41" s="1578"/>
      <c r="AQ41" s="1578" t="str">
        <f t="shared" si="3"/>
        <v/>
      </c>
      <c r="AR41" s="1578"/>
      <c r="AS41" s="1579"/>
      <c r="AT41" s="4"/>
      <c r="AU41" s="2109" t="str">
        <f t="shared" si="0"/>
        <v/>
      </c>
      <c r="AV41" s="2110"/>
      <c r="AW41" s="2110"/>
      <c r="AX41" s="2110"/>
      <c r="AY41" s="2110"/>
      <c r="AZ41" s="2110"/>
      <c r="BA41" s="2110"/>
      <c r="BB41" s="2110"/>
      <c r="BC41" s="2110"/>
      <c r="BD41" s="2111"/>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577" t="str">
        <f t="shared" si="1"/>
        <v/>
      </c>
      <c r="AL42" s="1578"/>
      <c r="AM42" s="1578"/>
      <c r="AN42" s="1578" t="str">
        <f t="shared" si="2"/>
        <v/>
      </c>
      <c r="AO42" s="1578"/>
      <c r="AP42" s="1578"/>
      <c r="AQ42" s="1578" t="str">
        <f t="shared" si="3"/>
        <v/>
      </c>
      <c r="AR42" s="1578"/>
      <c r="AS42" s="1579"/>
      <c r="AT42" s="4"/>
      <c r="AU42" s="2109" t="str">
        <f t="shared" si="0"/>
        <v/>
      </c>
      <c r="AV42" s="2110"/>
      <c r="AW42" s="2110"/>
      <c r="AX42" s="2110"/>
      <c r="AY42" s="2110"/>
      <c r="AZ42" s="2110"/>
      <c r="BA42" s="2110"/>
      <c r="BB42" s="2110"/>
      <c r="BC42" s="2110"/>
      <c r="BD42" s="2111"/>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577" t="str">
        <f t="shared" si="1"/>
        <v/>
      </c>
      <c r="AL43" s="1578"/>
      <c r="AM43" s="1578"/>
      <c r="AN43" s="1578" t="str">
        <f t="shared" si="2"/>
        <v/>
      </c>
      <c r="AO43" s="1578"/>
      <c r="AP43" s="1578"/>
      <c r="AQ43" s="1578" t="str">
        <f t="shared" si="3"/>
        <v/>
      </c>
      <c r="AR43" s="1578"/>
      <c r="AS43" s="1579"/>
      <c r="AT43" s="4"/>
      <c r="AU43" s="2109" t="str">
        <f t="shared" si="0"/>
        <v/>
      </c>
      <c r="AV43" s="2110"/>
      <c r="AW43" s="2110"/>
      <c r="AX43" s="2110"/>
      <c r="AY43" s="2110"/>
      <c r="AZ43" s="2110"/>
      <c r="BA43" s="2110"/>
      <c r="BB43" s="2110"/>
      <c r="BC43" s="2110"/>
      <c r="BD43" s="2111"/>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577" t="str">
        <f t="shared" si="1"/>
        <v/>
      </c>
      <c r="AL44" s="1578"/>
      <c r="AM44" s="1578"/>
      <c r="AN44" s="1578" t="str">
        <f t="shared" si="2"/>
        <v/>
      </c>
      <c r="AO44" s="1578"/>
      <c r="AP44" s="1578"/>
      <c r="AQ44" s="1578" t="str">
        <f t="shared" si="3"/>
        <v/>
      </c>
      <c r="AR44" s="1578"/>
      <c r="AS44" s="1579"/>
      <c r="AT44" s="4"/>
      <c r="AU44" s="2109" t="str">
        <f t="shared" si="0"/>
        <v/>
      </c>
      <c r="AV44" s="2110"/>
      <c r="AW44" s="2110"/>
      <c r="AX44" s="2110"/>
      <c r="AY44" s="2110"/>
      <c r="AZ44" s="2110"/>
      <c r="BA44" s="2110"/>
      <c r="BB44" s="2110"/>
      <c r="BC44" s="2110"/>
      <c r="BD44" s="2111"/>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577" t="str">
        <f t="shared" si="1"/>
        <v/>
      </c>
      <c r="AL45" s="1578"/>
      <c r="AM45" s="1578"/>
      <c r="AN45" s="1578" t="str">
        <f t="shared" si="2"/>
        <v/>
      </c>
      <c r="AO45" s="1578"/>
      <c r="AP45" s="1578"/>
      <c r="AQ45" s="1578" t="str">
        <f t="shared" si="3"/>
        <v/>
      </c>
      <c r="AR45" s="1578"/>
      <c r="AS45" s="1579"/>
      <c r="AT45" s="4"/>
      <c r="AU45" s="2109" t="str">
        <f t="shared" si="0"/>
        <v/>
      </c>
      <c r="AV45" s="2110"/>
      <c r="AW45" s="2110"/>
      <c r="AX45" s="2110"/>
      <c r="AY45" s="2110"/>
      <c r="AZ45" s="2110"/>
      <c r="BA45" s="2110"/>
      <c r="BB45" s="2110"/>
      <c r="BC45" s="2110"/>
      <c r="BD45" s="2111"/>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577" t="str">
        <f t="shared" si="1"/>
        <v/>
      </c>
      <c r="AL46" s="1578"/>
      <c r="AM46" s="1578"/>
      <c r="AN46" s="1578" t="str">
        <f t="shared" si="2"/>
        <v/>
      </c>
      <c r="AO46" s="1578"/>
      <c r="AP46" s="1578"/>
      <c r="AQ46" s="1578" t="str">
        <f t="shared" si="3"/>
        <v/>
      </c>
      <c r="AR46" s="1578"/>
      <c r="AS46" s="1579"/>
      <c r="AT46" s="4"/>
      <c r="AU46" s="2109" t="str">
        <f t="shared" si="0"/>
        <v/>
      </c>
      <c r="AV46" s="2110"/>
      <c r="AW46" s="2110"/>
      <c r="AX46" s="2110"/>
      <c r="AY46" s="2110"/>
      <c r="AZ46" s="2110"/>
      <c r="BA46" s="2110"/>
      <c r="BB46" s="2110"/>
      <c r="BC46" s="2110"/>
      <c r="BD46" s="2111"/>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577" t="str">
        <f t="shared" si="1"/>
        <v/>
      </c>
      <c r="AL47" s="1578"/>
      <c r="AM47" s="1578"/>
      <c r="AN47" s="1578" t="str">
        <f t="shared" si="2"/>
        <v/>
      </c>
      <c r="AO47" s="1578"/>
      <c r="AP47" s="1578"/>
      <c r="AQ47" s="1578" t="str">
        <f t="shared" si="3"/>
        <v/>
      </c>
      <c r="AR47" s="1578"/>
      <c r="AS47" s="1579"/>
      <c r="AT47" s="4"/>
      <c r="AU47" s="2109" t="str">
        <f t="shared" si="0"/>
        <v/>
      </c>
      <c r="AV47" s="2110"/>
      <c r="AW47" s="2110"/>
      <c r="AX47" s="2110"/>
      <c r="AY47" s="2110"/>
      <c r="AZ47" s="2110"/>
      <c r="BA47" s="2110"/>
      <c r="BB47" s="2110"/>
      <c r="BC47" s="2110"/>
      <c r="BD47" s="2111"/>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577" t="str">
        <f t="shared" si="1"/>
        <v/>
      </c>
      <c r="AL48" s="1578"/>
      <c r="AM48" s="1578"/>
      <c r="AN48" s="1578" t="str">
        <f t="shared" si="2"/>
        <v/>
      </c>
      <c r="AO48" s="1578"/>
      <c r="AP48" s="1578"/>
      <c r="AQ48" s="1578" t="str">
        <f t="shared" si="3"/>
        <v/>
      </c>
      <c r="AR48" s="1578"/>
      <c r="AS48" s="1579"/>
      <c r="AT48" s="4"/>
      <c r="AU48" s="2109" t="str">
        <f t="shared" si="0"/>
        <v/>
      </c>
      <c r="AV48" s="2110"/>
      <c r="AW48" s="2110"/>
      <c r="AX48" s="2110"/>
      <c r="AY48" s="2110"/>
      <c r="AZ48" s="2110"/>
      <c r="BA48" s="2110"/>
      <c r="BB48" s="2110"/>
      <c r="BC48" s="2110"/>
      <c r="BD48" s="2111"/>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577" t="str">
        <f t="shared" si="1"/>
        <v/>
      </c>
      <c r="AL49" s="1578"/>
      <c r="AM49" s="1578"/>
      <c r="AN49" s="1578" t="str">
        <f t="shared" si="2"/>
        <v/>
      </c>
      <c r="AO49" s="1578"/>
      <c r="AP49" s="1578"/>
      <c r="AQ49" s="1578" t="str">
        <f t="shared" si="3"/>
        <v/>
      </c>
      <c r="AR49" s="1578"/>
      <c r="AS49" s="1579"/>
      <c r="AT49" s="4"/>
      <c r="AU49" s="2109" t="str">
        <f t="shared" si="0"/>
        <v/>
      </c>
      <c r="AV49" s="2110"/>
      <c r="AW49" s="2110"/>
      <c r="AX49" s="2110"/>
      <c r="AY49" s="2110"/>
      <c r="AZ49" s="2110"/>
      <c r="BA49" s="2110"/>
      <c r="BB49" s="2110"/>
      <c r="BC49" s="2110"/>
      <c r="BD49" s="2111"/>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577" t="str">
        <f t="shared" si="1"/>
        <v/>
      </c>
      <c r="AL50" s="1578"/>
      <c r="AM50" s="1578"/>
      <c r="AN50" s="1578" t="str">
        <f t="shared" si="2"/>
        <v/>
      </c>
      <c r="AO50" s="1578"/>
      <c r="AP50" s="1578"/>
      <c r="AQ50" s="1578" t="str">
        <f t="shared" si="3"/>
        <v/>
      </c>
      <c r="AR50" s="1578"/>
      <c r="AS50" s="1579"/>
      <c r="AT50" s="4"/>
      <c r="AU50" s="2109" t="str">
        <f t="shared" si="0"/>
        <v/>
      </c>
      <c r="AV50" s="2110"/>
      <c r="AW50" s="2110"/>
      <c r="AX50" s="2110"/>
      <c r="AY50" s="2110"/>
      <c r="AZ50" s="2110"/>
      <c r="BA50" s="2110"/>
      <c r="BB50" s="2110"/>
      <c r="BC50" s="2110"/>
      <c r="BD50" s="2111"/>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577" t="str">
        <f t="shared" si="1"/>
        <v/>
      </c>
      <c r="AL51" s="1578"/>
      <c r="AM51" s="1578"/>
      <c r="AN51" s="1578" t="str">
        <f t="shared" si="2"/>
        <v/>
      </c>
      <c r="AO51" s="1578"/>
      <c r="AP51" s="1578"/>
      <c r="AQ51" s="1578" t="str">
        <f t="shared" si="3"/>
        <v/>
      </c>
      <c r="AR51" s="1578"/>
      <c r="AS51" s="1579"/>
      <c r="AT51" s="4"/>
      <c r="AU51" s="2109" t="str">
        <f t="shared" si="0"/>
        <v/>
      </c>
      <c r="AV51" s="2110"/>
      <c r="AW51" s="2110"/>
      <c r="AX51" s="2110"/>
      <c r="AY51" s="2110"/>
      <c r="AZ51" s="2110"/>
      <c r="BA51" s="2110"/>
      <c r="BB51" s="2110"/>
      <c r="BC51" s="2110"/>
      <c r="BD51" s="2111"/>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577" t="str">
        <f t="shared" si="1"/>
        <v/>
      </c>
      <c r="AL52" s="1578"/>
      <c r="AM52" s="1578"/>
      <c r="AN52" s="1578" t="str">
        <f t="shared" si="2"/>
        <v/>
      </c>
      <c r="AO52" s="1578"/>
      <c r="AP52" s="1578"/>
      <c r="AQ52" s="1578" t="str">
        <f t="shared" si="3"/>
        <v/>
      </c>
      <c r="AR52" s="1578"/>
      <c r="AS52" s="1579"/>
      <c r="AT52" s="4"/>
      <c r="AU52" s="2109" t="str">
        <f t="shared" si="0"/>
        <v/>
      </c>
      <c r="AV52" s="2110"/>
      <c r="AW52" s="2110"/>
      <c r="AX52" s="2110"/>
      <c r="AY52" s="2110"/>
      <c r="AZ52" s="2110"/>
      <c r="BA52" s="2110"/>
      <c r="BB52" s="2110"/>
      <c r="BC52" s="2110"/>
      <c r="BD52" s="2111"/>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7" t="s">
        <v>187</v>
      </c>
      <c r="B53" s="2108"/>
      <c r="C53" s="2108"/>
      <c r="D53" s="2108"/>
      <c r="E53" s="2108"/>
      <c r="F53" s="2108"/>
      <c r="G53" s="2108"/>
      <c r="H53" s="2108"/>
      <c r="I53" s="2108"/>
      <c r="J53" s="2108"/>
      <c r="K53" s="2108"/>
      <c r="L53" s="2108"/>
      <c r="M53" s="2108"/>
      <c r="N53" s="2108"/>
      <c r="O53" s="2108"/>
      <c r="P53" s="2108"/>
      <c r="Q53" s="1178" t="str">
        <f>IF(SUM(Q33:S52)&lt;&gt;0,SUM(Q33:S52),"")</f>
        <v/>
      </c>
      <c r="R53" s="1178"/>
      <c r="S53" s="1178"/>
      <c r="T53" s="1178" t="str">
        <f>IF(SUM(T33:V52)&lt;&gt;0,SUM(T33:V52),"")</f>
        <v/>
      </c>
      <c r="U53" s="1178"/>
      <c r="V53" s="1178"/>
      <c r="W53" s="1178" t="str">
        <f>IF(SUM(W33:Y52)&lt;&gt;0,SUM(W33:Y52),"")</f>
        <v/>
      </c>
      <c r="X53" s="1178"/>
      <c r="Y53" s="1178"/>
      <c r="Z53" s="1178" t="str">
        <f>IF(SUM(Z33:AB52)&lt;&gt;0,SUM(Z33:AB52),"")</f>
        <v/>
      </c>
      <c r="AA53" s="1178"/>
      <c r="AB53" s="1178"/>
      <c r="AC53" s="1178" t="str">
        <f>IF(SUM(AC33:AE52)&lt;&gt;0,SUM(AC33:AE52),"")</f>
        <v/>
      </c>
      <c r="AD53" s="1178"/>
      <c r="AE53" s="1178"/>
      <c r="AF53" s="1643"/>
      <c r="AG53" s="1643"/>
      <c r="AH53" s="1643"/>
      <c r="AI53" s="1644"/>
      <c r="AJ53" s="4"/>
      <c r="AK53" s="2095" t="str">
        <f>IFERROR((T53/Q53),"")</f>
        <v/>
      </c>
      <c r="AL53" s="2096"/>
      <c r="AM53" s="2097"/>
      <c r="AN53" s="1575"/>
      <c r="AO53" s="1575"/>
      <c r="AP53" s="1575"/>
      <c r="AQ53" s="1575"/>
      <c r="AR53" s="1575"/>
      <c r="AS53" s="1576"/>
      <c r="AT53" s="4"/>
      <c r="AU53" s="2104" t="str">
        <f t="shared" si="0"/>
        <v/>
      </c>
      <c r="AV53" s="2105"/>
      <c r="AW53" s="2105"/>
      <c r="AX53" s="2105"/>
      <c r="AY53" s="2105"/>
      <c r="AZ53" s="2105"/>
      <c r="BA53" s="2105"/>
      <c r="BB53" s="2105"/>
      <c r="BC53" s="2105"/>
      <c r="BD53" s="210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20">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T15:Y15"/>
    <mergeCell ref="Z15:AD15"/>
    <mergeCell ref="AE15:AI15"/>
    <mergeCell ref="AK15:AL15"/>
    <mergeCell ref="AM16:AN16"/>
    <mergeCell ref="A17:F17"/>
    <mergeCell ref="G17:P17"/>
    <mergeCell ref="AK17:AL17"/>
    <mergeCell ref="AM17:AN17"/>
    <mergeCell ref="A20:F20"/>
    <mergeCell ref="G20:P20"/>
    <mergeCell ref="AK20:AL20"/>
    <mergeCell ref="AM20:AN20"/>
    <mergeCell ref="A18:F18"/>
    <mergeCell ref="G18:P18"/>
    <mergeCell ref="AK18:AL18"/>
    <mergeCell ref="AM18:AN18"/>
    <mergeCell ref="A16:F16"/>
    <mergeCell ref="G16:P16"/>
    <mergeCell ref="T16:Y16"/>
    <mergeCell ref="Z16:AD16"/>
    <mergeCell ref="AE16:AI16"/>
    <mergeCell ref="AK16:AL16"/>
    <mergeCell ref="BM20:BO20"/>
    <mergeCell ref="A19:F19"/>
    <mergeCell ref="G19:P19"/>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K32:BO32"/>
    <mergeCell ref="BP32:BT32"/>
    <mergeCell ref="BF32:BJ32"/>
    <mergeCell ref="A33:G33"/>
    <mergeCell ref="H33:J33"/>
    <mergeCell ref="K33:M33"/>
    <mergeCell ref="N33:P33"/>
    <mergeCell ref="Q33:S33"/>
    <mergeCell ref="T33:V33"/>
    <mergeCell ref="BP30:BT30"/>
    <mergeCell ref="A31:G32"/>
    <mergeCell ref="H31:P31"/>
    <mergeCell ref="Q31:S32"/>
    <mergeCell ref="T31:AB31"/>
    <mergeCell ref="AC31:AE32"/>
    <mergeCell ref="AF31:AI32"/>
    <mergeCell ref="BF31:BJ31"/>
    <mergeCell ref="BK31:BO31"/>
    <mergeCell ref="BP31:BT31"/>
    <mergeCell ref="W33:Y33"/>
    <mergeCell ref="H32:J32"/>
    <mergeCell ref="K32:M32"/>
    <mergeCell ref="N32:P32"/>
    <mergeCell ref="T32:V32"/>
    <mergeCell ref="W32:Y32"/>
    <mergeCell ref="Z32:AB32"/>
    <mergeCell ref="AU32:BD32"/>
    <mergeCell ref="T34:V34"/>
    <mergeCell ref="W34:Y34"/>
    <mergeCell ref="Z34:AB34"/>
    <mergeCell ref="AC34:AE34"/>
    <mergeCell ref="AF34:AI34"/>
    <mergeCell ref="AK34:AM34"/>
    <mergeCell ref="A34:G34"/>
    <mergeCell ref="H34:J34"/>
    <mergeCell ref="K34:M34"/>
    <mergeCell ref="N34:P34"/>
    <mergeCell ref="Q34:S34"/>
    <mergeCell ref="Z35:AB35"/>
    <mergeCell ref="AC35:AE35"/>
    <mergeCell ref="AF35:AI35"/>
    <mergeCell ref="AK35:AM35"/>
    <mergeCell ref="AQ33:AS33"/>
    <mergeCell ref="AU33:BD33"/>
    <mergeCell ref="BF33:BJ33"/>
    <mergeCell ref="BK33:BO33"/>
    <mergeCell ref="BP33:BT33"/>
    <mergeCell ref="AK33:AM33"/>
    <mergeCell ref="AN33:AP33"/>
    <mergeCell ref="Z33:AB33"/>
    <mergeCell ref="AC33:AE33"/>
    <mergeCell ref="AF33:AI33"/>
    <mergeCell ref="BP34:BT34"/>
    <mergeCell ref="AU34:BD34"/>
    <mergeCell ref="BF34:BJ34"/>
    <mergeCell ref="BK34:BO34"/>
    <mergeCell ref="AC36:AE36"/>
    <mergeCell ref="AF36:AI36"/>
    <mergeCell ref="AK36:AM36"/>
    <mergeCell ref="AN36:AP36"/>
    <mergeCell ref="AQ36:AS36"/>
    <mergeCell ref="AU36:BD36"/>
    <mergeCell ref="AQ35:AS35"/>
    <mergeCell ref="AN34:AP34"/>
    <mergeCell ref="AQ34:AS34"/>
    <mergeCell ref="AN35:AP35"/>
    <mergeCell ref="A35:G35"/>
    <mergeCell ref="H35:J35"/>
    <mergeCell ref="AU38:BD38"/>
    <mergeCell ref="AQ37:AS37"/>
    <mergeCell ref="AU37:BD37"/>
    <mergeCell ref="A38:G38"/>
    <mergeCell ref="H38:J38"/>
    <mergeCell ref="K38:M38"/>
    <mergeCell ref="N38:P38"/>
    <mergeCell ref="AU35:BD35"/>
    <mergeCell ref="A36:G36"/>
    <mergeCell ref="H36:J36"/>
    <mergeCell ref="K36:M36"/>
    <mergeCell ref="N36:P36"/>
    <mergeCell ref="Q36:S36"/>
    <mergeCell ref="T36:V36"/>
    <mergeCell ref="W36:Y36"/>
    <mergeCell ref="Z36:AB36"/>
    <mergeCell ref="W35:Y35"/>
    <mergeCell ref="K35:M35"/>
    <mergeCell ref="N35:P35"/>
    <mergeCell ref="Q35:S35"/>
    <mergeCell ref="T35:V35"/>
    <mergeCell ref="AN37:AP37"/>
    <mergeCell ref="AC37:AE37"/>
    <mergeCell ref="AF37:AI37"/>
    <mergeCell ref="A37:G37"/>
    <mergeCell ref="H37:J37"/>
    <mergeCell ref="K37:M37"/>
    <mergeCell ref="N37:P37"/>
    <mergeCell ref="Q37:S37"/>
    <mergeCell ref="T37:V37"/>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W39:Y39"/>
    <mergeCell ref="Z39:AB39"/>
    <mergeCell ref="AC39:AE39"/>
    <mergeCell ref="AF39:AI39"/>
    <mergeCell ref="AK39:AM39"/>
    <mergeCell ref="AQ39:AS39"/>
    <mergeCell ref="T39:V39"/>
    <mergeCell ref="AC38:AE38"/>
    <mergeCell ref="AF38:AI38"/>
    <mergeCell ref="AU42:BD42"/>
    <mergeCell ref="AQ41:AS41"/>
    <mergeCell ref="AU41:BD41"/>
    <mergeCell ref="A42:G42"/>
    <mergeCell ref="H42:J42"/>
    <mergeCell ref="K42:M42"/>
    <mergeCell ref="N42:P42"/>
    <mergeCell ref="Q42:S42"/>
    <mergeCell ref="Z40:AB40"/>
    <mergeCell ref="AU40:BD40"/>
    <mergeCell ref="T42:V42"/>
    <mergeCell ref="W42:Y42"/>
    <mergeCell ref="Z42:AB42"/>
    <mergeCell ref="AU39:BD39"/>
    <mergeCell ref="A40:G40"/>
    <mergeCell ref="H40:J40"/>
    <mergeCell ref="K40:M40"/>
    <mergeCell ref="N40:P40"/>
    <mergeCell ref="Q40:S40"/>
    <mergeCell ref="A41:G41"/>
    <mergeCell ref="H41:J41"/>
    <mergeCell ref="K41:M41"/>
    <mergeCell ref="N41:P41"/>
    <mergeCell ref="Q41:S41"/>
    <mergeCell ref="T41:V41"/>
    <mergeCell ref="W41:Y41"/>
    <mergeCell ref="Z41:AB41"/>
    <mergeCell ref="K39:M39"/>
    <mergeCell ref="N39:P39"/>
    <mergeCell ref="Q39:S39"/>
    <mergeCell ref="A39:G39"/>
    <mergeCell ref="H39:J39"/>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6 AE14:AE16 G18:P20 G14:P16 G13:K13 G12:P12 Y9:AI9 Y7:AI7 F9:P9 F7:P7">
    <cfRule type="containsBlanks" dxfId="1216" priority="14">
      <formula>LEN(TRIM(E7))=0</formula>
    </cfRule>
  </conditionalFormatting>
  <conditionalFormatting sqref="Q53:AE53">
    <cfRule type="containsText" dxfId="1215" priority="13" operator="containsText" text="CALC.">
      <formula>NOT(ISERROR(SEARCH("CALC.",Q53)))</formula>
    </cfRule>
  </conditionalFormatting>
  <conditionalFormatting sqref="A33:S52">
    <cfRule type="notContainsBlanks" dxfId="1214" priority="11">
      <formula>LEN(TRIM(A33))&gt;0</formula>
    </cfRule>
    <cfRule type="expression" dxfId="1213" priority="12">
      <formula>NOT(ISBLANK($H33))</formula>
    </cfRule>
  </conditionalFormatting>
  <conditionalFormatting sqref="AK9:BK24">
    <cfRule type="expression" dxfId="1212" priority="10">
      <formula>NOT(ISBLANK($AK9))</formula>
    </cfRule>
  </conditionalFormatting>
  <conditionalFormatting sqref="T33:AC52">
    <cfRule type="notContainsBlanks" dxfId="1211" priority="5">
      <formula>LEN(TRIM(T33))&gt;0</formula>
    </cfRule>
    <cfRule type="expression" dxfId="1210" priority="6">
      <formula>NOT(ISBLANK($H33))</formula>
    </cfRule>
  </conditionalFormatting>
  <conditionalFormatting sqref="T33:AB52">
    <cfRule type="expression" dxfId="1209" priority="4">
      <formula>$AC33&lt;&gt;""</formula>
    </cfRule>
  </conditionalFormatting>
  <conditionalFormatting sqref="AU33:BD53">
    <cfRule type="notContainsBlanks" dxfId="1208" priority="3">
      <formula>LEN(TRIM(AU33))&gt;0</formula>
    </cfRule>
  </conditionalFormatting>
  <conditionalFormatting sqref="BB29:BC30">
    <cfRule type="containsBlanks" dxfId="1207" priority="2">
      <formula>LEN(TRIM(BB29))=0</formula>
    </cfRule>
  </conditionalFormatting>
  <conditionalFormatting sqref="M13:P13">
    <cfRule type="containsBlanks" dxfId="1206" priority="1">
      <formula>LEN(TRIM(M13))=0</formula>
    </cfRule>
  </conditionalFormatting>
  <dataValidations count="4">
    <dataValidation allowBlank="1" showInputMessage="1" sqref="G15:P15" xr:uid="{CCCBC7C8-328C-4530-949F-E2B067A8D40A}"/>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D33A3E81-8944-4CA6-A879-40BC374D67B2}">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2BA62-9A19-46B8-9966-50E7F028F62E}">
  <sheetPr codeName="Sheet37">
    <pageSetUpPr fitToPage="1"/>
  </sheetPr>
  <dimension ref="A1:DB62"/>
  <sheetViews>
    <sheetView zoomScaleNormal="100" workbookViewId="0">
      <selection activeCell="T17" sqref="T17:AI19"/>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c r="BT1" s="1998"/>
      <c r="BU1" s="1998"/>
      <c r="BV1" s="1998"/>
      <c r="BW1" s="1998"/>
      <c r="BX1" s="1998"/>
      <c r="BY1" s="1998"/>
      <c r="BZ1" s="1998"/>
      <c r="CA1" s="1998"/>
      <c r="CB1" s="1998"/>
      <c r="CC1" s="1998"/>
      <c r="CD1" s="1998"/>
      <c r="CE1" s="1998"/>
      <c r="CF1" s="1998"/>
      <c r="CG1" s="1998"/>
      <c r="CH1" s="1998"/>
      <c r="CI1" s="1998"/>
      <c r="CJ1" s="1998"/>
      <c r="CK1" s="1998"/>
      <c r="CL1" s="1998"/>
      <c r="CM1" s="1998"/>
      <c r="CN1" s="1998"/>
      <c r="CO1" s="1998"/>
      <c r="CP1" s="1998"/>
      <c r="CQ1" s="1998"/>
      <c r="CR1" s="1998"/>
      <c r="CS1" s="1998"/>
      <c r="CT1" s="1998"/>
      <c r="CU1" s="1998"/>
      <c r="CV1" s="1998"/>
      <c r="CW1" s="1998"/>
      <c r="CX1" s="1998"/>
      <c r="CY1" s="1998"/>
      <c r="CZ1" s="1998"/>
      <c r="DA1" s="1998"/>
      <c r="DB1" s="1998"/>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8" t="s">
        <v>864</v>
      </c>
      <c r="N5" s="948"/>
      <c r="O5" s="948"/>
      <c r="P5" s="948"/>
      <c r="Q5" s="948"/>
      <c r="R5" s="948"/>
      <c r="S5" s="948"/>
      <c r="T5" s="948"/>
      <c r="U5" s="948"/>
      <c r="V5" s="948"/>
      <c r="W5" s="948"/>
      <c r="X5" s="948"/>
      <c r="Y5" s="948"/>
      <c r="Z5" s="948"/>
      <c r="AA5" s="948"/>
      <c r="AB5" s="948"/>
      <c r="AC5" s="948"/>
      <c r="AD5" s="948"/>
      <c r="AE5" s="948"/>
      <c r="AF5" s="948"/>
      <c r="AG5" s="948"/>
      <c r="AH5" s="948"/>
      <c r="AI5" s="9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3" t="s">
        <v>48</v>
      </c>
      <c r="B7" s="953"/>
      <c r="C7" s="953"/>
      <c r="D7" s="953"/>
      <c r="E7" s="953"/>
      <c r="F7" s="1540"/>
      <c r="G7" s="1540"/>
      <c r="H7" s="1540"/>
      <c r="I7" s="1540"/>
      <c r="J7" s="1540"/>
      <c r="K7" s="1540"/>
      <c r="L7" s="1540"/>
      <c r="M7" s="1540"/>
      <c r="N7" s="1540"/>
      <c r="O7" s="1540"/>
      <c r="P7" s="1540"/>
      <c r="Q7" s="42"/>
      <c r="R7" s="42"/>
      <c r="S7" s="42"/>
      <c r="T7" s="953" t="s">
        <v>47</v>
      </c>
      <c r="U7" s="953"/>
      <c r="V7" s="953"/>
      <c r="W7" s="953"/>
      <c r="X7" s="953"/>
      <c r="Y7" s="920"/>
      <c r="Z7" s="920"/>
      <c r="AA7" s="920"/>
      <c r="AB7" s="920"/>
      <c r="AC7" s="920"/>
      <c r="AD7" s="920"/>
      <c r="AE7" s="920"/>
      <c r="AF7" s="920"/>
      <c r="AG7" s="920"/>
      <c r="AH7" s="920"/>
      <c r="AI7" s="920"/>
      <c r="AJ7" s="4"/>
      <c r="AK7" s="2143" t="s">
        <v>442</v>
      </c>
      <c r="AL7" s="2144"/>
      <c r="AM7" s="2144"/>
      <c r="AN7" s="2144"/>
      <c r="AO7" s="2144"/>
      <c r="AP7" s="2144"/>
      <c r="AQ7" s="2144"/>
      <c r="AR7" s="2144"/>
      <c r="AS7" s="2144"/>
      <c r="AT7" s="2144"/>
      <c r="AU7" s="2144"/>
      <c r="AV7" s="2144"/>
      <c r="AW7" s="2144"/>
      <c r="AX7" s="2144"/>
      <c r="AY7" s="2144"/>
      <c r="AZ7" s="2144"/>
      <c r="BA7" s="2144"/>
      <c r="BB7" s="2144"/>
      <c r="BC7" s="2144"/>
      <c r="BD7" s="2144"/>
      <c r="BE7" s="2144"/>
      <c r="BF7" s="2144"/>
      <c r="BG7" s="2144"/>
      <c r="BH7" s="2144"/>
      <c r="BI7" s="2144"/>
      <c r="BJ7" s="2144"/>
      <c r="BK7" s="2145"/>
      <c r="BL7" s="2149" t="s">
        <v>237</v>
      </c>
      <c r="BM7" s="2150"/>
      <c r="BN7" s="2150"/>
      <c r="BO7" s="2150"/>
      <c r="BP7" s="2150"/>
      <c r="BQ7" s="2150"/>
      <c r="BR7" s="2150"/>
      <c r="BS7" s="2150"/>
      <c r="BT7" s="2150"/>
      <c r="BU7" s="2150"/>
      <c r="BV7" s="2150"/>
      <c r="BW7" s="2150"/>
      <c r="BX7" s="2150"/>
      <c r="BY7" s="2150"/>
      <c r="BZ7" s="2150"/>
      <c r="CA7" s="2150"/>
      <c r="CB7" s="2150"/>
      <c r="CC7" s="2150"/>
      <c r="CD7" s="2150"/>
      <c r="CE7" s="2150"/>
      <c r="CF7" s="2150"/>
      <c r="CG7" s="2150"/>
      <c r="CH7" s="2150"/>
      <c r="CI7" s="2150"/>
      <c r="CJ7" s="2150"/>
      <c r="CK7" s="2150"/>
      <c r="CL7" s="2150"/>
      <c r="CM7" s="2150"/>
      <c r="CN7" s="2150"/>
      <c r="CO7" s="2150"/>
      <c r="CP7" s="2150"/>
      <c r="CQ7" s="2150"/>
      <c r="CR7" s="2150"/>
      <c r="CS7" s="2150"/>
      <c r="CT7" s="2150"/>
      <c r="CU7" s="2150"/>
      <c r="CV7" s="2150"/>
      <c r="CW7" s="2150"/>
      <c r="CX7" s="2150"/>
      <c r="CY7" s="2150"/>
      <c r="CZ7" s="2150"/>
      <c r="DA7" s="2151"/>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6"/>
      <c r="AL8" s="2147"/>
      <c r="AM8" s="2147"/>
      <c r="AN8" s="2147"/>
      <c r="AO8" s="2147"/>
      <c r="AP8" s="2147"/>
      <c r="AQ8" s="2147"/>
      <c r="AR8" s="2147"/>
      <c r="AS8" s="2147"/>
      <c r="AT8" s="2147"/>
      <c r="AU8" s="2147"/>
      <c r="AV8" s="2147"/>
      <c r="AW8" s="2147"/>
      <c r="AX8" s="2147"/>
      <c r="AY8" s="2147"/>
      <c r="AZ8" s="2147"/>
      <c r="BA8" s="2147"/>
      <c r="BB8" s="2147"/>
      <c r="BC8" s="2147"/>
      <c r="BD8" s="2147"/>
      <c r="BE8" s="2147"/>
      <c r="BF8" s="2147"/>
      <c r="BG8" s="2147"/>
      <c r="BH8" s="2147"/>
      <c r="BI8" s="2147"/>
      <c r="BJ8" s="2147"/>
      <c r="BK8" s="2148"/>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4"/>
      <c r="AK9" s="1606"/>
      <c r="AL9" s="1608"/>
      <c r="AM9" s="1479">
        <v>1</v>
      </c>
      <c r="AN9" s="1479"/>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30"/>
      <c r="AL10" s="1431"/>
      <c r="AM10" s="1004">
        <v>2</v>
      </c>
      <c r="AN10" s="1004"/>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82" t="s">
        <v>854</v>
      </c>
      <c r="B11" s="983"/>
      <c r="C11" s="983"/>
      <c r="D11" s="983"/>
      <c r="E11" s="983"/>
      <c r="F11" s="983"/>
      <c r="G11" s="983"/>
      <c r="H11" s="983"/>
      <c r="I11" s="983"/>
      <c r="J11" s="983"/>
      <c r="K11" s="983"/>
      <c r="L11" s="983"/>
      <c r="M11" s="983"/>
      <c r="N11" s="983"/>
      <c r="O11" s="983"/>
      <c r="P11" s="984"/>
      <c r="Q11" s="42"/>
      <c r="R11" s="42"/>
      <c r="S11" s="603"/>
      <c r="T11" s="1060" t="s">
        <v>853</v>
      </c>
      <c r="U11" s="1061"/>
      <c r="V11" s="1061"/>
      <c r="W11" s="1061"/>
      <c r="X11" s="1061"/>
      <c r="Y11" s="1061"/>
      <c r="Z11" s="1061"/>
      <c r="AA11" s="1061"/>
      <c r="AB11" s="1061"/>
      <c r="AC11" s="1061"/>
      <c r="AD11" s="1061"/>
      <c r="AE11" s="1061"/>
      <c r="AF11" s="1061"/>
      <c r="AG11" s="1061"/>
      <c r="AH11" s="1061"/>
      <c r="AI11" s="1062"/>
      <c r="AJ11" s="4"/>
      <c r="AK11" s="1430"/>
      <c r="AL11" s="1431"/>
      <c r="AM11" s="1004">
        <v>3</v>
      </c>
      <c r="AN11" s="1004"/>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12" t="s">
        <v>883</v>
      </c>
      <c r="B12" s="1013"/>
      <c r="C12" s="1013"/>
      <c r="D12" s="1013"/>
      <c r="E12" s="1013"/>
      <c r="F12" s="1013"/>
      <c r="G12" s="1010"/>
      <c r="H12" s="1010"/>
      <c r="I12" s="1010"/>
      <c r="J12" s="1010"/>
      <c r="K12" s="1010"/>
      <c r="L12" s="1010"/>
      <c r="M12" s="1010"/>
      <c r="N12" s="1010"/>
      <c r="O12" s="1010"/>
      <c r="P12" s="1011"/>
      <c r="Q12" s="42"/>
      <c r="R12" s="42"/>
      <c r="S12" s="603"/>
      <c r="T12" s="1919"/>
      <c r="U12" s="1063"/>
      <c r="V12" s="1063"/>
      <c r="W12" s="1063"/>
      <c r="X12" s="1063"/>
      <c r="Y12" s="1063"/>
      <c r="Z12" s="1063" t="s">
        <v>102</v>
      </c>
      <c r="AA12" s="1063"/>
      <c r="AB12" s="1063"/>
      <c r="AC12" s="1063"/>
      <c r="AD12" s="1063"/>
      <c r="AE12" s="1063" t="s">
        <v>101</v>
      </c>
      <c r="AF12" s="1063"/>
      <c r="AG12" s="1063"/>
      <c r="AH12" s="1063"/>
      <c r="AI12" s="1064"/>
      <c r="AJ12" s="4"/>
      <c r="AK12" s="1430"/>
      <c r="AL12" s="1431"/>
      <c r="AM12" s="1004">
        <v>4</v>
      </c>
      <c r="AN12" s="1004"/>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77"/>
      <c r="H13" s="1996"/>
      <c r="I13" s="1996"/>
      <c r="J13" s="1996"/>
      <c r="K13" s="1996"/>
      <c r="L13" s="608" t="s">
        <v>133</v>
      </c>
      <c r="M13" s="1100"/>
      <c r="N13" s="1100"/>
      <c r="O13" s="1100"/>
      <c r="P13" s="1419"/>
      <c r="Q13" s="42"/>
      <c r="R13" s="42"/>
      <c r="S13" s="42"/>
      <c r="T13" s="996" t="s">
        <v>865</v>
      </c>
      <c r="U13" s="997"/>
      <c r="V13" s="997"/>
      <c r="W13" s="997"/>
      <c r="X13" s="997"/>
      <c r="Y13" s="997"/>
      <c r="Z13" s="950"/>
      <c r="AA13" s="950"/>
      <c r="AB13" s="950"/>
      <c r="AC13" s="950"/>
      <c r="AD13" s="950"/>
      <c r="AE13" s="2141" t="str">
        <f>AC53</f>
        <v/>
      </c>
      <c r="AF13" s="2141"/>
      <c r="AG13" s="2141"/>
      <c r="AH13" s="2141"/>
      <c r="AI13" s="2142"/>
      <c r="AJ13" s="4"/>
      <c r="AK13" s="1430"/>
      <c r="AL13" s="1431"/>
      <c r="AM13" s="1004">
        <v>5</v>
      </c>
      <c r="AN13" s="1004"/>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6" t="s">
        <v>111</v>
      </c>
      <c r="B14" s="997"/>
      <c r="C14" s="997"/>
      <c r="D14" s="997"/>
      <c r="E14" s="997"/>
      <c r="F14" s="997"/>
      <c r="G14" s="994"/>
      <c r="H14" s="994"/>
      <c r="I14" s="994"/>
      <c r="J14" s="994"/>
      <c r="K14" s="994"/>
      <c r="L14" s="994"/>
      <c r="M14" s="994"/>
      <c r="N14" s="994"/>
      <c r="O14" s="994"/>
      <c r="P14" s="995"/>
      <c r="Q14" s="42"/>
      <c r="R14" s="42"/>
      <c r="S14" s="42"/>
      <c r="T14" s="1042" t="s">
        <v>866</v>
      </c>
      <c r="U14" s="1043"/>
      <c r="V14" s="1043"/>
      <c r="W14" s="1043"/>
      <c r="X14" s="1043"/>
      <c r="Y14" s="1043"/>
      <c r="Z14" s="1476"/>
      <c r="AA14" s="1476"/>
      <c r="AB14" s="1476"/>
      <c r="AC14" s="1476"/>
      <c r="AD14" s="1476"/>
      <c r="AE14" s="1476"/>
      <c r="AF14" s="1476"/>
      <c r="AG14" s="1476"/>
      <c r="AH14" s="1476"/>
      <c r="AI14" s="1995"/>
      <c r="AJ14" s="4"/>
      <c r="AK14" s="1430"/>
      <c r="AL14" s="1431"/>
      <c r="AM14" s="1004">
        <v>6</v>
      </c>
      <c r="AN14" s="1004"/>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91" t="s">
        <v>54</v>
      </c>
      <c r="B15" s="992"/>
      <c r="C15" s="992"/>
      <c r="D15" s="992"/>
      <c r="E15" s="992"/>
      <c r="F15" s="993"/>
      <c r="G15" s="994"/>
      <c r="H15" s="994"/>
      <c r="I15" s="994"/>
      <c r="J15" s="994"/>
      <c r="K15" s="994"/>
      <c r="L15" s="994"/>
      <c r="M15" s="994"/>
      <c r="N15" s="994"/>
      <c r="O15" s="994"/>
      <c r="P15" s="995"/>
      <c r="Q15" s="42"/>
      <c r="R15" s="42"/>
      <c r="S15" s="42"/>
      <c r="T15" s="603"/>
      <c r="U15" s="603"/>
      <c r="V15" s="603"/>
      <c r="W15" s="603"/>
      <c r="X15" s="603"/>
      <c r="Y15" s="603"/>
      <c r="Z15" s="603"/>
      <c r="AA15" s="603"/>
      <c r="AB15" s="603"/>
      <c r="AC15" s="603"/>
      <c r="AD15" s="603"/>
      <c r="AE15" s="603"/>
      <c r="AF15" s="603"/>
      <c r="AG15" s="603"/>
      <c r="AH15" s="603"/>
      <c r="AI15" s="603"/>
      <c r="AJ15" s="4"/>
      <c r="AK15" s="1430"/>
      <c r="AL15" s="1431"/>
      <c r="AM15" s="1004">
        <v>7</v>
      </c>
      <c r="AN15" s="1004"/>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91" t="s">
        <v>150</v>
      </c>
      <c r="B16" s="992"/>
      <c r="C16" s="992"/>
      <c r="D16" s="992"/>
      <c r="E16" s="992"/>
      <c r="F16" s="993"/>
      <c r="G16" s="994"/>
      <c r="H16" s="994"/>
      <c r="I16" s="994"/>
      <c r="J16" s="994"/>
      <c r="K16" s="994"/>
      <c r="L16" s="994"/>
      <c r="M16" s="994"/>
      <c r="N16" s="994"/>
      <c r="O16" s="994"/>
      <c r="P16" s="995"/>
      <c r="Q16" s="42"/>
      <c r="R16" s="42"/>
      <c r="S16" s="42"/>
      <c r="T16" s="603"/>
      <c r="U16" s="603"/>
      <c r="V16" s="603"/>
      <c r="W16" s="603"/>
      <c r="X16" s="603"/>
      <c r="Y16" s="603"/>
      <c r="Z16" s="603"/>
      <c r="AA16" s="603"/>
      <c r="AB16" s="603"/>
      <c r="AC16" s="603"/>
      <c r="AD16" s="603"/>
      <c r="AE16" s="603"/>
      <c r="AF16" s="603"/>
      <c r="AG16" s="603"/>
      <c r="AH16" s="603"/>
      <c r="AI16" s="603"/>
      <c r="AJ16" s="4"/>
      <c r="AK16" s="1430"/>
      <c r="AL16" s="1431"/>
      <c r="AM16" s="1004">
        <v>8</v>
      </c>
      <c r="AN16" s="1004"/>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91" t="s">
        <v>149</v>
      </c>
      <c r="B17" s="992"/>
      <c r="C17" s="992"/>
      <c r="D17" s="992"/>
      <c r="E17" s="992"/>
      <c r="F17" s="993"/>
      <c r="G17" s="1017" t="s">
        <v>148</v>
      </c>
      <c r="H17" s="1017"/>
      <c r="I17" s="1017"/>
      <c r="J17" s="1017"/>
      <c r="K17" s="1017"/>
      <c r="L17" s="1017"/>
      <c r="M17" s="1017"/>
      <c r="N17" s="1017"/>
      <c r="O17" s="1017"/>
      <c r="P17" s="1018"/>
      <c r="Q17" s="42"/>
      <c r="R17" s="42"/>
      <c r="S17" s="603"/>
      <c r="T17" s="749"/>
      <c r="U17" s="749"/>
      <c r="V17" s="749"/>
      <c r="W17" s="749"/>
      <c r="X17" s="749"/>
      <c r="Y17" s="749"/>
      <c r="Z17" s="749"/>
      <c r="AA17" s="749"/>
      <c r="AB17" s="749"/>
      <c r="AC17" s="749"/>
      <c r="AD17" s="749"/>
      <c r="AE17" s="749"/>
      <c r="AF17" s="749"/>
      <c r="AG17" s="749"/>
      <c r="AH17" s="749"/>
      <c r="AI17" s="749"/>
      <c r="AJ17" s="4"/>
      <c r="AK17" s="1430"/>
      <c r="AL17" s="1431"/>
      <c r="AM17" s="1004">
        <v>9</v>
      </c>
      <c r="AN17" s="1004"/>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994"/>
      <c r="H18" s="994"/>
      <c r="I18" s="994"/>
      <c r="J18" s="994"/>
      <c r="K18" s="994"/>
      <c r="L18" s="994"/>
      <c r="M18" s="994"/>
      <c r="N18" s="994"/>
      <c r="O18" s="994"/>
      <c r="P18" s="995"/>
      <c r="Q18" s="42"/>
      <c r="R18" s="42"/>
      <c r="S18" s="42"/>
      <c r="T18" s="170"/>
      <c r="U18" s="170"/>
      <c r="V18" s="170"/>
      <c r="W18" s="170"/>
      <c r="X18" s="170"/>
      <c r="Y18" s="170"/>
      <c r="Z18" s="170"/>
      <c r="AA18" s="170"/>
      <c r="AB18" s="170"/>
      <c r="AC18" s="170"/>
      <c r="AD18" s="170"/>
      <c r="AE18" s="747"/>
      <c r="AF18" s="747"/>
      <c r="AG18" s="748"/>
      <c r="AH18" s="748"/>
      <c r="AI18" s="748"/>
      <c r="AJ18" s="4"/>
      <c r="AK18" s="1430"/>
      <c r="AL18" s="1431"/>
      <c r="AM18" s="1004">
        <v>10</v>
      </c>
      <c r="AN18" s="1004"/>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57"/>
      <c r="H19" s="994"/>
      <c r="I19" s="994"/>
      <c r="J19" s="994"/>
      <c r="K19" s="994"/>
      <c r="L19" s="994"/>
      <c r="M19" s="994"/>
      <c r="N19" s="994"/>
      <c r="O19" s="994"/>
      <c r="P19" s="995"/>
      <c r="Q19" s="42"/>
      <c r="R19" s="42"/>
      <c r="S19" s="42"/>
      <c r="T19" s="42"/>
      <c r="U19" s="42"/>
      <c r="V19" s="42"/>
      <c r="W19" s="42"/>
      <c r="X19" s="42"/>
      <c r="Y19" s="42"/>
      <c r="Z19" s="579"/>
      <c r="AA19" s="579"/>
      <c r="AB19" s="579"/>
      <c r="AC19" s="579"/>
      <c r="AD19" s="579"/>
      <c r="AE19" s="579"/>
      <c r="AF19" s="579"/>
      <c r="AG19" s="579"/>
      <c r="AH19" s="579"/>
      <c r="AI19" s="579"/>
      <c r="AJ19" s="4"/>
      <c r="AK19" s="1430"/>
      <c r="AL19" s="1431"/>
      <c r="AM19" s="1004">
        <v>11</v>
      </c>
      <c r="AN19" s="1004"/>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42" t="s">
        <v>163</v>
      </c>
      <c r="B20" s="1043"/>
      <c r="C20" s="1043"/>
      <c r="D20" s="1043"/>
      <c r="E20" s="1043"/>
      <c r="F20" s="1043"/>
      <c r="G20" s="1338"/>
      <c r="H20" s="1338"/>
      <c r="I20" s="1338"/>
      <c r="J20" s="1338"/>
      <c r="K20" s="1338"/>
      <c r="L20" s="1338"/>
      <c r="M20" s="1338"/>
      <c r="N20" s="1338"/>
      <c r="O20" s="1338"/>
      <c r="P20" s="1993"/>
      <c r="Q20" s="42"/>
      <c r="R20" s="42"/>
      <c r="S20" s="42"/>
      <c r="T20" s="42"/>
      <c r="U20" s="42"/>
      <c r="V20" s="42"/>
      <c r="W20" s="42"/>
      <c r="X20" s="42"/>
      <c r="Y20" s="42"/>
      <c r="Z20" s="579"/>
      <c r="AA20" s="579"/>
      <c r="AB20" s="579"/>
      <c r="AC20" s="579"/>
      <c r="AD20" s="579"/>
      <c r="AE20" s="579"/>
      <c r="AF20" s="579"/>
      <c r="AG20" s="579"/>
      <c r="AH20" s="579"/>
      <c r="AI20" s="579"/>
      <c r="AJ20" s="4"/>
      <c r="AK20" s="1430"/>
      <c r="AL20" s="1431"/>
      <c r="AM20" s="1004">
        <v>12</v>
      </c>
      <c r="AN20" s="1004"/>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5" t="s">
        <v>223</v>
      </c>
      <c r="BN20" s="2136"/>
      <c r="BO20" s="2137"/>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30"/>
      <c r="AL21" s="1431"/>
      <c r="AM21" s="1004">
        <v>13</v>
      </c>
      <c r="AN21" s="1004"/>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5" t="s">
        <v>221</v>
      </c>
      <c r="BO21" s="2137"/>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30"/>
      <c r="AL22" s="1431"/>
      <c r="AM22" s="1004">
        <v>14</v>
      </c>
      <c r="AN22" s="1004"/>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5" t="s">
        <v>219</v>
      </c>
      <c r="BO22" s="2137"/>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30"/>
      <c r="AL23" s="1431"/>
      <c r="AM23" s="1004">
        <v>15</v>
      </c>
      <c r="AN23" s="1004"/>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5" t="s">
        <v>217</v>
      </c>
      <c r="BO23" s="2137"/>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92"/>
      <c r="AL24" s="1604"/>
      <c r="AM24" s="1544">
        <v>16</v>
      </c>
      <c r="AN24" s="154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8" t="s">
        <v>92</v>
      </c>
      <c r="AW28" s="956"/>
      <c r="AX28" s="956"/>
      <c r="AY28" s="956"/>
      <c r="AZ28" s="956"/>
      <c r="BA28" s="956"/>
      <c r="BB28" s="956"/>
      <c r="BC28" s="2139"/>
      <c r="BD28" s="573"/>
      <c r="BE28" s="4"/>
      <c r="BF28" s="955" t="s">
        <v>696</v>
      </c>
      <c r="BG28" s="956"/>
      <c r="BH28" s="956"/>
      <c r="BI28" s="956"/>
      <c r="BJ28" s="956"/>
      <c r="BK28" s="956"/>
      <c r="BL28" s="956"/>
      <c r="BM28" s="956"/>
      <c r="BN28" s="956"/>
      <c r="BO28" s="956"/>
      <c r="BP28" s="956"/>
      <c r="BQ28" s="956"/>
      <c r="BR28" s="956"/>
      <c r="BS28" s="956"/>
      <c r="BT28" s="95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4" t="s">
        <v>91</v>
      </c>
      <c r="AW29" s="1836"/>
      <c r="AX29" s="1836"/>
      <c r="AY29" s="1836"/>
      <c r="AZ29" s="1836"/>
      <c r="BA29" s="1837"/>
      <c r="BB29" s="2022"/>
      <c r="BC29" s="2023"/>
      <c r="BD29" s="571"/>
      <c r="BE29" s="4"/>
      <c r="BF29" s="973"/>
      <c r="BG29" s="974"/>
      <c r="BH29" s="974"/>
      <c r="BI29" s="974"/>
      <c r="BJ29" s="975"/>
      <c r="BK29" s="976"/>
      <c r="BL29" s="974"/>
      <c r="BM29" s="974"/>
      <c r="BN29" s="974"/>
      <c r="BO29" s="975"/>
      <c r="BP29" s="976"/>
      <c r="BQ29" s="974"/>
      <c r="BR29" s="974"/>
      <c r="BS29" s="974"/>
      <c r="BT29" s="97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5" t="s">
        <v>749</v>
      </c>
      <c r="AL30" s="2126"/>
      <c r="AM30" s="2126"/>
      <c r="AN30" s="2126"/>
      <c r="AO30" s="2126"/>
      <c r="AP30" s="2126"/>
      <c r="AQ30" s="2126"/>
      <c r="AR30" s="2126"/>
      <c r="AS30" s="2127"/>
      <c r="AT30" s="4"/>
      <c r="AU30" s="570"/>
      <c r="AV30" s="2134" t="s">
        <v>90</v>
      </c>
      <c r="AW30" s="1015"/>
      <c r="AX30" s="1015"/>
      <c r="AY30" s="1015"/>
      <c r="AZ30" s="1015"/>
      <c r="BA30" s="1016"/>
      <c r="BB30" s="2025"/>
      <c r="BC30" s="2026"/>
      <c r="BD30" s="569"/>
      <c r="BE30" s="4"/>
      <c r="BF30" s="969"/>
      <c r="BG30" s="945"/>
      <c r="BH30" s="945"/>
      <c r="BI30" s="945"/>
      <c r="BJ30" s="946"/>
      <c r="BK30" s="944"/>
      <c r="BL30" s="945"/>
      <c r="BM30" s="945"/>
      <c r="BN30" s="945"/>
      <c r="BO30" s="946"/>
      <c r="BP30" s="944"/>
      <c r="BQ30" s="945"/>
      <c r="BR30" s="945"/>
      <c r="BS30" s="945"/>
      <c r="BT30" s="94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4" t="s">
        <v>60</v>
      </c>
      <c r="B31" s="2115"/>
      <c r="C31" s="2115"/>
      <c r="D31" s="2115"/>
      <c r="E31" s="2115"/>
      <c r="F31" s="2115"/>
      <c r="G31" s="2115"/>
      <c r="H31" s="2118" t="s">
        <v>356</v>
      </c>
      <c r="I31" s="2118"/>
      <c r="J31" s="2118"/>
      <c r="K31" s="2118"/>
      <c r="L31" s="2118"/>
      <c r="M31" s="2118"/>
      <c r="N31" s="2118"/>
      <c r="O31" s="2118"/>
      <c r="P31" s="2118"/>
      <c r="Q31" s="2115" t="s">
        <v>59</v>
      </c>
      <c r="R31" s="2115"/>
      <c r="S31" s="2115"/>
      <c r="T31" s="2118" t="s">
        <v>58</v>
      </c>
      <c r="U31" s="2118"/>
      <c r="V31" s="2118"/>
      <c r="W31" s="2118"/>
      <c r="X31" s="2118"/>
      <c r="Y31" s="2118"/>
      <c r="Z31" s="2118"/>
      <c r="AA31" s="2118"/>
      <c r="AB31" s="2118"/>
      <c r="AC31" s="2115" t="s">
        <v>57</v>
      </c>
      <c r="AD31" s="2115"/>
      <c r="AE31" s="2115"/>
      <c r="AF31" s="2119" t="s">
        <v>39</v>
      </c>
      <c r="AG31" s="1201"/>
      <c r="AH31" s="1201"/>
      <c r="AI31" s="2120"/>
      <c r="AJ31" s="4"/>
      <c r="AK31" s="2128"/>
      <c r="AL31" s="2129"/>
      <c r="AM31" s="2129"/>
      <c r="AN31" s="2129"/>
      <c r="AO31" s="2129"/>
      <c r="AP31" s="2129"/>
      <c r="AQ31" s="2129"/>
      <c r="AR31" s="2129"/>
      <c r="AS31" s="2130"/>
      <c r="AT31" s="4"/>
      <c r="AU31" s="568"/>
      <c r="AV31" s="567"/>
      <c r="AW31" s="567"/>
      <c r="AX31" s="567"/>
      <c r="AY31" s="567"/>
      <c r="AZ31" s="567"/>
      <c r="BA31" s="567"/>
      <c r="BB31" s="567"/>
      <c r="BC31" s="567"/>
      <c r="BD31" s="566"/>
      <c r="BE31" s="4"/>
      <c r="BF31" s="969"/>
      <c r="BG31" s="945"/>
      <c r="BH31" s="945"/>
      <c r="BI31" s="945"/>
      <c r="BJ31" s="946"/>
      <c r="BK31" s="944"/>
      <c r="BL31" s="945"/>
      <c r="BM31" s="945"/>
      <c r="BN31" s="945"/>
      <c r="BO31" s="946"/>
      <c r="BP31" s="944"/>
      <c r="BQ31" s="945"/>
      <c r="BR31" s="945"/>
      <c r="BS31" s="945"/>
      <c r="BT31" s="94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6"/>
      <c r="B32" s="2117"/>
      <c r="C32" s="2117"/>
      <c r="D32" s="2117"/>
      <c r="E32" s="2117"/>
      <c r="F32" s="2117"/>
      <c r="G32" s="2117"/>
      <c r="H32" s="1046" t="s">
        <v>55</v>
      </c>
      <c r="I32" s="1046"/>
      <c r="J32" s="1046"/>
      <c r="K32" s="1046" t="s">
        <v>54</v>
      </c>
      <c r="L32" s="1046"/>
      <c r="M32" s="1046"/>
      <c r="N32" s="1046" t="s">
        <v>653</v>
      </c>
      <c r="O32" s="1046"/>
      <c r="P32" s="1046"/>
      <c r="Q32" s="2117"/>
      <c r="R32" s="2117"/>
      <c r="S32" s="2117"/>
      <c r="T32" s="1046" t="s">
        <v>52</v>
      </c>
      <c r="U32" s="1046"/>
      <c r="V32" s="1046"/>
      <c r="W32" s="1046" t="s">
        <v>51</v>
      </c>
      <c r="X32" s="1046"/>
      <c r="Y32" s="1046"/>
      <c r="Z32" s="1046" t="s">
        <v>50</v>
      </c>
      <c r="AA32" s="1046"/>
      <c r="AB32" s="1046"/>
      <c r="AC32" s="2117"/>
      <c r="AD32" s="2117"/>
      <c r="AE32" s="2117"/>
      <c r="AF32" s="2121"/>
      <c r="AG32" s="2122"/>
      <c r="AH32" s="2122"/>
      <c r="AI32" s="2123"/>
      <c r="AJ32" s="4"/>
      <c r="AK32" s="2131"/>
      <c r="AL32" s="2132"/>
      <c r="AM32" s="2132"/>
      <c r="AN32" s="2132"/>
      <c r="AO32" s="2132"/>
      <c r="AP32" s="2132"/>
      <c r="AQ32" s="2132"/>
      <c r="AR32" s="2132"/>
      <c r="AS32" s="2133"/>
      <c r="AT32" s="4"/>
      <c r="AU32" s="955" t="s">
        <v>56</v>
      </c>
      <c r="AV32" s="956"/>
      <c r="AW32" s="956"/>
      <c r="AX32" s="956"/>
      <c r="AY32" s="956"/>
      <c r="AZ32" s="956"/>
      <c r="BA32" s="956"/>
      <c r="BB32" s="956"/>
      <c r="BC32" s="956"/>
      <c r="BD32" s="957"/>
      <c r="BE32" s="4"/>
      <c r="BF32" s="969"/>
      <c r="BG32" s="945"/>
      <c r="BH32" s="945"/>
      <c r="BI32" s="945"/>
      <c r="BJ32" s="946"/>
      <c r="BK32" s="944"/>
      <c r="BL32" s="945"/>
      <c r="BM32" s="945"/>
      <c r="BN32" s="945"/>
      <c r="BO32" s="946"/>
      <c r="BP32" s="944"/>
      <c r="BQ32" s="945"/>
      <c r="BR32" s="945"/>
      <c r="BS32" s="945"/>
      <c r="BT32" s="94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7"/>
      <c r="B33" s="1988"/>
      <c r="C33" s="1988"/>
      <c r="D33" s="1988"/>
      <c r="E33" s="1988"/>
      <c r="F33" s="1988"/>
      <c r="G33" s="1988"/>
      <c r="H33" s="1640"/>
      <c r="I33" s="1640"/>
      <c r="J33" s="1640"/>
      <c r="K33" s="1640"/>
      <c r="L33" s="1640"/>
      <c r="M33" s="1640"/>
      <c r="N33" s="2113"/>
      <c r="O33" s="1640"/>
      <c r="P33" s="1640"/>
      <c r="Q33" s="1640"/>
      <c r="R33" s="1640"/>
      <c r="S33" s="1640"/>
      <c r="T33" s="1629"/>
      <c r="U33" s="1629"/>
      <c r="V33" s="1629"/>
      <c r="W33" s="1629"/>
      <c r="X33" s="1629"/>
      <c r="Y33" s="1629"/>
      <c r="Z33" s="1629"/>
      <c r="AA33" s="1629"/>
      <c r="AB33" s="1629"/>
      <c r="AC33" s="1629"/>
      <c r="AD33" s="1629"/>
      <c r="AE33" s="1629"/>
      <c r="AF33" s="1640"/>
      <c r="AG33" s="1640"/>
      <c r="AH33" s="1640"/>
      <c r="AI33" s="1991"/>
      <c r="AJ33" s="4"/>
      <c r="AK33" s="1577" t="str">
        <f>IFERROR(AN33*(1-$BB$30),"")</f>
        <v/>
      </c>
      <c r="AL33" s="1578"/>
      <c r="AM33" s="1578"/>
      <c r="AN33" s="1578" t="str">
        <f>IFERROR(($AK$53*Q33),"")</f>
        <v/>
      </c>
      <c r="AO33" s="1578"/>
      <c r="AP33" s="1578"/>
      <c r="AQ33" s="1578" t="str">
        <f>IFERROR(AN33*(1+$BB$29),"")</f>
        <v/>
      </c>
      <c r="AR33" s="1578"/>
      <c r="AS33" s="1579"/>
      <c r="AT33" s="4"/>
      <c r="AU33" s="2109" t="str">
        <f t="shared" ref="AU33:AU53" si="0">IF(AC33="","",IF(AC33&lt;Q33-(Q33*$BB$30),"Below "&amp;$BB$30*100&amp;"% by "&amp;Q33-(Q33*$BB$30)-AC33&amp;" CFM",IF(AC33&gt;Q33+(Q33*$BB$29),"Above "&amp;$BB$29*100&amp;"% by "&amp;AC33-Q33-(Q33*$BB$29)&amp;" CFM","")))</f>
        <v/>
      </c>
      <c r="AV33" s="2110"/>
      <c r="AW33" s="2110"/>
      <c r="AX33" s="2110"/>
      <c r="AY33" s="2110"/>
      <c r="AZ33" s="2110"/>
      <c r="BA33" s="2110"/>
      <c r="BB33" s="2110"/>
      <c r="BC33" s="2110"/>
      <c r="BD33" s="2111"/>
      <c r="BE33" s="4"/>
      <c r="BF33" s="969"/>
      <c r="BG33" s="945"/>
      <c r="BH33" s="945"/>
      <c r="BI33" s="945"/>
      <c r="BJ33" s="946"/>
      <c r="BK33" s="944"/>
      <c r="BL33" s="945"/>
      <c r="BM33" s="945"/>
      <c r="BN33" s="945"/>
      <c r="BO33" s="946"/>
      <c r="BP33" s="944"/>
      <c r="BQ33" s="945"/>
      <c r="BR33" s="945"/>
      <c r="BS33" s="945"/>
      <c r="BT33" s="94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7"/>
      <c r="B34" s="1988"/>
      <c r="C34" s="1988"/>
      <c r="D34" s="1988"/>
      <c r="E34" s="1988"/>
      <c r="F34" s="1988"/>
      <c r="G34" s="1988"/>
      <c r="H34" s="1010"/>
      <c r="I34" s="1010"/>
      <c r="J34" s="1010"/>
      <c r="K34" s="1010"/>
      <c r="L34" s="1010"/>
      <c r="M34" s="1010"/>
      <c r="N34" s="2112"/>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577" t="str">
        <f t="shared" ref="AK34:AK52" si="1">IFERROR(AN34*(1-$BB$30),"")</f>
        <v/>
      </c>
      <c r="AL34" s="1578"/>
      <c r="AM34" s="1578"/>
      <c r="AN34" s="1578" t="str">
        <f t="shared" ref="AN34:AN52" si="2">IFERROR(($AK$53*Q34),"")</f>
        <v/>
      </c>
      <c r="AO34" s="1578"/>
      <c r="AP34" s="1578"/>
      <c r="AQ34" s="1578" t="str">
        <f t="shared" ref="AQ34:AQ52" si="3">IFERROR(AN34*(1+$BB$29),"")</f>
        <v/>
      </c>
      <c r="AR34" s="1578"/>
      <c r="AS34" s="1579"/>
      <c r="AT34" s="4"/>
      <c r="AU34" s="2109" t="str">
        <f t="shared" si="0"/>
        <v/>
      </c>
      <c r="AV34" s="2110"/>
      <c r="AW34" s="2110"/>
      <c r="AX34" s="2110"/>
      <c r="AY34" s="2110"/>
      <c r="AZ34" s="2110"/>
      <c r="BA34" s="2110"/>
      <c r="BB34" s="2110"/>
      <c r="BC34" s="2110"/>
      <c r="BD34" s="2111"/>
      <c r="BE34" s="4"/>
      <c r="BF34" s="952"/>
      <c r="BG34" s="942"/>
      <c r="BH34" s="942"/>
      <c r="BI34" s="942"/>
      <c r="BJ34" s="943"/>
      <c r="BK34" s="941"/>
      <c r="BL34" s="942"/>
      <c r="BM34" s="942"/>
      <c r="BN34" s="942"/>
      <c r="BO34" s="943"/>
      <c r="BP34" s="941"/>
      <c r="BQ34" s="942"/>
      <c r="BR34" s="942"/>
      <c r="BS34" s="942"/>
      <c r="BT34" s="95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7"/>
      <c r="B35" s="1988"/>
      <c r="C35" s="1988"/>
      <c r="D35" s="1988"/>
      <c r="E35" s="1988"/>
      <c r="F35" s="1988"/>
      <c r="G35" s="1988"/>
      <c r="H35" s="1010"/>
      <c r="I35" s="1010"/>
      <c r="J35" s="1010"/>
      <c r="K35" s="1010"/>
      <c r="L35" s="1010"/>
      <c r="M35" s="1010"/>
      <c r="N35" s="2112"/>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577" t="str">
        <f t="shared" si="1"/>
        <v/>
      </c>
      <c r="AL35" s="1578"/>
      <c r="AM35" s="1578"/>
      <c r="AN35" s="1578" t="str">
        <f t="shared" si="2"/>
        <v/>
      </c>
      <c r="AO35" s="1578"/>
      <c r="AP35" s="1578"/>
      <c r="AQ35" s="1578" t="str">
        <f t="shared" si="3"/>
        <v/>
      </c>
      <c r="AR35" s="1578"/>
      <c r="AS35" s="1579"/>
      <c r="AT35" s="4"/>
      <c r="AU35" s="2109" t="str">
        <f t="shared" si="0"/>
        <v/>
      </c>
      <c r="AV35" s="2110"/>
      <c r="AW35" s="2110"/>
      <c r="AX35" s="2110"/>
      <c r="AY35" s="2110"/>
      <c r="AZ35" s="2110"/>
      <c r="BA35" s="2110"/>
      <c r="BB35" s="2110"/>
      <c r="BC35" s="2110"/>
      <c r="BD35" s="2111"/>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577" t="str">
        <f t="shared" si="1"/>
        <v/>
      </c>
      <c r="AL36" s="1578"/>
      <c r="AM36" s="1578"/>
      <c r="AN36" s="1578" t="str">
        <f t="shared" si="2"/>
        <v/>
      </c>
      <c r="AO36" s="1578"/>
      <c r="AP36" s="1578"/>
      <c r="AQ36" s="1578" t="str">
        <f t="shared" si="3"/>
        <v/>
      </c>
      <c r="AR36" s="1578"/>
      <c r="AS36" s="1579"/>
      <c r="AT36" s="4"/>
      <c r="AU36" s="2109" t="str">
        <f t="shared" si="0"/>
        <v/>
      </c>
      <c r="AV36" s="2110"/>
      <c r="AW36" s="2110"/>
      <c r="AX36" s="2110"/>
      <c r="AY36" s="2110"/>
      <c r="AZ36" s="2110"/>
      <c r="BA36" s="2110"/>
      <c r="BB36" s="2110"/>
      <c r="BC36" s="2110"/>
      <c r="BD36" s="2111"/>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577" t="str">
        <f t="shared" si="1"/>
        <v/>
      </c>
      <c r="AL37" s="1578"/>
      <c r="AM37" s="1578"/>
      <c r="AN37" s="1578" t="str">
        <f t="shared" si="2"/>
        <v/>
      </c>
      <c r="AO37" s="1578"/>
      <c r="AP37" s="1578"/>
      <c r="AQ37" s="1578" t="str">
        <f t="shared" si="3"/>
        <v/>
      </c>
      <c r="AR37" s="1578"/>
      <c r="AS37" s="1579"/>
      <c r="AT37" s="4"/>
      <c r="AU37" s="2109" t="str">
        <f t="shared" si="0"/>
        <v/>
      </c>
      <c r="AV37" s="2110"/>
      <c r="AW37" s="2110"/>
      <c r="AX37" s="2110"/>
      <c r="AY37" s="2110"/>
      <c r="AZ37" s="2110"/>
      <c r="BA37" s="2110"/>
      <c r="BB37" s="2110"/>
      <c r="BC37" s="2110"/>
      <c r="BD37" s="2111"/>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577" t="str">
        <f t="shared" si="1"/>
        <v/>
      </c>
      <c r="AL38" s="1578"/>
      <c r="AM38" s="1578"/>
      <c r="AN38" s="1578" t="str">
        <f t="shared" si="2"/>
        <v/>
      </c>
      <c r="AO38" s="1578"/>
      <c r="AP38" s="1578"/>
      <c r="AQ38" s="1578" t="str">
        <f t="shared" si="3"/>
        <v/>
      </c>
      <c r="AR38" s="1578"/>
      <c r="AS38" s="1579"/>
      <c r="AT38" s="4"/>
      <c r="AU38" s="2109" t="str">
        <f t="shared" si="0"/>
        <v/>
      </c>
      <c r="AV38" s="2110"/>
      <c r="AW38" s="2110"/>
      <c r="AX38" s="2110"/>
      <c r="AY38" s="2110"/>
      <c r="AZ38" s="2110"/>
      <c r="BA38" s="2110"/>
      <c r="BB38" s="2110"/>
      <c r="BC38" s="2110"/>
      <c r="BD38" s="2111"/>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577" t="str">
        <f t="shared" si="1"/>
        <v/>
      </c>
      <c r="AL39" s="1578"/>
      <c r="AM39" s="1578"/>
      <c r="AN39" s="1578" t="str">
        <f t="shared" si="2"/>
        <v/>
      </c>
      <c r="AO39" s="1578"/>
      <c r="AP39" s="1578"/>
      <c r="AQ39" s="1578" t="str">
        <f t="shared" si="3"/>
        <v/>
      </c>
      <c r="AR39" s="1578"/>
      <c r="AS39" s="1579"/>
      <c r="AT39" s="4"/>
      <c r="AU39" s="2109" t="str">
        <f t="shared" si="0"/>
        <v/>
      </c>
      <c r="AV39" s="2110"/>
      <c r="AW39" s="2110"/>
      <c r="AX39" s="2110"/>
      <c r="AY39" s="2110"/>
      <c r="AZ39" s="2110"/>
      <c r="BA39" s="2110"/>
      <c r="BB39" s="2110"/>
      <c r="BC39" s="2110"/>
      <c r="BD39" s="2111"/>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577" t="str">
        <f t="shared" si="1"/>
        <v/>
      </c>
      <c r="AL40" s="1578"/>
      <c r="AM40" s="1578"/>
      <c r="AN40" s="1578" t="str">
        <f t="shared" si="2"/>
        <v/>
      </c>
      <c r="AO40" s="1578"/>
      <c r="AP40" s="1578"/>
      <c r="AQ40" s="1578" t="str">
        <f t="shared" si="3"/>
        <v/>
      </c>
      <c r="AR40" s="1578"/>
      <c r="AS40" s="1579"/>
      <c r="AT40" s="4"/>
      <c r="AU40" s="2109" t="str">
        <f t="shared" si="0"/>
        <v/>
      </c>
      <c r="AV40" s="2110"/>
      <c r="AW40" s="2110"/>
      <c r="AX40" s="2110"/>
      <c r="AY40" s="2110"/>
      <c r="AZ40" s="2110"/>
      <c r="BA40" s="2110"/>
      <c r="BB40" s="2110"/>
      <c r="BC40" s="2110"/>
      <c r="BD40" s="2111"/>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577" t="str">
        <f t="shared" si="1"/>
        <v/>
      </c>
      <c r="AL41" s="1578"/>
      <c r="AM41" s="1578"/>
      <c r="AN41" s="1578" t="str">
        <f t="shared" si="2"/>
        <v/>
      </c>
      <c r="AO41" s="1578"/>
      <c r="AP41" s="1578"/>
      <c r="AQ41" s="1578" t="str">
        <f t="shared" si="3"/>
        <v/>
      </c>
      <c r="AR41" s="1578"/>
      <c r="AS41" s="1579"/>
      <c r="AT41" s="4"/>
      <c r="AU41" s="2109" t="str">
        <f t="shared" si="0"/>
        <v/>
      </c>
      <c r="AV41" s="2110"/>
      <c r="AW41" s="2110"/>
      <c r="AX41" s="2110"/>
      <c r="AY41" s="2110"/>
      <c r="AZ41" s="2110"/>
      <c r="BA41" s="2110"/>
      <c r="BB41" s="2110"/>
      <c r="BC41" s="2110"/>
      <c r="BD41" s="2111"/>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577" t="str">
        <f t="shared" si="1"/>
        <v/>
      </c>
      <c r="AL42" s="1578"/>
      <c r="AM42" s="1578"/>
      <c r="AN42" s="1578" t="str">
        <f t="shared" si="2"/>
        <v/>
      </c>
      <c r="AO42" s="1578"/>
      <c r="AP42" s="1578"/>
      <c r="AQ42" s="1578" t="str">
        <f t="shared" si="3"/>
        <v/>
      </c>
      <c r="AR42" s="1578"/>
      <c r="AS42" s="1579"/>
      <c r="AT42" s="4"/>
      <c r="AU42" s="2109" t="str">
        <f t="shared" si="0"/>
        <v/>
      </c>
      <c r="AV42" s="2110"/>
      <c r="AW42" s="2110"/>
      <c r="AX42" s="2110"/>
      <c r="AY42" s="2110"/>
      <c r="AZ42" s="2110"/>
      <c r="BA42" s="2110"/>
      <c r="BB42" s="2110"/>
      <c r="BC42" s="2110"/>
      <c r="BD42" s="2111"/>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577" t="str">
        <f t="shared" si="1"/>
        <v/>
      </c>
      <c r="AL43" s="1578"/>
      <c r="AM43" s="1578"/>
      <c r="AN43" s="1578" t="str">
        <f t="shared" si="2"/>
        <v/>
      </c>
      <c r="AO43" s="1578"/>
      <c r="AP43" s="1578"/>
      <c r="AQ43" s="1578" t="str">
        <f t="shared" si="3"/>
        <v/>
      </c>
      <c r="AR43" s="1578"/>
      <c r="AS43" s="1579"/>
      <c r="AT43" s="4"/>
      <c r="AU43" s="2109" t="str">
        <f t="shared" si="0"/>
        <v/>
      </c>
      <c r="AV43" s="2110"/>
      <c r="AW43" s="2110"/>
      <c r="AX43" s="2110"/>
      <c r="AY43" s="2110"/>
      <c r="AZ43" s="2110"/>
      <c r="BA43" s="2110"/>
      <c r="BB43" s="2110"/>
      <c r="BC43" s="2110"/>
      <c r="BD43" s="2111"/>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577" t="str">
        <f t="shared" si="1"/>
        <v/>
      </c>
      <c r="AL44" s="1578"/>
      <c r="AM44" s="1578"/>
      <c r="AN44" s="1578" t="str">
        <f t="shared" si="2"/>
        <v/>
      </c>
      <c r="AO44" s="1578"/>
      <c r="AP44" s="1578"/>
      <c r="AQ44" s="1578" t="str">
        <f t="shared" si="3"/>
        <v/>
      </c>
      <c r="AR44" s="1578"/>
      <c r="AS44" s="1579"/>
      <c r="AT44" s="4"/>
      <c r="AU44" s="2109" t="str">
        <f t="shared" si="0"/>
        <v/>
      </c>
      <c r="AV44" s="2110"/>
      <c r="AW44" s="2110"/>
      <c r="AX44" s="2110"/>
      <c r="AY44" s="2110"/>
      <c r="AZ44" s="2110"/>
      <c r="BA44" s="2110"/>
      <c r="BB44" s="2110"/>
      <c r="BC44" s="2110"/>
      <c r="BD44" s="2111"/>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577" t="str">
        <f t="shared" si="1"/>
        <v/>
      </c>
      <c r="AL45" s="1578"/>
      <c r="AM45" s="1578"/>
      <c r="AN45" s="1578" t="str">
        <f t="shared" si="2"/>
        <v/>
      </c>
      <c r="AO45" s="1578"/>
      <c r="AP45" s="1578"/>
      <c r="AQ45" s="1578" t="str">
        <f t="shared" si="3"/>
        <v/>
      </c>
      <c r="AR45" s="1578"/>
      <c r="AS45" s="1579"/>
      <c r="AT45" s="4"/>
      <c r="AU45" s="2109" t="str">
        <f t="shared" si="0"/>
        <v/>
      </c>
      <c r="AV45" s="2110"/>
      <c r="AW45" s="2110"/>
      <c r="AX45" s="2110"/>
      <c r="AY45" s="2110"/>
      <c r="AZ45" s="2110"/>
      <c r="BA45" s="2110"/>
      <c r="BB45" s="2110"/>
      <c r="BC45" s="2110"/>
      <c r="BD45" s="2111"/>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577" t="str">
        <f t="shared" si="1"/>
        <v/>
      </c>
      <c r="AL46" s="1578"/>
      <c r="AM46" s="1578"/>
      <c r="AN46" s="1578" t="str">
        <f t="shared" si="2"/>
        <v/>
      </c>
      <c r="AO46" s="1578"/>
      <c r="AP46" s="1578"/>
      <c r="AQ46" s="1578" t="str">
        <f t="shared" si="3"/>
        <v/>
      </c>
      <c r="AR46" s="1578"/>
      <c r="AS46" s="1579"/>
      <c r="AT46" s="4"/>
      <c r="AU46" s="2109" t="str">
        <f t="shared" si="0"/>
        <v/>
      </c>
      <c r="AV46" s="2110"/>
      <c r="AW46" s="2110"/>
      <c r="AX46" s="2110"/>
      <c r="AY46" s="2110"/>
      <c r="AZ46" s="2110"/>
      <c r="BA46" s="2110"/>
      <c r="BB46" s="2110"/>
      <c r="BC46" s="2110"/>
      <c r="BD46" s="2111"/>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577" t="str">
        <f t="shared" si="1"/>
        <v/>
      </c>
      <c r="AL47" s="1578"/>
      <c r="AM47" s="1578"/>
      <c r="AN47" s="1578" t="str">
        <f t="shared" si="2"/>
        <v/>
      </c>
      <c r="AO47" s="1578"/>
      <c r="AP47" s="1578"/>
      <c r="AQ47" s="1578" t="str">
        <f t="shared" si="3"/>
        <v/>
      </c>
      <c r="AR47" s="1578"/>
      <c r="AS47" s="1579"/>
      <c r="AT47" s="4"/>
      <c r="AU47" s="2109" t="str">
        <f t="shared" si="0"/>
        <v/>
      </c>
      <c r="AV47" s="2110"/>
      <c r="AW47" s="2110"/>
      <c r="AX47" s="2110"/>
      <c r="AY47" s="2110"/>
      <c r="AZ47" s="2110"/>
      <c r="BA47" s="2110"/>
      <c r="BB47" s="2110"/>
      <c r="BC47" s="2110"/>
      <c r="BD47" s="2111"/>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577" t="str">
        <f t="shared" si="1"/>
        <v/>
      </c>
      <c r="AL48" s="1578"/>
      <c r="AM48" s="1578"/>
      <c r="AN48" s="1578" t="str">
        <f t="shared" si="2"/>
        <v/>
      </c>
      <c r="AO48" s="1578"/>
      <c r="AP48" s="1578"/>
      <c r="AQ48" s="1578" t="str">
        <f t="shared" si="3"/>
        <v/>
      </c>
      <c r="AR48" s="1578"/>
      <c r="AS48" s="1579"/>
      <c r="AT48" s="4"/>
      <c r="AU48" s="2109" t="str">
        <f t="shared" si="0"/>
        <v/>
      </c>
      <c r="AV48" s="2110"/>
      <c r="AW48" s="2110"/>
      <c r="AX48" s="2110"/>
      <c r="AY48" s="2110"/>
      <c r="AZ48" s="2110"/>
      <c r="BA48" s="2110"/>
      <c r="BB48" s="2110"/>
      <c r="BC48" s="2110"/>
      <c r="BD48" s="2111"/>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577" t="str">
        <f t="shared" si="1"/>
        <v/>
      </c>
      <c r="AL49" s="1578"/>
      <c r="AM49" s="1578"/>
      <c r="AN49" s="1578" t="str">
        <f t="shared" si="2"/>
        <v/>
      </c>
      <c r="AO49" s="1578"/>
      <c r="AP49" s="1578"/>
      <c r="AQ49" s="1578" t="str">
        <f t="shared" si="3"/>
        <v/>
      </c>
      <c r="AR49" s="1578"/>
      <c r="AS49" s="1579"/>
      <c r="AT49" s="4"/>
      <c r="AU49" s="2109" t="str">
        <f t="shared" si="0"/>
        <v/>
      </c>
      <c r="AV49" s="2110"/>
      <c r="AW49" s="2110"/>
      <c r="AX49" s="2110"/>
      <c r="AY49" s="2110"/>
      <c r="AZ49" s="2110"/>
      <c r="BA49" s="2110"/>
      <c r="BB49" s="2110"/>
      <c r="BC49" s="2110"/>
      <c r="BD49" s="2111"/>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577" t="str">
        <f t="shared" si="1"/>
        <v/>
      </c>
      <c r="AL50" s="1578"/>
      <c r="AM50" s="1578"/>
      <c r="AN50" s="1578" t="str">
        <f t="shared" si="2"/>
        <v/>
      </c>
      <c r="AO50" s="1578"/>
      <c r="AP50" s="1578"/>
      <c r="AQ50" s="1578" t="str">
        <f t="shared" si="3"/>
        <v/>
      </c>
      <c r="AR50" s="1578"/>
      <c r="AS50" s="1579"/>
      <c r="AT50" s="4"/>
      <c r="AU50" s="2109" t="str">
        <f t="shared" si="0"/>
        <v/>
      </c>
      <c r="AV50" s="2110"/>
      <c r="AW50" s="2110"/>
      <c r="AX50" s="2110"/>
      <c r="AY50" s="2110"/>
      <c r="AZ50" s="2110"/>
      <c r="BA50" s="2110"/>
      <c r="BB50" s="2110"/>
      <c r="BC50" s="2110"/>
      <c r="BD50" s="2111"/>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577" t="str">
        <f t="shared" si="1"/>
        <v/>
      </c>
      <c r="AL51" s="1578"/>
      <c r="AM51" s="1578"/>
      <c r="AN51" s="1578" t="str">
        <f t="shared" si="2"/>
        <v/>
      </c>
      <c r="AO51" s="1578"/>
      <c r="AP51" s="1578"/>
      <c r="AQ51" s="1578" t="str">
        <f t="shared" si="3"/>
        <v/>
      </c>
      <c r="AR51" s="1578"/>
      <c r="AS51" s="1579"/>
      <c r="AT51" s="4"/>
      <c r="AU51" s="2109" t="str">
        <f t="shared" si="0"/>
        <v/>
      </c>
      <c r="AV51" s="2110"/>
      <c r="AW51" s="2110"/>
      <c r="AX51" s="2110"/>
      <c r="AY51" s="2110"/>
      <c r="AZ51" s="2110"/>
      <c r="BA51" s="2110"/>
      <c r="BB51" s="2110"/>
      <c r="BC51" s="2110"/>
      <c r="BD51" s="2111"/>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577" t="str">
        <f t="shared" si="1"/>
        <v/>
      </c>
      <c r="AL52" s="1578"/>
      <c r="AM52" s="1578"/>
      <c r="AN52" s="1578" t="str">
        <f t="shared" si="2"/>
        <v/>
      </c>
      <c r="AO52" s="1578"/>
      <c r="AP52" s="1578"/>
      <c r="AQ52" s="1578" t="str">
        <f t="shared" si="3"/>
        <v/>
      </c>
      <c r="AR52" s="1578"/>
      <c r="AS52" s="1579"/>
      <c r="AT52" s="4"/>
      <c r="AU52" s="2109" t="str">
        <f t="shared" si="0"/>
        <v/>
      </c>
      <c r="AV52" s="2110"/>
      <c r="AW52" s="2110"/>
      <c r="AX52" s="2110"/>
      <c r="AY52" s="2110"/>
      <c r="AZ52" s="2110"/>
      <c r="BA52" s="2110"/>
      <c r="BB52" s="2110"/>
      <c r="BC52" s="2110"/>
      <c r="BD52" s="2111"/>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7" t="s">
        <v>187</v>
      </c>
      <c r="B53" s="2108"/>
      <c r="C53" s="2108"/>
      <c r="D53" s="2108"/>
      <c r="E53" s="2108"/>
      <c r="F53" s="2108"/>
      <c r="G53" s="2108"/>
      <c r="H53" s="2108"/>
      <c r="I53" s="2108"/>
      <c r="J53" s="2108"/>
      <c r="K53" s="2108"/>
      <c r="L53" s="2108"/>
      <c r="M53" s="2108"/>
      <c r="N53" s="2108"/>
      <c r="O53" s="2108"/>
      <c r="P53" s="2108"/>
      <c r="Q53" s="1178" t="str">
        <f>IF(SUM(Q33:S52)&lt;&gt;0,SUM(Q33:S52),"")</f>
        <v/>
      </c>
      <c r="R53" s="1178"/>
      <c r="S53" s="1178"/>
      <c r="T53" s="1178" t="str">
        <f>IF(SUM(T33:V52)&lt;&gt;0,SUM(T33:V52),"")</f>
        <v/>
      </c>
      <c r="U53" s="1178"/>
      <c r="V53" s="1178"/>
      <c r="W53" s="1178" t="str">
        <f>IF(SUM(W33:Y52)&lt;&gt;0,SUM(W33:Y52),"")</f>
        <v/>
      </c>
      <c r="X53" s="1178"/>
      <c r="Y53" s="1178"/>
      <c r="Z53" s="1178" t="str">
        <f>IF(SUM(Z33:AB52)&lt;&gt;0,SUM(Z33:AB52),"")</f>
        <v/>
      </c>
      <c r="AA53" s="1178"/>
      <c r="AB53" s="1178"/>
      <c r="AC53" s="1178" t="str">
        <f>IF(SUM(AC33:AE52)&lt;&gt;0,SUM(AC33:AE52),"")</f>
        <v/>
      </c>
      <c r="AD53" s="1178"/>
      <c r="AE53" s="1178"/>
      <c r="AF53" s="1643"/>
      <c r="AG53" s="1643"/>
      <c r="AH53" s="1643"/>
      <c r="AI53" s="1644"/>
      <c r="AJ53" s="4"/>
      <c r="AK53" s="2095" t="str">
        <f>IFERROR((T53/Q53),"")</f>
        <v/>
      </c>
      <c r="AL53" s="2096"/>
      <c r="AM53" s="2097"/>
      <c r="AN53" s="1575"/>
      <c r="AO53" s="1575"/>
      <c r="AP53" s="1575"/>
      <c r="AQ53" s="1575"/>
      <c r="AR53" s="1575"/>
      <c r="AS53" s="1576"/>
      <c r="AT53" s="4"/>
      <c r="AU53" s="2104" t="str">
        <f t="shared" si="0"/>
        <v/>
      </c>
      <c r="AV53" s="2105"/>
      <c r="AW53" s="2105"/>
      <c r="AX53" s="2105"/>
      <c r="AY53" s="2105"/>
      <c r="AZ53" s="2105"/>
      <c r="BA53" s="2105"/>
      <c r="BB53" s="2105"/>
      <c r="BC53" s="2105"/>
      <c r="BD53" s="210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A11:P11"/>
    <mergeCell ref="T11:AI11"/>
    <mergeCell ref="AK11:AL11"/>
    <mergeCell ref="AM11:AN11"/>
    <mergeCell ref="AJ1:DB1"/>
    <mergeCell ref="M5:AI5"/>
    <mergeCell ref="A7:E7"/>
    <mergeCell ref="F7:P7"/>
    <mergeCell ref="T7:X7"/>
    <mergeCell ref="Y7:AI7"/>
    <mergeCell ref="AK7:BK8"/>
    <mergeCell ref="BL7:DA7"/>
    <mergeCell ref="A9:E9"/>
    <mergeCell ref="F9:P9"/>
    <mergeCell ref="T9:X9"/>
    <mergeCell ref="Y9:AI9"/>
    <mergeCell ref="AK9:AL9"/>
    <mergeCell ref="AM9:AN9"/>
    <mergeCell ref="AK10:AL10"/>
    <mergeCell ref="AM10:AN10"/>
    <mergeCell ref="A16:F16"/>
    <mergeCell ref="G16:P16"/>
    <mergeCell ref="AK16:AL16"/>
    <mergeCell ref="AM16:AN16"/>
    <mergeCell ref="A17:F17"/>
    <mergeCell ref="G17:P17"/>
    <mergeCell ref="AK17:AL17"/>
    <mergeCell ref="AM17:AN17"/>
    <mergeCell ref="G12:P12"/>
    <mergeCell ref="T12:Y12"/>
    <mergeCell ref="Z12:AD12"/>
    <mergeCell ref="AE12:AI12"/>
    <mergeCell ref="AK12:AL12"/>
    <mergeCell ref="AM14:AN14"/>
    <mergeCell ref="AM12:AN12"/>
    <mergeCell ref="A13:F13"/>
    <mergeCell ref="G13:K13"/>
    <mergeCell ref="M13:P13"/>
    <mergeCell ref="T13:Y13"/>
    <mergeCell ref="Z13:AD13"/>
    <mergeCell ref="AE13:AI13"/>
    <mergeCell ref="AK13:AL13"/>
    <mergeCell ref="AM13:AN13"/>
    <mergeCell ref="A12:F12"/>
    <mergeCell ref="AM15:AN15"/>
    <mergeCell ref="A14:F14"/>
    <mergeCell ref="G14:P14"/>
    <mergeCell ref="T14:Y14"/>
    <mergeCell ref="Z14:AD14"/>
    <mergeCell ref="AE14:AI14"/>
    <mergeCell ref="AK14:AL14"/>
    <mergeCell ref="A15:F15"/>
    <mergeCell ref="G15:P15"/>
    <mergeCell ref="AK15:AL15"/>
    <mergeCell ref="A20:F20"/>
    <mergeCell ref="G20:P20"/>
    <mergeCell ref="AK20:AL20"/>
    <mergeCell ref="AM20:AN20"/>
    <mergeCell ref="BM20:BO20"/>
    <mergeCell ref="A19:F19"/>
    <mergeCell ref="G19:P19"/>
    <mergeCell ref="A18:F18"/>
    <mergeCell ref="G18:P18"/>
    <mergeCell ref="AK18:AL18"/>
    <mergeCell ref="AM18:AN18"/>
    <mergeCell ref="AV28:BC28"/>
    <mergeCell ref="BF28:BT28"/>
    <mergeCell ref="AK21:AL21"/>
    <mergeCell ref="AM21:AN21"/>
    <mergeCell ref="BN21:BO21"/>
    <mergeCell ref="AK22:AL22"/>
    <mergeCell ref="AM22:AN22"/>
    <mergeCell ref="BN22:BO22"/>
    <mergeCell ref="AK19:AL19"/>
    <mergeCell ref="AK23:AL23"/>
    <mergeCell ref="AM23:AN23"/>
    <mergeCell ref="BN23:BO23"/>
    <mergeCell ref="AK24:AL24"/>
    <mergeCell ref="AM24:AN24"/>
    <mergeCell ref="AM19:AN19"/>
    <mergeCell ref="AV29:BA29"/>
    <mergeCell ref="BB29:BC29"/>
    <mergeCell ref="BF29:BJ29"/>
    <mergeCell ref="BK29:BO29"/>
    <mergeCell ref="BP29:BT29"/>
    <mergeCell ref="AK30:AS32"/>
    <mergeCell ref="AV30:BA30"/>
    <mergeCell ref="BB30:BC30"/>
    <mergeCell ref="BF30:BJ30"/>
    <mergeCell ref="BK30:BO30"/>
    <mergeCell ref="BP30:BT30"/>
    <mergeCell ref="AF31:AI32"/>
    <mergeCell ref="BF31:BJ31"/>
    <mergeCell ref="BK31:BO31"/>
    <mergeCell ref="BP31:BT31"/>
    <mergeCell ref="AU32:BD32"/>
    <mergeCell ref="BF32:BJ32"/>
    <mergeCell ref="BK32:BO32"/>
    <mergeCell ref="BP32:BT32"/>
    <mergeCell ref="AC31:AE32"/>
    <mergeCell ref="A34:G34"/>
    <mergeCell ref="H34:J34"/>
    <mergeCell ref="K34:M34"/>
    <mergeCell ref="N34:P34"/>
    <mergeCell ref="Q34:S34"/>
    <mergeCell ref="W32:Y32"/>
    <mergeCell ref="Z32:AB32"/>
    <mergeCell ref="H32:J32"/>
    <mergeCell ref="K32:M32"/>
    <mergeCell ref="N32:P32"/>
    <mergeCell ref="T32:V32"/>
    <mergeCell ref="A33:G33"/>
    <mergeCell ref="H33:J33"/>
    <mergeCell ref="K33:M33"/>
    <mergeCell ref="N33:P33"/>
    <mergeCell ref="Q33:S33"/>
    <mergeCell ref="T33:V33"/>
    <mergeCell ref="A31:G32"/>
    <mergeCell ref="H31:P31"/>
    <mergeCell ref="Q31:S32"/>
    <mergeCell ref="T31:AB31"/>
    <mergeCell ref="AQ33:AS33"/>
    <mergeCell ref="AU33:BD33"/>
    <mergeCell ref="BF33:BJ33"/>
    <mergeCell ref="BK33:BO33"/>
    <mergeCell ref="BP33:BT33"/>
    <mergeCell ref="AK33:AM33"/>
    <mergeCell ref="AN33:AP33"/>
    <mergeCell ref="BP34:BT34"/>
    <mergeCell ref="T34:V34"/>
    <mergeCell ref="W34:Y34"/>
    <mergeCell ref="Z34:AB34"/>
    <mergeCell ref="AC34:AE34"/>
    <mergeCell ref="AF34:AI34"/>
    <mergeCell ref="AK34:AM34"/>
    <mergeCell ref="AU34:BD34"/>
    <mergeCell ref="BF34:BJ34"/>
    <mergeCell ref="BK34:BO34"/>
    <mergeCell ref="W33:Y33"/>
    <mergeCell ref="Z33:AB33"/>
    <mergeCell ref="AC33:AE33"/>
    <mergeCell ref="AF33:AI33"/>
    <mergeCell ref="AQ36:AS36"/>
    <mergeCell ref="AU36:BD36"/>
    <mergeCell ref="K35:M35"/>
    <mergeCell ref="N35:P35"/>
    <mergeCell ref="Q35:S35"/>
    <mergeCell ref="T35:V35"/>
    <mergeCell ref="AN34:AP34"/>
    <mergeCell ref="AQ34:AS34"/>
    <mergeCell ref="AQ35:AS35"/>
    <mergeCell ref="Z35:AB35"/>
    <mergeCell ref="AC35:AE35"/>
    <mergeCell ref="AF35:AI35"/>
    <mergeCell ref="AK35:AM35"/>
    <mergeCell ref="AN35:AP35"/>
    <mergeCell ref="A35:G35"/>
    <mergeCell ref="H35:J35"/>
    <mergeCell ref="AU38:BD38"/>
    <mergeCell ref="AQ37:AS37"/>
    <mergeCell ref="AU37:BD37"/>
    <mergeCell ref="A38:G38"/>
    <mergeCell ref="H38:J38"/>
    <mergeCell ref="K38:M38"/>
    <mergeCell ref="AU35:BD35"/>
    <mergeCell ref="A36:G36"/>
    <mergeCell ref="H36:J36"/>
    <mergeCell ref="K36:M36"/>
    <mergeCell ref="N36:P36"/>
    <mergeCell ref="Q36:S36"/>
    <mergeCell ref="T36:V36"/>
    <mergeCell ref="W36:Y36"/>
    <mergeCell ref="Z36:AB36"/>
    <mergeCell ref="W35:Y35"/>
    <mergeCell ref="AC36:AE36"/>
    <mergeCell ref="AF36:AI36"/>
    <mergeCell ref="AK36:AM36"/>
    <mergeCell ref="AN36:AP36"/>
    <mergeCell ref="AN37:AP37"/>
    <mergeCell ref="A37:G37"/>
    <mergeCell ref="K39:M39"/>
    <mergeCell ref="N39:P39"/>
    <mergeCell ref="Q39:S39"/>
    <mergeCell ref="T39:V39"/>
    <mergeCell ref="AC38:AE38"/>
    <mergeCell ref="AF38:AI38"/>
    <mergeCell ref="AC37:AE37"/>
    <mergeCell ref="AF37:AI37"/>
    <mergeCell ref="H37:J37"/>
    <mergeCell ref="K37:M37"/>
    <mergeCell ref="N37:P37"/>
    <mergeCell ref="Q37:S37"/>
    <mergeCell ref="T37:V37"/>
    <mergeCell ref="N38:P38"/>
    <mergeCell ref="Q38:S38"/>
    <mergeCell ref="T38:V38"/>
    <mergeCell ref="W38:Y38"/>
    <mergeCell ref="AK37:AM37"/>
    <mergeCell ref="T40:V40"/>
    <mergeCell ref="W40:Y40"/>
    <mergeCell ref="AK38:AM38"/>
    <mergeCell ref="AN38:AP38"/>
    <mergeCell ref="AQ38:AS38"/>
    <mergeCell ref="AC40:AE40"/>
    <mergeCell ref="AF40:AI40"/>
    <mergeCell ref="AK40:AM40"/>
    <mergeCell ref="AN40:AP40"/>
    <mergeCell ref="AQ40:AS40"/>
    <mergeCell ref="AN39:AP39"/>
    <mergeCell ref="Z38:AB38"/>
    <mergeCell ref="W37:Y37"/>
    <mergeCell ref="Z37:AB37"/>
    <mergeCell ref="A39:G39"/>
    <mergeCell ref="H39:J39"/>
    <mergeCell ref="AU42:BD42"/>
    <mergeCell ref="AQ41:AS41"/>
    <mergeCell ref="AU41:BD41"/>
    <mergeCell ref="A42:G42"/>
    <mergeCell ref="H42:J42"/>
    <mergeCell ref="K42:M42"/>
    <mergeCell ref="N42:P42"/>
    <mergeCell ref="Q42:S42"/>
    <mergeCell ref="Z40:AB40"/>
    <mergeCell ref="W39:Y39"/>
    <mergeCell ref="Z39:AB39"/>
    <mergeCell ref="AC39:AE39"/>
    <mergeCell ref="AF39:AI39"/>
    <mergeCell ref="AK39:AM39"/>
    <mergeCell ref="AU40:BD40"/>
    <mergeCell ref="AQ39:AS39"/>
    <mergeCell ref="AU39:BD39"/>
    <mergeCell ref="A40:G40"/>
    <mergeCell ref="H40:J40"/>
    <mergeCell ref="K40:M40"/>
    <mergeCell ref="N40:P40"/>
    <mergeCell ref="Q40:S40"/>
    <mergeCell ref="A41:G41"/>
    <mergeCell ref="H41:J41"/>
    <mergeCell ref="K41:M41"/>
    <mergeCell ref="N41:P41"/>
    <mergeCell ref="Q41:S41"/>
    <mergeCell ref="T41:V41"/>
    <mergeCell ref="T42:V42"/>
    <mergeCell ref="W42:Y42"/>
    <mergeCell ref="Z42:AB42"/>
    <mergeCell ref="W41:Y41"/>
    <mergeCell ref="Z41:AB41"/>
    <mergeCell ref="K43:M43"/>
    <mergeCell ref="N43:P43"/>
    <mergeCell ref="Q43:S43"/>
    <mergeCell ref="T43:V43"/>
    <mergeCell ref="AC42:AE42"/>
    <mergeCell ref="AF42:AI42"/>
    <mergeCell ref="AF41:AI41"/>
    <mergeCell ref="AK41:AM41"/>
    <mergeCell ref="AN41:AP41"/>
    <mergeCell ref="AC41:AE41"/>
    <mergeCell ref="T44:V44"/>
    <mergeCell ref="W44:Y44"/>
    <mergeCell ref="AK42:AM42"/>
    <mergeCell ref="AN42:AP42"/>
    <mergeCell ref="AQ42:AS42"/>
    <mergeCell ref="AC44:AE44"/>
    <mergeCell ref="AF44:AI44"/>
    <mergeCell ref="AK44:AM44"/>
    <mergeCell ref="AN44:AP44"/>
    <mergeCell ref="AQ44:AS44"/>
    <mergeCell ref="AN43:AP43"/>
    <mergeCell ref="A43:G43"/>
    <mergeCell ref="H43:J43"/>
    <mergeCell ref="AU46:BD46"/>
    <mergeCell ref="AQ45:AS45"/>
    <mergeCell ref="AU45:BD45"/>
    <mergeCell ref="A46:G46"/>
    <mergeCell ref="H46:J46"/>
    <mergeCell ref="K46:M46"/>
    <mergeCell ref="N46:P46"/>
    <mergeCell ref="Q46:S46"/>
    <mergeCell ref="Z44:AB44"/>
    <mergeCell ref="W43:Y43"/>
    <mergeCell ref="Z43:AB43"/>
    <mergeCell ref="AC43:AE43"/>
    <mergeCell ref="AF43:AI43"/>
    <mergeCell ref="AK43:AM43"/>
    <mergeCell ref="AU44:BD44"/>
    <mergeCell ref="AQ43:AS43"/>
    <mergeCell ref="AU43:BD43"/>
    <mergeCell ref="A44:G44"/>
    <mergeCell ref="H44:J44"/>
    <mergeCell ref="K44:M44"/>
    <mergeCell ref="N44:P44"/>
    <mergeCell ref="Q44:S44"/>
    <mergeCell ref="A45:G45"/>
    <mergeCell ref="H45:J45"/>
    <mergeCell ref="K45:M45"/>
    <mergeCell ref="N45:P45"/>
    <mergeCell ref="Q45:S45"/>
    <mergeCell ref="T45:V45"/>
    <mergeCell ref="T46:V46"/>
    <mergeCell ref="W46:Y46"/>
    <mergeCell ref="Z46:AB46"/>
    <mergeCell ref="W45:Y45"/>
    <mergeCell ref="Z45:AB45"/>
    <mergeCell ref="K47:M47"/>
    <mergeCell ref="N47:P47"/>
    <mergeCell ref="Q47:S47"/>
    <mergeCell ref="T47:V47"/>
    <mergeCell ref="AC46:AE46"/>
    <mergeCell ref="AF46:AI46"/>
    <mergeCell ref="AF45:AI45"/>
    <mergeCell ref="AK45:AM45"/>
    <mergeCell ref="AN45:AP45"/>
    <mergeCell ref="AC45:AE45"/>
    <mergeCell ref="T48:V48"/>
    <mergeCell ref="W48:Y48"/>
    <mergeCell ref="AK46:AM46"/>
    <mergeCell ref="AN46:AP46"/>
    <mergeCell ref="AQ46:AS46"/>
    <mergeCell ref="AC48:AE48"/>
    <mergeCell ref="AF48:AI48"/>
    <mergeCell ref="AK48:AM48"/>
    <mergeCell ref="AN48:AP48"/>
    <mergeCell ref="AQ48:AS48"/>
    <mergeCell ref="AN47:AP47"/>
    <mergeCell ref="A47:G47"/>
    <mergeCell ref="H47:J47"/>
    <mergeCell ref="AU50:BD50"/>
    <mergeCell ref="AQ49:AS49"/>
    <mergeCell ref="AU49:BD49"/>
    <mergeCell ref="A50:G50"/>
    <mergeCell ref="H50:J50"/>
    <mergeCell ref="K50:M50"/>
    <mergeCell ref="N50:P50"/>
    <mergeCell ref="Q50:S50"/>
    <mergeCell ref="Z48:AB48"/>
    <mergeCell ref="W47:Y47"/>
    <mergeCell ref="Z47:AB47"/>
    <mergeCell ref="AC47:AE47"/>
    <mergeCell ref="AF47:AI47"/>
    <mergeCell ref="AK47:AM47"/>
    <mergeCell ref="AU48:BD48"/>
    <mergeCell ref="AQ47:AS47"/>
    <mergeCell ref="AU47:BD47"/>
    <mergeCell ref="A48:G48"/>
    <mergeCell ref="H48:J48"/>
    <mergeCell ref="K48:M48"/>
    <mergeCell ref="N48:P48"/>
    <mergeCell ref="Q48:S48"/>
    <mergeCell ref="A49:G49"/>
    <mergeCell ref="H49:J49"/>
    <mergeCell ref="K49:M49"/>
    <mergeCell ref="N49:P49"/>
    <mergeCell ref="Q49:S49"/>
    <mergeCell ref="T49:V49"/>
    <mergeCell ref="T50:V50"/>
    <mergeCell ref="W50:Y50"/>
    <mergeCell ref="Z50:AB50"/>
    <mergeCell ref="W49:Y49"/>
    <mergeCell ref="Z49:AB49"/>
    <mergeCell ref="K51:M51"/>
    <mergeCell ref="N51:P51"/>
    <mergeCell ref="Q51:S51"/>
    <mergeCell ref="T51:V51"/>
    <mergeCell ref="AC50:AE50"/>
    <mergeCell ref="AF50:AI50"/>
    <mergeCell ref="AF49:AI49"/>
    <mergeCell ref="AK49:AM49"/>
    <mergeCell ref="AN49:AP49"/>
    <mergeCell ref="AC49:AE49"/>
    <mergeCell ref="T52:V52"/>
    <mergeCell ref="W52:Y52"/>
    <mergeCell ref="AK50:AM50"/>
    <mergeCell ref="AN50:AP50"/>
    <mergeCell ref="AQ50:AS50"/>
    <mergeCell ref="AC52:AE52"/>
    <mergeCell ref="AF52:AI52"/>
    <mergeCell ref="AK52:AM52"/>
    <mergeCell ref="AN52:AP52"/>
    <mergeCell ref="AQ52:AS52"/>
    <mergeCell ref="AN51:AP51"/>
    <mergeCell ref="A51:G51"/>
    <mergeCell ref="H51:J51"/>
    <mergeCell ref="AQ53:AS53"/>
    <mergeCell ref="AU53:BD53"/>
    <mergeCell ref="B56:AI56"/>
    <mergeCell ref="A53:P53"/>
    <mergeCell ref="Q53:S53"/>
    <mergeCell ref="T53:V53"/>
    <mergeCell ref="W53:Y53"/>
    <mergeCell ref="Z53:AB53"/>
    <mergeCell ref="Z52:AB52"/>
    <mergeCell ref="W51:Y51"/>
    <mergeCell ref="Z51:AB51"/>
    <mergeCell ref="AC51:AE51"/>
    <mergeCell ref="AF51:AI51"/>
    <mergeCell ref="AK51:AM51"/>
    <mergeCell ref="AU52:BD52"/>
    <mergeCell ref="AQ51:AS51"/>
    <mergeCell ref="AU51:BD51"/>
    <mergeCell ref="A52:G52"/>
    <mergeCell ref="H52:J52"/>
    <mergeCell ref="K52:M52"/>
    <mergeCell ref="N52:P52"/>
    <mergeCell ref="Q52:S52"/>
    <mergeCell ref="AK53:AM53"/>
    <mergeCell ref="AN53:AP53"/>
    <mergeCell ref="AC53:AE53"/>
    <mergeCell ref="B57:AI57"/>
    <mergeCell ref="B58:AI58"/>
    <mergeCell ref="B59:AI59"/>
    <mergeCell ref="B60:AI60"/>
    <mergeCell ref="E62:K62"/>
    <mergeCell ref="V62:AI62"/>
    <mergeCell ref="AF53:AI53"/>
  </mergeCells>
  <conditionalFormatting sqref="V62:AI62 E62:K62 Z13:Z14 AE14 G18:P20 G14:P16 G13:K13 G12:P12 Y9:AI9 Y7:AI7 F9:P9 F7:P7">
    <cfRule type="containsBlanks" dxfId="1205" priority="14">
      <formula>LEN(TRIM(E7))=0</formula>
    </cfRule>
  </conditionalFormatting>
  <conditionalFormatting sqref="Q53:AE53">
    <cfRule type="containsText" dxfId="1204" priority="13" operator="containsText" text="CALC.">
      <formula>NOT(ISERROR(SEARCH("CALC.",Q53)))</formula>
    </cfRule>
  </conditionalFormatting>
  <conditionalFormatting sqref="A33:S52">
    <cfRule type="notContainsBlanks" dxfId="1203" priority="11">
      <formula>LEN(TRIM(A33))&gt;0</formula>
    </cfRule>
    <cfRule type="expression" dxfId="1202" priority="12">
      <formula>NOT(ISBLANK($H33))</formula>
    </cfRule>
  </conditionalFormatting>
  <conditionalFormatting sqref="AK9:BK24">
    <cfRule type="expression" dxfId="1201" priority="10">
      <formula>NOT(ISBLANK($AK9))</formula>
    </cfRule>
  </conditionalFormatting>
  <conditionalFormatting sqref="T33:AC52">
    <cfRule type="notContainsBlanks" dxfId="1200" priority="5">
      <formula>LEN(TRIM(T33))&gt;0</formula>
    </cfRule>
    <cfRule type="expression" dxfId="1199" priority="6">
      <formula>NOT(ISBLANK($H33))</formula>
    </cfRule>
  </conditionalFormatting>
  <conditionalFormatting sqref="T33:AB52">
    <cfRule type="expression" dxfId="1198" priority="4">
      <formula>$AC33&lt;&gt;""</formula>
    </cfRule>
  </conditionalFormatting>
  <conditionalFormatting sqref="AU33:BD53">
    <cfRule type="notContainsBlanks" dxfId="1197" priority="3">
      <formula>LEN(TRIM(AU33))&gt;0</formula>
    </cfRule>
  </conditionalFormatting>
  <conditionalFormatting sqref="BB29:BC30">
    <cfRule type="containsBlanks" dxfId="1196" priority="2">
      <formula>LEN(TRIM(BB29))=0</formula>
    </cfRule>
  </conditionalFormatting>
  <conditionalFormatting sqref="M13:P13">
    <cfRule type="containsBlanks" dxfId="1195"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4BD70652-0ABD-4573-B983-E4B5E07EF54F}">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99489-5575-4863-9270-CB9096E01276}">
  <sheetPr codeName="Sheet36">
    <pageSetUpPr fitToPage="1"/>
  </sheetPr>
  <dimension ref="A1:DB62"/>
  <sheetViews>
    <sheetView zoomScaleNormal="100" zoomScalePageLayoutView="172" workbookViewId="0">
      <selection activeCell="Y15" sqref="Y15"/>
    </sheetView>
  </sheetViews>
  <sheetFormatPr defaultColWidth="0" defaultRowHeight="0" customHeight="1" zeroHeight="1" x14ac:dyDescent="0.2"/>
  <cols>
    <col min="1" max="106" width="2.7109375" style="1" customWidth="1"/>
    <col min="107" max="16384" width="9.140625" style="1" hidden="1"/>
  </cols>
  <sheetData>
    <row r="1" spans="1:106"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1998" t="s">
        <v>49</v>
      </c>
      <c r="AK1" s="1998"/>
      <c r="AL1" s="1998"/>
      <c r="AM1" s="1998"/>
      <c r="AN1" s="1998"/>
      <c r="AO1" s="1998"/>
      <c r="AP1" s="1998"/>
      <c r="AQ1" s="1998"/>
      <c r="AR1" s="1998"/>
      <c r="AS1" s="1998"/>
      <c r="AT1" s="1998"/>
      <c r="AU1" s="1998"/>
      <c r="AV1" s="1998"/>
      <c r="AW1" s="1998"/>
      <c r="AX1" s="1998"/>
      <c r="AY1" s="1998"/>
      <c r="AZ1" s="1998"/>
      <c r="BA1" s="1998"/>
      <c r="BB1" s="1998"/>
      <c r="BC1" s="1998"/>
      <c r="BD1" s="1998"/>
      <c r="BE1" s="1998"/>
      <c r="BF1" s="1998"/>
      <c r="BG1" s="1998"/>
      <c r="BH1" s="1998"/>
      <c r="BI1" s="1998"/>
      <c r="BJ1" s="1998"/>
      <c r="BK1" s="1998"/>
      <c r="BL1" s="1998"/>
      <c r="BM1" s="1998"/>
      <c r="BN1" s="1998"/>
      <c r="BO1" s="1998"/>
      <c r="BP1" s="1998"/>
      <c r="BQ1" s="1998"/>
      <c r="BR1" s="1998"/>
      <c r="BS1" s="1998"/>
      <c r="BT1" s="1998"/>
      <c r="BU1" s="1998"/>
      <c r="BV1" s="1998"/>
      <c r="BW1" s="1998"/>
      <c r="BX1" s="1998"/>
      <c r="BY1" s="1998"/>
      <c r="BZ1" s="1998"/>
      <c r="CA1" s="1998"/>
      <c r="CB1" s="1998"/>
      <c r="CC1" s="1998"/>
      <c r="CD1" s="1998"/>
      <c r="CE1" s="1998"/>
      <c r="CF1" s="1998"/>
      <c r="CG1" s="1998"/>
      <c r="CH1" s="1998"/>
      <c r="CI1" s="1998"/>
      <c r="CJ1" s="1998"/>
      <c r="CK1" s="1998"/>
      <c r="CL1" s="1998"/>
      <c r="CM1" s="1998"/>
      <c r="CN1" s="1998"/>
      <c r="CO1" s="1998"/>
      <c r="CP1" s="1998"/>
      <c r="CQ1" s="1998"/>
      <c r="CR1" s="1998"/>
      <c r="CS1" s="1998"/>
      <c r="CT1" s="1998"/>
      <c r="CU1" s="1998"/>
      <c r="CV1" s="1998"/>
      <c r="CW1" s="1998"/>
      <c r="CX1" s="1998"/>
      <c r="CY1" s="1998"/>
      <c r="CZ1" s="1998"/>
      <c r="DA1" s="1998"/>
      <c r="DB1" s="1998"/>
    </row>
    <row r="2" spans="1:106"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4"/>
      <c r="CR2" s="4"/>
      <c r="CS2" s="4"/>
      <c r="CT2" s="4"/>
      <c r="CU2" s="4"/>
      <c r="CV2" s="4"/>
      <c r="CW2" s="4"/>
      <c r="CX2" s="4"/>
      <c r="CY2" s="4"/>
      <c r="CZ2" s="4"/>
      <c r="DA2" s="4"/>
      <c r="DB2" s="4"/>
    </row>
    <row r="3" spans="1:106"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4"/>
      <c r="CR3" s="4"/>
      <c r="CS3" s="4"/>
      <c r="CT3" s="4"/>
      <c r="CU3" s="4"/>
      <c r="CV3" s="4"/>
      <c r="CW3" s="4"/>
      <c r="CX3" s="4"/>
      <c r="CY3" s="4"/>
      <c r="CZ3" s="4"/>
      <c r="DA3" s="4"/>
      <c r="DB3" s="4"/>
    </row>
    <row r="4" spans="1:106"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4"/>
      <c r="CR4" s="4"/>
      <c r="CS4" s="4"/>
      <c r="CT4" s="4"/>
      <c r="CU4" s="4"/>
      <c r="CV4" s="4"/>
      <c r="CW4" s="4"/>
      <c r="CX4" s="4"/>
      <c r="CY4" s="4"/>
      <c r="CZ4" s="4"/>
      <c r="DA4" s="4"/>
      <c r="DB4" s="4"/>
    </row>
    <row r="5" spans="1:106" ht="12.75" customHeight="1" x14ac:dyDescent="0.2">
      <c r="A5" s="42"/>
      <c r="B5" s="42"/>
      <c r="C5" s="42"/>
      <c r="D5" s="42"/>
      <c r="E5" s="42"/>
      <c r="F5" s="42"/>
      <c r="G5" s="42"/>
      <c r="H5" s="42"/>
      <c r="I5" s="42"/>
      <c r="J5" s="42"/>
      <c r="K5" s="42"/>
      <c r="L5" s="42"/>
      <c r="M5" s="948" t="s">
        <v>863</v>
      </c>
      <c r="N5" s="948"/>
      <c r="O5" s="948"/>
      <c r="P5" s="948"/>
      <c r="Q5" s="948"/>
      <c r="R5" s="948"/>
      <c r="S5" s="948"/>
      <c r="T5" s="948"/>
      <c r="U5" s="948"/>
      <c r="V5" s="948"/>
      <c r="W5" s="948"/>
      <c r="X5" s="948"/>
      <c r="Y5" s="948"/>
      <c r="Z5" s="948"/>
      <c r="AA5" s="948"/>
      <c r="AB5" s="948"/>
      <c r="AC5" s="948"/>
      <c r="AD5" s="948"/>
      <c r="AE5" s="948"/>
      <c r="AF5" s="948"/>
      <c r="AG5" s="948"/>
      <c r="AH5" s="948"/>
      <c r="AI5" s="94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row>
    <row r="6" spans="1:106"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row>
    <row r="7" spans="1:106" ht="12" customHeight="1" x14ac:dyDescent="0.2">
      <c r="A7" s="953" t="s">
        <v>48</v>
      </c>
      <c r="B7" s="953"/>
      <c r="C7" s="953"/>
      <c r="D7" s="953"/>
      <c r="E7" s="953"/>
      <c r="F7" s="1540"/>
      <c r="G7" s="1540"/>
      <c r="H7" s="1540"/>
      <c r="I7" s="1540"/>
      <c r="J7" s="1540"/>
      <c r="K7" s="1540"/>
      <c r="L7" s="1540"/>
      <c r="M7" s="1540"/>
      <c r="N7" s="1540"/>
      <c r="O7" s="1540"/>
      <c r="P7" s="1540"/>
      <c r="Q7" s="42"/>
      <c r="R7" s="42"/>
      <c r="S7" s="42"/>
      <c r="T7" s="953" t="s">
        <v>47</v>
      </c>
      <c r="U7" s="953"/>
      <c r="V7" s="953"/>
      <c r="W7" s="953"/>
      <c r="X7" s="953"/>
      <c r="Y7" s="920"/>
      <c r="Z7" s="920"/>
      <c r="AA7" s="920"/>
      <c r="AB7" s="920"/>
      <c r="AC7" s="920"/>
      <c r="AD7" s="920"/>
      <c r="AE7" s="920"/>
      <c r="AF7" s="920"/>
      <c r="AG7" s="920"/>
      <c r="AH7" s="920"/>
      <c r="AI7" s="920"/>
      <c r="AJ7" s="4"/>
      <c r="AK7" s="2143" t="s">
        <v>442</v>
      </c>
      <c r="AL7" s="2144"/>
      <c r="AM7" s="2144"/>
      <c r="AN7" s="2144"/>
      <c r="AO7" s="2144"/>
      <c r="AP7" s="2144"/>
      <c r="AQ7" s="2144"/>
      <c r="AR7" s="2144"/>
      <c r="AS7" s="2144"/>
      <c r="AT7" s="2144"/>
      <c r="AU7" s="2144"/>
      <c r="AV7" s="2144"/>
      <c r="AW7" s="2144"/>
      <c r="AX7" s="2144"/>
      <c r="AY7" s="2144"/>
      <c r="AZ7" s="2144"/>
      <c r="BA7" s="2144"/>
      <c r="BB7" s="2144"/>
      <c r="BC7" s="2144"/>
      <c r="BD7" s="2144"/>
      <c r="BE7" s="2144"/>
      <c r="BF7" s="2144"/>
      <c r="BG7" s="2144"/>
      <c r="BH7" s="2144"/>
      <c r="BI7" s="2144"/>
      <c r="BJ7" s="2144"/>
      <c r="BK7" s="2145"/>
      <c r="BL7" s="2149" t="s">
        <v>237</v>
      </c>
      <c r="BM7" s="2150"/>
      <c r="BN7" s="2150"/>
      <c r="BO7" s="2150"/>
      <c r="BP7" s="2150"/>
      <c r="BQ7" s="2150"/>
      <c r="BR7" s="2150"/>
      <c r="BS7" s="2150"/>
      <c r="BT7" s="2150"/>
      <c r="BU7" s="2150"/>
      <c r="BV7" s="2150"/>
      <c r="BW7" s="2150"/>
      <c r="BX7" s="2150"/>
      <c r="BY7" s="2150"/>
      <c r="BZ7" s="2150"/>
      <c r="CA7" s="2150"/>
      <c r="CB7" s="2150"/>
      <c r="CC7" s="2150"/>
      <c r="CD7" s="2150"/>
      <c r="CE7" s="2150"/>
      <c r="CF7" s="2150"/>
      <c r="CG7" s="2150"/>
      <c r="CH7" s="2150"/>
      <c r="CI7" s="2150"/>
      <c r="CJ7" s="2150"/>
      <c r="CK7" s="2150"/>
      <c r="CL7" s="2150"/>
      <c r="CM7" s="2150"/>
      <c r="CN7" s="2150"/>
      <c r="CO7" s="2150"/>
      <c r="CP7" s="2150"/>
      <c r="CQ7" s="2150"/>
      <c r="CR7" s="2150"/>
      <c r="CS7" s="2150"/>
      <c r="CT7" s="2150"/>
      <c r="CU7" s="2150"/>
      <c r="CV7" s="2150"/>
      <c r="CW7" s="2150"/>
      <c r="CX7" s="2150"/>
      <c r="CY7" s="2150"/>
      <c r="CZ7" s="2150"/>
      <c r="DA7" s="2151"/>
      <c r="DB7" s="4"/>
    </row>
    <row r="8" spans="1:106" ht="12" customHeight="1" thickBot="1" x14ac:dyDescent="0.25">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
      <c r="AK8" s="2146"/>
      <c r="AL8" s="2147"/>
      <c r="AM8" s="2147"/>
      <c r="AN8" s="2147"/>
      <c r="AO8" s="2147"/>
      <c r="AP8" s="2147"/>
      <c r="AQ8" s="2147"/>
      <c r="AR8" s="2147"/>
      <c r="AS8" s="2147"/>
      <c r="AT8" s="2147"/>
      <c r="AU8" s="2147"/>
      <c r="AV8" s="2147"/>
      <c r="AW8" s="2147"/>
      <c r="AX8" s="2147"/>
      <c r="AY8" s="2147"/>
      <c r="AZ8" s="2147"/>
      <c r="BA8" s="2147"/>
      <c r="BB8" s="2147"/>
      <c r="BC8" s="2147"/>
      <c r="BD8" s="2147"/>
      <c r="BE8" s="2147"/>
      <c r="BF8" s="2147"/>
      <c r="BG8" s="2147"/>
      <c r="BH8" s="2147"/>
      <c r="BI8" s="2147"/>
      <c r="BJ8" s="2147"/>
      <c r="BK8" s="2148"/>
      <c r="BL8" s="617">
        <v>1</v>
      </c>
      <c r="BM8" s="617">
        <v>2</v>
      </c>
      <c r="BN8" s="617">
        <v>3</v>
      </c>
      <c r="BO8" s="617">
        <v>4</v>
      </c>
      <c r="BP8" s="617">
        <v>5</v>
      </c>
      <c r="BQ8" s="617">
        <v>6</v>
      </c>
      <c r="BR8" s="617">
        <v>7</v>
      </c>
      <c r="BS8" s="617">
        <v>8</v>
      </c>
      <c r="BT8" s="617">
        <v>9</v>
      </c>
      <c r="BU8" s="617">
        <v>10</v>
      </c>
      <c r="BV8" s="617">
        <v>11</v>
      </c>
      <c r="BW8" s="617">
        <v>12</v>
      </c>
      <c r="BX8" s="617">
        <v>13</v>
      </c>
      <c r="BY8" s="617">
        <v>14</v>
      </c>
      <c r="BZ8" s="617">
        <v>15</v>
      </c>
      <c r="CA8" s="617">
        <v>16</v>
      </c>
      <c r="CB8" s="617">
        <v>17</v>
      </c>
      <c r="CC8" s="617">
        <v>18</v>
      </c>
      <c r="CD8" s="617">
        <v>19</v>
      </c>
      <c r="CE8" s="617">
        <v>20</v>
      </c>
      <c r="CF8" s="617">
        <v>21</v>
      </c>
      <c r="CG8" s="617">
        <v>22</v>
      </c>
      <c r="CH8" s="617">
        <v>23</v>
      </c>
      <c r="CI8" s="617">
        <v>24</v>
      </c>
      <c r="CJ8" s="617">
        <v>25</v>
      </c>
      <c r="CK8" s="617">
        <v>26</v>
      </c>
      <c r="CL8" s="617">
        <v>27</v>
      </c>
      <c r="CM8" s="617">
        <v>28</v>
      </c>
      <c r="CN8" s="617">
        <v>29</v>
      </c>
      <c r="CO8" s="617">
        <v>30</v>
      </c>
      <c r="CP8" s="617">
        <v>31</v>
      </c>
      <c r="CQ8" s="617">
        <v>32</v>
      </c>
      <c r="CR8" s="617">
        <v>33</v>
      </c>
      <c r="CS8" s="617">
        <v>34</v>
      </c>
      <c r="CT8" s="617">
        <v>35</v>
      </c>
      <c r="CU8" s="617">
        <v>36</v>
      </c>
      <c r="CV8" s="617">
        <v>37</v>
      </c>
      <c r="CW8" s="617">
        <v>38</v>
      </c>
      <c r="CX8" s="617">
        <v>39</v>
      </c>
      <c r="CY8" s="617">
        <v>40</v>
      </c>
      <c r="CZ8" s="617">
        <v>41</v>
      </c>
      <c r="DA8" s="616">
        <v>42</v>
      </c>
      <c r="DB8" s="4"/>
    </row>
    <row r="9" spans="1:106" ht="12" customHeight="1" thickTop="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4"/>
      <c r="AK9" s="1606"/>
      <c r="AL9" s="1608"/>
      <c r="AM9" s="1479">
        <v>1</v>
      </c>
      <c r="AN9" s="1479"/>
      <c r="AO9" s="615" t="s">
        <v>236</v>
      </c>
      <c r="AP9" s="614"/>
      <c r="AQ9" s="614"/>
      <c r="AR9" s="614"/>
      <c r="AS9" s="614"/>
      <c r="AT9" s="614"/>
      <c r="AU9" s="614"/>
      <c r="AV9" s="614"/>
      <c r="AW9" s="614"/>
      <c r="AX9" s="614"/>
      <c r="AY9" s="614"/>
      <c r="AZ9" s="614"/>
      <c r="BA9" s="614"/>
      <c r="BB9" s="614"/>
      <c r="BC9" s="614"/>
      <c r="BD9" s="614"/>
      <c r="BE9" s="614"/>
      <c r="BF9" s="614"/>
      <c r="BG9" s="614"/>
      <c r="BH9" s="614"/>
      <c r="BI9" s="614"/>
      <c r="BJ9" s="614"/>
      <c r="BK9" s="614"/>
      <c r="BL9" s="597"/>
      <c r="BM9" s="596"/>
      <c r="BN9" s="596"/>
      <c r="BO9" s="596"/>
      <c r="BP9" s="595"/>
      <c r="BQ9" s="581"/>
      <c r="BR9" s="581"/>
      <c r="BS9" s="581"/>
      <c r="BT9" s="581"/>
      <c r="BU9" s="581"/>
      <c r="BV9" s="581"/>
      <c r="BW9" s="581"/>
      <c r="BX9" s="581"/>
      <c r="BY9" s="581"/>
      <c r="BZ9" s="581"/>
      <c r="CA9" s="581"/>
      <c r="CB9" s="581"/>
      <c r="CC9" s="581"/>
      <c r="CD9" s="581"/>
      <c r="CE9" s="581"/>
      <c r="CF9" s="581"/>
      <c r="CG9" s="581"/>
      <c r="CH9" s="581"/>
      <c r="CI9" s="581"/>
      <c r="CJ9" s="581"/>
      <c r="CK9" s="581"/>
      <c r="CL9" s="581"/>
      <c r="CM9" s="581"/>
      <c r="CN9" s="581"/>
      <c r="CO9" s="581"/>
      <c r="CP9" s="581"/>
      <c r="CQ9" s="581"/>
      <c r="CR9" s="581"/>
      <c r="CS9" s="581"/>
      <c r="CT9" s="581"/>
      <c r="CU9" s="581"/>
      <c r="CV9" s="581"/>
      <c r="CW9" s="581"/>
      <c r="CX9" s="581"/>
      <c r="CY9" s="581"/>
      <c r="CZ9" s="581"/>
      <c r="DA9" s="613"/>
      <c r="DB9" s="4"/>
    </row>
    <row r="10" spans="1:106"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4"/>
      <c r="AK10" s="1430"/>
      <c r="AL10" s="1431"/>
      <c r="AM10" s="1004">
        <v>2</v>
      </c>
      <c r="AN10" s="1004"/>
      <c r="AO10" s="585" t="s">
        <v>235</v>
      </c>
      <c r="AP10" s="434"/>
      <c r="AQ10" s="434"/>
      <c r="AR10" s="434"/>
      <c r="AS10" s="434"/>
      <c r="AT10" s="434"/>
      <c r="AU10" s="434"/>
      <c r="AV10" s="434"/>
      <c r="AW10" s="434"/>
      <c r="AX10" s="434"/>
      <c r="AY10" s="434"/>
      <c r="AZ10" s="434"/>
      <c r="BA10" s="434"/>
      <c r="BB10" s="434"/>
      <c r="BC10" s="434"/>
      <c r="BD10" s="434"/>
      <c r="BE10" s="434"/>
      <c r="BF10" s="434"/>
      <c r="BG10" s="434"/>
      <c r="BH10" s="434"/>
      <c r="BI10" s="434"/>
      <c r="BJ10" s="434"/>
      <c r="BK10" s="434"/>
      <c r="BL10" s="612"/>
      <c r="BM10" s="611"/>
      <c r="BN10" s="611"/>
      <c r="BO10" s="611"/>
      <c r="BP10" s="610"/>
      <c r="BQ10" s="594"/>
      <c r="BR10" s="594"/>
      <c r="BS10" s="594"/>
      <c r="BT10" s="594"/>
      <c r="BU10" s="594"/>
      <c r="BV10" s="582"/>
      <c r="BW10" s="582"/>
      <c r="BX10" s="582"/>
      <c r="BY10" s="582"/>
      <c r="BZ10" s="582"/>
      <c r="CA10" s="582"/>
      <c r="CB10" s="582"/>
      <c r="CC10" s="582"/>
      <c r="CD10" s="582"/>
      <c r="CE10" s="582"/>
      <c r="CF10" s="582"/>
      <c r="CG10" s="582"/>
      <c r="CH10" s="582"/>
      <c r="CI10" s="582"/>
      <c r="CJ10" s="582"/>
      <c r="CK10" s="582"/>
      <c r="CL10" s="582"/>
      <c r="CM10" s="582"/>
      <c r="CN10" s="582"/>
      <c r="CO10" s="582"/>
      <c r="CP10" s="582"/>
      <c r="CQ10" s="582"/>
      <c r="CR10" s="582"/>
      <c r="CS10" s="582"/>
      <c r="CT10" s="582"/>
      <c r="CU10" s="582"/>
      <c r="CV10" s="582"/>
      <c r="CW10" s="582"/>
      <c r="CX10" s="582"/>
      <c r="CY10" s="582"/>
      <c r="CZ10" s="582"/>
      <c r="DA10" s="599"/>
      <c r="DB10" s="4"/>
    </row>
    <row r="11" spans="1:106" ht="12" customHeight="1" thickBot="1" x14ac:dyDescent="0.25">
      <c r="A11" s="982" t="s">
        <v>854</v>
      </c>
      <c r="B11" s="983"/>
      <c r="C11" s="983"/>
      <c r="D11" s="983"/>
      <c r="E11" s="983"/>
      <c r="F11" s="983"/>
      <c r="G11" s="983"/>
      <c r="H11" s="983"/>
      <c r="I11" s="983"/>
      <c r="J11" s="983"/>
      <c r="K11" s="983"/>
      <c r="L11" s="983"/>
      <c r="M11" s="983"/>
      <c r="N11" s="983"/>
      <c r="O11" s="983"/>
      <c r="P11" s="984"/>
      <c r="Q11" s="42"/>
      <c r="R11" s="42"/>
      <c r="S11" s="603"/>
      <c r="T11" s="1060" t="s">
        <v>853</v>
      </c>
      <c r="U11" s="1061"/>
      <c r="V11" s="1061"/>
      <c r="W11" s="1061"/>
      <c r="X11" s="1061"/>
      <c r="Y11" s="1061"/>
      <c r="Z11" s="1061"/>
      <c r="AA11" s="1061"/>
      <c r="AB11" s="1061"/>
      <c r="AC11" s="1061"/>
      <c r="AD11" s="1061"/>
      <c r="AE11" s="1061"/>
      <c r="AF11" s="1061"/>
      <c r="AG11" s="1061"/>
      <c r="AH11" s="1061"/>
      <c r="AI11" s="1062"/>
      <c r="AJ11" s="4"/>
      <c r="AK11" s="1430"/>
      <c r="AL11" s="1431"/>
      <c r="AM11" s="1004">
        <v>3</v>
      </c>
      <c r="AN11" s="1004"/>
      <c r="AO11" s="585" t="s">
        <v>234</v>
      </c>
      <c r="AP11" s="434"/>
      <c r="AQ11" s="434"/>
      <c r="AR11" s="434"/>
      <c r="AS11" s="434"/>
      <c r="AT11" s="434"/>
      <c r="AU11" s="434"/>
      <c r="AV11" s="434"/>
      <c r="AW11" s="434"/>
      <c r="AX11" s="434"/>
      <c r="AY11" s="434"/>
      <c r="AZ11" s="434"/>
      <c r="BA11" s="434"/>
      <c r="BB11" s="434"/>
      <c r="BC11" s="434"/>
      <c r="BD11" s="434"/>
      <c r="BE11" s="434"/>
      <c r="BF11" s="434"/>
      <c r="BG11" s="434"/>
      <c r="BH11" s="434"/>
      <c r="BI11" s="434"/>
      <c r="BJ11" s="434"/>
      <c r="BK11" s="434"/>
      <c r="BL11" s="609"/>
      <c r="BM11" s="581"/>
      <c r="BN11" s="581"/>
      <c r="BO11" s="581"/>
      <c r="BP11" s="581"/>
      <c r="BQ11" s="588"/>
      <c r="BR11" s="587"/>
      <c r="BS11" s="587"/>
      <c r="BT11" s="587"/>
      <c r="BU11" s="600"/>
      <c r="BV11" s="582"/>
      <c r="BW11" s="582"/>
      <c r="BX11" s="582"/>
      <c r="BY11" s="582"/>
      <c r="BZ11" s="582"/>
      <c r="CA11" s="582"/>
      <c r="CB11" s="582"/>
      <c r="CC11" s="582"/>
      <c r="CD11" s="582"/>
      <c r="CE11" s="582"/>
      <c r="CF11" s="582"/>
      <c r="CG11" s="582"/>
      <c r="CH11" s="582"/>
      <c r="CI11" s="582"/>
      <c r="CJ11" s="582"/>
      <c r="CK11" s="582"/>
      <c r="CL11" s="582"/>
      <c r="CM11" s="582"/>
      <c r="CN11" s="582"/>
      <c r="CO11" s="582"/>
      <c r="CP11" s="582"/>
      <c r="CQ11" s="582"/>
      <c r="CR11" s="582"/>
      <c r="CS11" s="582"/>
      <c r="CT11" s="582"/>
      <c r="CU11" s="582"/>
      <c r="CV11" s="582"/>
      <c r="CW11" s="582"/>
      <c r="CX11" s="582"/>
      <c r="CY11" s="582"/>
      <c r="CZ11" s="582"/>
      <c r="DA11" s="599"/>
      <c r="DB11" s="4"/>
    </row>
    <row r="12" spans="1:106" ht="12.75" thickTop="1" x14ac:dyDescent="0.2">
      <c r="A12" s="1012" t="s">
        <v>883</v>
      </c>
      <c r="B12" s="1013"/>
      <c r="C12" s="1013"/>
      <c r="D12" s="1013"/>
      <c r="E12" s="1013"/>
      <c r="F12" s="1013"/>
      <c r="G12" s="1010"/>
      <c r="H12" s="1010"/>
      <c r="I12" s="1010"/>
      <c r="J12" s="1010"/>
      <c r="K12" s="1010"/>
      <c r="L12" s="1010"/>
      <c r="M12" s="1010"/>
      <c r="N12" s="1010"/>
      <c r="O12" s="1010"/>
      <c r="P12" s="1011"/>
      <c r="Q12" s="42"/>
      <c r="R12" s="42"/>
      <c r="S12" s="603"/>
      <c r="T12" s="1919"/>
      <c r="U12" s="1063"/>
      <c r="V12" s="1063"/>
      <c r="W12" s="1063"/>
      <c r="X12" s="1063"/>
      <c r="Y12" s="1063"/>
      <c r="Z12" s="1063" t="s">
        <v>102</v>
      </c>
      <c r="AA12" s="1063"/>
      <c r="AB12" s="1063"/>
      <c r="AC12" s="1063"/>
      <c r="AD12" s="1063"/>
      <c r="AE12" s="1063" t="s">
        <v>101</v>
      </c>
      <c r="AF12" s="1063"/>
      <c r="AG12" s="1063"/>
      <c r="AH12" s="1063"/>
      <c r="AI12" s="1064"/>
      <c r="AJ12" s="4"/>
      <c r="AK12" s="1430"/>
      <c r="AL12" s="1431"/>
      <c r="AM12" s="1004">
        <v>4</v>
      </c>
      <c r="AN12" s="1004"/>
      <c r="AO12" s="585" t="s">
        <v>233</v>
      </c>
      <c r="AP12" s="434"/>
      <c r="AQ12" s="434"/>
      <c r="AR12" s="434"/>
      <c r="AS12" s="434"/>
      <c r="AT12" s="434"/>
      <c r="AU12" s="434"/>
      <c r="AV12" s="434"/>
      <c r="AW12" s="434"/>
      <c r="AX12" s="434"/>
      <c r="AY12" s="434"/>
      <c r="AZ12" s="434"/>
      <c r="BA12" s="434"/>
      <c r="BB12" s="434"/>
      <c r="BC12" s="434"/>
      <c r="BD12" s="434"/>
      <c r="BE12" s="434"/>
      <c r="BF12" s="434"/>
      <c r="BG12" s="434"/>
      <c r="BH12" s="434"/>
      <c r="BI12" s="434"/>
      <c r="BJ12" s="434"/>
      <c r="BK12" s="434"/>
      <c r="BL12" s="584"/>
      <c r="BM12" s="582"/>
      <c r="BN12" s="582"/>
      <c r="BO12" s="582"/>
      <c r="BP12" s="582"/>
      <c r="BQ12" s="602"/>
      <c r="BR12" s="601"/>
      <c r="BS12" s="174"/>
      <c r="BT12" s="174"/>
      <c r="BU12" s="174"/>
      <c r="BV12" s="582"/>
      <c r="BW12" s="582"/>
      <c r="BX12" s="582"/>
      <c r="BY12" s="582"/>
      <c r="BZ12" s="582"/>
      <c r="CA12" s="582"/>
      <c r="CB12" s="582"/>
      <c r="CC12" s="582"/>
      <c r="CD12" s="582"/>
      <c r="CE12" s="582"/>
      <c r="CF12" s="582"/>
      <c r="CG12" s="582"/>
      <c r="CH12" s="582"/>
      <c r="CI12" s="582"/>
      <c r="CJ12" s="582"/>
      <c r="CK12" s="582"/>
      <c r="CL12" s="582"/>
      <c r="CM12" s="582"/>
      <c r="CN12" s="582"/>
      <c r="CO12" s="582"/>
      <c r="CP12" s="582"/>
      <c r="CQ12" s="582"/>
      <c r="CR12" s="582"/>
      <c r="CS12" s="582"/>
      <c r="CT12" s="582"/>
      <c r="CU12" s="582"/>
      <c r="CV12" s="582"/>
      <c r="CW12" s="582"/>
      <c r="CX12" s="582"/>
      <c r="CY12" s="582"/>
      <c r="CZ12" s="582"/>
      <c r="DA12" s="599"/>
      <c r="DB12" s="4"/>
    </row>
    <row r="13" spans="1:106" ht="12" customHeight="1" x14ac:dyDescent="0.2">
      <c r="A13" s="996" t="s">
        <v>165</v>
      </c>
      <c r="B13" s="997"/>
      <c r="C13" s="997"/>
      <c r="D13" s="997"/>
      <c r="E13" s="997"/>
      <c r="F13" s="997"/>
      <c r="G13" s="1077"/>
      <c r="H13" s="1996"/>
      <c r="I13" s="1996"/>
      <c r="J13" s="1996"/>
      <c r="K13" s="1996"/>
      <c r="L13" s="608" t="s">
        <v>133</v>
      </c>
      <c r="M13" s="1100"/>
      <c r="N13" s="1100"/>
      <c r="O13" s="1100"/>
      <c r="P13" s="1419"/>
      <c r="Q13" s="42"/>
      <c r="R13" s="42"/>
      <c r="S13" s="42"/>
      <c r="T13" s="996" t="s">
        <v>865</v>
      </c>
      <c r="U13" s="997"/>
      <c r="V13" s="997"/>
      <c r="W13" s="997"/>
      <c r="X13" s="997"/>
      <c r="Y13" s="997"/>
      <c r="Z13" s="950"/>
      <c r="AA13" s="950"/>
      <c r="AB13" s="950"/>
      <c r="AC13" s="950"/>
      <c r="AD13" s="950"/>
      <c r="AE13" s="2141" t="str">
        <f>AC53</f>
        <v/>
      </c>
      <c r="AF13" s="2141"/>
      <c r="AG13" s="2141"/>
      <c r="AH13" s="2141"/>
      <c r="AI13" s="2142"/>
      <c r="AJ13" s="4"/>
      <c r="AK13" s="1430"/>
      <c r="AL13" s="1431"/>
      <c r="AM13" s="1004">
        <v>5</v>
      </c>
      <c r="AN13" s="1004"/>
      <c r="AO13" s="585" t="s">
        <v>232</v>
      </c>
      <c r="AP13" s="434"/>
      <c r="AQ13" s="434"/>
      <c r="AR13" s="434"/>
      <c r="AS13" s="434"/>
      <c r="AT13" s="434"/>
      <c r="AU13" s="434"/>
      <c r="AV13" s="434"/>
      <c r="AW13" s="434"/>
      <c r="AX13" s="434"/>
      <c r="AY13" s="434"/>
      <c r="AZ13" s="434"/>
      <c r="BA13" s="434"/>
      <c r="BB13" s="434"/>
      <c r="BC13" s="434"/>
      <c r="BD13" s="434"/>
      <c r="BE13" s="434"/>
      <c r="BF13" s="434"/>
      <c r="BG13" s="434"/>
      <c r="BH13" s="434"/>
      <c r="BI13" s="434"/>
      <c r="BJ13" s="434"/>
      <c r="BK13" s="434"/>
      <c r="BL13" s="584"/>
      <c r="BM13" s="582"/>
      <c r="BN13" s="582"/>
      <c r="BO13" s="582"/>
      <c r="BP13" s="582"/>
      <c r="BQ13" s="581"/>
      <c r="BR13" s="581"/>
      <c r="BS13" s="602"/>
      <c r="BT13" s="607"/>
      <c r="BU13" s="601"/>
      <c r="BV13" s="594"/>
      <c r="BW13" s="594"/>
      <c r="BX13" s="594"/>
      <c r="BY13" s="594"/>
      <c r="BZ13" s="594"/>
      <c r="CA13" s="582"/>
      <c r="CB13" s="582"/>
      <c r="CC13" s="582"/>
      <c r="CD13" s="582"/>
      <c r="CE13" s="582"/>
      <c r="CF13" s="582"/>
      <c r="CG13" s="582"/>
      <c r="CH13" s="582"/>
      <c r="CI13" s="582"/>
      <c r="CJ13" s="582"/>
      <c r="CK13" s="582"/>
      <c r="CL13" s="582"/>
      <c r="CM13" s="582"/>
      <c r="CN13" s="582"/>
      <c r="CO13" s="582"/>
      <c r="CP13" s="582"/>
      <c r="CQ13" s="582"/>
      <c r="CR13" s="582"/>
      <c r="CS13" s="582"/>
      <c r="CT13" s="582"/>
      <c r="CU13" s="582"/>
      <c r="CV13" s="582"/>
      <c r="CW13" s="582"/>
      <c r="CX13" s="582"/>
      <c r="CY13" s="582"/>
      <c r="CZ13" s="582"/>
      <c r="DA13" s="599"/>
      <c r="DB13" s="4"/>
    </row>
    <row r="14" spans="1:106" ht="12" customHeight="1" thickBot="1" x14ac:dyDescent="0.25">
      <c r="A14" s="996" t="s">
        <v>111</v>
      </c>
      <c r="B14" s="997"/>
      <c r="C14" s="997"/>
      <c r="D14" s="997"/>
      <c r="E14" s="997"/>
      <c r="F14" s="997"/>
      <c r="G14" s="994"/>
      <c r="H14" s="994"/>
      <c r="I14" s="994"/>
      <c r="J14" s="994"/>
      <c r="K14" s="994"/>
      <c r="L14" s="994"/>
      <c r="M14" s="994"/>
      <c r="N14" s="994"/>
      <c r="O14" s="994"/>
      <c r="P14" s="995"/>
      <c r="Q14" s="42"/>
      <c r="R14" s="42"/>
      <c r="S14" s="42"/>
      <c r="T14" s="1042" t="s">
        <v>866</v>
      </c>
      <c r="U14" s="1043"/>
      <c r="V14" s="1043"/>
      <c r="W14" s="1043"/>
      <c r="X14" s="1043"/>
      <c r="Y14" s="1043"/>
      <c r="Z14" s="1476"/>
      <c r="AA14" s="1476"/>
      <c r="AB14" s="1476"/>
      <c r="AC14" s="1476"/>
      <c r="AD14" s="1476"/>
      <c r="AE14" s="1476"/>
      <c r="AF14" s="1476"/>
      <c r="AG14" s="1476"/>
      <c r="AH14" s="1476"/>
      <c r="AI14" s="1995"/>
      <c r="AJ14" s="4"/>
      <c r="AK14" s="1430"/>
      <c r="AL14" s="1431"/>
      <c r="AM14" s="1004">
        <v>6</v>
      </c>
      <c r="AN14" s="1004"/>
      <c r="AO14" s="585" t="s">
        <v>231</v>
      </c>
      <c r="AP14" s="434"/>
      <c r="AQ14" s="434"/>
      <c r="AR14" s="434"/>
      <c r="AS14" s="434"/>
      <c r="AT14" s="434"/>
      <c r="AU14" s="434"/>
      <c r="AV14" s="434"/>
      <c r="AW14" s="434"/>
      <c r="AX14" s="434"/>
      <c r="AY14" s="434"/>
      <c r="AZ14" s="434"/>
      <c r="BA14" s="434"/>
      <c r="BB14" s="434"/>
      <c r="BC14" s="434"/>
      <c r="BD14" s="434"/>
      <c r="BE14" s="434"/>
      <c r="BF14" s="434"/>
      <c r="BG14" s="434"/>
      <c r="BH14" s="434"/>
      <c r="BI14" s="434"/>
      <c r="BJ14" s="434"/>
      <c r="BK14" s="434"/>
      <c r="BL14" s="584"/>
      <c r="BM14" s="582"/>
      <c r="BN14" s="582"/>
      <c r="BO14" s="582"/>
      <c r="BP14" s="582"/>
      <c r="BQ14" s="582"/>
      <c r="BR14" s="582"/>
      <c r="BS14" s="581"/>
      <c r="BT14" s="581"/>
      <c r="BU14" s="581"/>
      <c r="BV14" s="588"/>
      <c r="BW14" s="587"/>
      <c r="BX14" s="587"/>
      <c r="BY14" s="587"/>
      <c r="BZ14" s="600"/>
      <c r="CA14" s="594"/>
      <c r="CB14" s="594"/>
      <c r="CC14" s="582"/>
      <c r="CD14" s="582"/>
      <c r="CE14" s="582"/>
      <c r="CF14" s="582"/>
      <c r="CG14" s="582"/>
      <c r="CH14" s="582"/>
      <c r="CI14" s="582"/>
      <c r="CJ14" s="582"/>
      <c r="CK14" s="582"/>
      <c r="CL14" s="582"/>
      <c r="CM14" s="582"/>
      <c r="CN14" s="582"/>
      <c r="CO14" s="582"/>
      <c r="CP14" s="582"/>
      <c r="CQ14" s="582"/>
      <c r="CR14" s="582"/>
      <c r="CS14" s="582"/>
      <c r="CT14" s="582"/>
      <c r="CU14" s="582"/>
      <c r="CV14" s="582"/>
      <c r="CW14" s="582"/>
      <c r="CX14" s="582"/>
      <c r="CY14" s="582"/>
      <c r="CZ14" s="582"/>
      <c r="DA14" s="599"/>
      <c r="DB14" s="4"/>
    </row>
    <row r="15" spans="1:106" ht="12" customHeight="1" x14ac:dyDescent="0.2">
      <c r="A15" s="991" t="s">
        <v>54</v>
      </c>
      <c r="B15" s="992"/>
      <c r="C15" s="992"/>
      <c r="D15" s="992"/>
      <c r="E15" s="992"/>
      <c r="F15" s="993"/>
      <c r="G15" s="994"/>
      <c r="H15" s="994"/>
      <c r="I15" s="994"/>
      <c r="J15" s="994"/>
      <c r="K15" s="994"/>
      <c r="L15" s="994"/>
      <c r="M15" s="994"/>
      <c r="N15" s="994"/>
      <c r="O15" s="994"/>
      <c r="P15" s="995"/>
      <c r="Q15" s="42"/>
      <c r="R15" s="42"/>
      <c r="S15" s="42"/>
      <c r="T15" s="603"/>
      <c r="U15" s="603"/>
      <c r="V15" s="603"/>
      <c r="W15" s="603"/>
      <c r="X15" s="603"/>
      <c r="Y15" s="603"/>
      <c r="Z15" s="603"/>
      <c r="AA15" s="603"/>
      <c r="AB15" s="603"/>
      <c r="AC15" s="603"/>
      <c r="AD15" s="603"/>
      <c r="AE15" s="603"/>
      <c r="AF15" s="603"/>
      <c r="AG15" s="603"/>
      <c r="AH15" s="603"/>
      <c r="AI15" s="603"/>
      <c r="AJ15" s="4"/>
      <c r="AK15" s="1430"/>
      <c r="AL15" s="1431"/>
      <c r="AM15" s="1004">
        <v>7</v>
      </c>
      <c r="AN15" s="1004"/>
      <c r="AO15" s="585" t="s">
        <v>229</v>
      </c>
      <c r="AP15" s="434"/>
      <c r="AQ15" s="434"/>
      <c r="AR15" s="434"/>
      <c r="AS15" s="434"/>
      <c r="AT15" s="434"/>
      <c r="AU15" s="434"/>
      <c r="AV15" s="434"/>
      <c r="AW15" s="434"/>
      <c r="AX15" s="434"/>
      <c r="AY15" s="434"/>
      <c r="AZ15" s="434"/>
      <c r="BA15" s="434"/>
      <c r="BB15" s="434"/>
      <c r="BC15" s="434"/>
      <c r="BD15" s="434"/>
      <c r="BE15" s="434"/>
      <c r="BF15" s="434"/>
      <c r="BG15" s="434"/>
      <c r="BH15" s="434"/>
      <c r="BI15" s="434"/>
      <c r="BJ15" s="434"/>
      <c r="BK15" s="434"/>
      <c r="BL15" s="584"/>
      <c r="BM15" s="582"/>
      <c r="BN15" s="582"/>
      <c r="BO15" s="582"/>
      <c r="BP15" s="582"/>
      <c r="BQ15" s="582"/>
      <c r="BR15" s="582"/>
      <c r="BS15" s="582"/>
      <c r="BT15" s="582"/>
      <c r="BU15" s="582"/>
      <c r="BV15" s="581"/>
      <c r="BW15" s="581"/>
      <c r="BX15" s="581"/>
      <c r="BY15" s="581"/>
      <c r="BZ15" s="581"/>
      <c r="CA15" s="602"/>
      <c r="CB15" s="601"/>
      <c r="CC15" s="594"/>
      <c r="CD15" s="594"/>
      <c r="CE15" s="594"/>
      <c r="CF15" s="594"/>
      <c r="CG15" s="594"/>
      <c r="CH15" s="594"/>
      <c r="CI15" s="594"/>
      <c r="CJ15" s="594"/>
      <c r="CK15" s="594"/>
      <c r="CL15" s="594"/>
      <c r="CM15" s="582"/>
      <c r="CN15" s="582"/>
      <c r="CO15" s="582"/>
      <c r="CP15" s="582"/>
      <c r="CQ15" s="582"/>
      <c r="CR15" s="582"/>
      <c r="CS15" s="582"/>
      <c r="CT15" s="582"/>
      <c r="CU15" s="582"/>
      <c r="CV15" s="582"/>
      <c r="CW15" s="582"/>
      <c r="CX15" s="582"/>
      <c r="CY15" s="582"/>
      <c r="CZ15" s="582"/>
      <c r="DA15" s="599"/>
      <c r="DB15" s="4"/>
    </row>
    <row r="16" spans="1:106" ht="12" customHeight="1" x14ac:dyDescent="0.2">
      <c r="A16" s="991" t="s">
        <v>150</v>
      </c>
      <c r="B16" s="992"/>
      <c r="C16" s="992"/>
      <c r="D16" s="992"/>
      <c r="E16" s="992"/>
      <c r="F16" s="993"/>
      <c r="G16" s="994"/>
      <c r="H16" s="994"/>
      <c r="I16" s="994"/>
      <c r="J16" s="994"/>
      <c r="K16" s="994"/>
      <c r="L16" s="994"/>
      <c r="M16" s="994"/>
      <c r="N16" s="994"/>
      <c r="O16" s="994"/>
      <c r="P16" s="995"/>
      <c r="Q16" s="42"/>
      <c r="R16" s="42"/>
      <c r="S16" s="42"/>
      <c r="T16" s="603"/>
      <c r="U16" s="603"/>
      <c r="V16" s="603"/>
      <c r="W16" s="603"/>
      <c r="X16" s="603"/>
      <c r="Y16" s="603"/>
      <c r="Z16" s="603"/>
      <c r="AA16" s="603"/>
      <c r="AB16" s="603"/>
      <c r="AC16" s="603"/>
      <c r="AD16" s="603"/>
      <c r="AE16" s="603"/>
      <c r="AF16" s="603"/>
      <c r="AG16" s="603"/>
      <c r="AH16" s="603"/>
      <c r="AI16" s="603"/>
      <c r="AJ16" s="4"/>
      <c r="AK16" s="1430"/>
      <c r="AL16" s="1431"/>
      <c r="AM16" s="1004">
        <v>8</v>
      </c>
      <c r="AN16" s="1004"/>
      <c r="AO16" s="585" t="s">
        <v>228</v>
      </c>
      <c r="AP16" s="434"/>
      <c r="AQ16" s="434"/>
      <c r="AR16" s="434"/>
      <c r="AS16" s="434"/>
      <c r="AT16" s="434"/>
      <c r="AU16" s="434"/>
      <c r="AV16" s="434"/>
      <c r="AW16" s="434"/>
      <c r="AX16" s="434"/>
      <c r="AY16" s="434"/>
      <c r="AZ16" s="434"/>
      <c r="BA16" s="434"/>
      <c r="BB16" s="434"/>
      <c r="BC16" s="434"/>
      <c r="BD16" s="434"/>
      <c r="BE16" s="434"/>
      <c r="BF16" s="434"/>
      <c r="BG16" s="434"/>
      <c r="BH16" s="434"/>
      <c r="BI16" s="434"/>
      <c r="BJ16" s="434"/>
      <c r="BK16" s="434"/>
      <c r="BL16" s="584"/>
      <c r="BM16" s="582"/>
      <c r="BN16" s="582"/>
      <c r="BO16" s="582"/>
      <c r="BP16" s="582"/>
      <c r="BQ16" s="582"/>
      <c r="BR16" s="582"/>
      <c r="BS16" s="582"/>
      <c r="BT16" s="582"/>
      <c r="BU16" s="582"/>
      <c r="BV16" s="582"/>
      <c r="BW16" s="582"/>
      <c r="BX16" s="582"/>
      <c r="BY16" s="582"/>
      <c r="BZ16" s="582"/>
      <c r="CA16" s="581"/>
      <c r="CB16" s="581"/>
      <c r="CC16" s="606"/>
      <c r="CD16" s="605"/>
      <c r="CE16" s="605"/>
      <c r="CF16" s="605"/>
      <c r="CG16" s="605"/>
      <c r="CH16" s="605"/>
      <c r="CI16" s="605"/>
      <c r="CJ16" s="605"/>
      <c r="CK16" s="605"/>
      <c r="CL16" s="604"/>
      <c r="CM16" s="594"/>
      <c r="CN16" s="594"/>
      <c r="CO16" s="582"/>
      <c r="CP16" s="582"/>
      <c r="CQ16" s="582"/>
      <c r="CR16" s="582"/>
      <c r="CS16" s="582"/>
      <c r="CT16" s="582"/>
      <c r="CU16" s="582"/>
      <c r="CV16" s="582"/>
      <c r="CW16" s="582"/>
      <c r="CX16" s="582"/>
      <c r="CY16" s="582"/>
      <c r="CZ16" s="582"/>
      <c r="DA16" s="599"/>
      <c r="DB16" s="4"/>
    </row>
    <row r="17" spans="1:106" ht="12" customHeight="1" x14ac:dyDescent="0.2">
      <c r="A17" s="991" t="s">
        <v>149</v>
      </c>
      <c r="B17" s="992"/>
      <c r="C17" s="992"/>
      <c r="D17" s="992"/>
      <c r="E17" s="992"/>
      <c r="F17" s="993"/>
      <c r="G17" s="1017" t="s">
        <v>790</v>
      </c>
      <c r="H17" s="1017"/>
      <c r="I17" s="1017"/>
      <c r="J17" s="1017"/>
      <c r="K17" s="1017"/>
      <c r="L17" s="1017"/>
      <c r="M17" s="1017"/>
      <c r="N17" s="1017"/>
      <c r="O17" s="1017"/>
      <c r="P17" s="1018"/>
      <c r="Q17" s="42"/>
      <c r="R17" s="42"/>
      <c r="S17" s="603"/>
      <c r="T17" s="749"/>
      <c r="U17" s="749"/>
      <c r="V17" s="749"/>
      <c r="W17" s="749"/>
      <c r="X17" s="749"/>
      <c r="Y17" s="749"/>
      <c r="Z17" s="749"/>
      <c r="AA17" s="749"/>
      <c r="AB17" s="749"/>
      <c r="AC17" s="749"/>
      <c r="AD17" s="749"/>
      <c r="AE17" s="749"/>
      <c r="AF17" s="749"/>
      <c r="AG17" s="749"/>
      <c r="AH17" s="749"/>
      <c r="AI17" s="749"/>
      <c r="AJ17" s="4"/>
      <c r="AK17" s="1430"/>
      <c r="AL17" s="1431"/>
      <c r="AM17" s="1004">
        <v>9</v>
      </c>
      <c r="AN17" s="1004"/>
      <c r="AO17" s="585" t="s">
        <v>227</v>
      </c>
      <c r="AP17" s="434"/>
      <c r="AQ17" s="434"/>
      <c r="AR17" s="434"/>
      <c r="AS17" s="434"/>
      <c r="AT17" s="434"/>
      <c r="AU17" s="434"/>
      <c r="AV17" s="434"/>
      <c r="AW17" s="434"/>
      <c r="AX17" s="434"/>
      <c r="AY17" s="434"/>
      <c r="AZ17" s="434"/>
      <c r="BA17" s="434"/>
      <c r="BB17" s="434"/>
      <c r="BC17" s="434"/>
      <c r="BD17" s="434"/>
      <c r="BE17" s="434"/>
      <c r="BF17" s="434"/>
      <c r="BG17" s="434"/>
      <c r="BH17" s="434"/>
      <c r="BI17" s="434"/>
      <c r="BJ17" s="434"/>
      <c r="BK17" s="434"/>
      <c r="BL17" s="584"/>
      <c r="BM17" s="582"/>
      <c r="BN17" s="582"/>
      <c r="BO17" s="582"/>
      <c r="BP17" s="582"/>
      <c r="BQ17" s="582"/>
      <c r="BR17" s="582"/>
      <c r="BS17" s="582"/>
      <c r="BT17" s="582"/>
      <c r="BU17" s="582"/>
      <c r="BV17" s="582"/>
      <c r="BW17" s="582"/>
      <c r="BX17" s="582"/>
      <c r="BY17" s="582"/>
      <c r="BZ17" s="582"/>
      <c r="CA17" s="582"/>
      <c r="CB17" s="582"/>
      <c r="CC17" s="581"/>
      <c r="CD17" s="581"/>
      <c r="CE17" s="581"/>
      <c r="CF17" s="581"/>
      <c r="CG17" s="581"/>
      <c r="CH17" s="581"/>
      <c r="CI17" s="581"/>
      <c r="CJ17" s="581"/>
      <c r="CK17" s="581"/>
      <c r="CL17" s="581"/>
      <c r="CM17" s="602"/>
      <c r="CN17" s="601"/>
      <c r="CO17" s="594"/>
      <c r="CP17" s="594"/>
      <c r="CQ17" s="594"/>
      <c r="CR17" s="582"/>
      <c r="CS17" s="582"/>
      <c r="CT17" s="582"/>
      <c r="CU17" s="582"/>
      <c r="CV17" s="582"/>
      <c r="CW17" s="582"/>
      <c r="CX17" s="582"/>
      <c r="CY17" s="582"/>
      <c r="CZ17" s="582"/>
      <c r="DA17" s="599"/>
      <c r="DB17" s="4"/>
    </row>
    <row r="18" spans="1:106" ht="12" customHeight="1" x14ac:dyDescent="0.2">
      <c r="A18" s="996" t="s">
        <v>146</v>
      </c>
      <c r="B18" s="997"/>
      <c r="C18" s="997"/>
      <c r="D18" s="997"/>
      <c r="E18" s="997"/>
      <c r="F18" s="997"/>
      <c r="G18" s="994"/>
      <c r="H18" s="994"/>
      <c r="I18" s="994"/>
      <c r="J18" s="994"/>
      <c r="K18" s="994"/>
      <c r="L18" s="994"/>
      <c r="M18" s="994"/>
      <c r="N18" s="994"/>
      <c r="O18" s="994"/>
      <c r="P18" s="995"/>
      <c r="Q18" s="42"/>
      <c r="R18" s="42"/>
      <c r="S18" s="42"/>
      <c r="T18" s="170"/>
      <c r="U18" s="170"/>
      <c r="V18" s="170"/>
      <c r="W18" s="170"/>
      <c r="X18" s="170"/>
      <c r="Y18" s="170"/>
      <c r="Z18" s="170"/>
      <c r="AA18" s="170"/>
      <c r="AB18" s="170"/>
      <c r="AC18" s="170"/>
      <c r="AD18" s="170"/>
      <c r="AE18" s="747"/>
      <c r="AF18" s="747"/>
      <c r="AG18" s="748"/>
      <c r="AH18" s="748"/>
      <c r="AI18" s="748"/>
      <c r="AJ18" s="4"/>
      <c r="AK18" s="1430"/>
      <c r="AL18" s="1431"/>
      <c r="AM18" s="1004">
        <v>10</v>
      </c>
      <c r="AN18" s="1004"/>
      <c r="AO18" s="585" t="s">
        <v>226</v>
      </c>
      <c r="AP18" s="434"/>
      <c r="AQ18" s="434"/>
      <c r="AR18" s="434"/>
      <c r="AS18" s="434"/>
      <c r="AT18" s="434"/>
      <c r="AU18" s="434"/>
      <c r="AV18" s="434"/>
      <c r="AW18" s="434"/>
      <c r="AX18" s="434"/>
      <c r="AY18" s="434"/>
      <c r="AZ18" s="434"/>
      <c r="BA18" s="434"/>
      <c r="BB18" s="434"/>
      <c r="BC18" s="434"/>
      <c r="BD18" s="434"/>
      <c r="BE18" s="434"/>
      <c r="BF18" s="434"/>
      <c r="BG18" s="434"/>
      <c r="BH18" s="434"/>
      <c r="BI18" s="434"/>
      <c r="BJ18" s="434"/>
      <c r="BK18" s="434"/>
      <c r="BL18" s="584"/>
      <c r="BM18" s="582"/>
      <c r="BN18" s="582"/>
      <c r="BO18" s="582"/>
      <c r="BP18" s="582"/>
      <c r="BQ18" s="582"/>
      <c r="BR18" s="582"/>
      <c r="BS18" s="582"/>
      <c r="BT18" s="582"/>
      <c r="BU18" s="582"/>
      <c r="BV18" s="582"/>
      <c r="BW18" s="582"/>
      <c r="BX18" s="582"/>
      <c r="BY18" s="582"/>
      <c r="BZ18" s="582"/>
      <c r="CA18" s="582"/>
      <c r="CB18" s="582"/>
      <c r="CC18" s="582"/>
      <c r="CD18" s="582"/>
      <c r="CE18" s="582"/>
      <c r="CF18" s="582"/>
      <c r="CG18" s="582"/>
      <c r="CH18" s="582"/>
      <c r="CI18" s="582"/>
      <c r="CJ18" s="582"/>
      <c r="CK18" s="582"/>
      <c r="CL18" s="582"/>
      <c r="CM18" s="581"/>
      <c r="CN18" s="581"/>
      <c r="CO18" s="588"/>
      <c r="CP18" s="587"/>
      <c r="CQ18" s="600"/>
      <c r="CR18" s="594"/>
      <c r="CS18" s="594"/>
      <c r="CT18" s="582"/>
      <c r="CU18" s="582"/>
      <c r="CV18" s="582"/>
      <c r="CW18" s="582"/>
      <c r="CX18" s="582"/>
      <c r="CY18" s="582"/>
      <c r="CZ18" s="582"/>
      <c r="DA18" s="599"/>
      <c r="DB18" s="4"/>
    </row>
    <row r="19" spans="1:106" ht="12" x14ac:dyDescent="0.2">
      <c r="A19" s="996" t="s">
        <v>164</v>
      </c>
      <c r="B19" s="997"/>
      <c r="C19" s="997"/>
      <c r="D19" s="997"/>
      <c r="E19" s="997"/>
      <c r="F19" s="997"/>
      <c r="G19" s="1157"/>
      <c r="H19" s="994"/>
      <c r="I19" s="994"/>
      <c r="J19" s="994"/>
      <c r="K19" s="994"/>
      <c r="L19" s="994"/>
      <c r="M19" s="994"/>
      <c r="N19" s="994"/>
      <c r="O19" s="994"/>
      <c r="P19" s="995"/>
      <c r="Q19" s="42"/>
      <c r="R19" s="42"/>
      <c r="S19" s="42"/>
      <c r="T19" s="42"/>
      <c r="U19" s="42"/>
      <c r="V19" s="42"/>
      <c r="W19" s="42"/>
      <c r="X19" s="42"/>
      <c r="Y19" s="42"/>
      <c r="Z19" s="579"/>
      <c r="AA19" s="579"/>
      <c r="AB19" s="579"/>
      <c r="AC19" s="579"/>
      <c r="AD19" s="579"/>
      <c r="AE19" s="579"/>
      <c r="AF19" s="579"/>
      <c r="AG19" s="579"/>
      <c r="AH19" s="579"/>
      <c r="AI19" s="579"/>
      <c r="AJ19" s="4"/>
      <c r="AK19" s="1430"/>
      <c r="AL19" s="1431"/>
      <c r="AM19" s="1004">
        <v>11</v>
      </c>
      <c r="AN19" s="1004"/>
      <c r="AO19" s="585" t="s">
        <v>225</v>
      </c>
      <c r="AP19" s="434"/>
      <c r="AQ19" s="434"/>
      <c r="AR19" s="434"/>
      <c r="AS19" s="434"/>
      <c r="AT19" s="434"/>
      <c r="AU19" s="434"/>
      <c r="AV19" s="434"/>
      <c r="AW19" s="434"/>
      <c r="AX19" s="434"/>
      <c r="AY19" s="434"/>
      <c r="AZ19" s="434"/>
      <c r="BA19" s="434"/>
      <c r="BB19" s="434"/>
      <c r="BC19" s="434"/>
      <c r="BD19" s="434"/>
      <c r="BE19" s="434"/>
      <c r="BF19" s="434"/>
      <c r="BG19" s="434"/>
      <c r="BH19" s="434"/>
      <c r="BI19" s="434"/>
      <c r="BJ19" s="434"/>
      <c r="BK19" s="434"/>
      <c r="BL19" s="584"/>
      <c r="BM19" s="594"/>
      <c r="BN19" s="594"/>
      <c r="BO19" s="594"/>
      <c r="BP19" s="582"/>
      <c r="BQ19" s="582"/>
      <c r="BR19" s="582"/>
      <c r="BS19" s="582"/>
      <c r="BT19" s="582"/>
      <c r="BU19" s="582"/>
      <c r="BV19" s="582"/>
      <c r="BW19" s="582"/>
      <c r="BX19" s="582"/>
      <c r="BY19" s="582"/>
      <c r="BZ19" s="582"/>
      <c r="CA19" s="582"/>
      <c r="CB19" s="582"/>
      <c r="CC19" s="582"/>
      <c r="CD19" s="582"/>
      <c r="CE19" s="582"/>
      <c r="CF19" s="582"/>
      <c r="CG19" s="582"/>
      <c r="CH19" s="582"/>
      <c r="CI19" s="582"/>
      <c r="CJ19" s="582"/>
      <c r="CK19" s="582"/>
      <c r="CL19" s="582"/>
      <c r="CM19" s="582"/>
      <c r="CN19" s="582"/>
      <c r="CO19" s="581"/>
      <c r="CP19" s="581"/>
      <c r="CQ19" s="581"/>
      <c r="CR19" s="602"/>
      <c r="CS19" s="601"/>
      <c r="CT19" s="594"/>
      <c r="CU19" s="594"/>
      <c r="CV19" s="594"/>
      <c r="CW19" s="594"/>
      <c r="CX19" s="594"/>
      <c r="CY19" s="582"/>
      <c r="CZ19" s="582"/>
      <c r="DA19" s="599"/>
      <c r="DB19" s="4"/>
    </row>
    <row r="20" spans="1:106" ht="12" customHeight="1" thickBot="1" x14ac:dyDescent="0.25">
      <c r="A20" s="1042" t="s">
        <v>163</v>
      </c>
      <c r="B20" s="1043"/>
      <c r="C20" s="1043"/>
      <c r="D20" s="1043"/>
      <c r="E20" s="1043"/>
      <c r="F20" s="1043"/>
      <c r="G20" s="1338"/>
      <c r="H20" s="1338"/>
      <c r="I20" s="1338"/>
      <c r="J20" s="1338"/>
      <c r="K20" s="1338"/>
      <c r="L20" s="1338"/>
      <c r="M20" s="1338"/>
      <c r="N20" s="1338"/>
      <c r="O20" s="1338"/>
      <c r="P20" s="1993"/>
      <c r="Q20" s="42"/>
      <c r="R20" s="42"/>
      <c r="S20" s="42"/>
      <c r="T20" s="42"/>
      <c r="U20" s="42"/>
      <c r="V20" s="42"/>
      <c r="W20" s="42"/>
      <c r="X20" s="42"/>
      <c r="Y20" s="42"/>
      <c r="Z20" s="579"/>
      <c r="AA20" s="579"/>
      <c r="AB20" s="579"/>
      <c r="AC20" s="579"/>
      <c r="AD20" s="579"/>
      <c r="AE20" s="579"/>
      <c r="AF20" s="579"/>
      <c r="AG20" s="579"/>
      <c r="AH20" s="579"/>
      <c r="AI20" s="579"/>
      <c r="AJ20" s="4"/>
      <c r="AK20" s="1430"/>
      <c r="AL20" s="1431"/>
      <c r="AM20" s="1004">
        <v>12</v>
      </c>
      <c r="AN20" s="1004"/>
      <c r="AO20" s="585" t="s">
        <v>224</v>
      </c>
      <c r="AP20" s="434"/>
      <c r="AQ20" s="434"/>
      <c r="AR20" s="434"/>
      <c r="AS20" s="434"/>
      <c r="AT20" s="434"/>
      <c r="AU20" s="434"/>
      <c r="AV20" s="434"/>
      <c r="AW20" s="434"/>
      <c r="AX20" s="434"/>
      <c r="AY20" s="434"/>
      <c r="AZ20" s="434"/>
      <c r="BA20" s="434"/>
      <c r="BB20" s="434"/>
      <c r="BC20" s="434"/>
      <c r="BD20" s="434"/>
      <c r="BE20" s="434"/>
      <c r="BF20" s="434"/>
      <c r="BG20" s="434"/>
      <c r="BH20" s="434"/>
      <c r="BI20" s="434"/>
      <c r="BJ20" s="434"/>
      <c r="BK20" s="434"/>
      <c r="BL20" s="584"/>
      <c r="BM20" s="2135" t="s">
        <v>223</v>
      </c>
      <c r="BN20" s="2136"/>
      <c r="BO20" s="2137"/>
      <c r="BP20" s="582"/>
      <c r="BQ20" s="582"/>
      <c r="BR20" s="582"/>
      <c r="BS20" s="582"/>
      <c r="BT20" s="582"/>
      <c r="BU20" s="582"/>
      <c r="BV20" s="582"/>
      <c r="BW20" s="582"/>
      <c r="BX20" s="582"/>
      <c r="BY20" s="582"/>
      <c r="BZ20" s="582"/>
      <c r="CA20" s="582"/>
      <c r="CB20" s="582"/>
      <c r="CC20" s="582"/>
      <c r="CD20" s="582"/>
      <c r="CE20" s="582"/>
      <c r="CF20" s="582"/>
      <c r="CG20" s="582"/>
      <c r="CH20" s="582"/>
      <c r="CI20" s="582"/>
      <c r="CJ20" s="582"/>
      <c r="CK20" s="582"/>
      <c r="CL20" s="582"/>
      <c r="CM20" s="582"/>
      <c r="CN20" s="582"/>
      <c r="CO20" s="582"/>
      <c r="CP20" s="582"/>
      <c r="CQ20" s="582"/>
      <c r="CR20" s="581"/>
      <c r="CS20" s="581"/>
      <c r="CT20" s="588"/>
      <c r="CU20" s="587"/>
      <c r="CV20" s="587"/>
      <c r="CW20" s="587"/>
      <c r="CX20" s="600"/>
      <c r="CY20" s="582"/>
      <c r="CZ20" s="582"/>
      <c r="DA20" s="599"/>
      <c r="DB20" s="4"/>
    </row>
    <row r="21" spans="1:106"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579"/>
      <c r="AA21" s="579"/>
      <c r="AB21" s="579"/>
      <c r="AC21" s="579"/>
      <c r="AD21" s="579"/>
      <c r="AE21" s="579"/>
      <c r="AF21" s="579"/>
      <c r="AG21" s="579"/>
      <c r="AH21" s="579"/>
      <c r="AI21" s="579"/>
      <c r="AJ21" s="4"/>
      <c r="AK21" s="1430"/>
      <c r="AL21" s="1431"/>
      <c r="AM21" s="1004">
        <v>13</v>
      </c>
      <c r="AN21" s="1004"/>
      <c r="AO21" s="585" t="s">
        <v>222</v>
      </c>
      <c r="AP21" s="434"/>
      <c r="AQ21" s="434"/>
      <c r="AR21" s="434"/>
      <c r="AS21" s="434"/>
      <c r="AT21" s="434"/>
      <c r="AU21" s="434"/>
      <c r="AV21" s="434"/>
      <c r="AW21" s="434"/>
      <c r="AX21" s="434"/>
      <c r="AY21" s="434"/>
      <c r="AZ21" s="434"/>
      <c r="BA21" s="434"/>
      <c r="BB21" s="434"/>
      <c r="BC21" s="434"/>
      <c r="BD21" s="434"/>
      <c r="BE21" s="434"/>
      <c r="BF21" s="434"/>
      <c r="BG21" s="434"/>
      <c r="BH21" s="434"/>
      <c r="BI21" s="434"/>
      <c r="BJ21" s="434"/>
      <c r="BK21" s="434"/>
      <c r="BL21" s="584"/>
      <c r="BM21" s="598"/>
      <c r="BN21" s="2135" t="s">
        <v>221</v>
      </c>
      <c r="BO21" s="2137"/>
      <c r="BP21" s="582"/>
      <c r="BQ21" s="582"/>
      <c r="BR21" s="582"/>
      <c r="BS21" s="582"/>
      <c r="BT21" s="582"/>
      <c r="BU21" s="582"/>
      <c r="BV21" s="582"/>
      <c r="BW21" s="582"/>
      <c r="BX21" s="582"/>
      <c r="BY21" s="582"/>
      <c r="BZ21" s="582"/>
      <c r="CA21" s="582"/>
      <c r="CB21" s="582"/>
      <c r="CC21" s="582"/>
      <c r="CD21" s="582"/>
      <c r="CE21" s="582"/>
      <c r="CF21" s="582"/>
      <c r="CG21" s="582"/>
      <c r="CH21" s="582"/>
      <c r="CI21" s="582"/>
      <c r="CJ21" s="582"/>
      <c r="CK21" s="582"/>
      <c r="CL21" s="582"/>
      <c r="CM21" s="582"/>
      <c r="CN21" s="582"/>
      <c r="CO21" s="582"/>
      <c r="CP21" s="582"/>
      <c r="CQ21" s="582"/>
      <c r="CR21" s="582"/>
      <c r="CS21" s="582"/>
      <c r="CT21" s="597"/>
      <c r="CU21" s="596"/>
      <c r="CV21" s="596"/>
      <c r="CW21" s="596"/>
      <c r="CX21" s="595"/>
      <c r="CY21" s="594"/>
      <c r="CZ21" s="594"/>
      <c r="DA21" s="593"/>
      <c r="DB21" s="4"/>
    </row>
    <row r="22" spans="1:106" ht="12" customHeight="1" x14ac:dyDescent="0.2">
      <c r="A22" s="42"/>
      <c r="B22" s="42"/>
      <c r="C22" s="42"/>
      <c r="D22" s="42"/>
      <c r="E22" s="42"/>
      <c r="F22" s="42"/>
      <c r="G22" s="42"/>
      <c r="H22" s="42"/>
      <c r="I22" s="42"/>
      <c r="J22" s="592"/>
      <c r="K22" s="252"/>
      <c r="L22" s="591"/>
      <c r="M22" s="252"/>
      <c r="N22" s="591"/>
      <c r="O22" s="252"/>
      <c r="P22" s="591"/>
      <c r="Q22" s="252"/>
      <c r="R22" s="591"/>
      <c r="S22" s="252"/>
      <c r="T22" s="591"/>
      <c r="U22" s="252"/>
      <c r="V22" s="591"/>
      <c r="W22" s="252"/>
      <c r="X22" s="590"/>
      <c r="Y22" s="42"/>
      <c r="Z22" s="579"/>
      <c r="AA22" s="579"/>
      <c r="AB22" s="579"/>
      <c r="AC22" s="579"/>
      <c r="AD22" s="579"/>
      <c r="AE22" s="579"/>
      <c r="AF22" s="579"/>
      <c r="AG22" s="579"/>
      <c r="AH22" s="579"/>
      <c r="AI22" s="579"/>
      <c r="AJ22" s="4"/>
      <c r="AK22" s="1430"/>
      <c r="AL22" s="1431"/>
      <c r="AM22" s="1004">
        <v>14</v>
      </c>
      <c r="AN22" s="1004"/>
      <c r="AO22" s="585" t="s">
        <v>220</v>
      </c>
      <c r="AP22" s="434"/>
      <c r="AQ22" s="434"/>
      <c r="AR22" s="434"/>
      <c r="AS22" s="434"/>
      <c r="AT22" s="434"/>
      <c r="AU22" s="434"/>
      <c r="AV22" s="434"/>
      <c r="AW22" s="434"/>
      <c r="AX22" s="434"/>
      <c r="AY22" s="434"/>
      <c r="AZ22" s="434"/>
      <c r="BA22" s="434"/>
      <c r="BB22" s="434"/>
      <c r="BC22" s="434"/>
      <c r="BD22" s="434"/>
      <c r="BE22" s="434"/>
      <c r="BF22" s="434"/>
      <c r="BG22" s="434"/>
      <c r="BH22" s="434"/>
      <c r="BI22" s="434"/>
      <c r="BJ22" s="434"/>
      <c r="BK22" s="434"/>
      <c r="BL22" s="584"/>
      <c r="BM22" s="589"/>
      <c r="BN22" s="2135" t="s">
        <v>219</v>
      </c>
      <c r="BO22" s="2137"/>
      <c r="BP22" s="582"/>
      <c r="BQ22" s="582"/>
      <c r="BR22" s="582"/>
      <c r="BS22" s="582"/>
      <c r="BT22" s="582"/>
      <c r="BU22" s="582"/>
      <c r="BV22" s="582"/>
      <c r="BW22" s="582"/>
      <c r="BX22" s="582"/>
      <c r="BY22" s="582"/>
      <c r="BZ22" s="582"/>
      <c r="CA22" s="582"/>
      <c r="CB22" s="582"/>
      <c r="CC22" s="582"/>
      <c r="CD22" s="582"/>
      <c r="CE22" s="582"/>
      <c r="CF22" s="582"/>
      <c r="CG22" s="582"/>
      <c r="CH22" s="582"/>
      <c r="CI22" s="582"/>
      <c r="CJ22" s="582"/>
      <c r="CK22" s="582"/>
      <c r="CL22" s="582"/>
      <c r="CM22" s="582"/>
      <c r="CN22" s="582"/>
      <c r="CO22" s="582"/>
      <c r="CP22" s="582"/>
      <c r="CQ22" s="582"/>
      <c r="CR22" s="582"/>
      <c r="CS22" s="582"/>
      <c r="CT22" s="581"/>
      <c r="CU22" s="581"/>
      <c r="CV22" s="581"/>
      <c r="CW22" s="581"/>
      <c r="CX22" s="581"/>
      <c r="CY22" s="588"/>
      <c r="CZ22" s="587"/>
      <c r="DA22" s="586"/>
      <c r="DB22" s="4"/>
    </row>
    <row r="23" spans="1:106" ht="12" customHeight="1" x14ac:dyDescent="0.2">
      <c r="A23" s="42"/>
      <c r="B23" s="42"/>
      <c r="C23" s="42"/>
      <c r="D23" s="42"/>
      <c r="E23" s="42"/>
      <c r="F23" s="42"/>
      <c r="G23" s="42"/>
      <c r="H23" s="42"/>
      <c r="I23" s="42"/>
      <c r="J23" s="254"/>
      <c r="K23" s="42"/>
      <c r="L23" s="42"/>
      <c r="M23" s="42"/>
      <c r="N23" s="42"/>
      <c r="O23" s="42"/>
      <c r="P23" s="42"/>
      <c r="Q23" s="42"/>
      <c r="R23" s="42"/>
      <c r="S23" s="42"/>
      <c r="T23" s="42"/>
      <c r="U23" s="42"/>
      <c r="V23" s="42"/>
      <c r="W23" s="42"/>
      <c r="X23" s="255"/>
      <c r="Y23" s="42"/>
      <c r="Z23" s="579"/>
      <c r="AA23" s="579"/>
      <c r="AB23" s="579"/>
      <c r="AC23" s="579"/>
      <c r="AD23" s="579"/>
      <c r="AE23" s="579"/>
      <c r="AF23" s="579"/>
      <c r="AG23" s="579"/>
      <c r="AH23" s="579"/>
      <c r="AI23" s="579"/>
      <c r="AJ23" s="4"/>
      <c r="AK23" s="1430"/>
      <c r="AL23" s="1431"/>
      <c r="AM23" s="1004">
        <v>15</v>
      </c>
      <c r="AN23" s="1004"/>
      <c r="AO23" s="585" t="s">
        <v>218</v>
      </c>
      <c r="AP23" s="434"/>
      <c r="AQ23" s="434"/>
      <c r="AR23" s="434"/>
      <c r="AS23" s="434"/>
      <c r="AT23" s="434"/>
      <c r="AU23" s="434"/>
      <c r="AV23" s="434"/>
      <c r="AW23" s="434"/>
      <c r="AX23" s="434"/>
      <c r="AY23" s="434"/>
      <c r="AZ23" s="434"/>
      <c r="BA23" s="434"/>
      <c r="BB23" s="434"/>
      <c r="BC23" s="434"/>
      <c r="BD23" s="434"/>
      <c r="BE23" s="434"/>
      <c r="BF23" s="434"/>
      <c r="BG23" s="434"/>
      <c r="BH23" s="434"/>
      <c r="BI23" s="434"/>
      <c r="BJ23" s="434"/>
      <c r="BK23" s="434"/>
      <c r="BL23" s="584"/>
      <c r="BM23" s="583"/>
      <c r="BN23" s="2135" t="s">
        <v>217</v>
      </c>
      <c r="BO23" s="2137"/>
      <c r="BP23" s="582"/>
      <c r="BQ23" s="582"/>
      <c r="BR23" s="582"/>
      <c r="BS23" s="582"/>
      <c r="BT23" s="582"/>
      <c r="BU23" s="582"/>
      <c r="BV23" s="582"/>
      <c r="BW23" s="582"/>
      <c r="BX23" s="582"/>
      <c r="BY23" s="582"/>
      <c r="BZ23" s="582"/>
      <c r="CA23" s="582"/>
      <c r="CB23" s="582"/>
      <c r="CC23" s="582"/>
      <c r="CD23" s="582"/>
      <c r="CE23" s="582"/>
      <c r="CF23" s="582"/>
      <c r="CG23" s="582"/>
      <c r="CH23" s="582"/>
      <c r="CI23" s="582"/>
      <c r="CJ23" s="582"/>
      <c r="CK23" s="582"/>
      <c r="CL23" s="582"/>
      <c r="CM23" s="582"/>
      <c r="CN23" s="582"/>
      <c r="CO23" s="582"/>
      <c r="CP23" s="582"/>
      <c r="CQ23" s="582"/>
      <c r="CR23" s="582"/>
      <c r="CS23" s="582"/>
      <c r="CT23" s="582"/>
      <c r="CU23" s="582"/>
      <c r="CV23" s="582"/>
      <c r="CW23" s="582"/>
      <c r="CX23" s="582"/>
      <c r="CY23" s="581"/>
      <c r="CZ23" s="581"/>
      <c r="DA23" s="580"/>
      <c r="DB23" s="4"/>
    </row>
    <row r="24" spans="1:106" ht="12" customHeight="1" thickBot="1" x14ac:dyDescent="0.25">
      <c r="A24" s="42"/>
      <c r="B24" s="42"/>
      <c r="C24" s="42"/>
      <c r="D24" s="42"/>
      <c r="E24" s="42"/>
      <c r="F24" s="42"/>
      <c r="G24" s="42"/>
      <c r="H24" s="42"/>
      <c r="I24" s="42"/>
      <c r="J24" s="254"/>
      <c r="K24" s="42"/>
      <c r="L24" s="42"/>
      <c r="M24" s="42"/>
      <c r="N24" s="42"/>
      <c r="O24" s="42"/>
      <c r="P24" s="42"/>
      <c r="Q24" s="42"/>
      <c r="R24" s="42"/>
      <c r="S24" s="42"/>
      <c r="T24" s="42"/>
      <c r="U24" s="42"/>
      <c r="V24" s="42"/>
      <c r="W24" s="42"/>
      <c r="X24" s="255"/>
      <c r="Y24" s="42"/>
      <c r="Z24" s="579"/>
      <c r="AA24" s="579"/>
      <c r="AB24" s="579"/>
      <c r="AC24" s="579"/>
      <c r="AD24" s="579"/>
      <c r="AE24" s="579"/>
      <c r="AF24" s="579"/>
      <c r="AG24" s="579"/>
      <c r="AH24" s="579"/>
      <c r="AI24" s="579"/>
      <c r="AJ24" s="4"/>
      <c r="AK24" s="1992"/>
      <c r="AL24" s="1604"/>
      <c r="AM24" s="1544">
        <v>16</v>
      </c>
      <c r="AN24" s="1544"/>
      <c r="AO24" s="578" t="s">
        <v>196</v>
      </c>
      <c r="AP24" s="577"/>
      <c r="AQ24" s="577"/>
      <c r="AR24" s="577"/>
      <c r="AS24" s="577"/>
      <c r="AT24" s="577"/>
      <c r="AU24" s="577"/>
      <c r="AV24" s="577"/>
      <c r="AW24" s="577"/>
      <c r="AX24" s="577"/>
      <c r="AY24" s="577"/>
      <c r="AZ24" s="577"/>
      <c r="BA24" s="577"/>
      <c r="BB24" s="577"/>
      <c r="BC24" s="577"/>
      <c r="BD24" s="577"/>
      <c r="BE24" s="577"/>
      <c r="BF24" s="577"/>
      <c r="BG24" s="577"/>
      <c r="BH24" s="577"/>
      <c r="BI24" s="577"/>
      <c r="BJ24" s="577"/>
      <c r="BK24" s="577"/>
      <c r="BL24" s="576"/>
      <c r="BM24" s="264"/>
      <c r="BN24" s="264"/>
      <c r="BO24" s="264"/>
      <c r="BP24" s="575"/>
      <c r="BQ24" s="575"/>
      <c r="BR24" s="575"/>
      <c r="BS24" s="575"/>
      <c r="BT24" s="575"/>
      <c r="BU24" s="575"/>
      <c r="BV24" s="575"/>
      <c r="BW24" s="575"/>
      <c r="BX24" s="575"/>
      <c r="BY24" s="575"/>
      <c r="BZ24" s="575"/>
      <c r="CA24" s="575"/>
      <c r="CB24" s="575"/>
      <c r="CC24" s="575"/>
      <c r="CD24" s="575"/>
      <c r="CE24" s="575"/>
      <c r="CF24" s="575"/>
      <c r="CG24" s="575"/>
      <c r="CH24" s="575"/>
      <c r="CI24" s="575"/>
      <c r="CJ24" s="575"/>
      <c r="CK24" s="575"/>
      <c r="CL24" s="575"/>
      <c r="CM24" s="575"/>
      <c r="CN24" s="575"/>
      <c r="CO24" s="575"/>
      <c r="CP24" s="575"/>
      <c r="CQ24" s="575"/>
      <c r="CR24" s="575"/>
      <c r="CS24" s="575"/>
      <c r="CT24" s="575"/>
      <c r="CU24" s="575"/>
      <c r="CV24" s="575"/>
      <c r="CW24" s="575"/>
      <c r="CX24" s="575"/>
      <c r="CY24" s="575"/>
      <c r="CZ24" s="575"/>
      <c r="DA24" s="265"/>
      <c r="DB24" s="4"/>
    </row>
    <row r="25" spans="1:106" ht="12" customHeight="1" x14ac:dyDescent="0.2">
      <c r="A25" s="42"/>
      <c r="B25" s="42"/>
      <c r="C25" s="42"/>
      <c r="D25" s="42"/>
      <c r="E25" s="42"/>
      <c r="F25" s="42"/>
      <c r="G25" s="42"/>
      <c r="H25" s="42"/>
      <c r="I25" s="42"/>
      <c r="J25" s="254"/>
      <c r="K25" s="42"/>
      <c r="L25" s="42"/>
      <c r="M25" s="42"/>
      <c r="N25" s="42"/>
      <c r="O25" s="42"/>
      <c r="P25" s="42"/>
      <c r="Q25" s="42"/>
      <c r="R25" s="42"/>
      <c r="S25" s="42"/>
      <c r="T25" s="42"/>
      <c r="U25" s="42"/>
      <c r="V25" s="42"/>
      <c r="W25" s="42"/>
      <c r="X25" s="255"/>
      <c r="Y25" s="42"/>
      <c r="Z25" s="42"/>
      <c r="AA25" s="42"/>
      <c r="AB25" s="42"/>
      <c r="AC25" s="42"/>
      <c r="AD25" s="42"/>
      <c r="AE25" s="42"/>
      <c r="AF25" s="42"/>
      <c r="AG25" s="42"/>
      <c r="AH25" s="42"/>
      <c r="AI25" s="42"/>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row>
    <row r="26" spans="1:106" ht="12" customHeight="1" x14ac:dyDescent="0.2">
      <c r="A26" s="42"/>
      <c r="B26" s="42"/>
      <c r="C26" s="42"/>
      <c r="D26" s="42"/>
      <c r="E26" s="42"/>
      <c r="F26" s="42"/>
      <c r="G26" s="42"/>
      <c r="H26" s="42"/>
      <c r="I26" s="42"/>
      <c r="J26" s="254"/>
      <c r="K26" s="42"/>
      <c r="L26" s="42"/>
      <c r="M26" s="42"/>
      <c r="N26" s="42"/>
      <c r="O26" s="42"/>
      <c r="P26" s="42"/>
      <c r="Q26" s="42"/>
      <c r="R26" s="42"/>
      <c r="S26" s="42"/>
      <c r="T26" s="42"/>
      <c r="U26" s="42"/>
      <c r="V26" s="42"/>
      <c r="W26" s="42"/>
      <c r="X26" s="255"/>
      <c r="Y26" s="42"/>
      <c r="Z26" s="42"/>
      <c r="AA26" s="42"/>
      <c r="AB26" s="42"/>
      <c r="AC26" s="42"/>
      <c r="AD26" s="42"/>
      <c r="AE26" s="42"/>
      <c r="AF26" s="42"/>
      <c r="AG26" s="42"/>
      <c r="AH26" s="42"/>
      <c r="AI26" s="42"/>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row>
    <row r="27" spans="1:106" ht="12" customHeight="1" thickBot="1" x14ac:dyDescent="0.25">
      <c r="A27" s="42"/>
      <c r="B27" s="42"/>
      <c r="C27" s="42"/>
      <c r="D27" s="42"/>
      <c r="E27" s="42"/>
      <c r="F27" s="42"/>
      <c r="G27" s="42"/>
      <c r="H27" s="42"/>
      <c r="I27" s="42"/>
      <c r="J27" s="254"/>
      <c r="K27" s="42"/>
      <c r="L27" s="42"/>
      <c r="M27" s="42"/>
      <c r="N27" s="42"/>
      <c r="O27" s="42"/>
      <c r="P27" s="42"/>
      <c r="Q27" s="42"/>
      <c r="R27" s="42"/>
      <c r="S27" s="42"/>
      <c r="T27" s="42"/>
      <c r="U27" s="42"/>
      <c r="V27" s="42"/>
      <c r="W27" s="42"/>
      <c r="X27" s="255"/>
      <c r="Y27" s="42"/>
      <c r="Z27" s="42"/>
      <c r="AA27" s="42"/>
      <c r="AB27" s="42"/>
      <c r="AC27" s="42"/>
      <c r="AD27" s="42"/>
      <c r="AE27" s="42"/>
      <c r="AF27" s="42"/>
      <c r="AG27" s="42"/>
      <c r="AH27" s="42"/>
      <c r="AI27" s="42"/>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row>
    <row r="28" spans="1:106" ht="12" customHeight="1" thickBot="1" x14ac:dyDescent="0.25">
      <c r="A28" s="42"/>
      <c r="B28" s="42"/>
      <c r="C28" s="42"/>
      <c r="D28" s="42"/>
      <c r="E28" s="42"/>
      <c r="F28" s="42"/>
      <c r="G28" s="42"/>
      <c r="H28" s="42"/>
      <c r="I28" s="42"/>
      <c r="J28" s="254"/>
      <c r="K28" s="42"/>
      <c r="L28" s="42"/>
      <c r="M28" s="42"/>
      <c r="N28" s="42"/>
      <c r="O28" s="42"/>
      <c r="P28" s="42"/>
      <c r="Q28" s="42"/>
      <c r="R28" s="42"/>
      <c r="S28" s="42"/>
      <c r="T28" s="42"/>
      <c r="U28" s="42"/>
      <c r="V28" s="42"/>
      <c r="W28" s="42"/>
      <c r="X28" s="255"/>
      <c r="Y28" s="42"/>
      <c r="Z28" s="42"/>
      <c r="AA28" s="42"/>
      <c r="AB28" s="42"/>
      <c r="AC28" s="42"/>
      <c r="AD28" s="42"/>
      <c r="AE28" s="42"/>
      <c r="AF28" s="42"/>
      <c r="AG28" s="42"/>
      <c r="AH28" s="42"/>
      <c r="AI28" s="42"/>
      <c r="AJ28" s="4"/>
      <c r="AK28" s="4"/>
      <c r="AL28" s="4"/>
      <c r="AM28" s="4"/>
      <c r="AN28" s="4"/>
      <c r="AO28" s="4"/>
      <c r="AP28" s="4"/>
      <c r="AQ28" s="4"/>
      <c r="AR28" s="4"/>
      <c r="AS28" s="4"/>
      <c r="AT28" s="4"/>
      <c r="AU28" s="574"/>
      <c r="AV28" s="2138" t="s">
        <v>92</v>
      </c>
      <c r="AW28" s="956"/>
      <c r="AX28" s="956"/>
      <c r="AY28" s="956"/>
      <c r="AZ28" s="956"/>
      <c r="BA28" s="956"/>
      <c r="BB28" s="956"/>
      <c r="BC28" s="2139"/>
      <c r="BD28" s="573"/>
      <c r="BE28" s="4"/>
      <c r="BF28" s="955" t="s">
        <v>696</v>
      </c>
      <c r="BG28" s="956"/>
      <c r="BH28" s="956"/>
      <c r="BI28" s="956"/>
      <c r="BJ28" s="956"/>
      <c r="BK28" s="956"/>
      <c r="BL28" s="956"/>
      <c r="BM28" s="956"/>
      <c r="BN28" s="956"/>
      <c r="BO28" s="956"/>
      <c r="BP28" s="956"/>
      <c r="BQ28" s="956"/>
      <c r="BR28" s="956"/>
      <c r="BS28" s="956"/>
      <c r="BT28" s="957"/>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row>
    <row r="29" spans="1:106" ht="12" customHeight="1" thickTop="1" thickBot="1" x14ac:dyDescent="0.25">
      <c r="A29" s="42"/>
      <c r="B29" s="42"/>
      <c r="C29" s="42"/>
      <c r="D29" s="42"/>
      <c r="E29" s="42"/>
      <c r="F29" s="42"/>
      <c r="G29" s="42"/>
      <c r="H29" s="42"/>
      <c r="I29" s="42"/>
      <c r="J29" s="572"/>
      <c r="K29" s="259"/>
      <c r="L29" s="259"/>
      <c r="M29" s="259"/>
      <c r="N29" s="259"/>
      <c r="O29" s="259"/>
      <c r="P29" s="259"/>
      <c r="Q29" s="259"/>
      <c r="R29" s="259"/>
      <c r="S29" s="259"/>
      <c r="T29" s="259"/>
      <c r="U29" s="259"/>
      <c r="V29" s="259"/>
      <c r="W29" s="259"/>
      <c r="X29" s="260"/>
      <c r="Y29" s="42"/>
      <c r="Z29" s="42"/>
      <c r="AA29" s="42"/>
      <c r="AB29" s="42"/>
      <c r="AC29" s="42"/>
      <c r="AD29" s="42"/>
      <c r="AE29" s="42"/>
      <c r="AF29" s="42"/>
      <c r="AG29" s="42"/>
      <c r="AH29" s="42"/>
      <c r="AI29" s="42"/>
      <c r="AJ29" s="4"/>
      <c r="AK29" s="4"/>
      <c r="AL29" s="4"/>
      <c r="AM29" s="4"/>
      <c r="AN29" s="4"/>
      <c r="AO29" s="4"/>
      <c r="AP29" s="4"/>
      <c r="AQ29" s="4"/>
      <c r="AR29" s="4"/>
      <c r="AS29" s="4"/>
      <c r="AT29" s="4"/>
      <c r="AU29" s="570"/>
      <c r="AV29" s="2124" t="s">
        <v>91</v>
      </c>
      <c r="AW29" s="1836"/>
      <c r="AX29" s="1836"/>
      <c r="AY29" s="1836"/>
      <c r="AZ29" s="1836"/>
      <c r="BA29" s="1837"/>
      <c r="BB29" s="2022"/>
      <c r="BC29" s="2023"/>
      <c r="BD29" s="571"/>
      <c r="BE29" s="4"/>
      <c r="BF29" s="973"/>
      <c r="BG29" s="974"/>
      <c r="BH29" s="974"/>
      <c r="BI29" s="974"/>
      <c r="BJ29" s="975"/>
      <c r="BK29" s="976"/>
      <c r="BL29" s="974"/>
      <c r="BM29" s="974"/>
      <c r="BN29" s="974"/>
      <c r="BO29" s="975"/>
      <c r="BP29" s="976"/>
      <c r="BQ29" s="974"/>
      <c r="BR29" s="974"/>
      <c r="BS29" s="974"/>
      <c r="BT29" s="977"/>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row>
    <row r="30" spans="1:106" ht="12" customHeight="1" thickBot="1" x14ac:dyDescent="0.25">
      <c r="A30" s="42"/>
      <c r="B30" s="42"/>
      <c r="C30" s="42"/>
      <c r="D30" s="42"/>
      <c r="E30" s="42"/>
      <c r="F30" s="42"/>
      <c r="G30" s="42"/>
      <c r="H30" s="42"/>
      <c r="I30" s="42"/>
      <c r="J30" s="42"/>
      <c r="K30" s="42"/>
      <c r="L30" s="42"/>
      <c r="M30" s="42"/>
      <c r="N30" s="42"/>
      <c r="O30" s="42"/>
      <c r="P30" s="42"/>
      <c r="Q30" s="42"/>
      <c r="R30" s="42"/>
      <c r="S30" s="42"/>
      <c r="T30" s="42"/>
      <c r="U30" s="42"/>
      <c r="V30" s="42"/>
      <c r="W30" s="42"/>
      <c r="X30" s="42"/>
      <c r="Y30" s="42"/>
      <c r="Z30" s="42"/>
      <c r="AA30" s="42"/>
      <c r="AB30" s="42"/>
      <c r="AC30" s="42"/>
      <c r="AD30" s="42"/>
      <c r="AE30" s="42"/>
      <c r="AF30" s="42"/>
      <c r="AG30" s="42"/>
      <c r="AH30" s="42"/>
      <c r="AI30" s="42"/>
      <c r="AJ30" s="4"/>
      <c r="AK30" s="2125" t="s">
        <v>749</v>
      </c>
      <c r="AL30" s="2126"/>
      <c r="AM30" s="2126"/>
      <c r="AN30" s="2126"/>
      <c r="AO30" s="2126"/>
      <c r="AP30" s="2126"/>
      <c r="AQ30" s="2126"/>
      <c r="AR30" s="2126"/>
      <c r="AS30" s="2127"/>
      <c r="AT30" s="4"/>
      <c r="AU30" s="570"/>
      <c r="AV30" s="2134" t="s">
        <v>90</v>
      </c>
      <c r="AW30" s="1015"/>
      <c r="AX30" s="1015"/>
      <c r="AY30" s="1015"/>
      <c r="AZ30" s="1015"/>
      <c r="BA30" s="1016"/>
      <c r="BB30" s="2025"/>
      <c r="BC30" s="2026"/>
      <c r="BD30" s="569"/>
      <c r="BE30" s="4"/>
      <c r="BF30" s="969"/>
      <c r="BG30" s="945"/>
      <c r="BH30" s="945"/>
      <c r="BI30" s="945"/>
      <c r="BJ30" s="946"/>
      <c r="BK30" s="944"/>
      <c r="BL30" s="945"/>
      <c r="BM30" s="945"/>
      <c r="BN30" s="945"/>
      <c r="BO30" s="946"/>
      <c r="BP30" s="944"/>
      <c r="BQ30" s="945"/>
      <c r="BR30" s="945"/>
      <c r="BS30" s="945"/>
      <c r="BT30" s="949"/>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row>
    <row r="31" spans="1:106" ht="12" customHeight="1" thickBot="1" x14ac:dyDescent="0.25">
      <c r="A31" s="2114" t="s">
        <v>60</v>
      </c>
      <c r="B31" s="2115"/>
      <c r="C31" s="2115"/>
      <c r="D31" s="2115"/>
      <c r="E31" s="2115"/>
      <c r="F31" s="2115"/>
      <c r="G31" s="2115"/>
      <c r="H31" s="2118" t="s">
        <v>356</v>
      </c>
      <c r="I31" s="2118"/>
      <c r="J31" s="2118"/>
      <c r="K31" s="2118"/>
      <c r="L31" s="2118"/>
      <c r="M31" s="2118"/>
      <c r="N31" s="2118"/>
      <c r="O31" s="2118"/>
      <c r="P31" s="2118"/>
      <c r="Q31" s="2115" t="s">
        <v>59</v>
      </c>
      <c r="R31" s="2115"/>
      <c r="S31" s="2115"/>
      <c r="T31" s="2118" t="s">
        <v>58</v>
      </c>
      <c r="U31" s="2118"/>
      <c r="V31" s="2118"/>
      <c r="W31" s="2118"/>
      <c r="X31" s="2118"/>
      <c r="Y31" s="2118"/>
      <c r="Z31" s="2118"/>
      <c r="AA31" s="2118"/>
      <c r="AB31" s="2118"/>
      <c r="AC31" s="2115" t="s">
        <v>57</v>
      </c>
      <c r="AD31" s="2115"/>
      <c r="AE31" s="2115"/>
      <c r="AF31" s="2119" t="s">
        <v>39</v>
      </c>
      <c r="AG31" s="1201"/>
      <c r="AH31" s="1201"/>
      <c r="AI31" s="2120"/>
      <c r="AJ31" s="4"/>
      <c r="AK31" s="2128"/>
      <c r="AL31" s="2129"/>
      <c r="AM31" s="2129"/>
      <c r="AN31" s="2129"/>
      <c r="AO31" s="2129"/>
      <c r="AP31" s="2129"/>
      <c r="AQ31" s="2129"/>
      <c r="AR31" s="2129"/>
      <c r="AS31" s="2130"/>
      <c r="AT31" s="4"/>
      <c r="AU31" s="568"/>
      <c r="AV31" s="567"/>
      <c r="AW31" s="567"/>
      <c r="AX31" s="567"/>
      <c r="AY31" s="567"/>
      <c r="AZ31" s="567"/>
      <c r="BA31" s="567"/>
      <c r="BB31" s="567"/>
      <c r="BC31" s="567"/>
      <c r="BD31" s="566"/>
      <c r="BE31" s="4"/>
      <c r="BF31" s="969"/>
      <c r="BG31" s="945"/>
      <c r="BH31" s="945"/>
      <c r="BI31" s="945"/>
      <c r="BJ31" s="946"/>
      <c r="BK31" s="944"/>
      <c r="BL31" s="945"/>
      <c r="BM31" s="945"/>
      <c r="BN31" s="945"/>
      <c r="BO31" s="946"/>
      <c r="BP31" s="944"/>
      <c r="BQ31" s="945"/>
      <c r="BR31" s="945"/>
      <c r="BS31" s="945"/>
      <c r="BT31" s="949"/>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row>
    <row r="32" spans="1:106" ht="12" customHeight="1" thickBot="1" x14ac:dyDescent="0.25">
      <c r="A32" s="2116"/>
      <c r="B32" s="2117"/>
      <c r="C32" s="2117"/>
      <c r="D32" s="2117"/>
      <c r="E32" s="2117"/>
      <c r="F32" s="2117"/>
      <c r="G32" s="2117"/>
      <c r="H32" s="1046" t="s">
        <v>55</v>
      </c>
      <c r="I32" s="1046"/>
      <c r="J32" s="1046"/>
      <c r="K32" s="1046" t="s">
        <v>54</v>
      </c>
      <c r="L32" s="1046"/>
      <c r="M32" s="1046"/>
      <c r="N32" s="1046" t="s">
        <v>653</v>
      </c>
      <c r="O32" s="1046"/>
      <c r="P32" s="1046"/>
      <c r="Q32" s="2117"/>
      <c r="R32" s="2117"/>
      <c r="S32" s="2117"/>
      <c r="T32" s="1046" t="s">
        <v>52</v>
      </c>
      <c r="U32" s="1046"/>
      <c r="V32" s="1046"/>
      <c r="W32" s="1046" t="s">
        <v>51</v>
      </c>
      <c r="X32" s="1046"/>
      <c r="Y32" s="1046"/>
      <c r="Z32" s="1046" t="s">
        <v>50</v>
      </c>
      <c r="AA32" s="1046"/>
      <c r="AB32" s="1046"/>
      <c r="AC32" s="2117"/>
      <c r="AD32" s="2117"/>
      <c r="AE32" s="2117"/>
      <c r="AF32" s="2121"/>
      <c r="AG32" s="2122"/>
      <c r="AH32" s="2122"/>
      <c r="AI32" s="2123"/>
      <c r="AJ32" s="4"/>
      <c r="AK32" s="2131"/>
      <c r="AL32" s="2132"/>
      <c r="AM32" s="2132"/>
      <c r="AN32" s="2132"/>
      <c r="AO32" s="2132"/>
      <c r="AP32" s="2132"/>
      <c r="AQ32" s="2132"/>
      <c r="AR32" s="2132"/>
      <c r="AS32" s="2133"/>
      <c r="AT32" s="4"/>
      <c r="AU32" s="955" t="s">
        <v>56</v>
      </c>
      <c r="AV32" s="956"/>
      <c r="AW32" s="956"/>
      <c r="AX32" s="956"/>
      <c r="AY32" s="956"/>
      <c r="AZ32" s="956"/>
      <c r="BA32" s="956"/>
      <c r="BB32" s="956"/>
      <c r="BC32" s="956"/>
      <c r="BD32" s="957"/>
      <c r="BE32" s="4"/>
      <c r="BF32" s="969"/>
      <c r="BG32" s="945"/>
      <c r="BH32" s="945"/>
      <c r="BI32" s="945"/>
      <c r="BJ32" s="946"/>
      <c r="BK32" s="944"/>
      <c r="BL32" s="945"/>
      <c r="BM32" s="945"/>
      <c r="BN32" s="945"/>
      <c r="BO32" s="946"/>
      <c r="BP32" s="944"/>
      <c r="BQ32" s="945"/>
      <c r="BR32" s="945"/>
      <c r="BS32" s="945"/>
      <c r="BT32" s="949"/>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row>
    <row r="33" spans="1:106" ht="15.75" customHeight="1" thickTop="1" x14ac:dyDescent="0.2">
      <c r="A33" s="1987"/>
      <c r="B33" s="1988"/>
      <c r="C33" s="1988"/>
      <c r="D33" s="1988"/>
      <c r="E33" s="1988"/>
      <c r="F33" s="1988"/>
      <c r="G33" s="1988"/>
      <c r="H33" s="1640"/>
      <c r="I33" s="1640"/>
      <c r="J33" s="1640"/>
      <c r="K33" s="1640"/>
      <c r="L33" s="1640"/>
      <c r="M33" s="1640"/>
      <c r="N33" s="2113"/>
      <c r="O33" s="1640"/>
      <c r="P33" s="1640"/>
      <c r="Q33" s="1640"/>
      <c r="R33" s="1640"/>
      <c r="S33" s="1640"/>
      <c r="T33" s="1629"/>
      <c r="U33" s="1629"/>
      <c r="V33" s="1629"/>
      <c r="W33" s="1629"/>
      <c r="X33" s="1629"/>
      <c r="Y33" s="1629"/>
      <c r="Z33" s="1629"/>
      <c r="AA33" s="1629"/>
      <c r="AB33" s="1629"/>
      <c r="AC33" s="1629"/>
      <c r="AD33" s="1629"/>
      <c r="AE33" s="1629"/>
      <c r="AF33" s="1640"/>
      <c r="AG33" s="1640"/>
      <c r="AH33" s="1640"/>
      <c r="AI33" s="1991"/>
      <c r="AJ33" s="4"/>
      <c r="AK33" s="1577" t="str">
        <f>IFERROR(AN33*(1-$BB$30),"")</f>
        <v/>
      </c>
      <c r="AL33" s="1578"/>
      <c r="AM33" s="1578"/>
      <c r="AN33" s="1578" t="str">
        <f>IFERROR(($AK$53*Q33),"")</f>
        <v/>
      </c>
      <c r="AO33" s="1578"/>
      <c r="AP33" s="1578"/>
      <c r="AQ33" s="1578" t="str">
        <f>IFERROR(AN33*(1+$BB$29),"")</f>
        <v/>
      </c>
      <c r="AR33" s="1578"/>
      <c r="AS33" s="1579"/>
      <c r="AT33" s="4"/>
      <c r="AU33" s="2109" t="str">
        <f t="shared" ref="AU33:AU53" si="0">IF(AC33="","",IF(AC33&lt;Q33-(Q33*$BB$30),"Below "&amp;$BB$30*100&amp;"% by "&amp;Q33-(Q33*$BB$30)-AC33&amp;" CFM",IF(AC33&gt;Q33+(Q33*$BB$29),"Above "&amp;$BB$29*100&amp;"% by "&amp;AC33-Q33-(Q33*$BB$29)&amp;" CFM","")))</f>
        <v/>
      </c>
      <c r="AV33" s="2110"/>
      <c r="AW33" s="2110"/>
      <c r="AX33" s="2110"/>
      <c r="AY33" s="2110"/>
      <c r="AZ33" s="2110"/>
      <c r="BA33" s="2110"/>
      <c r="BB33" s="2110"/>
      <c r="BC33" s="2110"/>
      <c r="BD33" s="2111"/>
      <c r="BE33" s="4"/>
      <c r="BF33" s="969"/>
      <c r="BG33" s="945"/>
      <c r="BH33" s="945"/>
      <c r="BI33" s="945"/>
      <c r="BJ33" s="946"/>
      <c r="BK33" s="944"/>
      <c r="BL33" s="945"/>
      <c r="BM33" s="945"/>
      <c r="BN33" s="945"/>
      <c r="BO33" s="946"/>
      <c r="BP33" s="944"/>
      <c r="BQ33" s="945"/>
      <c r="BR33" s="945"/>
      <c r="BS33" s="945"/>
      <c r="BT33" s="949"/>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row>
    <row r="34" spans="1:106" ht="12" customHeight="1" thickBot="1" x14ac:dyDescent="0.25">
      <c r="A34" s="1987"/>
      <c r="B34" s="1988"/>
      <c r="C34" s="1988"/>
      <c r="D34" s="1988"/>
      <c r="E34" s="1988"/>
      <c r="F34" s="1988"/>
      <c r="G34" s="1988"/>
      <c r="H34" s="1010"/>
      <c r="I34" s="1010"/>
      <c r="J34" s="1010"/>
      <c r="K34" s="1010"/>
      <c r="L34" s="1010"/>
      <c r="M34" s="1010"/>
      <c r="N34" s="2112"/>
      <c r="O34" s="1010"/>
      <c r="P34" s="1010"/>
      <c r="Q34" s="1010"/>
      <c r="R34" s="1010"/>
      <c r="S34" s="1010"/>
      <c r="T34" s="1629"/>
      <c r="U34" s="1629"/>
      <c r="V34" s="1629"/>
      <c r="W34" s="1629"/>
      <c r="X34" s="1629"/>
      <c r="Y34" s="1629"/>
      <c r="Z34" s="1629"/>
      <c r="AA34" s="1629"/>
      <c r="AB34" s="1629"/>
      <c r="AC34" s="1629"/>
      <c r="AD34" s="1629"/>
      <c r="AE34" s="1629"/>
      <c r="AF34" s="994"/>
      <c r="AG34" s="994"/>
      <c r="AH34" s="994"/>
      <c r="AI34" s="995"/>
      <c r="AJ34" s="4"/>
      <c r="AK34" s="1577" t="str">
        <f t="shared" ref="AK34:AK52" si="1">IFERROR(AN34*(1-$BB$30),"")</f>
        <v/>
      </c>
      <c r="AL34" s="1578"/>
      <c r="AM34" s="1578"/>
      <c r="AN34" s="1578" t="str">
        <f t="shared" ref="AN34:AN52" si="2">IFERROR(($AK$53*Q34),"")</f>
        <v/>
      </c>
      <c r="AO34" s="1578"/>
      <c r="AP34" s="1578"/>
      <c r="AQ34" s="1578" t="str">
        <f t="shared" ref="AQ34:AQ52" si="3">IFERROR(AN34*(1+$BB$29),"")</f>
        <v/>
      </c>
      <c r="AR34" s="1578"/>
      <c r="AS34" s="1579"/>
      <c r="AT34" s="4"/>
      <c r="AU34" s="2109" t="str">
        <f t="shared" si="0"/>
        <v/>
      </c>
      <c r="AV34" s="2110"/>
      <c r="AW34" s="2110"/>
      <c r="AX34" s="2110"/>
      <c r="AY34" s="2110"/>
      <c r="AZ34" s="2110"/>
      <c r="BA34" s="2110"/>
      <c r="BB34" s="2110"/>
      <c r="BC34" s="2110"/>
      <c r="BD34" s="2111"/>
      <c r="BE34" s="4"/>
      <c r="BF34" s="952"/>
      <c r="BG34" s="942"/>
      <c r="BH34" s="942"/>
      <c r="BI34" s="942"/>
      <c r="BJ34" s="943"/>
      <c r="BK34" s="941"/>
      <c r="BL34" s="942"/>
      <c r="BM34" s="942"/>
      <c r="BN34" s="942"/>
      <c r="BO34" s="943"/>
      <c r="BP34" s="941"/>
      <c r="BQ34" s="942"/>
      <c r="BR34" s="942"/>
      <c r="BS34" s="942"/>
      <c r="BT34" s="951"/>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row>
    <row r="35" spans="1:106" ht="12" customHeight="1" x14ac:dyDescent="0.2">
      <c r="A35" s="1987"/>
      <c r="B35" s="1988"/>
      <c r="C35" s="1988"/>
      <c r="D35" s="1988"/>
      <c r="E35" s="1988"/>
      <c r="F35" s="1988"/>
      <c r="G35" s="1988"/>
      <c r="H35" s="1010"/>
      <c r="I35" s="1010"/>
      <c r="J35" s="1010"/>
      <c r="K35" s="1010"/>
      <c r="L35" s="1010"/>
      <c r="M35" s="1010"/>
      <c r="N35" s="2112"/>
      <c r="O35" s="1010"/>
      <c r="P35" s="1010"/>
      <c r="Q35" s="1010"/>
      <c r="R35" s="1010"/>
      <c r="S35" s="1010"/>
      <c r="T35" s="1629"/>
      <c r="U35" s="1629"/>
      <c r="V35" s="1629"/>
      <c r="W35" s="1629"/>
      <c r="X35" s="1629"/>
      <c r="Y35" s="1629"/>
      <c r="Z35" s="1629"/>
      <c r="AA35" s="1629"/>
      <c r="AB35" s="1629"/>
      <c r="AC35" s="1629"/>
      <c r="AD35" s="1629"/>
      <c r="AE35" s="1629"/>
      <c r="AF35" s="994"/>
      <c r="AG35" s="994"/>
      <c r="AH35" s="994"/>
      <c r="AI35" s="995"/>
      <c r="AJ35" s="4"/>
      <c r="AK35" s="1577" t="str">
        <f t="shared" si="1"/>
        <v/>
      </c>
      <c r="AL35" s="1578"/>
      <c r="AM35" s="1578"/>
      <c r="AN35" s="1578" t="str">
        <f t="shared" si="2"/>
        <v/>
      </c>
      <c r="AO35" s="1578"/>
      <c r="AP35" s="1578"/>
      <c r="AQ35" s="1578" t="str">
        <f t="shared" si="3"/>
        <v/>
      </c>
      <c r="AR35" s="1578"/>
      <c r="AS35" s="1579"/>
      <c r="AT35" s="4"/>
      <c r="AU35" s="2109" t="str">
        <f t="shared" si="0"/>
        <v/>
      </c>
      <c r="AV35" s="2110"/>
      <c r="AW35" s="2110"/>
      <c r="AX35" s="2110"/>
      <c r="AY35" s="2110"/>
      <c r="AZ35" s="2110"/>
      <c r="BA35" s="2110"/>
      <c r="BB35" s="2110"/>
      <c r="BC35" s="2110"/>
      <c r="BD35" s="2111"/>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row>
    <row r="36" spans="1:106" ht="12" customHeight="1" x14ac:dyDescent="0.2">
      <c r="A36" s="1987"/>
      <c r="B36" s="1988"/>
      <c r="C36" s="1988"/>
      <c r="D36" s="1988"/>
      <c r="E36" s="1988"/>
      <c r="F36" s="1988"/>
      <c r="G36" s="1988"/>
      <c r="H36" s="1010"/>
      <c r="I36" s="1010"/>
      <c r="J36" s="1010"/>
      <c r="K36" s="1010"/>
      <c r="L36" s="1010"/>
      <c r="M36" s="1010"/>
      <c r="N36" s="1010"/>
      <c r="O36" s="1010"/>
      <c r="P36" s="1010"/>
      <c r="Q36" s="1010"/>
      <c r="R36" s="1010"/>
      <c r="S36" s="1010"/>
      <c r="T36" s="1629"/>
      <c r="U36" s="1629"/>
      <c r="V36" s="1629"/>
      <c r="W36" s="1629"/>
      <c r="X36" s="1629"/>
      <c r="Y36" s="1629"/>
      <c r="Z36" s="1629"/>
      <c r="AA36" s="1629"/>
      <c r="AB36" s="1629"/>
      <c r="AC36" s="1629"/>
      <c r="AD36" s="1629"/>
      <c r="AE36" s="1629"/>
      <c r="AF36" s="994"/>
      <c r="AG36" s="994"/>
      <c r="AH36" s="994"/>
      <c r="AI36" s="995"/>
      <c r="AJ36" s="4"/>
      <c r="AK36" s="1577" t="str">
        <f t="shared" si="1"/>
        <v/>
      </c>
      <c r="AL36" s="1578"/>
      <c r="AM36" s="1578"/>
      <c r="AN36" s="1578" t="str">
        <f t="shared" si="2"/>
        <v/>
      </c>
      <c r="AO36" s="1578"/>
      <c r="AP36" s="1578"/>
      <c r="AQ36" s="1578" t="str">
        <f t="shared" si="3"/>
        <v/>
      </c>
      <c r="AR36" s="1578"/>
      <c r="AS36" s="1579"/>
      <c r="AT36" s="4"/>
      <c r="AU36" s="2109" t="str">
        <f t="shared" si="0"/>
        <v/>
      </c>
      <c r="AV36" s="2110"/>
      <c r="AW36" s="2110"/>
      <c r="AX36" s="2110"/>
      <c r="AY36" s="2110"/>
      <c r="AZ36" s="2110"/>
      <c r="BA36" s="2110"/>
      <c r="BB36" s="2110"/>
      <c r="BC36" s="2110"/>
      <c r="BD36" s="2111"/>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row>
    <row r="37" spans="1:106" ht="12" customHeight="1" x14ac:dyDescent="0.2">
      <c r="A37" s="1987"/>
      <c r="B37" s="1988"/>
      <c r="C37" s="1988"/>
      <c r="D37" s="1988"/>
      <c r="E37" s="1988"/>
      <c r="F37" s="1988"/>
      <c r="G37" s="1988"/>
      <c r="H37" s="1010"/>
      <c r="I37" s="1010"/>
      <c r="J37" s="1010"/>
      <c r="K37" s="1010"/>
      <c r="L37" s="1010"/>
      <c r="M37" s="1010"/>
      <c r="N37" s="1010"/>
      <c r="O37" s="1010"/>
      <c r="P37" s="1010"/>
      <c r="Q37" s="1010"/>
      <c r="R37" s="1010"/>
      <c r="S37" s="1010"/>
      <c r="T37" s="1629"/>
      <c r="U37" s="1629"/>
      <c r="V37" s="1629"/>
      <c r="W37" s="1629"/>
      <c r="X37" s="1629"/>
      <c r="Y37" s="1629"/>
      <c r="Z37" s="1629"/>
      <c r="AA37" s="1629"/>
      <c r="AB37" s="1629"/>
      <c r="AC37" s="1629"/>
      <c r="AD37" s="1629"/>
      <c r="AE37" s="1629"/>
      <c r="AF37" s="994"/>
      <c r="AG37" s="994"/>
      <c r="AH37" s="994"/>
      <c r="AI37" s="995"/>
      <c r="AJ37" s="4"/>
      <c r="AK37" s="1577" t="str">
        <f t="shared" si="1"/>
        <v/>
      </c>
      <c r="AL37" s="1578"/>
      <c r="AM37" s="1578"/>
      <c r="AN37" s="1578" t="str">
        <f t="shared" si="2"/>
        <v/>
      </c>
      <c r="AO37" s="1578"/>
      <c r="AP37" s="1578"/>
      <c r="AQ37" s="1578" t="str">
        <f t="shared" si="3"/>
        <v/>
      </c>
      <c r="AR37" s="1578"/>
      <c r="AS37" s="1579"/>
      <c r="AT37" s="4"/>
      <c r="AU37" s="2109" t="str">
        <f t="shared" si="0"/>
        <v/>
      </c>
      <c r="AV37" s="2110"/>
      <c r="AW37" s="2110"/>
      <c r="AX37" s="2110"/>
      <c r="AY37" s="2110"/>
      <c r="AZ37" s="2110"/>
      <c r="BA37" s="2110"/>
      <c r="BB37" s="2110"/>
      <c r="BC37" s="2110"/>
      <c r="BD37" s="2111"/>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row>
    <row r="38" spans="1:106" ht="12" customHeight="1" x14ac:dyDescent="0.2">
      <c r="A38" s="1987"/>
      <c r="B38" s="1988"/>
      <c r="C38" s="1988"/>
      <c r="D38" s="1988"/>
      <c r="E38" s="1988"/>
      <c r="F38" s="1988"/>
      <c r="G38" s="1988"/>
      <c r="H38" s="1010"/>
      <c r="I38" s="1010"/>
      <c r="J38" s="1010"/>
      <c r="K38" s="1010"/>
      <c r="L38" s="1010"/>
      <c r="M38" s="1010"/>
      <c r="N38" s="1010"/>
      <c r="O38" s="1010"/>
      <c r="P38" s="1010"/>
      <c r="Q38" s="1010"/>
      <c r="R38" s="1010"/>
      <c r="S38" s="1010"/>
      <c r="T38" s="1629"/>
      <c r="U38" s="1629"/>
      <c r="V38" s="1629"/>
      <c r="W38" s="1629"/>
      <c r="X38" s="1629"/>
      <c r="Y38" s="1629"/>
      <c r="Z38" s="1629"/>
      <c r="AA38" s="1629"/>
      <c r="AB38" s="1629"/>
      <c r="AC38" s="1629"/>
      <c r="AD38" s="1629"/>
      <c r="AE38" s="1629"/>
      <c r="AF38" s="994"/>
      <c r="AG38" s="994"/>
      <c r="AH38" s="994"/>
      <c r="AI38" s="995"/>
      <c r="AJ38" s="4"/>
      <c r="AK38" s="1577" t="str">
        <f t="shared" si="1"/>
        <v/>
      </c>
      <c r="AL38" s="1578"/>
      <c r="AM38" s="1578"/>
      <c r="AN38" s="1578" t="str">
        <f t="shared" si="2"/>
        <v/>
      </c>
      <c r="AO38" s="1578"/>
      <c r="AP38" s="1578"/>
      <c r="AQ38" s="1578" t="str">
        <f t="shared" si="3"/>
        <v/>
      </c>
      <c r="AR38" s="1578"/>
      <c r="AS38" s="1579"/>
      <c r="AT38" s="4"/>
      <c r="AU38" s="2109" t="str">
        <f t="shared" si="0"/>
        <v/>
      </c>
      <c r="AV38" s="2110"/>
      <c r="AW38" s="2110"/>
      <c r="AX38" s="2110"/>
      <c r="AY38" s="2110"/>
      <c r="AZ38" s="2110"/>
      <c r="BA38" s="2110"/>
      <c r="BB38" s="2110"/>
      <c r="BC38" s="2110"/>
      <c r="BD38" s="2111"/>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row>
    <row r="39" spans="1:106" ht="12" customHeight="1" x14ac:dyDescent="0.2">
      <c r="A39" s="1987"/>
      <c r="B39" s="1988"/>
      <c r="C39" s="1988"/>
      <c r="D39" s="1988"/>
      <c r="E39" s="1988"/>
      <c r="F39" s="1988"/>
      <c r="G39" s="1988"/>
      <c r="H39" s="1010"/>
      <c r="I39" s="1010"/>
      <c r="J39" s="1010"/>
      <c r="K39" s="1010"/>
      <c r="L39" s="1010"/>
      <c r="M39" s="1010"/>
      <c r="N39" s="1010"/>
      <c r="O39" s="1010"/>
      <c r="P39" s="1010"/>
      <c r="Q39" s="1010"/>
      <c r="R39" s="1010"/>
      <c r="S39" s="1010"/>
      <c r="T39" s="1629"/>
      <c r="U39" s="1629"/>
      <c r="V39" s="1629"/>
      <c r="W39" s="1629"/>
      <c r="X39" s="1629"/>
      <c r="Y39" s="1629"/>
      <c r="Z39" s="1629"/>
      <c r="AA39" s="1629"/>
      <c r="AB39" s="1629"/>
      <c r="AC39" s="1629"/>
      <c r="AD39" s="1629"/>
      <c r="AE39" s="1629"/>
      <c r="AF39" s="994"/>
      <c r="AG39" s="994"/>
      <c r="AH39" s="994"/>
      <c r="AI39" s="995"/>
      <c r="AJ39" s="4"/>
      <c r="AK39" s="1577" t="str">
        <f t="shared" si="1"/>
        <v/>
      </c>
      <c r="AL39" s="1578"/>
      <c r="AM39" s="1578"/>
      <c r="AN39" s="1578" t="str">
        <f t="shared" si="2"/>
        <v/>
      </c>
      <c r="AO39" s="1578"/>
      <c r="AP39" s="1578"/>
      <c r="AQ39" s="1578" t="str">
        <f t="shared" si="3"/>
        <v/>
      </c>
      <c r="AR39" s="1578"/>
      <c r="AS39" s="1579"/>
      <c r="AT39" s="4"/>
      <c r="AU39" s="2109" t="str">
        <f t="shared" si="0"/>
        <v/>
      </c>
      <c r="AV39" s="2110"/>
      <c r="AW39" s="2110"/>
      <c r="AX39" s="2110"/>
      <c r="AY39" s="2110"/>
      <c r="AZ39" s="2110"/>
      <c r="BA39" s="2110"/>
      <c r="BB39" s="2110"/>
      <c r="BC39" s="2110"/>
      <c r="BD39" s="2111"/>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row>
    <row r="40" spans="1:106" ht="12" customHeight="1" x14ac:dyDescent="0.2">
      <c r="A40" s="1987"/>
      <c r="B40" s="1988"/>
      <c r="C40" s="1988"/>
      <c r="D40" s="1988"/>
      <c r="E40" s="1988"/>
      <c r="F40" s="1988"/>
      <c r="G40" s="1988"/>
      <c r="H40" s="1010"/>
      <c r="I40" s="1010"/>
      <c r="J40" s="1010"/>
      <c r="K40" s="1010"/>
      <c r="L40" s="1010"/>
      <c r="M40" s="1010"/>
      <c r="N40" s="1010"/>
      <c r="O40" s="1010"/>
      <c r="P40" s="1010"/>
      <c r="Q40" s="1010"/>
      <c r="R40" s="1010"/>
      <c r="S40" s="1010"/>
      <c r="T40" s="1629"/>
      <c r="U40" s="1629"/>
      <c r="V40" s="1629"/>
      <c r="W40" s="1629"/>
      <c r="X40" s="1629"/>
      <c r="Y40" s="1629"/>
      <c r="Z40" s="1629"/>
      <c r="AA40" s="1629"/>
      <c r="AB40" s="1629"/>
      <c r="AC40" s="1629"/>
      <c r="AD40" s="1629"/>
      <c r="AE40" s="1629"/>
      <c r="AF40" s="994"/>
      <c r="AG40" s="994"/>
      <c r="AH40" s="994"/>
      <c r="AI40" s="995"/>
      <c r="AJ40" s="4"/>
      <c r="AK40" s="1577" t="str">
        <f t="shared" si="1"/>
        <v/>
      </c>
      <c r="AL40" s="1578"/>
      <c r="AM40" s="1578"/>
      <c r="AN40" s="1578" t="str">
        <f t="shared" si="2"/>
        <v/>
      </c>
      <c r="AO40" s="1578"/>
      <c r="AP40" s="1578"/>
      <c r="AQ40" s="1578" t="str">
        <f t="shared" si="3"/>
        <v/>
      </c>
      <c r="AR40" s="1578"/>
      <c r="AS40" s="1579"/>
      <c r="AT40" s="4"/>
      <c r="AU40" s="2109" t="str">
        <f t="shared" si="0"/>
        <v/>
      </c>
      <c r="AV40" s="2110"/>
      <c r="AW40" s="2110"/>
      <c r="AX40" s="2110"/>
      <c r="AY40" s="2110"/>
      <c r="AZ40" s="2110"/>
      <c r="BA40" s="2110"/>
      <c r="BB40" s="2110"/>
      <c r="BC40" s="2110"/>
      <c r="BD40" s="2111"/>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row>
    <row r="41" spans="1:106" ht="12" customHeight="1" x14ac:dyDescent="0.2">
      <c r="A41" s="1987"/>
      <c r="B41" s="1988"/>
      <c r="C41" s="1988"/>
      <c r="D41" s="1988"/>
      <c r="E41" s="1988"/>
      <c r="F41" s="1988"/>
      <c r="G41" s="1988"/>
      <c r="H41" s="1010"/>
      <c r="I41" s="1010"/>
      <c r="J41" s="1010"/>
      <c r="K41" s="1010"/>
      <c r="L41" s="1010"/>
      <c r="M41" s="1010"/>
      <c r="N41" s="1010"/>
      <c r="O41" s="1010"/>
      <c r="P41" s="1010"/>
      <c r="Q41" s="1010"/>
      <c r="R41" s="1010"/>
      <c r="S41" s="1010"/>
      <c r="T41" s="1629"/>
      <c r="U41" s="1629"/>
      <c r="V41" s="1629"/>
      <c r="W41" s="1629"/>
      <c r="X41" s="1629"/>
      <c r="Y41" s="1629"/>
      <c r="Z41" s="1629"/>
      <c r="AA41" s="1629"/>
      <c r="AB41" s="1629"/>
      <c r="AC41" s="1629"/>
      <c r="AD41" s="1629"/>
      <c r="AE41" s="1629"/>
      <c r="AF41" s="994"/>
      <c r="AG41" s="994"/>
      <c r="AH41" s="994"/>
      <c r="AI41" s="995"/>
      <c r="AJ41" s="4"/>
      <c r="AK41" s="1577" t="str">
        <f t="shared" si="1"/>
        <v/>
      </c>
      <c r="AL41" s="1578"/>
      <c r="AM41" s="1578"/>
      <c r="AN41" s="1578" t="str">
        <f t="shared" si="2"/>
        <v/>
      </c>
      <c r="AO41" s="1578"/>
      <c r="AP41" s="1578"/>
      <c r="AQ41" s="1578" t="str">
        <f t="shared" si="3"/>
        <v/>
      </c>
      <c r="AR41" s="1578"/>
      <c r="AS41" s="1579"/>
      <c r="AT41" s="4"/>
      <c r="AU41" s="2109" t="str">
        <f t="shared" si="0"/>
        <v/>
      </c>
      <c r="AV41" s="2110"/>
      <c r="AW41" s="2110"/>
      <c r="AX41" s="2110"/>
      <c r="AY41" s="2110"/>
      <c r="AZ41" s="2110"/>
      <c r="BA41" s="2110"/>
      <c r="BB41" s="2110"/>
      <c r="BC41" s="2110"/>
      <c r="BD41" s="2111"/>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row>
    <row r="42" spans="1:106" ht="12" customHeight="1" x14ac:dyDescent="0.2">
      <c r="A42" s="1987"/>
      <c r="B42" s="1988"/>
      <c r="C42" s="1988"/>
      <c r="D42" s="1988"/>
      <c r="E42" s="1988"/>
      <c r="F42" s="1988"/>
      <c r="G42" s="1988"/>
      <c r="H42" s="1010"/>
      <c r="I42" s="1010"/>
      <c r="J42" s="1010"/>
      <c r="K42" s="1010"/>
      <c r="L42" s="1010"/>
      <c r="M42" s="1010"/>
      <c r="N42" s="1010"/>
      <c r="O42" s="1010"/>
      <c r="P42" s="1010"/>
      <c r="Q42" s="1010"/>
      <c r="R42" s="1010"/>
      <c r="S42" s="1010"/>
      <c r="T42" s="1629"/>
      <c r="U42" s="1629"/>
      <c r="V42" s="1629"/>
      <c r="W42" s="1629"/>
      <c r="X42" s="1629"/>
      <c r="Y42" s="1629"/>
      <c r="Z42" s="1629"/>
      <c r="AA42" s="1629"/>
      <c r="AB42" s="1629"/>
      <c r="AC42" s="1629"/>
      <c r="AD42" s="1629"/>
      <c r="AE42" s="1629"/>
      <c r="AF42" s="994"/>
      <c r="AG42" s="994"/>
      <c r="AH42" s="994"/>
      <c r="AI42" s="995"/>
      <c r="AJ42" s="4"/>
      <c r="AK42" s="1577" t="str">
        <f t="shared" si="1"/>
        <v/>
      </c>
      <c r="AL42" s="1578"/>
      <c r="AM42" s="1578"/>
      <c r="AN42" s="1578" t="str">
        <f t="shared" si="2"/>
        <v/>
      </c>
      <c r="AO42" s="1578"/>
      <c r="AP42" s="1578"/>
      <c r="AQ42" s="1578" t="str">
        <f t="shared" si="3"/>
        <v/>
      </c>
      <c r="AR42" s="1578"/>
      <c r="AS42" s="1579"/>
      <c r="AT42" s="4"/>
      <c r="AU42" s="2109" t="str">
        <f t="shared" si="0"/>
        <v/>
      </c>
      <c r="AV42" s="2110"/>
      <c r="AW42" s="2110"/>
      <c r="AX42" s="2110"/>
      <c r="AY42" s="2110"/>
      <c r="AZ42" s="2110"/>
      <c r="BA42" s="2110"/>
      <c r="BB42" s="2110"/>
      <c r="BC42" s="2110"/>
      <c r="BD42" s="2111"/>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row>
    <row r="43" spans="1:106" ht="12" customHeight="1" x14ac:dyDescent="0.2">
      <c r="A43" s="1987"/>
      <c r="B43" s="1988"/>
      <c r="C43" s="1988"/>
      <c r="D43" s="1988"/>
      <c r="E43" s="1988"/>
      <c r="F43" s="1988"/>
      <c r="G43" s="1988"/>
      <c r="H43" s="1010"/>
      <c r="I43" s="1010"/>
      <c r="J43" s="1010"/>
      <c r="K43" s="1010"/>
      <c r="L43" s="1010"/>
      <c r="M43" s="1010"/>
      <c r="N43" s="1010"/>
      <c r="O43" s="1010"/>
      <c r="P43" s="1010"/>
      <c r="Q43" s="1010"/>
      <c r="R43" s="1010"/>
      <c r="S43" s="1010"/>
      <c r="T43" s="1629"/>
      <c r="U43" s="1629"/>
      <c r="V43" s="1629"/>
      <c r="W43" s="1629"/>
      <c r="X43" s="1629"/>
      <c r="Y43" s="1629"/>
      <c r="Z43" s="1629"/>
      <c r="AA43" s="1629"/>
      <c r="AB43" s="1629"/>
      <c r="AC43" s="1629"/>
      <c r="AD43" s="1629"/>
      <c r="AE43" s="1629"/>
      <c r="AF43" s="994"/>
      <c r="AG43" s="994"/>
      <c r="AH43" s="994"/>
      <c r="AI43" s="995"/>
      <c r="AJ43" s="4"/>
      <c r="AK43" s="1577" t="str">
        <f t="shared" si="1"/>
        <v/>
      </c>
      <c r="AL43" s="1578"/>
      <c r="AM43" s="1578"/>
      <c r="AN43" s="1578" t="str">
        <f t="shared" si="2"/>
        <v/>
      </c>
      <c r="AO43" s="1578"/>
      <c r="AP43" s="1578"/>
      <c r="AQ43" s="1578" t="str">
        <f t="shared" si="3"/>
        <v/>
      </c>
      <c r="AR43" s="1578"/>
      <c r="AS43" s="1579"/>
      <c r="AT43" s="4"/>
      <c r="AU43" s="2109" t="str">
        <f t="shared" si="0"/>
        <v/>
      </c>
      <c r="AV43" s="2110"/>
      <c r="AW43" s="2110"/>
      <c r="AX43" s="2110"/>
      <c r="AY43" s="2110"/>
      <c r="AZ43" s="2110"/>
      <c r="BA43" s="2110"/>
      <c r="BB43" s="2110"/>
      <c r="BC43" s="2110"/>
      <c r="BD43" s="2111"/>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row>
    <row r="44" spans="1:106" ht="12" customHeight="1" x14ac:dyDescent="0.2">
      <c r="A44" s="1987"/>
      <c r="B44" s="1988"/>
      <c r="C44" s="1988"/>
      <c r="D44" s="1988"/>
      <c r="E44" s="1988"/>
      <c r="F44" s="1988"/>
      <c r="G44" s="1988"/>
      <c r="H44" s="1010"/>
      <c r="I44" s="1010"/>
      <c r="J44" s="1010"/>
      <c r="K44" s="1010"/>
      <c r="L44" s="1010"/>
      <c r="M44" s="1010"/>
      <c r="N44" s="1010"/>
      <c r="O44" s="1010"/>
      <c r="P44" s="1010"/>
      <c r="Q44" s="1010"/>
      <c r="R44" s="1010"/>
      <c r="S44" s="1010"/>
      <c r="T44" s="1629"/>
      <c r="U44" s="1629"/>
      <c r="V44" s="1629"/>
      <c r="W44" s="1629"/>
      <c r="X44" s="1629"/>
      <c r="Y44" s="1629"/>
      <c r="Z44" s="1629"/>
      <c r="AA44" s="1629"/>
      <c r="AB44" s="1629"/>
      <c r="AC44" s="1629"/>
      <c r="AD44" s="1629"/>
      <c r="AE44" s="1629"/>
      <c r="AF44" s="994"/>
      <c r="AG44" s="994"/>
      <c r="AH44" s="994"/>
      <c r="AI44" s="995"/>
      <c r="AJ44" s="4"/>
      <c r="AK44" s="1577" t="str">
        <f t="shared" si="1"/>
        <v/>
      </c>
      <c r="AL44" s="1578"/>
      <c r="AM44" s="1578"/>
      <c r="AN44" s="1578" t="str">
        <f t="shared" si="2"/>
        <v/>
      </c>
      <c r="AO44" s="1578"/>
      <c r="AP44" s="1578"/>
      <c r="AQ44" s="1578" t="str">
        <f t="shared" si="3"/>
        <v/>
      </c>
      <c r="AR44" s="1578"/>
      <c r="AS44" s="1579"/>
      <c r="AT44" s="4"/>
      <c r="AU44" s="2109" t="str">
        <f t="shared" si="0"/>
        <v/>
      </c>
      <c r="AV44" s="2110"/>
      <c r="AW44" s="2110"/>
      <c r="AX44" s="2110"/>
      <c r="AY44" s="2110"/>
      <c r="AZ44" s="2110"/>
      <c r="BA44" s="2110"/>
      <c r="BB44" s="2110"/>
      <c r="BC44" s="2110"/>
      <c r="BD44" s="2111"/>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row>
    <row r="45" spans="1:106" ht="12" customHeight="1" x14ac:dyDescent="0.2">
      <c r="A45" s="1987"/>
      <c r="B45" s="1988"/>
      <c r="C45" s="1988"/>
      <c r="D45" s="1988"/>
      <c r="E45" s="1988"/>
      <c r="F45" s="1988"/>
      <c r="G45" s="1988"/>
      <c r="H45" s="1010"/>
      <c r="I45" s="1010"/>
      <c r="J45" s="1010"/>
      <c r="K45" s="1010"/>
      <c r="L45" s="1010"/>
      <c r="M45" s="1010"/>
      <c r="N45" s="1010"/>
      <c r="O45" s="1010"/>
      <c r="P45" s="1010"/>
      <c r="Q45" s="1010"/>
      <c r="R45" s="1010"/>
      <c r="S45" s="1010"/>
      <c r="T45" s="1629"/>
      <c r="U45" s="1629"/>
      <c r="V45" s="1629"/>
      <c r="W45" s="1629"/>
      <c r="X45" s="1629"/>
      <c r="Y45" s="1629"/>
      <c r="Z45" s="1629"/>
      <c r="AA45" s="1629"/>
      <c r="AB45" s="1629"/>
      <c r="AC45" s="1629"/>
      <c r="AD45" s="1629"/>
      <c r="AE45" s="1629"/>
      <c r="AF45" s="994"/>
      <c r="AG45" s="994"/>
      <c r="AH45" s="994"/>
      <c r="AI45" s="995"/>
      <c r="AJ45" s="4"/>
      <c r="AK45" s="1577" t="str">
        <f t="shared" si="1"/>
        <v/>
      </c>
      <c r="AL45" s="1578"/>
      <c r="AM45" s="1578"/>
      <c r="AN45" s="1578" t="str">
        <f t="shared" si="2"/>
        <v/>
      </c>
      <c r="AO45" s="1578"/>
      <c r="AP45" s="1578"/>
      <c r="AQ45" s="1578" t="str">
        <f t="shared" si="3"/>
        <v/>
      </c>
      <c r="AR45" s="1578"/>
      <c r="AS45" s="1579"/>
      <c r="AT45" s="4"/>
      <c r="AU45" s="2109" t="str">
        <f t="shared" si="0"/>
        <v/>
      </c>
      <c r="AV45" s="2110"/>
      <c r="AW45" s="2110"/>
      <c r="AX45" s="2110"/>
      <c r="AY45" s="2110"/>
      <c r="AZ45" s="2110"/>
      <c r="BA45" s="2110"/>
      <c r="BB45" s="2110"/>
      <c r="BC45" s="2110"/>
      <c r="BD45" s="2111"/>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row>
    <row r="46" spans="1:106" ht="12" customHeight="1" x14ac:dyDescent="0.2">
      <c r="A46" s="1987"/>
      <c r="B46" s="1988"/>
      <c r="C46" s="1988"/>
      <c r="D46" s="1988"/>
      <c r="E46" s="1988"/>
      <c r="F46" s="1988"/>
      <c r="G46" s="1988"/>
      <c r="H46" s="1010"/>
      <c r="I46" s="1010"/>
      <c r="J46" s="1010"/>
      <c r="K46" s="1010"/>
      <c r="L46" s="1010"/>
      <c r="M46" s="1010"/>
      <c r="N46" s="1010"/>
      <c r="O46" s="1010"/>
      <c r="P46" s="1010"/>
      <c r="Q46" s="1010"/>
      <c r="R46" s="1010"/>
      <c r="S46" s="1010"/>
      <c r="T46" s="1629"/>
      <c r="U46" s="1629"/>
      <c r="V46" s="1629"/>
      <c r="W46" s="1629"/>
      <c r="X46" s="1629"/>
      <c r="Y46" s="1629"/>
      <c r="Z46" s="1629"/>
      <c r="AA46" s="1629"/>
      <c r="AB46" s="1629"/>
      <c r="AC46" s="1629"/>
      <c r="AD46" s="1629"/>
      <c r="AE46" s="1629"/>
      <c r="AF46" s="994"/>
      <c r="AG46" s="994"/>
      <c r="AH46" s="994"/>
      <c r="AI46" s="995"/>
      <c r="AJ46" s="4"/>
      <c r="AK46" s="1577" t="str">
        <f t="shared" si="1"/>
        <v/>
      </c>
      <c r="AL46" s="1578"/>
      <c r="AM46" s="1578"/>
      <c r="AN46" s="1578" t="str">
        <f t="shared" si="2"/>
        <v/>
      </c>
      <c r="AO46" s="1578"/>
      <c r="AP46" s="1578"/>
      <c r="AQ46" s="1578" t="str">
        <f t="shared" si="3"/>
        <v/>
      </c>
      <c r="AR46" s="1578"/>
      <c r="AS46" s="1579"/>
      <c r="AT46" s="4"/>
      <c r="AU46" s="2109" t="str">
        <f t="shared" si="0"/>
        <v/>
      </c>
      <c r="AV46" s="2110"/>
      <c r="AW46" s="2110"/>
      <c r="AX46" s="2110"/>
      <c r="AY46" s="2110"/>
      <c r="AZ46" s="2110"/>
      <c r="BA46" s="2110"/>
      <c r="BB46" s="2110"/>
      <c r="BC46" s="2110"/>
      <c r="BD46" s="2111"/>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row>
    <row r="47" spans="1:106" ht="12" customHeight="1" x14ac:dyDescent="0.2">
      <c r="A47" s="1987"/>
      <c r="B47" s="1988"/>
      <c r="C47" s="1988"/>
      <c r="D47" s="1988"/>
      <c r="E47" s="1988"/>
      <c r="F47" s="1988"/>
      <c r="G47" s="1988"/>
      <c r="H47" s="1010"/>
      <c r="I47" s="1010"/>
      <c r="J47" s="1010"/>
      <c r="K47" s="1010"/>
      <c r="L47" s="1010"/>
      <c r="M47" s="1010"/>
      <c r="N47" s="1010"/>
      <c r="O47" s="1010"/>
      <c r="P47" s="1010"/>
      <c r="Q47" s="1010"/>
      <c r="R47" s="1010"/>
      <c r="S47" s="1010"/>
      <c r="T47" s="1629"/>
      <c r="U47" s="1629"/>
      <c r="V47" s="1629"/>
      <c r="W47" s="1629"/>
      <c r="X47" s="1629"/>
      <c r="Y47" s="1629"/>
      <c r="Z47" s="1629"/>
      <c r="AA47" s="1629"/>
      <c r="AB47" s="1629"/>
      <c r="AC47" s="1629"/>
      <c r="AD47" s="1629"/>
      <c r="AE47" s="1629"/>
      <c r="AF47" s="994"/>
      <c r="AG47" s="994"/>
      <c r="AH47" s="994"/>
      <c r="AI47" s="995"/>
      <c r="AJ47" s="4"/>
      <c r="AK47" s="1577" t="str">
        <f t="shared" si="1"/>
        <v/>
      </c>
      <c r="AL47" s="1578"/>
      <c r="AM47" s="1578"/>
      <c r="AN47" s="1578" t="str">
        <f t="shared" si="2"/>
        <v/>
      </c>
      <c r="AO47" s="1578"/>
      <c r="AP47" s="1578"/>
      <c r="AQ47" s="1578" t="str">
        <f t="shared" si="3"/>
        <v/>
      </c>
      <c r="AR47" s="1578"/>
      <c r="AS47" s="1579"/>
      <c r="AT47" s="4"/>
      <c r="AU47" s="2109" t="str">
        <f t="shared" si="0"/>
        <v/>
      </c>
      <c r="AV47" s="2110"/>
      <c r="AW47" s="2110"/>
      <c r="AX47" s="2110"/>
      <c r="AY47" s="2110"/>
      <c r="AZ47" s="2110"/>
      <c r="BA47" s="2110"/>
      <c r="BB47" s="2110"/>
      <c r="BC47" s="2110"/>
      <c r="BD47" s="2111"/>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row>
    <row r="48" spans="1:106" ht="12" customHeight="1" x14ac:dyDescent="0.2">
      <c r="A48" s="1987"/>
      <c r="B48" s="1988"/>
      <c r="C48" s="1988"/>
      <c r="D48" s="1988"/>
      <c r="E48" s="1988"/>
      <c r="F48" s="1988"/>
      <c r="G48" s="1988"/>
      <c r="H48" s="1010"/>
      <c r="I48" s="1010"/>
      <c r="J48" s="1010"/>
      <c r="K48" s="1010"/>
      <c r="L48" s="1010"/>
      <c r="M48" s="1010"/>
      <c r="N48" s="1010"/>
      <c r="O48" s="1010"/>
      <c r="P48" s="1010"/>
      <c r="Q48" s="1010"/>
      <c r="R48" s="1010"/>
      <c r="S48" s="1010"/>
      <c r="T48" s="1629"/>
      <c r="U48" s="1629"/>
      <c r="V48" s="1629"/>
      <c r="W48" s="1629"/>
      <c r="X48" s="1629"/>
      <c r="Y48" s="1629"/>
      <c r="Z48" s="1629"/>
      <c r="AA48" s="1629"/>
      <c r="AB48" s="1629"/>
      <c r="AC48" s="1629"/>
      <c r="AD48" s="1629"/>
      <c r="AE48" s="1629"/>
      <c r="AF48" s="994"/>
      <c r="AG48" s="994"/>
      <c r="AH48" s="994"/>
      <c r="AI48" s="995"/>
      <c r="AJ48" s="4"/>
      <c r="AK48" s="1577" t="str">
        <f t="shared" si="1"/>
        <v/>
      </c>
      <c r="AL48" s="1578"/>
      <c r="AM48" s="1578"/>
      <c r="AN48" s="1578" t="str">
        <f t="shared" si="2"/>
        <v/>
      </c>
      <c r="AO48" s="1578"/>
      <c r="AP48" s="1578"/>
      <c r="AQ48" s="1578" t="str">
        <f t="shared" si="3"/>
        <v/>
      </c>
      <c r="AR48" s="1578"/>
      <c r="AS48" s="1579"/>
      <c r="AT48" s="4"/>
      <c r="AU48" s="2109" t="str">
        <f t="shared" si="0"/>
        <v/>
      </c>
      <c r="AV48" s="2110"/>
      <c r="AW48" s="2110"/>
      <c r="AX48" s="2110"/>
      <c r="AY48" s="2110"/>
      <c r="AZ48" s="2110"/>
      <c r="BA48" s="2110"/>
      <c r="BB48" s="2110"/>
      <c r="BC48" s="2110"/>
      <c r="BD48" s="2111"/>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row>
    <row r="49" spans="1:106" ht="12" customHeight="1" x14ac:dyDescent="0.2">
      <c r="A49" s="1987"/>
      <c r="B49" s="1988"/>
      <c r="C49" s="1988"/>
      <c r="D49" s="1988"/>
      <c r="E49" s="1988"/>
      <c r="F49" s="1988"/>
      <c r="G49" s="1988"/>
      <c r="H49" s="1010"/>
      <c r="I49" s="1010"/>
      <c r="J49" s="1010"/>
      <c r="K49" s="1010"/>
      <c r="L49" s="1010"/>
      <c r="M49" s="1010"/>
      <c r="N49" s="1010"/>
      <c r="O49" s="1010"/>
      <c r="P49" s="1010"/>
      <c r="Q49" s="1010"/>
      <c r="R49" s="1010"/>
      <c r="S49" s="1010"/>
      <c r="T49" s="1629"/>
      <c r="U49" s="1629"/>
      <c r="V49" s="1629"/>
      <c r="W49" s="1629"/>
      <c r="X49" s="1629"/>
      <c r="Y49" s="1629"/>
      <c r="Z49" s="1629"/>
      <c r="AA49" s="1629"/>
      <c r="AB49" s="1629"/>
      <c r="AC49" s="1629"/>
      <c r="AD49" s="1629"/>
      <c r="AE49" s="1629"/>
      <c r="AF49" s="994"/>
      <c r="AG49" s="994"/>
      <c r="AH49" s="994"/>
      <c r="AI49" s="995"/>
      <c r="AJ49" s="4"/>
      <c r="AK49" s="1577" t="str">
        <f t="shared" si="1"/>
        <v/>
      </c>
      <c r="AL49" s="1578"/>
      <c r="AM49" s="1578"/>
      <c r="AN49" s="1578" t="str">
        <f t="shared" si="2"/>
        <v/>
      </c>
      <c r="AO49" s="1578"/>
      <c r="AP49" s="1578"/>
      <c r="AQ49" s="1578" t="str">
        <f t="shared" si="3"/>
        <v/>
      </c>
      <c r="AR49" s="1578"/>
      <c r="AS49" s="1579"/>
      <c r="AT49" s="4"/>
      <c r="AU49" s="2109" t="str">
        <f t="shared" si="0"/>
        <v/>
      </c>
      <c r="AV49" s="2110"/>
      <c r="AW49" s="2110"/>
      <c r="AX49" s="2110"/>
      <c r="AY49" s="2110"/>
      <c r="AZ49" s="2110"/>
      <c r="BA49" s="2110"/>
      <c r="BB49" s="2110"/>
      <c r="BC49" s="2110"/>
      <c r="BD49" s="2111"/>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row>
    <row r="50" spans="1:106" ht="12" customHeight="1" x14ac:dyDescent="0.2">
      <c r="A50" s="1987"/>
      <c r="B50" s="1988"/>
      <c r="C50" s="1988"/>
      <c r="D50" s="1988"/>
      <c r="E50" s="1988"/>
      <c r="F50" s="1988"/>
      <c r="G50" s="1988"/>
      <c r="H50" s="1010"/>
      <c r="I50" s="1010"/>
      <c r="J50" s="1010"/>
      <c r="K50" s="1010"/>
      <c r="L50" s="1010"/>
      <c r="M50" s="1010"/>
      <c r="N50" s="1010"/>
      <c r="O50" s="1010"/>
      <c r="P50" s="1010"/>
      <c r="Q50" s="1010"/>
      <c r="R50" s="1010"/>
      <c r="S50" s="1010"/>
      <c r="T50" s="1629"/>
      <c r="U50" s="1629"/>
      <c r="V50" s="1629"/>
      <c r="W50" s="1629"/>
      <c r="X50" s="1629"/>
      <c r="Y50" s="1629"/>
      <c r="Z50" s="1629"/>
      <c r="AA50" s="1629"/>
      <c r="AB50" s="1629"/>
      <c r="AC50" s="1629"/>
      <c r="AD50" s="1629"/>
      <c r="AE50" s="1629"/>
      <c r="AF50" s="994"/>
      <c r="AG50" s="994"/>
      <c r="AH50" s="994"/>
      <c r="AI50" s="995"/>
      <c r="AJ50" s="4"/>
      <c r="AK50" s="1577" t="str">
        <f t="shared" si="1"/>
        <v/>
      </c>
      <c r="AL50" s="1578"/>
      <c r="AM50" s="1578"/>
      <c r="AN50" s="1578" t="str">
        <f t="shared" si="2"/>
        <v/>
      </c>
      <c r="AO50" s="1578"/>
      <c r="AP50" s="1578"/>
      <c r="AQ50" s="1578" t="str">
        <f t="shared" si="3"/>
        <v/>
      </c>
      <c r="AR50" s="1578"/>
      <c r="AS50" s="1579"/>
      <c r="AT50" s="4"/>
      <c r="AU50" s="2109" t="str">
        <f t="shared" si="0"/>
        <v/>
      </c>
      <c r="AV50" s="2110"/>
      <c r="AW50" s="2110"/>
      <c r="AX50" s="2110"/>
      <c r="AY50" s="2110"/>
      <c r="AZ50" s="2110"/>
      <c r="BA50" s="2110"/>
      <c r="BB50" s="2110"/>
      <c r="BC50" s="2110"/>
      <c r="BD50" s="2111"/>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row>
    <row r="51" spans="1:106" ht="12" customHeight="1" x14ac:dyDescent="0.2">
      <c r="A51" s="1987"/>
      <c r="B51" s="1988"/>
      <c r="C51" s="1988"/>
      <c r="D51" s="1988"/>
      <c r="E51" s="1988"/>
      <c r="F51" s="1988"/>
      <c r="G51" s="1988"/>
      <c r="H51" s="1010"/>
      <c r="I51" s="1010"/>
      <c r="J51" s="1010"/>
      <c r="K51" s="1010"/>
      <c r="L51" s="1010"/>
      <c r="M51" s="1010"/>
      <c r="N51" s="1010"/>
      <c r="O51" s="1010"/>
      <c r="P51" s="1010"/>
      <c r="Q51" s="1010"/>
      <c r="R51" s="1010"/>
      <c r="S51" s="1010"/>
      <c r="T51" s="1629"/>
      <c r="U51" s="1629"/>
      <c r="V51" s="1629"/>
      <c r="W51" s="1629"/>
      <c r="X51" s="1629"/>
      <c r="Y51" s="1629"/>
      <c r="Z51" s="1629"/>
      <c r="AA51" s="1629"/>
      <c r="AB51" s="1629"/>
      <c r="AC51" s="1629"/>
      <c r="AD51" s="1629"/>
      <c r="AE51" s="1629"/>
      <c r="AF51" s="994"/>
      <c r="AG51" s="994"/>
      <c r="AH51" s="994"/>
      <c r="AI51" s="995"/>
      <c r="AJ51" s="4"/>
      <c r="AK51" s="1577" t="str">
        <f t="shared" si="1"/>
        <v/>
      </c>
      <c r="AL51" s="1578"/>
      <c r="AM51" s="1578"/>
      <c r="AN51" s="1578" t="str">
        <f t="shared" si="2"/>
        <v/>
      </c>
      <c r="AO51" s="1578"/>
      <c r="AP51" s="1578"/>
      <c r="AQ51" s="1578" t="str">
        <f t="shared" si="3"/>
        <v/>
      </c>
      <c r="AR51" s="1578"/>
      <c r="AS51" s="1579"/>
      <c r="AT51" s="4"/>
      <c r="AU51" s="2109" t="str">
        <f t="shared" si="0"/>
        <v/>
      </c>
      <c r="AV51" s="2110"/>
      <c r="AW51" s="2110"/>
      <c r="AX51" s="2110"/>
      <c r="AY51" s="2110"/>
      <c r="AZ51" s="2110"/>
      <c r="BA51" s="2110"/>
      <c r="BB51" s="2110"/>
      <c r="BC51" s="2110"/>
      <c r="BD51" s="2111"/>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row>
    <row r="52" spans="1:106" ht="12" customHeight="1" x14ac:dyDescent="0.2">
      <c r="A52" s="1987"/>
      <c r="B52" s="1988"/>
      <c r="C52" s="1988"/>
      <c r="D52" s="1988"/>
      <c r="E52" s="1988"/>
      <c r="F52" s="1988"/>
      <c r="G52" s="1988"/>
      <c r="H52" s="1010"/>
      <c r="I52" s="1010"/>
      <c r="J52" s="1010"/>
      <c r="K52" s="1010"/>
      <c r="L52" s="1010"/>
      <c r="M52" s="1010"/>
      <c r="N52" s="1010"/>
      <c r="O52" s="1010"/>
      <c r="P52" s="1010"/>
      <c r="Q52" s="1010"/>
      <c r="R52" s="1010"/>
      <c r="S52" s="1010"/>
      <c r="T52" s="1629"/>
      <c r="U52" s="1629"/>
      <c r="V52" s="1629"/>
      <c r="W52" s="1629"/>
      <c r="X52" s="1629"/>
      <c r="Y52" s="1629"/>
      <c r="Z52" s="1629"/>
      <c r="AA52" s="1629"/>
      <c r="AB52" s="1629"/>
      <c r="AC52" s="1629"/>
      <c r="AD52" s="1629"/>
      <c r="AE52" s="1629"/>
      <c r="AF52" s="994"/>
      <c r="AG52" s="994"/>
      <c r="AH52" s="994"/>
      <c r="AI52" s="995"/>
      <c r="AJ52" s="4"/>
      <c r="AK52" s="1577" t="str">
        <f t="shared" si="1"/>
        <v/>
      </c>
      <c r="AL52" s="1578"/>
      <c r="AM52" s="1578"/>
      <c r="AN52" s="1578" t="str">
        <f t="shared" si="2"/>
        <v/>
      </c>
      <c r="AO52" s="1578"/>
      <c r="AP52" s="1578"/>
      <c r="AQ52" s="1578" t="str">
        <f t="shared" si="3"/>
        <v/>
      </c>
      <c r="AR52" s="1578"/>
      <c r="AS52" s="1579"/>
      <c r="AT52" s="4"/>
      <c r="AU52" s="2109" t="str">
        <f t="shared" si="0"/>
        <v/>
      </c>
      <c r="AV52" s="2110"/>
      <c r="AW52" s="2110"/>
      <c r="AX52" s="2110"/>
      <c r="AY52" s="2110"/>
      <c r="AZ52" s="2110"/>
      <c r="BA52" s="2110"/>
      <c r="BB52" s="2110"/>
      <c r="BC52" s="2110"/>
      <c r="BD52" s="2111"/>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row>
    <row r="53" spans="1:106" ht="12" customHeight="1" thickBot="1" x14ac:dyDescent="0.25">
      <c r="A53" s="2107" t="s">
        <v>187</v>
      </c>
      <c r="B53" s="2108"/>
      <c r="C53" s="2108"/>
      <c r="D53" s="2108"/>
      <c r="E53" s="2108"/>
      <c r="F53" s="2108"/>
      <c r="G53" s="2108"/>
      <c r="H53" s="2108"/>
      <c r="I53" s="2108"/>
      <c r="J53" s="2108"/>
      <c r="K53" s="2108"/>
      <c r="L53" s="2108"/>
      <c r="M53" s="2108"/>
      <c r="N53" s="2108"/>
      <c r="O53" s="2108"/>
      <c r="P53" s="2108"/>
      <c r="Q53" s="1178" t="str">
        <f>IF(SUM(Q33:S52)&lt;&gt;0,SUM(Q33:S52),"")</f>
        <v/>
      </c>
      <c r="R53" s="1178"/>
      <c r="S53" s="1178"/>
      <c r="T53" s="1178" t="str">
        <f>IF(SUM(T33:V52)&lt;&gt;0,SUM(T33:V52),"")</f>
        <v/>
      </c>
      <c r="U53" s="1178"/>
      <c r="V53" s="1178"/>
      <c r="W53" s="1178" t="str">
        <f>IF(SUM(W33:Y52)&lt;&gt;0,SUM(W33:Y52),"")</f>
        <v/>
      </c>
      <c r="X53" s="1178"/>
      <c r="Y53" s="1178"/>
      <c r="Z53" s="1178" t="str">
        <f>IF(SUM(Z33:AB52)&lt;&gt;0,SUM(Z33:AB52),"")</f>
        <v/>
      </c>
      <c r="AA53" s="1178"/>
      <c r="AB53" s="1178"/>
      <c r="AC53" s="1178" t="str">
        <f>IF(SUM(AC33:AE52)&lt;&gt;0,SUM(AC33:AE52),"")</f>
        <v/>
      </c>
      <c r="AD53" s="1178"/>
      <c r="AE53" s="1178"/>
      <c r="AF53" s="1643"/>
      <c r="AG53" s="1643"/>
      <c r="AH53" s="1643"/>
      <c r="AI53" s="1644"/>
      <c r="AJ53" s="4"/>
      <c r="AK53" s="2095" t="str">
        <f>IFERROR((T53/Q53),"")</f>
        <v/>
      </c>
      <c r="AL53" s="2096"/>
      <c r="AM53" s="2097"/>
      <c r="AN53" s="1575"/>
      <c r="AO53" s="1575"/>
      <c r="AP53" s="1575"/>
      <c r="AQ53" s="1575"/>
      <c r="AR53" s="1575"/>
      <c r="AS53" s="1576"/>
      <c r="AT53" s="4"/>
      <c r="AU53" s="2104" t="str">
        <f t="shared" si="0"/>
        <v/>
      </c>
      <c r="AV53" s="2105"/>
      <c r="AW53" s="2105"/>
      <c r="AX53" s="2105"/>
      <c r="AY53" s="2105"/>
      <c r="AZ53" s="2105"/>
      <c r="BA53" s="2105"/>
      <c r="BB53" s="2105"/>
      <c r="BC53" s="2105"/>
      <c r="BD53" s="2106"/>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row>
    <row r="54" spans="1:106" ht="12" customHeight="1" x14ac:dyDescent="0.2">
      <c r="A54" s="42"/>
      <c r="B54" s="42"/>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row>
    <row r="55" spans="1:106" ht="12" customHeight="1" x14ac:dyDescent="0.2">
      <c r="A55" s="42" t="s">
        <v>39</v>
      </c>
      <c r="B55" s="42"/>
      <c r="C55" s="42"/>
      <c r="D55" s="42"/>
      <c r="E55" s="42"/>
      <c r="F55" s="42"/>
      <c r="G55" s="42"/>
      <c r="H55" s="42"/>
      <c r="I55" s="42"/>
      <c r="J55" s="42"/>
      <c r="K55" s="42"/>
      <c r="L55" s="42"/>
      <c r="M55" s="42"/>
      <c r="N55" s="42"/>
      <c r="O55" s="42"/>
      <c r="P55" s="42"/>
      <c r="Q55" s="42"/>
      <c r="R55" s="42"/>
      <c r="S55" s="42"/>
      <c r="T55" s="42"/>
      <c r="U55" s="42"/>
      <c r="V55" s="42"/>
      <c r="W55" s="42"/>
      <c r="X55" s="42"/>
      <c r="Y55" s="42"/>
      <c r="Z55" s="42"/>
      <c r="AA55" s="42"/>
      <c r="AB55" s="42"/>
      <c r="AC55" s="42"/>
      <c r="AD55" s="42"/>
      <c r="AE55" s="42"/>
      <c r="AF55" s="42"/>
      <c r="AG55" s="42"/>
      <c r="AH55" s="42"/>
      <c r="AI55" s="42"/>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row>
    <row r="56" spans="1:106"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row>
    <row r="57" spans="1:106"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row>
    <row r="58" spans="1:106"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row>
    <row r="59" spans="1:106"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row>
    <row r="60" spans="1:106"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row>
    <row r="61" spans="1:106"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row>
    <row r="62" spans="1:106"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row>
  </sheetData>
  <sheetProtection sheet="1" objects="1" scenarios="1"/>
  <mergeCells count="414">
    <mergeCell ref="E62:K62"/>
    <mergeCell ref="V62:AI62"/>
    <mergeCell ref="AQ53:AS53"/>
    <mergeCell ref="AU53:BD53"/>
    <mergeCell ref="B56:AI56"/>
    <mergeCell ref="A53:P53"/>
    <mergeCell ref="Q53:S53"/>
    <mergeCell ref="T53:V53"/>
    <mergeCell ref="W53:Y53"/>
    <mergeCell ref="B57:AI57"/>
    <mergeCell ref="B58:AI58"/>
    <mergeCell ref="Z53:AB53"/>
    <mergeCell ref="AC53:AE53"/>
    <mergeCell ref="AK52:AM52"/>
    <mergeCell ref="AN52:AP52"/>
    <mergeCell ref="AF53:AI53"/>
    <mergeCell ref="AK53:AM53"/>
    <mergeCell ref="AN53:AP53"/>
    <mergeCell ref="AQ52:AS52"/>
    <mergeCell ref="AU52:BD52"/>
    <mergeCell ref="B59:AI59"/>
    <mergeCell ref="B60:AI60"/>
    <mergeCell ref="AQ51:AS51"/>
    <mergeCell ref="AU51:BD51"/>
    <mergeCell ref="A52:G52"/>
    <mergeCell ref="H52:J52"/>
    <mergeCell ref="K52:M52"/>
    <mergeCell ref="N52:P52"/>
    <mergeCell ref="Q52:S52"/>
    <mergeCell ref="T52:V52"/>
    <mergeCell ref="AK51:AM51"/>
    <mergeCell ref="AN51:AP51"/>
    <mergeCell ref="A51:G51"/>
    <mergeCell ref="H51:J51"/>
    <mergeCell ref="K51:M51"/>
    <mergeCell ref="N51:P51"/>
    <mergeCell ref="Q51:S51"/>
    <mergeCell ref="T51:V51"/>
    <mergeCell ref="W52:Y52"/>
    <mergeCell ref="Z52:AB52"/>
    <mergeCell ref="W51:Y51"/>
    <mergeCell ref="Z51:AB51"/>
    <mergeCell ref="AC51:AE51"/>
    <mergeCell ref="AF51:AI51"/>
    <mergeCell ref="AC52:AE52"/>
    <mergeCell ref="AF52:AI52"/>
    <mergeCell ref="AF50:AI50"/>
    <mergeCell ref="AK50:AM50"/>
    <mergeCell ref="AN50:AP50"/>
    <mergeCell ref="AQ50:AS50"/>
    <mergeCell ref="AU50:BD50"/>
    <mergeCell ref="A49:G49"/>
    <mergeCell ref="H49:J49"/>
    <mergeCell ref="K49:M49"/>
    <mergeCell ref="N49:P49"/>
    <mergeCell ref="Q49:S49"/>
    <mergeCell ref="A50:G50"/>
    <mergeCell ref="H50:J50"/>
    <mergeCell ref="K50:M50"/>
    <mergeCell ref="N50:P50"/>
    <mergeCell ref="Q50:S50"/>
    <mergeCell ref="T50:V50"/>
    <mergeCell ref="W50:Y50"/>
    <mergeCell ref="Z50:AB50"/>
    <mergeCell ref="AC50:AE50"/>
    <mergeCell ref="T49:V49"/>
    <mergeCell ref="W49:Y49"/>
    <mergeCell ref="Z49:AB49"/>
    <mergeCell ref="AC49:AE49"/>
    <mergeCell ref="AF49:AI49"/>
    <mergeCell ref="AF47:AI47"/>
    <mergeCell ref="AK47:AM47"/>
    <mergeCell ref="AN47:AP47"/>
    <mergeCell ref="AQ47:AS47"/>
    <mergeCell ref="AU47:BD47"/>
    <mergeCell ref="AF48:AI48"/>
    <mergeCell ref="AK48:AM48"/>
    <mergeCell ref="AN48:AP48"/>
    <mergeCell ref="AQ48:AS48"/>
    <mergeCell ref="AU48:BD48"/>
    <mergeCell ref="AK49:AM49"/>
    <mergeCell ref="AN49:AP49"/>
    <mergeCell ref="AQ49:AS49"/>
    <mergeCell ref="AU49:BD49"/>
    <mergeCell ref="A48:G48"/>
    <mergeCell ref="H48:J48"/>
    <mergeCell ref="K48:M48"/>
    <mergeCell ref="N48:P48"/>
    <mergeCell ref="Q48:S48"/>
    <mergeCell ref="T48:V48"/>
    <mergeCell ref="W48:Y48"/>
    <mergeCell ref="Z48:AB48"/>
    <mergeCell ref="AC48:AE48"/>
    <mergeCell ref="A47:G47"/>
    <mergeCell ref="H47:J47"/>
    <mergeCell ref="K47:M47"/>
    <mergeCell ref="N47:P47"/>
    <mergeCell ref="Q47:S47"/>
    <mergeCell ref="T47:V47"/>
    <mergeCell ref="W47:Y47"/>
    <mergeCell ref="Z47:AB47"/>
    <mergeCell ref="AC47:AE47"/>
    <mergeCell ref="AF46:AI46"/>
    <mergeCell ref="AK46:AM46"/>
    <mergeCell ref="AN46:AP46"/>
    <mergeCell ref="AQ46:AS46"/>
    <mergeCell ref="AU46:BD46"/>
    <mergeCell ref="A45:G45"/>
    <mergeCell ref="H45:J45"/>
    <mergeCell ref="K45:M45"/>
    <mergeCell ref="N45:P45"/>
    <mergeCell ref="Q45:S45"/>
    <mergeCell ref="A46:G46"/>
    <mergeCell ref="H46:J46"/>
    <mergeCell ref="K46:M46"/>
    <mergeCell ref="N46:P46"/>
    <mergeCell ref="Q46:S46"/>
    <mergeCell ref="T46:V46"/>
    <mergeCell ref="W46:Y46"/>
    <mergeCell ref="Z46:AB46"/>
    <mergeCell ref="AC46:AE46"/>
    <mergeCell ref="T45:V45"/>
    <mergeCell ref="W45:Y45"/>
    <mergeCell ref="Z45:AB45"/>
    <mergeCell ref="AC45:AE45"/>
    <mergeCell ref="AF45:AI45"/>
    <mergeCell ref="AF43:AI43"/>
    <mergeCell ref="AK43:AM43"/>
    <mergeCell ref="AN43:AP43"/>
    <mergeCell ref="AQ43:AS43"/>
    <mergeCell ref="AU43:BD43"/>
    <mergeCell ref="AF44:AI44"/>
    <mergeCell ref="AK44:AM44"/>
    <mergeCell ref="AN44:AP44"/>
    <mergeCell ref="AQ44:AS44"/>
    <mergeCell ref="AU44:BD44"/>
    <mergeCell ref="AK45:AM45"/>
    <mergeCell ref="AN45:AP45"/>
    <mergeCell ref="AQ45:AS45"/>
    <mergeCell ref="AU45:BD45"/>
    <mergeCell ref="A44:G44"/>
    <mergeCell ref="H44:J44"/>
    <mergeCell ref="K44:M44"/>
    <mergeCell ref="N44:P44"/>
    <mergeCell ref="Q44:S44"/>
    <mergeCell ref="T44:V44"/>
    <mergeCell ref="W44:Y44"/>
    <mergeCell ref="Z44:AB44"/>
    <mergeCell ref="AC44:AE44"/>
    <mergeCell ref="A43:G43"/>
    <mergeCell ref="H43:J43"/>
    <mergeCell ref="K43:M43"/>
    <mergeCell ref="N43:P43"/>
    <mergeCell ref="Q43:S43"/>
    <mergeCell ref="T43:V43"/>
    <mergeCell ref="W43:Y43"/>
    <mergeCell ref="Z43:AB43"/>
    <mergeCell ref="AC43:AE43"/>
    <mergeCell ref="AF42:AI42"/>
    <mergeCell ref="AK42:AM42"/>
    <mergeCell ref="AN42:AP42"/>
    <mergeCell ref="AQ42:AS42"/>
    <mergeCell ref="AU42:BD42"/>
    <mergeCell ref="A41:G41"/>
    <mergeCell ref="H41:J41"/>
    <mergeCell ref="K41:M41"/>
    <mergeCell ref="N41:P41"/>
    <mergeCell ref="Q41:S41"/>
    <mergeCell ref="A42:G42"/>
    <mergeCell ref="H42:J42"/>
    <mergeCell ref="K42:M42"/>
    <mergeCell ref="N42:P42"/>
    <mergeCell ref="Q42:S42"/>
    <mergeCell ref="T42:V42"/>
    <mergeCell ref="W42:Y42"/>
    <mergeCell ref="Z42:AB42"/>
    <mergeCell ref="AC42:AE42"/>
    <mergeCell ref="T41:V41"/>
    <mergeCell ref="W41:Y41"/>
    <mergeCell ref="Z41:AB41"/>
    <mergeCell ref="AC41:AE41"/>
    <mergeCell ref="AF41:AI41"/>
    <mergeCell ref="AF39:AI39"/>
    <mergeCell ref="AK39:AM39"/>
    <mergeCell ref="AN39:AP39"/>
    <mergeCell ref="AQ39:AS39"/>
    <mergeCell ref="AU39:BD39"/>
    <mergeCell ref="AF40:AI40"/>
    <mergeCell ref="AK40:AM40"/>
    <mergeCell ref="AN40:AP40"/>
    <mergeCell ref="AQ40:AS40"/>
    <mergeCell ref="AU40:BD40"/>
    <mergeCell ref="AK41:AM41"/>
    <mergeCell ref="AN41:AP41"/>
    <mergeCell ref="AQ41:AS41"/>
    <mergeCell ref="AU41:BD41"/>
    <mergeCell ref="A40:G40"/>
    <mergeCell ref="H40:J40"/>
    <mergeCell ref="K40:M40"/>
    <mergeCell ref="N40:P40"/>
    <mergeCell ref="Q40:S40"/>
    <mergeCell ref="T40:V40"/>
    <mergeCell ref="W40:Y40"/>
    <mergeCell ref="Z40:AB40"/>
    <mergeCell ref="AC40:AE40"/>
    <mergeCell ref="A39:G39"/>
    <mergeCell ref="H39:J39"/>
    <mergeCell ref="K39:M39"/>
    <mergeCell ref="N39:P39"/>
    <mergeCell ref="Q39:S39"/>
    <mergeCell ref="T39:V39"/>
    <mergeCell ref="W39:Y39"/>
    <mergeCell ref="Z39:AB39"/>
    <mergeCell ref="AC39:AE39"/>
    <mergeCell ref="AF38:AI38"/>
    <mergeCell ref="AK38:AM38"/>
    <mergeCell ref="AN38:AP38"/>
    <mergeCell ref="AQ38:AS38"/>
    <mergeCell ref="AU38:BD38"/>
    <mergeCell ref="A37:G37"/>
    <mergeCell ref="H37:J37"/>
    <mergeCell ref="K37:M37"/>
    <mergeCell ref="N37:P37"/>
    <mergeCell ref="Q37:S37"/>
    <mergeCell ref="A38:G38"/>
    <mergeCell ref="H38:J38"/>
    <mergeCell ref="K38:M38"/>
    <mergeCell ref="N38:P38"/>
    <mergeCell ref="Q38:S38"/>
    <mergeCell ref="T38:V38"/>
    <mergeCell ref="W38:Y38"/>
    <mergeCell ref="Z38:AB38"/>
    <mergeCell ref="AC38:AE38"/>
    <mergeCell ref="T37:V37"/>
    <mergeCell ref="W37:Y37"/>
    <mergeCell ref="Z37:AB37"/>
    <mergeCell ref="AC37:AE37"/>
    <mergeCell ref="AF37:AI37"/>
    <mergeCell ref="AF35:AI35"/>
    <mergeCell ref="AK35:AM35"/>
    <mergeCell ref="AN35:AP35"/>
    <mergeCell ref="AQ35:AS35"/>
    <mergeCell ref="AU35:BD35"/>
    <mergeCell ref="AF36:AI36"/>
    <mergeCell ref="AK36:AM36"/>
    <mergeCell ref="AN36:AP36"/>
    <mergeCell ref="AQ36:AS36"/>
    <mergeCell ref="AU36:BD36"/>
    <mergeCell ref="AK37:AM37"/>
    <mergeCell ref="AN37:AP37"/>
    <mergeCell ref="AQ37:AS37"/>
    <mergeCell ref="AU37:BD37"/>
    <mergeCell ref="A36:G36"/>
    <mergeCell ref="H36:J36"/>
    <mergeCell ref="K36:M36"/>
    <mergeCell ref="N36:P36"/>
    <mergeCell ref="Q36:S36"/>
    <mergeCell ref="T36:V36"/>
    <mergeCell ref="W36:Y36"/>
    <mergeCell ref="Z36:AB36"/>
    <mergeCell ref="AC36:AE36"/>
    <mergeCell ref="A35:G35"/>
    <mergeCell ref="H35:J35"/>
    <mergeCell ref="K35:M35"/>
    <mergeCell ref="N35:P35"/>
    <mergeCell ref="Q35:S35"/>
    <mergeCell ref="T35:V35"/>
    <mergeCell ref="W35:Y35"/>
    <mergeCell ref="Z35:AB35"/>
    <mergeCell ref="AC35:AE35"/>
    <mergeCell ref="BK33:BO33"/>
    <mergeCell ref="BP33:BT33"/>
    <mergeCell ref="AK33:AM33"/>
    <mergeCell ref="AN33:AP33"/>
    <mergeCell ref="T34:V34"/>
    <mergeCell ref="W34:Y34"/>
    <mergeCell ref="Z34:AB34"/>
    <mergeCell ref="AC34:AE34"/>
    <mergeCell ref="AF34:AI34"/>
    <mergeCell ref="AK34:AM34"/>
    <mergeCell ref="AN34:AP34"/>
    <mergeCell ref="AQ34:AS34"/>
    <mergeCell ref="AU34:BD34"/>
    <mergeCell ref="BF34:BJ34"/>
    <mergeCell ref="BK34:BO34"/>
    <mergeCell ref="BP34:BT34"/>
    <mergeCell ref="A34:G34"/>
    <mergeCell ref="H34:J34"/>
    <mergeCell ref="K34:M34"/>
    <mergeCell ref="N34:P34"/>
    <mergeCell ref="Q34:S34"/>
    <mergeCell ref="W33:Y33"/>
    <mergeCell ref="AQ33:AS33"/>
    <mergeCell ref="AU33:BD33"/>
    <mergeCell ref="BF33:BJ33"/>
    <mergeCell ref="Z33:AB33"/>
    <mergeCell ref="AC33:AE33"/>
    <mergeCell ref="AF33:AI33"/>
    <mergeCell ref="A33:G33"/>
    <mergeCell ref="H33:J33"/>
    <mergeCell ref="K33:M33"/>
    <mergeCell ref="N33:P33"/>
    <mergeCell ref="Q33:S33"/>
    <mergeCell ref="T33:V33"/>
    <mergeCell ref="H32:J32"/>
    <mergeCell ref="K32:M32"/>
    <mergeCell ref="N32:P32"/>
    <mergeCell ref="T32:V32"/>
    <mergeCell ref="A31:G32"/>
    <mergeCell ref="H31:P31"/>
    <mergeCell ref="Q31:S32"/>
    <mergeCell ref="T31:AB31"/>
    <mergeCell ref="W32:Y32"/>
    <mergeCell ref="Z32:AB32"/>
    <mergeCell ref="AC31:AE32"/>
    <mergeCell ref="AF31:AI32"/>
    <mergeCell ref="BF31:BJ31"/>
    <mergeCell ref="BK31:BO31"/>
    <mergeCell ref="BP31:BT31"/>
    <mergeCell ref="AU32:BD32"/>
    <mergeCell ref="BF32:BJ32"/>
    <mergeCell ref="BK32:BO32"/>
    <mergeCell ref="BP32:BT32"/>
    <mergeCell ref="AK22:AL22"/>
    <mergeCell ref="AM22:AN22"/>
    <mergeCell ref="BN22:BO22"/>
    <mergeCell ref="BP30:BT30"/>
    <mergeCell ref="AK23:AL23"/>
    <mergeCell ref="AM23:AN23"/>
    <mergeCell ref="BN23:BO23"/>
    <mergeCell ref="AK24:AL24"/>
    <mergeCell ref="AM24:AN24"/>
    <mergeCell ref="AV28:BC28"/>
    <mergeCell ref="BF28:BT28"/>
    <mergeCell ref="AV29:BA29"/>
    <mergeCell ref="BB29:BC29"/>
    <mergeCell ref="BF29:BJ29"/>
    <mergeCell ref="BK29:BO29"/>
    <mergeCell ref="BP29:BT29"/>
    <mergeCell ref="AK30:AS32"/>
    <mergeCell ref="AV30:BA30"/>
    <mergeCell ref="BB30:BC30"/>
    <mergeCell ref="BF30:BJ30"/>
    <mergeCell ref="BK30:BO30"/>
    <mergeCell ref="A20:F20"/>
    <mergeCell ref="G20:P20"/>
    <mergeCell ref="AK20:AL20"/>
    <mergeCell ref="AM20:AN20"/>
    <mergeCell ref="BM20:BO20"/>
    <mergeCell ref="A19:F19"/>
    <mergeCell ref="G19:P19"/>
    <mergeCell ref="AK21:AL21"/>
    <mergeCell ref="AM21:AN21"/>
    <mergeCell ref="BN21:BO21"/>
    <mergeCell ref="AK18:AL18"/>
    <mergeCell ref="AM18:AN18"/>
    <mergeCell ref="A16:F16"/>
    <mergeCell ref="G16:P16"/>
    <mergeCell ref="AK16:AL16"/>
    <mergeCell ref="AK19:AL19"/>
    <mergeCell ref="AM16:AN16"/>
    <mergeCell ref="A17:F17"/>
    <mergeCell ref="G17:P17"/>
    <mergeCell ref="AK17:AL17"/>
    <mergeCell ref="AM17:AN17"/>
    <mergeCell ref="A18:F18"/>
    <mergeCell ref="G18:P18"/>
    <mergeCell ref="AM19:AN19"/>
    <mergeCell ref="A15:F15"/>
    <mergeCell ref="G15:P15"/>
    <mergeCell ref="AK15:AL15"/>
    <mergeCell ref="AM15:AN15"/>
    <mergeCell ref="A14:F14"/>
    <mergeCell ref="G14:P14"/>
    <mergeCell ref="T14:Y14"/>
    <mergeCell ref="Z14:AD14"/>
    <mergeCell ref="AE14:AI14"/>
    <mergeCell ref="AK14:AL14"/>
    <mergeCell ref="AM14:AN14"/>
    <mergeCell ref="AK10:AL10"/>
    <mergeCell ref="AM10:AN10"/>
    <mergeCell ref="A11:P11"/>
    <mergeCell ref="T11:AI11"/>
    <mergeCell ref="AK11:AL11"/>
    <mergeCell ref="AM11:AN11"/>
    <mergeCell ref="AM12:AN12"/>
    <mergeCell ref="A13:F13"/>
    <mergeCell ref="G13:K13"/>
    <mergeCell ref="M13:P13"/>
    <mergeCell ref="T13:Y13"/>
    <mergeCell ref="Z13:AD13"/>
    <mergeCell ref="AE13:AI13"/>
    <mergeCell ref="AK13:AL13"/>
    <mergeCell ref="AM13:AN13"/>
    <mergeCell ref="A12:F12"/>
    <mergeCell ref="G12:P12"/>
    <mergeCell ref="T12:Y12"/>
    <mergeCell ref="Z12:AD12"/>
    <mergeCell ref="AE12:AI12"/>
    <mergeCell ref="AK12:AL12"/>
    <mergeCell ref="AJ1:DB1"/>
    <mergeCell ref="M5:AI5"/>
    <mergeCell ref="A7:E7"/>
    <mergeCell ref="F7:P7"/>
    <mergeCell ref="T7:X7"/>
    <mergeCell ref="Y7:AI7"/>
    <mergeCell ref="AK7:BK8"/>
    <mergeCell ref="BL7:DA7"/>
    <mergeCell ref="A9:E9"/>
    <mergeCell ref="F9:P9"/>
    <mergeCell ref="T9:X9"/>
    <mergeCell ref="Y9:AI9"/>
    <mergeCell ref="AK9:AL9"/>
    <mergeCell ref="AM9:AN9"/>
  </mergeCells>
  <conditionalFormatting sqref="V62:AI62 E62:K62 Z13:Z14 AE14 G18:P20 G14:P16 G13:K13 G12:P12 Y9:AI9 Y7:AI7 F9:P9 F7:P7">
    <cfRule type="containsBlanks" dxfId="1194" priority="14">
      <formula>LEN(TRIM(E7))=0</formula>
    </cfRule>
  </conditionalFormatting>
  <conditionalFormatting sqref="Q53:AE53">
    <cfRule type="containsText" dxfId="1193" priority="13" operator="containsText" text="CALC.">
      <formula>NOT(ISERROR(SEARCH("CALC.",Q53)))</formula>
    </cfRule>
  </conditionalFormatting>
  <conditionalFormatting sqref="A33:S52">
    <cfRule type="notContainsBlanks" dxfId="1192" priority="11">
      <formula>LEN(TRIM(A33))&gt;0</formula>
    </cfRule>
    <cfRule type="expression" dxfId="1191" priority="12">
      <formula>NOT(ISBLANK($H33))</formula>
    </cfRule>
  </conditionalFormatting>
  <conditionalFormatting sqref="AK9:BK24">
    <cfRule type="expression" dxfId="1190" priority="10">
      <formula>NOT(ISBLANK($AK9))</formula>
    </cfRule>
  </conditionalFormatting>
  <conditionalFormatting sqref="T33:AC52">
    <cfRule type="notContainsBlanks" dxfId="1189" priority="5">
      <formula>LEN(TRIM(T33))&gt;0</formula>
    </cfRule>
    <cfRule type="expression" dxfId="1188" priority="6">
      <formula>NOT(ISBLANK($H33))</formula>
    </cfRule>
  </conditionalFormatting>
  <conditionalFormatting sqref="T33:AB52">
    <cfRule type="expression" dxfId="1187" priority="4">
      <formula>$AC33&lt;&gt;""</formula>
    </cfRule>
  </conditionalFormatting>
  <conditionalFormatting sqref="AU33:BD53">
    <cfRule type="notContainsBlanks" dxfId="1186" priority="3">
      <formula>LEN(TRIM(AU33))&gt;0</formula>
    </cfRule>
  </conditionalFormatting>
  <conditionalFormatting sqref="BB29:BC30">
    <cfRule type="containsBlanks" dxfId="1185" priority="2">
      <formula>LEN(TRIM(BB29))=0</formula>
    </cfRule>
  </conditionalFormatting>
  <conditionalFormatting sqref="M13:P13">
    <cfRule type="containsBlanks" dxfId="1184" priority="1">
      <formula>LEN(TRIM(M13))=0</formula>
    </cfRule>
  </conditionalFormatting>
  <dataValidations count="4">
    <dataValidation type="list" allowBlank="1" showInputMessage="1" sqref="G15:P15" xr:uid="{CCCBC7C8-328C-4530-949F-E2B067A8D40A}">
      <formula1>"HDT,HBT,VBT,VDT"</formula1>
    </dataValidation>
    <dataValidation type="list" allowBlank="1" showInputMessage="1" sqref="G13:K13" xr:uid="{F6576173-C606-4619-A469-6332D8C26B09}">
      <formula1>"4,5,6,7,8,9,10,11,12,13,14,15,16,17,18,19,20"</formula1>
    </dataValidation>
    <dataValidation type="whole" allowBlank="1" showInputMessage="1" showErrorMessage="1" error="This Remarks section is limited to 5." sqref="A56:A60" xr:uid="{E495448A-B6DB-4E46-A826-2203DD023BA8}">
      <formula1>1</formula1>
      <formula2>5</formula2>
    </dataValidation>
    <dataValidation type="list" allowBlank="1" showInputMessage="1" sqref="M13:P13" xr:uid="{7DFBFA6D-BC7A-4E4F-90E0-4ED4FEEA0A31}">
      <formula1>"Rectangular,Round, Oval"</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7">
    <pageSetUpPr fitToPage="1"/>
  </sheetPr>
  <dimension ref="A1:ER62"/>
  <sheetViews>
    <sheetView topLeftCell="A13" zoomScaleNormal="100" workbookViewId="0">
      <selection activeCell="H35" sqref="H35:J52"/>
    </sheetView>
  </sheetViews>
  <sheetFormatPr defaultColWidth="0" defaultRowHeight="12" zeroHeight="1" x14ac:dyDescent="0.2"/>
  <cols>
    <col min="1" max="11" width="2.7109375" style="1" customWidth="1"/>
    <col min="12" max="21" width="2.7109375" style="283" customWidth="1"/>
    <col min="22" max="89" width="2.7109375" style="1" customWidth="1"/>
    <col min="90" max="123" width="2.7109375" style="1" hidden="1" customWidth="1"/>
    <col min="124" max="124" width="9.140625" style="1" hidden="1" customWidth="1"/>
    <col min="125" max="148" width="2.7109375" style="1" hidden="1" customWidth="1"/>
    <col min="149" max="16384" width="9.140625" style="1" hidden="1"/>
  </cols>
  <sheetData>
    <row r="1" spans="1:89"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9" t="s">
        <v>49</v>
      </c>
      <c r="AK1" s="1449"/>
      <c r="AL1" s="1449"/>
      <c r="AM1" s="1449"/>
      <c r="AN1" s="1449"/>
      <c r="AO1" s="1449"/>
      <c r="AP1" s="1449"/>
      <c r="AQ1" s="1449"/>
      <c r="AR1" s="1449"/>
      <c r="AS1" s="1449"/>
      <c r="AT1" s="1449"/>
      <c r="AU1" s="1449"/>
      <c r="AV1" s="1449"/>
      <c r="AW1" s="1449"/>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c r="CG1" s="1449"/>
      <c r="CH1" s="1449"/>
      <c r="CI1" s="1449"/>
      <c r="CJ1" s="1449"/>
      <c r="CK1" s="1449"/>
    </row>
    <row r="2" spans="1:89"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row>
    <row r="3" spans="1:89"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row>
    <row r="4" spans="1:89"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row>
    <row r="5" spans="1:89" ht="12.75" customHeight="1" x14ac:dyDescent="0.2">
      <c r="A5" s="6"/>
      <c r="B5" s="6"/>
      <c r="C5" s="6"/>
      <c r="D5" s="6"/>
      <c r="E5" s="6"/>
      <c r="F5" s="6"/>
      <c r="G5" s="6"/>
      <c r="H5" s="6"/>
      <c r="I5" s="6"/>
      <c r="J5" s="6"/>
      <c r="K5" s="6"/>
      <c r="L5" s="6"/>
      <c r="M5" s="1378" t="s">
        <v>756</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row>
    <row r="6" spans="1:89"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row>
    <row r="7" spans="1:89" ht="12" customHeight="1" x14ac:dyDescent="0.2">
      <c r="A7" s="1371" t="s">
        <v>48</v>
      </c>
      <c r="B7" s="1371"/>
      <c r="C7" s="1371"/>
      <c r="D7" s="1371"/>
      <c r="E7" s="1371"/>
      <c r="F7" s="1377"/>
      <c r="G7" s="1377"/>
      <c r="H7" s="1377"/>
      <c r="I7" s="1377"/>
      <c r="J7" s="1377"/>
      <c r="K7" s="1377"/>
      <c r="L7" s="1377"/>
      <c r="M7" s="1377"/>
      <c r="N7" s="1377"/>
      <c r="O7" s="1377"/>
      <c r="P7" s="1377"/>
      <c r="Q7" s="6"/>
      <c r="R7" s="6"/>
      <c r="S7" s="6"/>
      <c r="T7" s="1371" t="s">
        <v>47</v>
      </c>
      <c r="U7" s="1371"/>
      <c r="V7" s="1371"/>
      <c r="W7" s="1371"/>
      <c r="X7" s="1371"/>
      <c r="Y7" s="920"/>
      <c r="Z7" s="920"/>
      <c r="AA7" s="920"/>
      <c r="AB7" s="920"/>
      <c r="AC7" s="920"/>
      <c r="AD7" s="920"/>
      <c r="AE7" s="920"/>
      <c r="AF7" s="920"/>
      <c r="AG7" s="920"/>
      <c r="AH7" s="920"/>
      <c r="AI7" s="920"/>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row>
    <row r="8" spans="1:89"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row>
    <row r="9" spans="1:89" ht="12" customHeight="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row>
    <row r="10" spans="1:89"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row>
    <row r="11" spans="1:89" ht="12" customHeight="1" thickBot="1" x14ac:dyDescent="0.25">
      <c r="A11" s="1334" t="s">
        <v>158</v>
      </c>
      <c r="B11" s="1335"/>
      <c r="C11" s="1335"/>
      <c r="D11" s="1335"/>
      <c r="E11" s="1335"/>
      <c r="F11" s="1335"/>
      <c r="G11" s="1335"/>
      <c r="H11" s="1335"/>
      <c r="I11" s="1335"/>
      <c r="J11" s="1335"/>
      <c r="K11" s="1335"/>
      <c r="L11" s="1335"/>
      <c r="M11" s="1335"/>
      <c r="N11" s="1335"/>
      <c r="O11" s="1335"/>
      <c r="P11" s="1362"/>
      <c r="Q11" s="6"/>
      <c r="R11" s="6"/>
      <c r="S11" s="1334" t="s">
        <v>114</v>
      </c>
      <c r="T11" s="1335"/>
      <c r="U11" s="1335"/>
      <c r="V11" s="1335"/>
      <c r="W11" s="1335"/>
      <c r="X11" s="1335"/>
      <c r="Y11" s="1335"/>
      <c r="Z11" s="1335"/>
      <c r="AA11" s="1335"/>
      <c r="AB11" s="1335"/>
      <c r="AC11" s="1335"/>
      <c r="AD11" s="1335"/>
      <c r="AE11" s="1335"/>
      <c r="AF11" s="1335"/>
      <c r="AG11" s="1335"/>
      <c r="AH11" s="1335"/>
      <c r="AI11" s="1362"/>
      <c r="AJ11" s="5"/>
      <c r="AK11" s="1404" t="s">
        <v>156</v>
      </c>
      <c r="AL11" s="1405"/>
      <c r="AM11" s="1405"/>
      <c r="AN11" s="1405"/>
      <c r="AO11" s="1405"/>
      <c r="AP11" s="1405"/>
      <c r="AQ11" s="1405"/>
      <c r="AR11" s="1405"/>
      <c r="AS11" s="1405"/>
      <c r="AT11" s="1405"/>
      <c r="AU11" s="1405"/>
      <c r="AV11" s="1405"/>
      <c r="AW11" s="1405"/>
      <c r="AX11" s="1405"/>
      <c r="AY11" s="1405"/>
      <c r="AZ11" s="1405"/>
      <c r="BA11" s="1405"/>
      <c r="BB11" s="1405"/>
      <c r="BC11" s="1405"/>
      <c r="BD11" s="1405"/>
      <c r="BE11" s="1405"/>
      <c r="BF11" s="1405"/>
      <c r="BG11" s="1405"/>
      <c r="BH11" s="1405"/>
      <c r="BI11" s="1405"/>
      <c r="BJ11" s="1405"/>
      <c r="BK11" s="1405"/>
      <c r="BL11" s="1405"/>
      <c r="BM11" s="1405"/>
      <c r="BN11" s="1405"/>
      <c r="BO11" s="1406"/>
      <c r="BP11" s="5"/>
      <c r="BQ11" s="5"/>
      <c r="BR11" s="5"/>
      <c r="BS11" s="5"/>
      <c r="BT11" s="5"/>
      <c r="BU11" s="5"/>
      <c r="BV11" s="5"/>
      <c r="BW11" s="5"/>
      <c r="BX11" s="5"/>
      <c r="BY11" s="5"/>
      <c r="BZ11" s="5"/>
      <c r="CA11" s="5"/>
      <c r="CB11" s="5"/>
      <c r="CC11" s="5"/>
      <c r="CD11" s="5"/>
      <c r="CE11" s="5"/>
      <c r="CF11" s="5"/>
      <c r="CG11" s="5"/>
      <c r="CH11" s="5"/>
      <c r="CI11" s="5"/>
      <c r="CJ11" s="5"/>
      <c r="CK11" s="5"/>
    </row>
    <row r="12" spans="1:89" ht="12.75" customHeight="1" thickTop="1" x14ac:dyDescent="0.2">
      <c r="A12" s="1365" t="s">
        <v>111</v>
      </c>
      <c r="B12" s="1366"/>
      <c r="C12" s="1366"/>
      <c r="D12" s="1366"/>
      <c r="E12" s="1366"/>
      <c r="F12" s="1367"/>
      <c r="G12" s="1010"/>
      <c r="H12" s="1010"/>
      <c r="I12" s="1010"/>
      <c r="J12" s="1010"/>
      <c r="K12" s="1010"/>
      <c r="L12" s="1010"/>
      <c r="M12" s="1010"/>
      <c r="N12" s="1010"/>
      <c r="O12" s="1010"/>
      <c r="P12" s="1011"/>
      <c r="Q12" s="6"/>
      <c r="R12" s="6"/>
      <c r="S12" s="1380" t="s">
        <v>111</v>
      </c>
      <c r="T12" s="1381"/>
      <c r="U12" s="1381"/>
      <c r="V12" s="1381"/>
      <c r="W12" s="1381"/>
      <c r="X12" s="1381"/>
      <c r="Y12" s="1381"/>
      <c r="Z12" s="1010"/>
      <c r="AA12" s="1010"/>
      <c r="AB12" s="1010"/>
      <c r="AC12" s="1010"/>
      <c r="AD12" s="1010"/>
      <c r="AE12" s="1010"/>
      <c r="AF12" s="1010"/>
      <c r="AG12" s="1010"/>
      <c r="AH12" s="1010"/>
      <c r="AI12" s="1011"/>
      <c r="AJ12" s="5"/>
      <c r="AK12" s="1464"/>
      <c r="AL12" s="1465"/>
      <c r="AM12" s="1466"/>
      <c r="AN12" s="1435" t="s">
        <v>1007</v>
      </c>
      <c r="AO12" s="1435"/>
      <c r="AP12" s="1435"/>
      <c r="AQ12" s="1435" t="s">
        <v>98</v>
      </c>
      <c r="AR12" s="1435"/>
      <c r="AS12" s="1435"/>
      <c r="AT12" s="1435"/>
      <c r="AU12" s="1435"/>
      <c r="AV12" s="1435"/>
      <c r="AW12" s="1435"/>
      <c r="AX12" s="1435"/>
      <c r="AY12" s="1426"/>
      <c r="AZ12" s="1435" t="s">
        <v>155</v>
      </c>
      <c r="BA12" s="1435"/>
      <c r="BB12" s="1435"/>
      <c r="BC12" s="1435"/>
      <c r="BD12" s="1435"/>
      <c r="BE12" s="1435"/>
      <c r="BF12" s="1435"/>
      <c r="BG12" s="1435"/>
      <c r="BH12" s="1426" t="s">
        <v>154</v>
      </c>
      <c r="BI12" s="1427"/>
      <c r="BJ12" s="1427"/>
      <c r="BK12" s="1427"/>
      <c r="BL12" s="1427"/>
      <c r="BM12" s="1427"/>
      <c r="BN12" s="1427"/>
      <c r="BO12" s="1428"/>
      <c r="BP12" s="5"/>
      <c r="BQ12" s="5"/>
      <c r="BR12" s="5"/>
      <c r="BS12" s="5"/>
      <c r="BT12" s="5"/>
      <c r="BU12" s="5"/>
      <c r="BV12" s="5"/>
      <c r="BW12" s="5"/>
      <c r="BX12" s="5"/>
      <c r="BY12" s="5"/>
      <c r="BZ12" s="5"/>
      <c r="CA12" s="5"/>
      <c r="CB12" s="5"/>
      <c r="CC12" s="5"/>
      <c r="CD12" s="5"/>
      <c r="CE12" s="5"/>
      <c r="CF12" s="5"/>
      <c r="CG12" s="5"/>
      <c r="CH12" s="5"/>
      <c r="CI12" s="5"/>
      <c r="CJ12" s="5"/>
      <c r="CK12" s="5"/>
    </row>
    <row r="13" spans="1:89" ht="12" customHeight="1" x14ac:dyDescent="0.2">
      <c r="A13" s="1299" t="s">
        <v>54</v>
      </c>
      <c r="B13" s="1300"/>
      <c r="C13" s="1300"/>
      <c r="D13" s="1300"/>
      <c r="E13" s="1300"/>
      <c r="F13" s="1301"/>
      <c r="G13" s="994"/>
      <c r="H13" s="994"/>
      <c r="I13" s="994"/>
      <c r="J13" s="994"/>
      <c r="K13" s="994"/>
      <c r="L13" s="994"/>
      <c r="M13" s="994"/>
      <c r="N13" s="994"/>
      <c r="O13" s="994"/>
      <c r="P13" s="995"/>
      <c r="Q13" s="6"/>
      <c r="R13" s="6"/>
      <c r="S13" s="1297" t="s">
        <v>108</v>
      </c>
      <c r="T13" s="1298"/>
      <c r="U13" s="1298"/>
      <c r="V13" s="1298"/>
      <c r="W13" s="1298"/>
      <c r="X13" s="1298"/>
      <c r="Y13" s="1298"/>
      <c r="Z13" s="994"/>
      <c r="AA13" s="994"/>
      <c r="AB13" s="994"/>
      <c r="AC13" s="994"/>
      <c r="AD13" s="994"/>
      <c r="AE13" s="994"/>
      <c r="AF13" s="994"/>
      <c r="AG13" s="994"/>
      <c r="AH13" s="994"/>
      <c r="AI13" s="995"/>
      <c r="AJ13" s="5"/>
      <c r="AK13" s="1283" t="s">
        <v>152</v>
      </c>
      <c r="AL13" s="1284"/>
      <c r="AM13" s="1284"/>
      <c r="AN13" s="1000"/>
      <c r="AO13" s="1000"/>
      <c r="AP13" s="1000"/>
      <c r="AQ13" s="1001"/>
      <c r="AR13" s="1001"/>
      <c r="AS13" s="1001"/>
      <c r="AT13" s="1350" t="s">
        <v>151</v>
      </c>
      <c r="AU13" s="1350"/>
      <c r="AV13" s="1350"/>
      <c r="AW13" s="1350"/>
      <c r="AX13" s="1350"/>
      <c r="AY13" s="1351"/>
      <c r="AZ13" s="143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5"/>
      <c r="BQ13" s="5"/>
      <c r="BR13" s="5"/>
      <c r="BS13" s="5"/>
      <c r="BT13" s="5"/>
      <c r="BU13" s="5"/>
      <c r="BV13" s="5"/>
      <c r="BW13" s="5"/>
      <c r="BX13" s="5"/>
      <c r="BY13" s="5"/>
      <c r="BZ13" s="5"/>
      <c r="CA13" s="5"/>
      <c r="CB13" s="5"/>
      <c r="CC13" s="5"/>
      <c r="CD13" s="5"/>
      <c r="CE13" s="5"/>
      <c r="CF13" s="5"/>
      <c r="CG13" s="5"/>
      <c r="CH13" s="5"/>
      <c r="CI13" s="5"/>
      <c r="CJ13" s="5"/>
      <c r="CK13" s="5"/>
    </row>
    <row r="14" spans="1:89" ht="12" customHeight="1" x14ac:dyDescent="0.2">
      <c r="A14" s="1299" t="s">
        <v>150</v>
      </c>
      <c r="B14" s="1300"/>
      <c r="C14" s="1300"/>
      <c r="D14" s="1300"/>
      <c r="E14" s="1300"/>
      <c r="F14" s="1301"/>
      <c r="G14" s="994"/>
      <c r="H14" s="994"/>
      <c r="I14" s="994"/>
      <c r="J14" s="994"/>
      <c r="K14" s="994"/>
      <c r="L14" s="994"/>
      <c r="M14" s="994"/>
      <c r="N14" s="994"/>
      <c r="O14" s="994"/>
      <c r="P14" s="995"/>
      <c r="Q14" s="6"/>
      <c r="R14" s="6"/>
      <c r="S14" s="1299" t="s">
        <v>105</v>
      </c>
      <c r="T14" s="1300"/>
      <c r="U14" s="1300"/>
      <c r="V14" s="1300"/>
      <c r="W14" s="1300"/>
      <c r="X14" s="1300"/>
      <c r="Y14" s="1301"/>
      <c r="Z14" s="934"/>
      <c r="AA14" s="934"/>
      <c r="AB14" s="934"/>
      <c r="AC14" s="934"/>
      <c r="AD14" s="934"/>
      <c r="AE14" s="934"/>
      <c r="AF14" s="934"/>
      <c r="AG14" s="934"/>
      <c r="AH14" s="934"/>
      <c r="AI14" s="1022"/>
      <c r="AJ14" s="5"/>
      <c r="AK14" s="1283" t="s">
        <v>51</v>
      </c>
      <c r="AL14" s="1284"/>
      <c r="AM14" s="1284"/>
      <c r="AN14" s="1000"/>
      <c r="AO14" s="1000"/>
      <c r="AP14" s="1000"/>
      <c r="AQ14" s="1001"/>
      <c r="AR14" s="1001"/>
      <c r="AS14" s="1001"/>
      <c r="AT14" s="1001"/>
      <c r="AU14" s="1001"/>
      <c r="AV14" s="1001"/>
      <c r="AW14" s="1001"/>
      <c r="AX14" s="1001"/>
      <c r="AY14" s="1023"/>
      <c r="AZ14" s="143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5"/>
      <c r="BQ14" s="5"/>
      <c r="BR14" s="5"/>
      <c r="BS14" s="5"/>
      <c r="BT14" s="5"/>
      <c r="BU14" s="5"/>
      <c r="BV14" s="5"/>
      <c r="BW14" s="5"/>
      <c r="BX14" s="5"/>
      <c r="BY14" s="5"/>
      <c r="BZ14" s="5"/>
      <c r="CA14" s="5"/>
      <c r="CB14" s="5"/>
      <c r="CC14" s="5"/>
      <c r="CD14" s="5"/>
      <c r="CE14" s="5"/>
      <c r="CF14" s="5"/>
      <c r="CG14" s="5"/>
      <c r="CH14" s="5"/>
      <c r="CI14" s="5"/>
      <c r="CJ14" s="5"/>
      <c r="CK14" s="5"/>
    </row>
    <row r="15" spans="1:89" ht="12" customHeight="1" x14ac:dyDescent="0.2">
      <c r="A15" s="1299" t="s">
        <v>149</v>
      </c>
      <c r="B15" s="1300"/>
      <c r="C15" s="1300"/>
      <c r="D15" s="1300"/>
      <c r="E15" s="1300"/>
      <c r="F15" s="1301"/>
      <c r="G15" s="1388" t="s">
        <v>790</v>
      </c>
      <c r="H15" s="1388"/>
      <c r="I15" s="1388"/>
      <c r="J15" s="1388"/>
      <c r="K15" s="1388"/>
      <c r="L15" s="1388"/>
      <c r="M15" s="1388"/>
      <c r="N15" s="1388"/>
      <c r="O15" s="1388"/>
      <c r="P15" s="1389"/>
      <c r="Q15" s="6"/>
      <c r="R15" s="6"/>
      <c r="S15" s="1297" t="s">
        <v>104</v>
      </c>
      <c r="T15" s="1298"/>
      <c r="U15" s="1298"/>
      <c r="V15" s="1298"/>
      <c r="W15" s="1298"/>
      <c r="X15" s="1298"/>
      <c r="Y15" s="1298"/>
      <c r="Z15" s="2169"/>
      <c r="AA15" s="1898"/>
      <c r="AB15" s="1898"/>
      <c r="AC15" s="1898"/>
      <c r="AD15" s="1898"/>
      <c r="AE15" s="1898"/>
      <c r="AF15" s="1898"/>
      <c r="AG15" s="1898"/>
      <c r="AH15" s="1898"/>
      <c r="AI15" s="2170"/>
      <c r="AJ15" s="5"/>
      <c r="AK15" s="1283" t="s">
        <v>50</v>
      </c>
      <c r="AL15" s="1284"/>
      <c r="AM15" s="1284"/>
      <c r="AN15" s="1000"/>
      <c r="AO15" s="1000"/>
      <c r="AP15" s="1000"/>
      <c r="AQ15" s="1001"/>
      <c r="AR15" s="1001"/>
      <c r="AS15" s="1001"/>
      <c r="AT15" s="1350" t="s">
        <v>147</v>
      </c>
      <c r="AU15" s="1350"/>
      <c r="AV15" s="1350"/>
      <c r="AW15" s="1350"/>
      <c r="AX15" s="1350"/>
      <c r="AY15" s="1351"/>
      <c r="AZ15" s="143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5"/>
      <c r="BQ15" s="5"/>
      <c r="BR15" s="5"/>
      <c r="BS15" s="5"/>
      <c r="BT15" s="5"/>
      <c r="BU15" s="5"/>
      <c r="BV15" s="5"/>
      <c r="BW15" s="5"/>
      <c r="BX15" s="5"/>
      <c r="BY15" s="5"/>
      <c r="BZ15" s="5"/>
      <c r="CA15" s="5"/>
      <c r="CB15" s="5"/>
      <c r="CC15" s="5"/>
      <c r="CD15" s="5"/>
      <c r="CE15" s="5"/>
      <c r="CF15" s="5"/>
      <c r="CG15" s="5"/>
      <c r="CH15" s="5"/>
      <c r="CI15" s="5"/>
      <c r="CJ15" s="5"/>
      <c r="CK15" s="5"/>
    </row>
    <row r="16" spans="1:89" ht="12" customHeight="1" thickBot="1" x14ac:dyDescent="0.25">
      <c r="A16" s="1325" t="s">
        <v>146</v>
      </c>
      <c r="B16" s="1326"/>
      <c r="C16" s="1326"/>
      <c r="D16" s="1326"/>
      <c r="E16" s="1326"/>
      <c r="F16" s="1327"/>
      <c r="G16" s="1065"/>
      <c r="H16" s="1065"/>
      <c r="I16" s="1065"/>
      <c r="J16" s="1065"/>
      <c r="K16" s="1065"/>
      <c r="L16" s="1065"/>
      <c r="M16" s="1065"/>
      <c r="N16" s="1065"/>
      <c r="O16" s="1065"/>
      <c r="P16" s="1146"/>
      <c r="Q16" s="6"/>
      <c r="R16" s="6"/>
      <c r="S16" s="1323"/>
      <c r="T16" s="1324"/>
      <c r="U16" s="1324"/>
      <c r="V16" s="1324"/>
      <c r="W16" s="1324"/>
      <c r="X16" s="1324"/>
      <c r="Y16" s="1324"/>
      <c r="Z16" s="1385" t="s">
        <v>102</v>
      </c>
      <c r="AA16" s="1385"/>
      <c r="AB16" s="1385"/>
      <c r="AC16" s="1385"/>
      <c r="AD16" s="1385"/>
      <c r="AE16" s="1385" t="s">
        <v>101</v>
      </c>
      <c r="AF16" s="1385"/>
      <c r="AG16" s="1385"/>
      <c r="AH16" s="1385"/>
      <c r="AI16" s="1386"/>
      <c r="AJ16" s="5"/>
      <c r="AK16" s="1283" t="s">
        <v>144</v>
      </c>
      <c r="AL16" s="1284"/>
      <c r="AM16" s="1284"/>
      <c r="AN16" s="1352" t="str">
        <f>IFERROR(AVERAGE(AN13:AP15),"")</f>
        <v/>
      </c>
      <c r="AO16" s="1352"/>
      <c r="AP16" s="1352"/>
      <c r="AQ16" s="1407" t="str">
        <f>IFERROR(AVERAGE(AQ13:AS15),"")</f>
        <v/>
      </c>
      <c r="AR16" s="1407"/>
      <c r="AS16" s="1407"/>
      <c r="AT16" s="1001"/>
      <c r="AU16" s="1001"/>
      <c r="AV16" s="1001"/>
      <c r="AW16" s="1001"/>
      <c r="AX16" s="1001"/>
      <c r="AY16" s="1023"/>
      <c r="AZ16" s="1408" t="s">
        <v>143</v>
      </c>
      <c r="BA16" s="1409"/>
      <c r="BB16" s="1409"/>
      <c r="BC16" s="1409"/>
      <c r="BD16" s="1409"/>
      <c r="BE16" s="1409"/>
      <c r="BF16" s="1409"/>
      <c r="BG16" s="1409"/>
      <c r="BH16" s="1409"/>
      <c r="BI16" s="1409"/>
      <c r="BJ16" s="1409"/>
      <c r="BK16" s="1409"/>
      <c r="BL16" s="1409"/>
      <c r="BM16" s="1409"/>
      <c r="BN16" s="1409"/>
      <c r="BO16" s="1410"/>
      <c r="BP16" s="5"/>
      <c r="BQ16" s="5"/>
      <c r="BR16" s="5"/>
      <c r="BS16" s="5"/>
      <c r="BT16" s="5"/>
      <c r="BU16" s="5"/>
      <c r="BV16" s="5"/>
      <c r="BW16" s="5"/>
      <c r="BX16" s="5"/>
      <c r="BY16" s="5"/>
      <c r="BZ16" s="5"/>
      <c r="CA16" s="5"/>
      <c r="CB16" s="5"/>
      <c r="CC16" s="5"/>
      <c r="CD16" s="5"/>
      <c r="CE16" s="5"/>
      <c r="CF16" s="5"/>
      <c r="CG16" s="5"/>
      <c r="CH16" s="5"/>
      <c r="CI16" s="5"/>
      <c r="CJ16" s="5"/>
      <c r="CK16" s="5"/>
    </row>
    <row r="17" spans="1:89" ht="12.75" customHeight="1" thickBot="1" x14ac:dyDescent="0.25">
      <c r="A17" s="6"/>
      <c r="B17" s="6"/>
      <c r="C17" s="6"/>
      <c r="D17" s="6"/>
      <c r="E17" s="6"/>
      <c r="F17" s="6"/>
      <c r="G17" s="6"/>
      <c r="H17" s="6"/>
      <c r="I17" s="6"/>
      <c r="J17" s="6"/>
      <c r="K17" s="6"/>
      <c r="L17" s="6"/>
      <c r="M17" s="6"/>
      <c r="N17" s="6"/>
      <c r="O17" s="6"/>
      <c r="P17" s="6"/>
      <c r="Q17" s="6"/>
      <c r="R17" s="6"/>
      <c r="S17" s="1380" t="s">
        <v>32</v>
      </c>
      <c r="T17" s="1381"/>
      <c r="U17" s="1381"/>
      <c r="V17" s="1381"/>
      <c r="W17" s="1381"/>
      <c r="X17" s="1381"/>
      <c r="Y17" s="1381"/>
      <c r="Z17" s="1010"/>
      <c r="AA17" s="1010"/>
      <c r="AB17" s="1010"/>
      <c r="AC17" s="1010"/>
      <c r="AD17" s="1010"/>
      <c r="AE17" s="1622"/>
      <c r="AF17" s="1010"/>
      <c r="AG17" s="1010"/>
      <c r="AH17" s="1010"/>
      <c r="AI17" s="1011"/>
      <c r="AJ17" s="5"/>
      <c r="AK17" s="1030"/>
      <c r="AL17" s="1031"/>
      <c r="AM17" s="1031"/>
      <c r="AN17" s="1031"/>
      <c r="AO17" s="1031"/>
      <c r="AP17" s="1031"/>
      <c r="AQ17" s="1031"/>
      <c r="AR17" s="1031"/>
      <c r="AS17" s="1032"/>
      <c r="AT17" s="1350" t="s">
        <v>141</v>
      </c>
      <c r="AU17" s="1350"/>
      <c r="AV17" s="1350"/>
      <c r="AW17" s="1350"/>
      <c r="AX17" s="1350"/>
      <c r="AY17" s="1351"/>
      <c r="AZ17" s="1411" t="s">
        <v>140</v>
      </c>
      <c r="BA17" s="1412"/>
      <c r="BB17" s="1412"/>
      <c r="BC17" s="1412"/>
      <c r="BD17" s="1412"/>
      <c r="BE17" s="1412"/>
      <c r="BF17" s="1412"/>
      <c r="BG17" s="1412"/>
      <c r="BH17" s="1412"/>
      <c r="BI17" s="1412"/>
      <c r="BJ17" s="1412"/>
      <c r="BK17" s="1412"/>
      <c r="BL17" s="1412"/>
      <c r="BM17" s="1412"/>
      <c r="BN17" s="1412"/>
      <c r="BO17" s="1413"/>
      <c r="BP17" s="5"/>
      <c r="BQ17" s="5"/>
      <c r="BR17" s="5"/>
      <c r="BS17" s="5"/>
      <c r="BT17" s="5"/>
      <c r="BU17" s="5"/>
      <c r="BV17" s="5"/>
      <c r="BW17" s="5"/>
      <c r="BX17" s="5"/>
      <c r="BY17" s="5"/>
      <c r="BZ17" s="5"/>
      <c r="CA17" s="5"/>
      <c r="CB17" s="5"/>
      <c r="CC17" s="5"/>
      <c r="CD17" s="5"/>
      <c r="CE17" s="5"/>
      <c r="CF17" s="5"/>
      <c r="CG17" s="5"/>
      <c r="CH17" s="5"/>
      <c r="CI17" s="5"/>
      <c r="CJ17" s="5"/>
      <c r="CK17" s="5"/>
    </row>
    <row r="18" spans="1:89" ht="12" customHeight="1" thickBot="1" x14ac:dyDescent="0.25">
      <c r="A18" s="1334" t="s">
        <v>130</v>
      </c>
      <c r="B18" s="1335"/>
      <c r="C18" s="1335"/>
      <c r="D18" s="1335"/>
      <c r="E18" s="1335"/>
      <c r="F18" s="1335"/>
      <c r="G18" s="1335"/>
      <c r="H18" s="1335"/>
      <c r="I18" s="1335"/>
      <c r="J18" s="1335"/>
      <c r="K18" s="1335"/>
      <c r="L18" s="1335"/>
      <c r="M18" s="1335"/>
      <c r="N18" s="1335"/>
      <c r="O18" s="1335"/>
      <c r="P18" s="1335"/>
      <c r="Q18" s="1362"/>
      <c r="R18" s="6"/>
      <c r="S18" s="1297" t="s">
        <v>100</v>
      </c>
      <c r="T18" s="1298"/>
      <c r="U18" s="1298"/>
      <c r="V18" s="1298"/>
      <c r="W18" s="1298"/>
      <c r="X18" s="1298"/>
      <c r="Y18" s="1298"/>
      <c r="Z18" s="933"/>
      <c r="AA18" s="933"/>
      <c r="AB18" s="933"/>
      <c r="AC18" s="933"/>
      <c r="AD18" s="933"/>
      <c r="AE18" s="1318" t="str">
        <f>IFERROR(Z18*Z21/AQ16,"")</f>
        <v/>
      </c>
      <c r="AF18" s="1318"/>
      <c r="AG18" s="1318"/>
      <c r="AH18" s="1318"/>
      <c r="AI18" s="1319"/>
      <c r="AJ18" s="5"/>
      <c r="AK18" s="1033"/>
      <c r="AL18" s="1034"/>
      <c r="AM18" s="1034"/>
      <c r="AN18" s="1034"/>
      <c r="AO18" s="1034"/>
      <c r="AP18" s="1034"/>
      <c r="AQ18" s="1034"/>
      <c r="AR18" s="1034"/>
      <c r="AS18" s="1035"/>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5"/>
      <c r="BQ18" s="5"/>
      <c r="BR18" s="5"/>
      <c r="BS18" s="5"/>
      <c r="BT18" s="5"/>
      <c r="BU18" s="5"/>
      <c r="BV18" s="5"/>
      <c r="BW18" s="5"/>
      <c r="BX18" s="5"/>
      <c r="BY18" s="5"/>
      <c r="BZ18" s="5"/>
      <c r="CA18" s="5"/>
      <c r="CB18" s="5"/>
      <c r="CC18" s="5"/>
      <c r="CD18" s="5"/>
      <c r="CE18" s="5"/>
      <c r="CF18" s="5"/>
      <c r="CG18" s="5"/>
      <c r="CH18" s="5"/>
      <c r="CI18" s="5"/>
      <c r="CJ18" s="5"/>
      <c r="CK18" s="5"/>
    </row>
    <row r="19" spans="1:89" ht="12" customHeight="1" thickTop="1" thickBot="1" x14ac:dyDescent="0.25">
      <c r="A19" s="1380" t="s">
        <v>126</v>
      </c>
      <c r="B19" s="1381"/>
      <c r="C19" s="1381"/>
      <c r="D19" s="1381"/>
      <c r="E19" s="1381"/>
      <c r="F19" s="1381"/>
      <c r="G19" s="1381"/>
      <c r="H19" s="2166"/>
      <c r="I19" s="2167"/>
      <c r="J19" s="2167"/>
      <c r="K19" s="2167"/>
      <c r="L19" s="2167"/>
      <c r="M19" s="2167"/>
      <c r="N19" s="2167"/>
      <c r="O19" s="2167"/>
      <c r="P19" s="2167"/>
      <c r="Q19" s="2168"/>
      <c r="R19" s="6"/>
      <c r="S19" s="1297" t="s">
        <v>946</v>
      </c>
      <c r="T19" s="1298"/>
      <c r="U19" s="1298"/>
      <c r="V19" s="1298"/>
      <c r="W19" s="1298"/>
      <c r="X19" s="1298"/>
      <c r="Y19" s="1298"/>
      <c r="Z19" s="1317" t="s">
        <v>99</v>
      </c>
      <c r="AA19" s="1318"/>
      <c r="AB19" s="1318"/>
      <c r="AC19" s="1318"/>
      <c r="AD19" s="1318"/>
      <c r="AE19" s="1318" t="str">
        <f>IF(Z15&lt;&gt;"---",IF(Z18*Z15&lt;&gt;0,Z18*Z15, ""),"---")</f>
        <v/>
      </c>
      <c r="AF19" s="1318"/>
      <c r="AG19" s="1318"/>
      <c r="AH19" s="1318"/>
      <c r="AI19" s="1319"/>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c r="CG19" s="5"/>
      <c r="CH19" s="5"/>
      <c r="CI19" s="5"/>
      <c r="CJ19" s="5"/>
      <c r="CK19" s="5"/>
    </row>
    <row r="20" spans="1:89" ht="12" customHeight="1" thickBot="1" x14ac:dyDescent="0.25">
      <c r="A20" s="1380" t="s">
        <v>123</v>
      </c>
      <c r="B20" s="1381"/>
      <c r="C20" s="1381"/>
      <c r="D20" s="1381"/>
      <c r="E20" s="1381"/>
      <c r="F20" s="1381"/>
      <c r="G20" s="1381"/>
      <c r="H20" s="1153"/>
      <c r="I20" s="1154"/>
      <c r="J20" s="1154"/>
      <c r="K20" s="1154"/>
      <c r="L20" s="1154"/>
      <c r="M20" s="1154"/>
      <c r="N20" s="1154"/>
      <c r="O20" s="1154"/>
      <c r="P20" s="1154"/>
      <c r="Q20" s="1333"/>
      <c r="R20" s="6"/>
      <c r="S20" s="1297" t="s">
        <v>947</v>
      </c>
      <c r="T20" s="1298"/>
      <c r="U20" s="1298"/>
      <c r="V20" s="1298"/>
      <c r="W20" s="1298"/>
      <c r="X20" s="1298"/>
      <c r="Y20" s="1298"/>
      <c r="Z20" s="1317" t="s">
        <v>99</v>
      </c>
      <c r="AA20" s="1318"/>
      <c r="AB20" s="1318"/>
      <c r="AC20" s="1318"/>
      <c r="AD20" s="1318"/>
      <c r="AE20" s="2171" t="str">
        <f>IF(AT18="Single Phase",AN13,IF(AT18="Three Phase",IF(MOD(AN13,1)=0,AN13&amp;".0",AN13)&amp;", "&amp;IF(MOD(AN14,1)=0,AN14&amp;".0",AN14)&amp;", "&amp;IF(MOD(AN15,1)=0,AN15&amp;".0",AN15),""))</f>
        <v/>
      </c>
      <c r="AF20" s="2172"/>
      <c r="AG20" s="2172"/>
      <c r="AH20" s="2172"/>
      <c r="AI20" s="2173"/>
      <c r="AJ20" s="5"/>
      <c r="AK20" s="1276" t="s">
        <v>137</v>
      </c>
      <c r="AL20" s="1277"/>
      <c r="AM20" s="1277"/>
      <c r="AN20" s="1277"/>
      <c r="AO20" s="1277"/>
      <c r="AP20" s="1277"/>
      <c r="AQ20" s="1277"/>
      <c r="AR20" s="1277"/>
      <c r="AS20" s="1277"/>
      <c r="AT20" s="1277"/>
      <c r="AU20" s="1277"/>
      <c r="AV20" s="1277"/>
      <c r="AW20" s="1278"/>
      <c r="AX20" s="1363"/>
      <c r="AY20" s="1364"/>
      <c r="AZ20" s="1364"/>
      <c r="BA20" s="1364"/>
      <c r="BB20" s="5"/>
      <c r="BC20" s="5"/>
      <c r="BD20" s="5"/>
      <c r="BE20" s="5"/>
      <c r="BF20" s="427" t="s">
        <v>136</v>
      </c>
      <c r="BG20" s="428"/>
      <c r="BH20" s="428"/>
      <c r="BI20" s="428"/>
      <c r="BJ20" s="428"/>
      <c r="BK20" s="428"/>
      <c r="BL20" s="428"/>
      <c r="BM20" s="428"/>
      <c r="BN20" s="428"/>
      <c r="BO20" s="428"/>
      <c r="BP20" s="428"/>
      <c r="BQ20" s="428"/>
      <c r="BR20" s="428"/>
      <c r="BS20" s="428"/>
      <c r="BT20" s="429"/>
      <c r="BU20" s="5"/>
      <c r="BV20" s="5"/>
      <c r="BW20" s="5"/>
      <c r="BX20" s="5"/>
      <c r="BY20" s="5"/>
      <c r="BZ20" s="5"/>
      <c r="CA20" s="5"/>
      <c r="CB20" s="5"/>
      <c r="CC20" s="5"/>
      <c r="CD20" s="5"/>
      <c r="CE20" s="5"/>
      <c r="CF20" s="5"/>
      <c r="CG20" s="5"/>
      <c r="CH20" s="5"/>
      <c r="CI20" s="5"/>
      <c r="CJ20" s="5"/>
      <c r="CK20" s="5"/>
    </row>
    <row r="21" spans="1:89" ht="12" customHeight="1" thickTop="1" thickBot="1" x14ac:dyDescent="0.25">
      <c r="A21" s="1297" t="s">
        <v>121</v>
      </c>
      <c r="B21" s="1298"/>
      <c r="C21" s="1298"/>
      <c r="D21" s="1298"/>
      <c r="E21" s="1298"/>
      <c r="F21" s="1298"/>
      <c r="G21" s="1298"/>
      <c r="H21" s="1328"/>
      <c r="I21" s="1328"/>
      <c r="J21" s="1328"/>
      <c r="K21" s="1329" t="s">
        <v>116</v>
      </c>
      <c r="L21" s="1330"/>
      <c r="M21" s="1328"/>
      <c r="N21" s="1328"/>
      <c r="O21" s="1328"/>
      <c r="P21" s="1329" t="s">
        <v>115</v>
      </c>
      <c r="Q21" s="1361"/>
      <c r="R21" s="6"/>
      <c r="S21" s="1315" t="s">
        <v>98</v>
      </c>
      <c r="T21" s="1316"/>
      <c r="U21" s="1316"/>
      <c r="V21" s="1316"/>
      <c r="W21" s="1316"/>
      <c r="X21" s="1316"/>
      <c r="Y21" s="1316"/>
      <c r="Z21" s="1065"/>
      <c r="AA21" s="1065"/>
      <c r="AB21" s="1065"/>
      <c r="AC21" s="1065"/>
      <c r="AD21" s="1065"/>
      <c r="AE21" s="1958" t="str">
        <f>IF(AT18="Single Phase",AQ13,IF(AT18="Three Phase",AQ13 &amp;", "&amp; AQ14 &amp; ", " &amp; AQ15,""))</f>
        <v/>
      </c>
      <c r="AF21" s="1673"/>
      <c r="AG21" s="1673"/>
      <c r="AH21" s="1673"/>
      <c r="AI21" s="1674"/>
      <c r="AJ21" s="5"/>
      <c r="AK21" s="1731" t="s">
        <v>135</v>
      </c>
      <c r="AL21" s="1732"/>
      <c r="AM21" s="1732"/>
      <c r="AN21" s="1732"/>
      <c r="AO21" s="1732"/>
      <c r="AP21" s="1732"/>
      <c r="AQ21" s="1732"/>
      <c r="AR21" s="1732"/>
      <c r="AS21" s="1733"/>
      <c r="AT21" s="2159" t="str">
        <f>IFERROR(H21/H23,"")</f>
        <v/>
      </c>
      <c r="AU21" s="2160"/>
      <c r="AV21" s="2160"/>
      <c r="AW21" s="2161"/>
      <c r="AX21" s="1363"/>
      <c r="AY21" s="1364"/>
      <c r="AZ21" s="1364"/>
      <c r="BA21" s="1364"/>
      <c r="BB21" s="5"/>
      <c r="BC21" s="5"/>
      <c r="BD21" s="5"/>
      <c r="BE21" s="5"/>
      <c r="BF21" s="48"/>
      <c r="BG21" s="47"/>
      <c r="BH21" s="47"/>
      <c r="BI21" s="47"/>
      <c r="BJ21" s="47"/>
      <c r="BK21" s="47"/>
      <c r="BL21" s="47"/>
      <c r="BM21" s="47"/>
      <c r="BN21" s="47"/>
      <c r="BO21" s="47"/>
      <c r="BP21" s="47"/>
      <c r="BQ21" s="47"/>
      <c r="BR21" s="47"/>
      <c r="BS21" s="47"/>
      <c r="BT21" s="435"/>
      <c r="BU21" s="5"/>
      <c r="BV21" s="5"/>
      <c r="BW21" s="5"/>
      <c r="BX21" s="5"/>
      <c r="BY21" s="5"/>
      <c r="BZ21" s="5"/>
      <c r="CA21" s="5"/>
      <c r="CB21" s="5"/>
      <c r="CC21" s="5"/>
      <c r="CD21" s="5"/>
      <c r="CE21" s="5"/>
      <c r="CF21" s="5"/>
      <c r="CG21" s="5"/>
      <c r="CH21" s="5"/>
      <c r="CI21" s="5"/>
      <c r="CJ21" s="5"/>
      <c r="CK21" s="5"/>
    </row>
    <row r="22" spans="1:89" ht="12" customHeight="1" thickBot="1" x14ac:dyDescent="0.25">
      <c r="A22" s="1297" t="s">
        <v>118</v>
      </c>
      <c r="B22" s="1298"/>
      <c r="C22" s="1298"/>
      <c r="D22" s="1298"/>
      <c r="E22" s="1298"/>
      <c r="F22" s="1298"/>
      <c r="G22" s="1298"/>
      <c r="H22" s="1153"/>
      <c r="I22" s="1154"/>
      <c r="J22" s="1154"/>
      <c r="K22" s="1154"/>
      <c r="L22" s="1154"/>
      <c r="M22" s="1154"/>
      <c r="N22" s="1154"/>
      <c r="O22" s="1154"/>
      <c r="P22" s="1154"/>
      <c r="Q22" s="1333"/>
      <c r="R22" s="6"/>
      <c r="S22" s="6"/>
      <c r="T22" s="6"/>
      <c r="U22" s="6"/>
      <c r="V22" s="6"/>
      <c r="W22" s="6"/>
      <c r="X22" s="6"/>
      <c r="Y22" s="6"/>
      <c r="Z22" s="6"/>
      <c r="AA22" s="6"/>
      <c r="AB22" s="6"/>
      <c r="AC22" s="6"/>
      <c r="AD22" s="6"/>
      <c r="AE22" s="6"/>
      <c r="AF22" s="6"/>
      <c r="AG22" s="6"/>
      <c r="AH22" s="6"/>
      <c r="AI22" s="6"/>
      <c r="AJ22" s="5"/>
      <c r="AK22" s="1464" t="s">
        <v>134</v>
      </c>
      <c r="AL22" s="1465"/>
      <c r="AM22" s="1465"/>
      <c r="AN22" s="1465"/>
      <c r="AO22" s="1465"/>
      <c r="AP22" s="1465"/>
      <c r="AQ22" s="1465"/>
      <c r="AR22" s="1465"/>
      <c r="AS22" s="1466"/>
      <c r="AT22" s="1403" t="str">
        <f>IFERROR(IF((H21*1.57)+(H23*1.57)+(H26*2)&lt;&gt;0,(H21*1.57)+(H23*1.57)+(H26*2),""),"")</f>
        <v/>
      </c>
      <c r="AU22" s="2189"/>
      <c r="AV22" s="2189"/>
      <c r="AW22" s="52" t="s">
        <v>133</v>
      </c>
      <c r="AX22" s="1363"/>
      <c r="AY22" s="1364"/>
      <c r="AZ22" s="1364"/>
      <c r="BA22" s="1364"/>
      <c r="BB22" s="5"/>
      <c r="BC22" s="5"/>
      <c r="BD22" s="5"/>
      <c r="BE22" s="5"/>
      <c r="BF22" s="48"/>
      <c r="BG22" s="47"/>
      <c r="BH22" s="47"/>
      <c r="BI22" s="47"/>
      <c r="BJ22" s="47"/>
      <c r="BK22" s="47"/>
      <c r="BL22" s="47"/>
      <c r="BM22" s="47"/>
      <c r="BN22" s="47"/>
      <c r="BO22" s="47"/>
      <c r="BP22" s="47"/>
      <c r="BQ22" s="47"/>
      <c r="BR22" s="47"/>
      <c r="BS22" s="47"/>
      <c r="BT22" s="435"/>
      <c r="BU22" s="5"/>
      <c r="BV22" s="5"/>
      <c r="BW22" s="5"/>
      <c r="BX22" s="5"/>
      <c r="BY22" s="5"/>
      <c r="BZ22" s="5"/>
      <c r="CA22" s="5"/>
      <c r="CB22" s="5"/>
      <c r="CC22" s="5"/>
      <c r="CD22" s="5"/>
      <c r="CE22" s="5"/>
      <c r="CF22" s="5"/>
      <c r="CG22" s="5"/>
      <c r="CH22" s="5"/>
      <c r="CI22" s="5"/>
      <c r="CJ22" s="5"/>
      <c r="CK22" s="5"/>
    </row>
    <row r="23" spans="1:89" ht="12" customHeight="1" thickBot="1" x14ac:dyDescent="0.25">
      <c r="A23" s="1297" t="s">
        <v>117</v>
      </c>
      <c r="B23" s="1298"/>
      <c r="C23" s="1298"/>
      <c r="D23" s="1298"/>
      <c r="E23" s="1298"/>
      <c r="F23" s="1298"/>
      <c r="G23" s="1298"/>
      <c r="H23" s="1328"/>
      <c r="I23" s="1328"/>
      <c r="J23" s="1328"/>
      <c r="K23" s="1329" t="s">
        <v>116</v>
      </c>
      <c r="L23" s="1330"/>
      <c r="M23" s="1328"/>
      <c r="N23" s="1328"/>
      <c r="O23" s="1328"/>
      <c r="P23" s="1329" t="s">
        <v>115</v>
      </c>
      <c r="Q23" s="1361"/>
      <c r="R23" s="6"/>
      <c r="S23" s="6"/>
      <c r="T23" s="6"/>
      <c r="U23" s="6"/>
      <c r="V23" s="6"/>
      <c r="W23" s="6"/>
      <c r="X23" s="1288" t="s">
        <v>757</v>
      </c>
      <c r="Y23" s="1289"/>
      <c r="Z23" s="1289"/>
      <c r="AA23" s="1289"/>
      <c r="AB23" s="1289"/>
      <c r="AC23" s="1289"/>
      <c r="AD23" s="1289"/>
      <c r="AE23" s="1289"/>
      <c r="AF23" s="1289"/>
      <c r="AG23" s="1289"/>
      <c r="AH23" s="1289"/>
      <c r="AI23" s="1290"/>
      <c r="AJ23" s="5"/>
      <c r="AK23" s="1464" t="s">
        <v>132</v>
      </c>
      <c r="AL23" s="1465"/>
      <c r="AM23" s="1465"/>
      <c r="AN23" s="1465"/>
      <c r="AO23" s="1465"/>
      <c r="AP23" s="1465"/>
      <c r="AQ23" s="1465"/>
      <c r="AR23" s="1465"/>
      <c r="AS23" s="1466"/>
      <c r="AT23" s="1285" t="e">
        <f>AT21*AE17</f>
        <v>#VALUE!</v>
      </c>
      <c r="AU23" s="1286"/>
      <c r="AV23" s="1286"/>
      <c r="AW23" s="1287"/>
      <c r="AX23" s="5"/>
      <c r="AY23" s="5"/>
      <c r="AZ23" s="5"/>
      <c r="BA23" s="5"/>
      <c r="BB23" s="5"/>
      <c r="BC23" s="5"/>
      <c r="BD23" s="5"/>
      <c r="BE23" s="5"/>
      <c r="BF23" s="48"/>
      <c r="BG23" s="47"/>
      <c r="BH23" s="47"/>
      <c r="BI23" s="47"/>
      <c r="BJ23" s="47"/>
      <c r="BK23" s="47"/>
      <c r="BL23" s="47"/>
      <c r="BM23" s="47"/>
      <c r="BN23" s="47"/>
      <c r="BO23" s="47"/>
      <c r="BP23" s="47"/>
      <c r="BQ23" s="47"/>
      <c r="BR23" s="47"/>
      <c r="BS23" s="47"/>
      <c r="BT23" s="435"/>
      <c r="BU23" s="5"/>
      <c r="BV23" s="5"/>
      <c r="BW23" s="5"/>
      <c r="BX23" s="5"/>
      <c r="BY23" s="5"/>
      <c r="BZ23" s="5"/>
      <c r="CA23" s="5"/>
      <c r="CB23" s="5"/>
      <c r="CC23" s="5"/>
      <c r="CD23" s="5"/>
      <c r="CE23" s="5"/>
      <c r="CF23" s="5"/>
      <c r="CG23" s="5"/>
      <c r="CH23" s="5"/>
      <c r="CI23" s="5"/>
      <c r="CJ23" s="5"/>
      <c r="CK23" s="5"/>
    </row>
    <row r="24" spans="1:89" ht="12.75" customHeight="1" thickTop="1" x14ac:dyDescent="0.2">
      <c r="A24" s="1297" t="s">
        <v>112</v>
      </c>
      <c r="B24" s="1298"/>
      <c r="C24" s="1298"/>
      <c r="D24" s="1298"/>
      <c r="E24" s="1298"/>
      <c r="F24" s="1298"/>
      <c r="G24" s="1298"/>
      <c r="H24" s="1153"/>
      <c r="I24" s="1154"/>
      <c r="J24" s="1154"/>
      <c r="K24" s="1154"/>
      <c r="L24" s="1154"/>
      <c r="M24" s="1154"/>
      <c r="N24" s="1154"/>
      <c r="O24" s="1154"/>
      <c r="P24" s="1154"/>
      <c r="Q24" s="1333"/>
      <c r="R24" s="6"/>
      <c r="S24" s="6"/>
      <c r="T24" s="6"/>
      <c r="U24" s="6"/>
      <c r="V24" s="6"/>
      <c r="W24" s="6"/>
      <c r="X24" s="2174"/>
      <c r="Y24" s="2175"/>
      <c r="Z24" s="2175"/>
      <c r="AA24" s="2175"/>
      <c r="AB24" s="2175"/>
      <c r="AC24" s="2175"/>
      <c r="AD24" s="2175"/>
      <c r="AE24" s="2175"/>
      <c r="AF24" s="2176"/>
      <c r="AG24" s="2177"/>
      <c r="AH24" s="2178"/>
      <c r="AI24" s="2179"/>
      <c r="AJ24" s="5"/>
      <c r="AK24" s="1464" t="s">
        <v>129</v>
      </c>
      <c r="AL24" s="1465"/>
      <c r="AM24" s="1465"/>
      <c r="AN24" s="1465"/>
      <c r="AO24" s="1465"/>
      <c r="AP24" s="1465"/>
      <c r="AQ24" s="1465"/>
      <c r="AR24" s="1465"/>
      <c r="AS24" s="1466"/>
      <c r="AT24" s="1285" t="e">
        <f>AT21*AE17*0.92</f>
        <v>#VALUE!</v>
      </c>
      <c r="AU24" s="1286"/>
      <c r="AV24" s="1286"/>
      <c r="AW24" s="1287"/>
      <c r="AX24" s="5"/>
      <c r="AY24" s="5"/>
      <c r="AZ24" s="5"/>
      <c r="BA24" s="5"/>
      <c r="BB24" s="5"/>
      <c r="BC24" s="5"/>
      <c r="BD24" s="5"/>
      <c r="BE24" s="5"/>
      <c r="BF24" s="48"/>
      <c r="BG24" s="47"/>
      <c r="BH24" s="47"/>
      <c r="BI24" s="47"/>
      <c r="BJ24" s="47"/>
      <c r="BK24" s="47"/>
      <c r="BL24" s="47"/>
      <c r="BM24" s="47"/>
      <c r="BN24" s="47"/>
      <c r="BO24" s="47"/>
      <c r="BP24" s="47"/>
      <c r="BQ24" s="47"/>
      <c r="BR24" s="47"/>
      <c r="BS24" s="47"/>
      <c r="BT24" s="435"/>
      <c r="BU24" s="5"/>
      <c r="BV24" s="5"/>
      <c r="BW24" s="5"/>
      <c r="BX24" s="5"/>
      <c r="BY24" s="5"/>
      <c r="BZ24" s="5"/>
      <c r="CA24" s="5"/>
      <c r="CB24" s="5"/>
      <c r="CC24" s="5"/>
      <c r="CD24" s="5"/>
      <c r="CE24" s="5"/>
      <c r="CF24" s="5"/>
      <c r="CG24" s="5"/>
      <c r="CH24" s="5"/>
      <c r="CI24" s="5"/>
      <c r="CJ24" s="5"/>
      <c r="CK24" s="5"/>
    </row>
    <row r="25" spans="1:89" ht="12" customHeight="1" x14ac:dyDescent="0.2">
      <c r="A25" s="1297" t="s">
        <v>110</v>
      </c>
      <c r="B25" s="1298"/>
      <c r="C25" s="1298"/>
      <c r="D25" s="1298"/>
      <c r="E25" s="1298"/>
      <c r="F25" s="1298"/>
      <c r="G25" s="1298"/>
      <c r="H25" s="1098"/>
      <c r="I25" s="1099"/>
      <c r="J25" s="1099"/>
      <c r="K25" s="1099"/>
      <c r="L25" s="1359" t="s">
        <v>109</v>
      </c>
      <c r="M25" s="1359"/>
      <c r="N25" s="1100"/>
      <c r="O25" s="1100"/>
      <c r="P25" s="1100"/>
      <c r="Q25" s="1419"/>
      <c r="R25" s="6"/>
      <c r="S25" s="6"/>
      <c r="T25" s="6"/>
      <c r="U25" s="6"/>
      <c r="V25" s="6"/>
      <c r="W25" s="6"/>
      <c r="X25" s="1297" t="s">
        <v>486</v>
      </c>
      <c r="Y25" s="1298"/>
      <c r="Z25" s="1298"/>
      <c r="AA25" s="1298"/>
      <c r="AB25" s="1298"/>
      <c r="AC25" s="1298"/>
      <c r="AD25" s="1298"/>
      <c r="AE25" s="1298"/>
      <c r="AF25" s="2188"/>
      <c r="AG25" s="1102"/>
      <c r="AH25" s="2180" t="s">
        <v>759</v>
      </c>
      <c r="AI25" s="2181"/>
      <c r="AJ25" s="5"/>
      <c r="AK25" s="2162" t="s">
        <v>125</v>
      </c>
      <c r="AL25" s="1409"/>
      <c r="AM25" s="1409"/>
      <c r="AN25" s="1409"/>
      <c r="AO25" s="1409"/>
      <c r="AP25" s="1409"/>
      <c r="AQ25" s="1409"/>
      <c r="AR25" s="1409"/>
      <c r="AS25" s="1409"/>
      <c r="AT25" s="1409"/>
      <c r="AU25" s="1409"/>
      <c r="AV25" s="1409"/>
      <c r="AW25" s="1410"/>
      <c r="AX25" s="5"/>
      <c r="AY25" s="5"/>
      <c r="AZ25" s="5"/>
      <c r="BA25" s="5"/>
      <c r="BB25" s="5"/>
      <c r="BC25" s="5"/>
      <c r="BD25" s="5"/>
      <c r="BE25" s="5"/>
      <c r="BF25" s="48"/>
      <c r="BG25" s="47"/>
      <c r="BH25" s="47"/>
      <c r="BI25" s="47"/>
      <c r="BJ25" s="47"/>
      <c r="BK25" s="47"/>
      <c r="BL25" s="47"/>
      <c r="BM25" s="47"/>
      <c r="BN25" s="47"/>
      <c r="BO25" s="47"/>
      <c r="BP25" s="47"/>
      <c r="BQ25" s="47"/>
      <c r="BR25" s="47"/>
      <c r="BS25" s="47"/>
      <c r="BT25" s="435"/>
      <c r="BU25" s="5"/>
      <c r="BV25" s="5"/>
      <c r="BW25" s="5"/>
      <c r="BX25" s="5"/>
      <c r="BY25" s="5"/>
      <c r="BZ25" s="5"/>
      <c r="CA25" s="5"/>
      <c r="CB25" s="5"/>
      <c r="CC25" s="5"/>
      <c r="CD25" s="5"/>
      <c r="CE25" s="5"/>
      <c r="CF25" s="5"/>
      <c r="CG25" s="5"/>
      <c r="CH25" s="5"/>
      <c r="CI25" s="5"/>
      <c r="CJ25" s="5"/>
      <c r="CK25" s="5"/>
    </row>
    <row r="26" spans="1:89" ht="12" customHeight="1" thickBot="1" x14ac:dyDescent="0.25">
      <c r="A26" s="1315" t="s">
        <v>107</v>
      </c>
      <c r="B26" s="1316"/>
      <c r="C26" s="1316"/>
      <c r="D26" s="1316"/>
      <c r="E26" s="1316"/>
      <c r="F26" s="1316"/>
      <c r="G26" s="1316"/>
      <c r="H26" s="1055"/>
      <c r="I26" s="1382"/>
      <c r="J26" s="1382"/>
      <c r="K26" s="1382"/>
      <c r="L26" s="1382"/>
      <c r="M26" s="1417" t="s">
        <v>106</v>
      </c>
      <c r="N26" s="1417"/>
      <c r="O26" s="1417"/>
      <c r="P26" s="1417"/>
      <c r="Q26" s="1418"/>
      <c r="R26" s="6"/>
      <c r="S26" s="6"/>
      <c r="T26" s="6"/>
      <c r="U26" s="6"/>
      <c r="V26" s="6"/>
      <c r="W26" s="6"/>
      <c r="X26" s="1315" t="s">
        <v>479</v>
      </c>
      <c r="Y26" s="1316"/>
      <c r="Z26" s="1316"/>
      <c r="AA26" s="1316"/>
      <c r="AB26" s="1316"/>
      <c r="AC26" s="1316"/>
      <c r="AD26" s="1316"/>
      <c r="AE26" s="1316"/>
      <c r="AF26" s="1054"/>
      <c r="AG26" s="1055"/>
      <c r="AH26" s="2185" t="s">
        <v>760</v>
      </c>
      <c r="AI26" s="2186"/>
      <c r="AJ26" s="5"/>
      <c r="AK26" s="2163"/>
      <c r="AL26" s="1415"/>
      <c r="AM26" s="1415"/>
      <c r="AN26" s="1415"/>
      <c r="AO26" s="1415"/>
      <c r="AP26" s="1415"/>
      <c r="AQ26" s="1415"/>
      <c r="AR26" s="1415"/>
      <c r="AS26" s="1415"/>
      <c r="AT26" s="1415"/>
      <c r="AU26" s="1415"/>
      <c r="AV26" s="1415"/>
      <c r="AW26" s="1416"/>
      <c r="AX26" s="5"/>
      <c r="AY26" s="5"/>
      <c r="AZ26" s="5"/>
      <c r="BA26" s="5"/>
      <c r="BB26" s="5"/>
      <c r="BC26" s="5"/>
      <c r="BD26" s="5"/>
      <c r="BE26" s="5"/>
      <c r="BF26" s="48"/>
      <c r="BG26" s="47"/>
      <c r="BH26" s="47"/>
      <c r="BI26" s="47"/>
      <c r="BJ26" s="47"/>
      <c r="BK26" s="47"/>
      <c r="BL26" s="47"/>
      <c r="BM26" s="47"/>
      <c r="BN26" s="47"/>
      <c r="BO26" s="47"/>
      <c r="BP26" s="47"/>
      <c r="BQ26" s="47"/>
      <c r="BR26" s="47"/>
      <c r="BS26" s="47"/>
      <c r="BT26" s="435"/>
      <c r="BU26" s="5"/>
      <c r="BV26" s="5"/>
      <c r="BW26" s="5"/>
      <c r="BX26" s="5"/>
      <c r="BY26" s="5"/>
      <c r="BZ26" s="5"/>
      <c r="CA26" s="5"/>
      <c r="CB26" s="5"/>
      <c r="CC26" s="5"/>
      <c r="CD26" s="5"/>
      <c r="CE26" s="5"/>
      <c r="CF26" s="5"/>
      <c r="CG26" s="5"/>
      <c r="CH26" s="5"/>
      <c r="CI26" s="5"/>
      <c r="CJ26" s="5"/>
      <c r="CK26" s="5"/>
    </row>
    <row r="27" spans="1:89"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48"/>
      <c r="BG27" s="47"/>
      <c r="BH27" s="47"/>
      <c r="BI27" s="47"/>
      <c r="BJ27" s="47"/>
      <c r="BK27" s="47"/>
      <c r="BL27" s="47"/>
      <c r="BM27" s="47"/>
      <c r="BN27" s="47"/>
      <c r="BO27" s="47"/>
      <c r="BP27" s="47"/>
      <c r="BQ27" s="47"/>
      <c r="BR27" s="47"/>
      <c r="BS27" s="47"/>
      <c r="BT27" s="435"/>
      <c r="BU27" s="5"/>
      <c r="BV27" s="5"/>
      <c r="BW27" s="5"/>
      <c r="BX27" s="5"/>
      <c r="BY27" s="5"/>
      <c r="BZ27" s="5"/>
      <c r="CA27" s="5"/>
      <c r="CB27" s="5"/>
      <c r="CC27" s="5"/>
      <c r="CD27" s="5"/>
      <c r="CE27" s="5"/>
      <c r="CF27" s="5"/>
      <c r="CG27" s="5"/>
      <c r="CH27" s="5"/>
      <c r="CI27" s="5"/>
      <c r="CJ27" s="5"/>
      <c r="CK27" s="5"/>
    </row>
    <row r="28" spans="1:89" ht="12" customHeight="1" thickBot="1" x14ac:dyDescent="0.25">
      <c r="A28" s="1334" t="s">
        <v>758</v>
      </c>
      <c r="B28" s="1335"/>
      <c r="C28" s="1335"/>
      <c r="D28" s="1335"/>
      <c r="E28" s="1335"/>
      <c r="F28" s="1335"/>
      <c r="G28" s="1335"/>
      <c r="H28" s="1335"/>
      <c r="I28" s="1335"/>
      <c r="J28" s="1335"/>
      <c r="K28" s="1335"/>
      <c r="L28" s="1335"/>
      <c r="M28" s="1335"/>
      <c r="N28" s="1335"/>
      <c r="O28" s="1335"/>
      <c r="P28" s="1335"/>
      <c r="Q28" s="1335"/>
      <c r="R28" s="1335"/>
      <c r="S28" s="1335"/>
      <c r="T28" s="1335"/>
      <c r="U28" s="1335"/>
      <c r="V28" s="1362"/>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48"/>
      <c r="BG28" s="47"/>
      <c r="BH28" s="47"/>
      <c r="BI28" s="47"/>
      <c r="BJ28" s="47"/>
      <c r="BK28" s="47"/>
      <c r="BL28" s="47"/>
      <c r="BM28" s="47"/>
      <c r="BN28" s="47"/>
      <c r="BO28" s="47"/>
      <c r="BP28" s="47"/>
      <c r="BQ28" s="47"/>
      <c r="BR28" s="47"/>
      <c r="BS28" s="47"/>
      <c r="BT28" s="435"/>
      <c r="BU28" s="5"/>
      <c r="BV28" s="5"/>
      <c r="BW28" s="5"/>
      <c r="BX28" s="5"/>
      <c r="BY28" s="5"/>
      <c r="BZ28" s="5"/>
      <c r="CA28" s="5"/>
      <c r="CB28" s="5"/>
      <c r="CC28" s="5"/>
      <c r="CD28" s="5"/>
      <c r="CE28" s="5"/>
      <c r="CF28" s="5"/>
      <c r="CG28" s="5"/>
      <c r="CH28" s="5"/>
      <c r="CI28" s="5"/>
      <c r="CJ28" s="5"/>
      <c r="CK28" s="5"/>
    </row>
    <row r="29" spans="1:89" ht="12.75" customHeight="1" thickTop="1" thickBot="1" x14ac:dyDescent="0.25">
      <c r="A29" s="1380"/>
      <c r="B29" s="1381"/>
      <c r="C29" s="1381"/>
      <c r="D29" s="1702" t="s">
        <v>29</v>
      </c>
      <c r="E29" s="1702"/>
      <c r="F29" s="1702"/>
      <c r="G29" s="1702" t="s">
        <v>30</v>
      </c>
      <c r="H29" s="1702"/>
      <c r="I29" s="1702"/>
      <c r="J29" s="1702" t="s">
        <v>31</v>
      </c>
      <c r="K29" s="1702"/>
      <c r="L29" s="1702"/>
      <c r="M29" s="1702" t="s">
        <v>32</v>
      </c>
      <c r="N29" s="1702"/>
      <c r="O29" s="1702"/>
      <c r="P29" s="1702" t="s">
        <v>33</v>
      </c>
      <c r="Q29" s="1702"/>
      <c r="R29" s="2184"/>
      <c r="S29" s="1702" t="s">
        <v>138</v>
      </c>
      <c r="T29" s="1702"/>
      <c r="U29" s="1702"/>
      <c r="V29" s="1703"/>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48"/>
      <c r="BG29" s="47"/>
      <c r="BH29" s="47"/>
      <c r="BI29" s="47"/>
      <c r="BJ29" s="47"/>
      <c r="BK29" s="47"/>
      <c r="BL29" s="47"/>
      <c r="BM29" s="47"/>
      <c r="BN29" s="47"/>
      <c r="BO29" s="47"/>
      <c r="BP29" s="47"/>
      <c r="BQ29" s="47"/>
      <c r="BR29" s="47"/>
      <c r="BS29" s="47"/>
      <c r="BT29" s="435"/>
      <c r="BU29" s="5"/>
      <c r="BV29" s="5"/>
      <c r="BW29" s="5"/>
      <c r="BX29" s="5"/>
      <c r="BY29" s="5"/>
      <c r="BZ29" s="5"/>
      <c r="CA29" s="5"/>
      <c r="CB29" s="5"/>
      <c r="CC29" s="5"/>
      <c r="CD29" s="5"/>
      <c r="CE29" s="5"/>
      <c r="CF29" s="5"/>
      <c r="CG29" s="5"/>
      <c r="CH29" s="5"/>
      <c r="CI29" s="5"/>
      <c r="CJ29" s="5"/>
      <c r="CK29" s="5"/>
    </row>
    <row r="30" spans="1:89" ht="12" customHeight="1" thickBot="1" x14ac:dyDescent="0.25">
      <c r="A30" s="1297" t="s">
        <v>102</v>
      </c>
      <c r="B30" s="1298"/>
      <c r="C30" s="1298"/>
      <c r="D30" s="994"/>
      <c r="E30" s="994"/>
      <c r="F30" s="994"/>
      <c r="G30" s="934"/>
      <c r="H30" s="934"/>
      <c r="I30" s="934"/>
      <c r="J30" s="934"/>
      <c r="K30" s="934"/>
      <c r="L30" s="934"/>
      <c r="M30" s="994"/>
      <c r="N30" s="994"/>
      <c r="O30" s="994"/>
      <c r="P30" s="934"/>
      <c r="Q30" s="934"/>
      <c r="R30" s="1094"/>
      <c r="S30" s="1157"/>
      <c r="T30" s="994"/>
      <c r="U30" s="994"/>
      <c r="V30" s="995"/>
      <c r="W30" s="6"/>
      <c r="X30" s="6"/>
      <c r="Y30" s="6"/>
      <c r="Z30" s="6"/>
      <c r="AA30" s="6"/>
      <c r="AB30" s="6"/>
      <c r="AC30" s="6"/>
      <c r="AD30" s="6"/>
      <c r="AE30" s="6"/>
      <c r="AF30" s="6"/>
      <c r="AG30" s="6"/>
      <c r="AH30" s="6"/>
      <c r="AI30" s="6"/>
      <c r="AJ30" s="5"/>
      <c r="AK30" s="5"/>
      <c r="AL30" s="5"/>
      <c r="AM30" s="5"/>
      <c r="AN30" s="5"/>
      <c r="AO30" s="5"/>
      <c r="AP30" s="5"/>
      <c r="AQ30" s="5"/>
      <c r="AR30" s="5"/>
      <c r="AS30" s="5"/>
      <c r="AT30" s="5"/>
      <c r="AU30" s="102"/>
      <c r="AV30" s="2019" t="s">
        <v>92</v>
      </c>
      <c r="AW30" s="1277"/>
      <c r="AX30" s="1277"/>
      <c r="AY30" s="1277"/>
      <c r="AZ30" s="1277"/>
      <c r="BA30" s="1277"/>
      <c r="BB30" s="1277"/>
      <c r="BC30" s="2020"/>
      <c r="BD30" s="101"/>
      <c r="BE30" s="5"/>
      <c r="BF30" s="48"/>
      <c r="BG30" s="47"/>
      <c r="BH30" s="47"/>
      <c r="BI30" s="47"/>
      <c r="BJ30" s="47"/>
      <c r="BK30" s="47"/>
      <c r="BL30" s="47"/>
      <c r="BM30" s="47"/>
      <c r="BN30" s="47"/>
      <c r="BO30" s="47"/>
      <c r="BP30" s="47"/>
      <c r="BQ30" s="47"/>
      <c r="BR30" s="47"/>
      <c r="BS30" s="47"/>
      <c r="BT30" s="435"/>
      <c r="BU30" s="5"/>
      <c r="BV30" s="5"/>
      <c r="BW30" s="5"/>
      <c r="BX30" s="5"/>
      <c r="BY30" s="5"/>
      <c r="BZ30" s="5"/>
      <c r="CA30" s="5"/>
      <c r="CB30" s="5"/>
      <c r="CC30" s="5"/>
      <c r="CD30" s="5"/>
      <c r="CE30" s="5"/>
      <c r="CF30" s="5"/>
      <c r="CG30" s="5"/>
      <c r="CH30" s="5"/>
      <c r="CI30" s="5"/>
      <c r="CJ30" s="5"/>
      <c r="CK30" s="5"/>
    </row>
    <row r="31" spans="1:89" ht="12" customHeight="1" thickTop="1" thickBot="1" x14ac:dyDescent="0.25">
      <c r="A31" s="1315" t="s">
        <v>101</v>
      </c>
      <c r="B31" s="1316"/>
      <c r="C31" s="1316"/>
      <c r="D31" s="1303" t="str">
        <f>AC53</f>
        <v/>
      </c>
      <c r="E31" s="1303"/>
      <c r="F31" s="1303"/>
      <c r="G31" s="1339">
        <f>AF25+AF26</f>
        <v>0</v>
      </c>
      <c r="H31" s="1339"/>
      <c r="I31" s="1339"/>
      <c r="J31" s="1338"/>
      <c r="K31" s="1338"/>
      <c r="L31" s="1338"/>
      <c r="M31" s="1065"/>
      <c r="N31" s="1065"/>
      <c r="O31" s="1065"/>
      <c r="P31" s="1340" t="str">
        <f>IFERROR(IF($AT$18="Single Phase",(Z14*AN13*AQ13)/(Z18*Z21),IF($AT$18="Three Phase",$AQ$16*$AN$16*$AT$14*$AT$16*1.73/746,"")),"")</f>
        <v/>
      </c>
      <c r="Q31" s="1705"/>
      <c r="R31" s="1706"/>
      <c r="S31" s="2187"/>
      <c r="T31" s="1065"/>
      <c r="U31" s="1065"/>
      <c r="V31" s="1146"/>
      <c r="W31" s="6"/>
      <c r="X31" s="6"/>
      <c r="Y31" s="6"/>
      <c r="Z31" s="6"/>
      <c r="AA31" s="6"/>
      <c r="AB31" s="6"/>
      <c r="AC31" s="6"/>
      <c r="AD31" s="6"/>
      <c r="AE31" s="6"/>
      <c r="AF31" s="6"/>
      <c r="AG31" s="6"/>
      <c r="AH31" s="6"/>
      <c r="AI31" s="6"/>
      <c r="AJ31" s="5"/>
      <c r="AK31" s="5"/>
      <c r="AL31" s="5"/>
      <c r="AM31" s="5"/>
      <c r="AN31" s="5"/>
      <c r="AO31" s="5"/>
      <c r="AP31" s="5"/>
      <c r="AQ31" s="5"/>
      <c r="AR31" s="5"/>
      <c r="AS31" s="5"/>
      <c r="AT31" s="5"/>
      <c r="AU31" s="48"/>
      <c r="AV31" s="1425" t="s">
        <v>91</v>
      </c>
      <c r="AW31" s="1425"/>
      <c r="AX31" s="1425"/>
      <c r="AY31" s="1425"/>
      <c r="AZ31" s="1425"/>
      <c r="BA31" s="1425"/>
      <c r="BB31" s="2164"/>
      <c r="BC31" s="2165"/>
      <c r="BD31" s="97"/>
      <c r="BE31" s="5"/>
      <c r="BF31" s="48"/>
      <c r="BG31" s="47"/>
      <c r="BH31" s="47"/>
      <c r="BI31" s="47"/>
      <c r="BJ31" s="47"/>
      <c r="BK31" s="47"/>
      <c r="BL31" s="47"/>
      <c r="BM31" s="47"/>
      <c r="BN31" s="47"/>
      <c r="BO31" s="47"/>
      <c r="BP31" s="47"/>
      <c r="BQ31" s="47"/>
      <c r="BR31" s="47"/>
      <c r="BS31" s="47"/>
      <c r="BT31" s="435"/>
      <c r="BU31" s="5"/>
      <c r="BV31" s="5"/>
      <c r="BW31" s="5"/>
      <c r="BX31" s="5"/>
      <c r="BY31" s="5"/>
      <c r="BZ31" s="5"/>
      <c r="CA31" s="5"/>
      <c r="CB31" s="5"/>
      <c r="CC31" s="5"/>
      <c r="CD31" s="5"/>
      <c r="CE31" s="5"/>
      <c r="CF31" s="5"/>
      <c r="CG31" s="5"/>
      <c r="CH31" s="5"/>
      <c r="CI31" s="5"/>
      <c r="CJ31" s="5"/>
      <c r="CK31" s="5"/>
    </row>
    <row r="32" spans="1:89" ht="12" customHeight="1" thickBot="1" x14ac:dyDescent="0.25">
      <c r="A32" s="6"/>
      <c r="B32" s="6"/>
      <c r="C32" s="6"/>
      <c r="D32" s="6"/>
      <c r="E32" s="6"/>
      <c r="F32" s="6"/>
      <c r="G32" s="6"/>
      <c r="H32" s="6"/>
      <c r="I32" s="6"/>
      <c r="J32" s="6"/>
      <c r="K32" s="6"/>
      <c r="L32" s="6"/>
      <c r="M32" s="6"/>
      <c r="N32" s="6"/>
      <c r="O32" s="6"/>
      <c r="P32" s="6"/>
      <c r="Q32" s="6"/>
      <c r="R32" s="6"/>
      <c r="S32" s="6"/>
      <c r="T32" s="6"/>
      <c r="U32" s="6"/>
      <c r="V32" s="6"/>
      <c r="W32" s="6"/>
      <c r="X32" s="6"/>
      <c r="Y32" s="6"/>
      <c r="Z32" s="6"/>
      <c r="AA32" s="6"/>
      <c r="AB32" s="6"/>
      <c r="AC32" s="6"/>
      <c r="AD32" s="6"/>
      <c r="AE32" s="6"/>
      <c r="AF32" s="6"/>
      <c r="AG32" s="6"/>
      <c r="AH32" s="6"/>
      <c r="AI32" s="6"/>
      <c r="AJ32" s="5"/>
      <c r="AK32" s="2010" t="s">
        <v>749</v>
      </c>
      <c r="AL32" s="2011"/>
      <c r="AM32" s="2011"/>
      <c r="AN32" s="2011"/>
      <c r="AO32" s="2011"/>
      <c r="AP32" s="2011"/>
      <c r="AQ32" s="2011"/>
      <c r="AR32" s="2011"/>
      <c r="AS32" s="2012"/>
      <c r="AT32" s="5"/>
      <c r="AU32" s="48"/>
      <c r="AV32" s="1284" t="s">
        <v>90</v>
      </c>
      <c r="AW32" s="1284"/>
      <c r="AX32" s="1284"/>
      <c r="AY32" s="1284"/>
      <c r="AZ32" s="1284"/>
      <c r="BA32" s="1284"/>
      <c r="BB32" s="2025"/>
      <c r="BC32" s="2026"/>
      <c r="BD32" s="46"/>
      <c r="BE32" s="5"/>
      <c r="BF32" s="48"/>
      <c r="BG32" s="47"/>
      <c r="BH32" s="47"/>
      <c r="BI32" s="47"/>
      <c r="BJ32" s="47"/>
      <c r="BK32" s="47"/>
      <c r="BL32" s="47"/>
      <c r="BM32" s="47"/>
      <c r="BN32" s="47"/>
      <c r="BO32" s="47"/>
      <c r="BP32" s="47"/>
      <c r="BQ32" s="47"/>
      <c r="BR32" s="47"/>
      <c r="BS32" s="47"/>
      <c r="BT32" s="435"/>
      <c r="BU32" s="5"/>
      <c r="BV32" s="5"/>
      <c r="BW32" s="5"/>
      <c r="BX32" s="5"/>
      <c r="BY32" s="5"/>
      <c r="BZ32" s="5"/>
      <c r="CA32" s="5"/>
      <c r="CB32" s="5"/>
      <c r="CC32" s="5"/>
      <c r="CD32" s="5"/>
      <c r="CE32" s="5"/>
      <c r="CF32" s="5"/>
      <c r="CG32" s="5"/>
      <c r="CH32" s="5"/>
      <c r="CI32" s="5"/>
      <c r="CJ32" s="5"/>
      <c r="CK32" s="5"/>
    </row>
    <row r="33" spans="1:89" ht="12" customHeight="1" thickBot="1" x14ac:dyDescent="0.25">
      <c r="A33" s="1634" t="s">
        <v>60</v>
      </c>
      <c r="B33" s="1635"/>
      <c r="C33" s="1635"/>
      <c r="D33" s="1635"/>
      <c r="E33" s="1635"/>
      <c r="F33" s="1635"/>
      <c r="G33" s="1635"/>
      <c r="H33" s="1642" t="s">
        <v>356</v>
      </c>
      <c r="I33" s="1642"/>
      <c r="J33" s="1642"/>
      <c r="K33" s="1642"/>
      <c r="L33" s="1642"/>
      <c r="M33" s="1642"/>
      <c r="N33" s="1642"/>
      <c r="O33" s="1642"/>
      <c r="P33" s="1642"/>
      <c r="Q33" s="1635" t="s">
        <v>59</v>
      </c>
      <c r="R33" s="1635"/>
      <c r="S33" s="1635"/>
      <c r="T33" s="1642" t="s">
        <v>58</v>
      </c>
      <c r="U33" s="1642"/>
      <c r="V33" s="1642"/>
      <c r="W33" s="1642"/>
      <c r="X33" s="1642"/>
      <c r="Y33" s="1642"/>
      <c r="Z33" s="1642"/>
      <c r="AA33" s="1642"/>
      <c r="AB33" s="1642"/>
      <c r="AC33" s="1635" t="s">
        <v>57</v>
      </c>
      <c r="AD33" s="1635"/>
      <c r="AE33" s="1635"/>
      <c r="AF33" s="1623" t="s">
        <v>39</v>
      </c>
      <c r="AG33" s="1624"/>
      <c r="AH33" s="1624"/>
      <c r="AI33" s="1625"/>
      <c r="AJ33" s="5"/>
      <c r="AK33" s="2013"/>
      <c r="AL33" s="2014"/>
      <c r="AM33" s="2014"/>
      <c r="AN33" s="2014"/>
      <c r="AO33" s="2014"/>
      <c r="AP33" s="2014"/>
      <c r="AQ33" s="2014"/>
      <c r="AR33" s="2014"/>
      <c r="AS33" s="2015"/>
      <c r="AT33" s="5"/>
      <c r="AU33" s="45"/>
      <c r="AV33" s="44"/>
      <c r="AW33" s="44"/>
      <c r="AX33" s="44"/>
      <c r="AY33" s="44"/>
      <c r="AZ33" s="44"/>
      <c r="BA33" s="44"/>
      <c r="BB33" s="44"/>
      <c r="BC33" s="44"/>
      <c r="BD33" s="43"/>
      <c r="BE33" s="5"/>
      <c r="BF33" s="48"/>
      <c r="BG33" s="47"/>
      <c r="BH33" s="47"/>
      <c r="BI33" s="47"/>
      <c r="BJ33" s="47"/>
      <c r="BK33" s="47"/>
      <c r="BL33" s="47"/>
      <c r="BM33" s="47"/>
      <c r="BN33" s="47"/>
      <c r="BO33" s="47"/>
      <c r="BP33" s="47"/>
      <c r="BQ33" s="47"/>
      <c r="BR33" s="47"/>
      <c r="BS33" s="47"/>
      <c r="BT33" s="435"/>
      <c r="BU33" s="5"/>
      <c r="BV33" s="5"/>
      <c r="BW33" s="5"/>
      <c r="BX33" s="5"/>
      <c r="BY33" s="5"/>
      <c r="BZ33" s="5"/>
      <c r="CA33" s="5"/>
      <c r="CB33" s="5"/>
      <c r="CC33" s="5"/>
      <c r="CD33" s="5"/>
      <c r="CE33" s="5"/>
      <c r="CF33" s="5"/>
      <c r="CG33" s="5"/>
      <c r="CH33" s="5"/>
      <c r="CI33" s="5"/>
      <c r="CJ33" s="5"/>
      <c r="CK33" s="5"/>
    </row>
    <row r="34" spans="1:89" ht="12" customHeight="1" thickBot="1" x14ac:dyDescent="0.25">
      <c r="A34" s="1636"/>
      <c r="B34" s="1637"/>
      <c r="C34" s="1637"/>
      <c r="D34" s="1637"/>
      <c r="E34" s="1637"/>
      <c r="F34" s="1637"/>
      <c r="G34" s="1637"/>
      <c r="H34" s="1385" t="s">
        <v>55</v>
      </c>
      <c r="I34" s="1385"/>
      <c r="J34" s="1385"/>
      <c r="K34" s="1385" t="s">
        <v>54</v>
      </c>
      <c r="L34" s="1385"/>
      <c r="M34" s="1385"/>
      <c r="N34" s="1385" t="s">
        <v>653</v>
      </c>
      <c r="O34" s="1385"/>
      <c r="P34" s="1385"/>
      <c r="Q34" s="1637"/>
      <c r="R34" s="1637"/>
      <c r="S34" s="1637"/>
      <c r="T34" s="1385" t="s">
        <v>52</v>
      </c>
      <c r="U34" s="1385"/>
      <c r="V34" s="1385"/>
      <c r="W34" s="1385" t="s">
        <v>51</v>
      </c>
      <c r="X34" s="1385"/>
      <c r="Y34" s="1385"/>
      <c r="Z34" s="1385" t="s">
        <v>50</v>
      </c>
      <c r="AA34" s="1385"/>
      <c r="AB34" s="1385"/>
      <c r="AC34" s="1637"/>
      <c r="AD34" s="1637"/>
      <c r="AE34" s="1637"/>
      <c r="AF34" s="1626"/>
      <c r="AG34" s="1627"/>
      <c r="AH34" s="1627"/>
      <c r="AI34" s="1628"/>
      <c r="AJ34" s="5"/>
      <c r="AK34" s="2016"/>
      <c r="AL34" s="2017"/>
      <c r="AM34" s="2017"/>
      <c r="AN34" s="2017"/>
      <c r="AO34" s="2017"/>
      <c r="AP34" s="2017"/>
      <c r="AQ34" s="2017"/>
      <c r="AR34" s="2017"/>
      <c r="AS34" s="2018"/>
      <c r="AT34" s="5"/>
      <c r="AU34" s="1421" t="s">
        <v>56</v>
      </c>
      <c r="AV34" s="1422"/>
      <c r="AW34" s="1422"/>
      <c r="AX34" s="1422"/>
      <c r="AY34" s="1422"/>
      <c r="AZ34" s="1422"/>
      <c r="BA34" s="1422"/>
      <c r="BB34" s="1422"/>
      <c r="BC34" s="1422"/>
      <c r="BD34" s="1423"/>
      <c r="BE34" s="5"/>
      <c r="BF34" s="48"/>
      <c r="BG34" s="47"/>
      <c r="BH34" s="47"/>
      <c r="BI34" s="47"/>
      <c r="BJ34" s="47"/>
      <c r="BK34" s="47"/>
      <c r="BL34" s="47"/>
      <c r="BM34" s="47"/>
      <c r="BN34" s="47"/>
      <c r="BO34" s="47"/>
      <c r="BP34" s="47"/>
      <c r="BQ34" s="47"/>
      <c r="BR34" s="47"/>
      <c r="BS34" s="47"/>
      <c r="BT34" s="435"/>
      <c r="BU34" s="5"/>
      <c r="BV34" s="5"/>
      <c r="BW34" s="5"/>
      <c r="BX34" s="5"/>
      <c r="BY34" s="5"/>
      <c r="BZ34" s="5"/>
      <c r="CA34" s="5"/>
      <c r="CB34" s="5"/>
      <c r="CC34" s="5"/>
      <c r="CD34" s="5"/>
      <c r="CE34" s="5"/>
      <c r="CF34" s="5"/>
      <c r="CG34" s="5"/>
      <c r="CH34" s="5"/>
      <c r="CI34" s="5"/>
      <c r="CJ34" s="5"/>
      <c r="CK34" s="5"/>
    </row>
    <row r="35" spans="1:89" ht="12.75" customHeight="1" thickTop="1" thickBot="1" x14ac:dyDescent="0.25">
      <c r="A35" s="1987"/>
      <c r="B35" s="1988"/>
      <c r="C35" s="1988"/>
      <c r="D35" s="1988"/>
      <c r="E35" s="1988"/>
      <c r="F35" s="1988"/>
      <c r="G35" s="1988"/>
      <c r="H35" s="1010"/>
      <c r="I35" s="1010"/>
      <c r="J35" s="1010"/>
      <c r="K35" s="1010"/>
      <c r="L35" s="1010"/>
      <c r="M35" s="1010"/>
      <c r="N35" s="1010"/>
      <c r="O35" s="1010"/>
      <c r="P35" s="1010"/>
      <c r="Q35" s="2112"/>
      <c r="R35" s="1010"/>
      <c r="S35" s="1010"/>
      <c r="T35" s="1629"/>
      <c r="U35" s="1629"/>
      <c r="V35" s="1629"/>
      <c r="W35" s="1629"/>
      <c r="X35" s="1629"/>
      <c r="Y35" s="1629"/>
      <c r="Z35" s="1629"/>
      <c r="AA35" s="1629"/>
      <c r="AB35" s="1629"/>
      <c r="AC35" s="1629"/>
      <c r="AD35" s="1629"/>
      <c r="AE35" s="1629"/>
      <c r="AF35" s="2166"/>
      <c r="AG35" s="2167"/>
      <c r="AH35" s="2167"/>
      <c r="AI35" s="2168"/>
      <c r="AJ35" s="5"/>
      <c r="AK35" s="1577" t="str">
        <f>IFERROR(AN35*(1-$BB$32),"")</f>
        <v/>
      </c>
      <c r="AL35" s="1578"/>
      <c r="AM35" s="1578"/>
      <c r="AN35" s="1578" t="str">
        <f>IFERROR(($AK$53*Q35),"")</f>
        <v/>
      </c>
      <c r="AO35" s="1578"/>
      <c r="AP35" s="1578"/>
      <c r="AQ35" s="1578" t="str">
        <f>IFERROR(AN35*(1+$BB$31),"")</f>
        <v/>
      </c>
      <c r="AR35" s="1578"/>
      <c r="AS35" s="1579"/>
      <c r="AT35" s="5"/>
      <c r="AU35" s="1976" t="str">
        <f t="shared" ref="AU35:AU52" si="0">IF(AC35="","",IF(AC35&lt;Q35-(Q35*$BB$32),"Below "&amp;$BB$32*100&amp;"% by "&amp;Q35-(Q35*$BB$32)-AC35&amp;" CFM",IF(AC35&gt;Q35+(Q35*$BB$31),"Above "&amp;$BB$31*100&amp;"% by "&amp;AC35-Q35-(Q35*$BB$31)&amp;" CFM","")))</f>
        <v/>
      </c>
      <c r="AV35" s="1977"/>
      <c r="AW35" s="1977"/>
      <c r="AX35" s="1977"/>
      <c r="AY35" s="1977"/>
      <c r="AZ35" s="1977"/>
      <c r="BA35" s="1977"/>
      <c r="BB35" s="1977"/>
      <c r="BC35" s="1977"/>
      <c r="BD35" s="1978"/>
      <c r="BE35" s="5"/>
      <c r="BF35" s="45"/>
      <c r="BG35" s="44"/>
      <c r="BH35" s="44"/>
      <c r="BI35" s="44"/>
      <c r="BJ35" s="44"/>
      <c r="BK35" s="44"/>
      <c r="BL35" s="44"/>
      <c r="BM35" s="44"/>
      <c r="BN35" s="44"/>
      <c r="BO35" s="44"/>
      <c r="BP35" s="44"/>
      <c r="BQ35" s="44"/>
      <c r="BR35" s="44"/>
      <c r="BS35" s="44"/>
      <c r="BT35" s="436"/>
      <c r="BU35" s="5"/>
      <c r="BV35" s="5"/>
      <c r="BW35" s="5"/>
      <c r="BX35" s="5"/>
      <c r="BY35" s="5"/>
      <c r="BZ35" s="5"/>
      <c r="CA35" s="5"/>
      <c r="CB35" s="5"/>
      <c r="CC35" s="5"/>
      <c r="CD35" s="5"/>
      <c r="CE35" s="5"/>
      <c r="CF35" s="5"/>
      <c r="CG35" s="5"/>
      <c r="CH35" s="5"/>
      <c r="CI35" s="5"/>
      <c r="CJ35" s="5"/>
      <c r="CK35" s="5"/>
    </row>
    <row r="36" spans="1:89" ht="12" customHeight="1" thickBot="1" x14ac:dyDescent="0.25">
      <c r="A36" s="1630"/>
      <c r="B36" s="1631"/>
      <c r="C36" s="1631"/>
      <c r="D36" s="1631"/>
      <c r="E36" s="1631"/>
      <c r="F36" s="1631"/>
      <c r="G36" s="1631"/>
      <c r="H36" s="994"/>
      <c r="I36" s="994"/>
      <c r="J36" s="994"/>
      <c r="K36" s="994"/>
      <c r="L36" s="994"/>
      <c r="M36" s="994"/>
      <c r="N36" s="994"/>
      <c r="O36" s="994"/>
      <c r="P36" s="994"/>
      <c r="Q36" s="994"/>
      <c r="R36" s="994"/>
      <c r="S36" s="994"/>
      <c r="T36" s="1629"/>
      <c r="U36" s="1629"/>
      <c r="V36" s="1629"/>
      <c r="W36" s="1629"/>
      <c r="X36" s="1629"/>
      <c r="Y36" s="1629"/>
      <c r="Z36" s="1629"/>
      <c r="AA36" s="1629"/>
      <c r="AB36" s="1629"/>
      <c r="AC36" s="1629"/>
      <c r="AD36" s="1629"/>
      <c r="AE36" s="1629"/>
      <c r="AF36" s="1153"/>
      <c r="AG36" s="1154"/>
      <c r="AH36" s="1154"/>
      <c r="AI36" s="1333"/>
      <c r="AJ36" s="5"/>
      <c r="AK36" s="2154" t="str">
        <f>IFERROR(AN36*(1-$BB$32),"")</f>
        <v/>
      </c>
      <c r="AL36" s="2155"/>
      <c r="AM36" s="2155"/>
      <c r="AN36" s="2155" t="str">
        <f>IFERROR(($AK$53*Q36),"")</f>
        <v/>
      </c>
      <c r="AO36" s="2155"/>
      <c r="AP36" s="2155"/>
      <c r="AQ36" s="2155" t="str">
        <f>IFERROR(AN36*(1+$BB$31),"")</f>
        <v/>
      </c>
      <c r="AR36" s="2155"/>
      <c r="AS36" s="2156"/>
      <c r="AT36" s="5"/>
      <c r="AU36" s="1976" t="str">
        <f t="shared" si="0"/>
        <v/>
      </c>
      <c r="AV36" s="1977"/>
      <c r="AW36" s="1977"/>
      <c r="AX36" s="1977"/>
      <c r="AY36" s="1977"/>
      <c r="AZ36" s="1977"/>
      <c r="BA36" s="1977"/>
      <c r="BB36" s="1977"/>
      <c r="BC36" s="1977"/>
      <c r="BD36" s="1978"/>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c r="CG36" s="5"/>
      <c r="CH36" s="5"/>
      <c r="CI36" s="5"/>
      <c r="CJ36" s="5"/>
      <c r="CK36" s="5"/>
    </row>
    <row r="37" spans="1:89" s="231" customFormat="1" ht="12" customHeight="1" thickBot="1" x14ac:dyDescent="0.25">
      <c r="A37" s="1630"/>
      <c r="B37" s="1631"/>
      <c r="C37" s="1631"/>
      <c r="D37" s="1631"/>
      <c r="E37" s="1631"/>
      <c r="F37" s="1631"/>
      <c r="G37" s="1631"/>
      <c r="H37" s="1010"/>
      <c r="I37" s="1010"/>
      <c r="J37" s="1010"/>
      <c r="K37" s="1010"/>
      <c r="L37" s="1010"/>
      <c r="M37" s="1010"/>
      <c r="N37" s="994"/>
      <c r="O37" s="994"/>
      <c r="P37" s="994"/>
      <c r="Q37" s="994"/>
      <c r="R37" s="994"/>
      <c r="S37" s="994"/>
      <c r="T37" s="1629"/>
      <c r="U37" s="1629"/>
      <c r="V37" s="1629"/>
      <c r="W37" s="1629"/>
      <c r="X37" s="1629"/>
      <c r="Y37" s="1629"/>
      <c r="Z37" s="1629"/>
      <c r="AA37" s="1629"/>
      <c r="AB37" s="1629"/>
      <c r="AC37" s="1629"/>
      <c r="AD37" s="1629"/>
      <c r="AE37" s="1629"/>
      <c r="AF37" s="1153"/>
      <c r="AG37" s="1154"/>
      <c r="AH37" s="1154"/>
      <c r="AI37" s="1333"/>
      <c r="AJ37" s="5"/>
      <c r="AK37" s="2154" t="str">
        <f t="shared" ref="AK37:AK52" si="1">IFERROR(AN37*(1-$BB$32),"")</f>
        <v/>
      </c>
      <c r="AL37" s="2155"/>
      <c r="AM37" s="2155"/>
      <c r="AN37" s="2155" t="str">
        <f t="shared" ref="AN37:AN52" si="2">IFERROR(($AK$53*Q37),"")</f>
        <v/>
      </c>
      <c r="AO37" s="2155"/>
      <c r="AP37" s="2155"/>
      <c r="AQ37" s="2155" t="str">
        <f t="shared" ref="AQ37:AQ52" si="3">IFERROR(AN37*(1+$BB$31),"")</f>
        <v/>
      </c>
      <c r="AR37" s="2155"/>
      <c r="AS37" s="2156"/>
      <c r="AT37" s="5"/>
      <c r="AU37" s="1976" t="str">
        <f t="shared" si="0"/>
        <v/>
      </c>
      <c r="AV37" s="1977"/>
      <c r="AW37" s="1977"/>
      <c r="AX37" s="1977"/>
      <c r="AY37" s="1977"/>
      <c r="AZ37" s="1977"/>
      <c r="BA37" s="1977"/>
      <c r="BB37" s="1977"/>
      <c r="BC37" s="1977"/>
      <c r="BD37" s="1978"/>
      <c r="BE37" s="5"/>
      <c r="BF37" s="955" t="s">
        <v>442</v>
      </c>
      <c r="BG37" s="956"/>
      <c r="BH37" s="956"/>
      <c r="BI37" s="956"/>
      <c r="BJ37" s="956"/>
      <c r="BK37" s="956"/>
      <c r="BL37" s="956"/>
      <c r="BM37" s="956"/>
      <c r="BN37" s="956"/>
      <c r="BO37" s="956"/>
      <c r="BP37" s="956"/>
      <c r="BQ37" s="956"/>
      <c r="BR37" s="956"/>
      <c r="BS37" s="956"/>
      <c r="BT37" s="956"/>
      <c r="BU37" s="956"/>
      <c r="BV37" s="956"/>
      <c r="BW37" s="956"/>
      <c r="BX37" s="956"/>
      <c r="BY37" s="956"/>
      <c r="BZ37" s="956"/>
      <c r="CA37" s="956"/>
      <c r="CB37" s="956"/>
      <c r="CC37" s="956"/>
      <c r="CD37" s="956"/>
      <c r="CE37" s="956"/>
      <c r="CF37" s="956"/>
      <c r="CG37" s="956"/>
      <c r="CH37" s="956"/>
      <c r="CI37" s="956"/>
      <c r="CJ37" s="956"/>
      <c r="CK37" s="957"/>
    </row>
    <row r="38" spans="1:89" s="34" customFormat="1" ht="12" customHeight="1" thickTop="1" x14ac:dyDescent="0.2">
      <c r="A38" s="1630"/>
      <c r="B38" s="1631"/>
      <c r="C38" s="1631"/>
      <c r="D38" s="1631"/>
      <c r="E38" s="1631"/>
      <c r="F38" s="1631"/>
      <c r="G38" s="1631"/>
      <c r="H38" s="994"/>
      <c r="I38" s="994"/>
      <c r="J38" s="994"/>
      <c r="K38" s="994"/>
      <c r="L38" s="994"/>
      <c r="M38" s="994"/>
      <c r="N38" s="994"/>
      <c r="O38" s="994"/>
      <c r="P38" s="994"/>
      <c r="Q38" s="994"/>
      <c r="R38" s="994"/>
      <c r="S38" s="994"/>
      <c r="T38" s="1629"/>
      <c r="U38" s="1629"/>
      <c r="V38" s="1629"/>
      <c r="W38" s="1629"/>
      <c r="X38" s="1629"/>
      <c r="Y38" s="1629"/>
      <c r="Z38" s="1629"/>
      <c r="AA38" s="1629"/>
      <c r="AB38" s="1629"/>
      <c r="AC38" s="1629"/>
      <c r="AD38" s="1629"/>
      <c r="AE38" s="1629"/>
      <c r="AF38" s="1153"/>
      <c r="AG38" s="1154"/>
      <c r="AH38" s="1154"/>
      <c r="AI38" s="1333"/>
      <c r="AJ38" s="5"/>
      <c r="AK38" s="2154" t="str">
        <f t="shared" si="1"/>
        <v/>
      </c>
      <c r="AL38" s="2155"/>
      <c r="AM38" s="2155"/>
      <c r="AN38" s="2155" t="str">
        <f t="shared" si="2"/>
        <v/>
      </c>
      <c r="AO38" s="2155"/>
      <c r="AP38" s="2155"/>
      <c r="AQ38" s="2155" t="str">
        <f t="shared" si="3"/>
        <v/>
      </c>
      <c r="AR38" s="2155"/>
      <c r="AS38" s="2156"/>
      <c r="AT38" s="5"/>
      <c r="AU38" s="1976" t="str">
        <f t="shared" si="0"/>
        <v/>
      </c>
      <c r="AV38" s="1977"/>
      <c r="AW38" s="1977"/>
      <c r="AX38" s="1977"/>
      <c r="AY38" s="1977"/>
      <c r="AZ38" s="1977"/>
      <c r="BA38" s="1977"/>
      <c r="BB38" s="1977"/>
      <c r="BC38" s="1977"/>
      <c r="BD38" s="1978"/>
      <c r="BE38" s="5"/>
      <c r="BF38" s="973"/>
      <c r="BG38" s="975"/>
      <c r="BH38" s="1479">
        <v>1</v>
      </c>
      <c r="BI38" s="1479"/>
      <c r="BJ38" s="2124" t="s">
        <v>355</v>
      </c>
      <c r="BK38" s="1836"/>
      <c r="BL38" s="1836"/>
      <c r="BM38" s="1836"/>
      <c r="BN38" s="1836"/>
      <c r="BO38" s="1836"/>
      <c r="BP38" s="1836"/>
      <c r="BQ38" s="1836"/>
      <c r="BR38" s="1836"/>
      <c r="BS38" s="1836"/>
      <c r="BT38" s="1836"/>
      <c r="BU38" s="1836"/>
      <c r="BV38" s="1836"/>
      <c r="BW38" s="1836"/>
      <c r="BX38" s="1836"/>
      <c r="BY38" s="1836"/>
      <c r="BZ38" s="1836"/>
      <c r="CA38" s="1836"/>
      <c r="CB38" s="1836"/>
      <c r="CC38" s="1836"/>
      <c r="CD38" s="1836"/>
      <c r="CE38" s="1836"/>
      <c r="CF38" s="1836"/>
      <c r="CG38" s="1836"/>
      <c r="CH38" s="1836"/>
      <c r="CI38" s="1836"/>
      <c r="CJ38" s="1836"/>
      <c r="CK38" s="2153"/>
    </row>
    <row r="39" spans="1:89" s="34" customFormat="1" ht="12" customHeight="1" x14ac:dyDescent="0.2">
      <c r="A39" s="1630"/>
      <c r="B39" s="1631"/>
      <c r="C39" s="1631"/>
      <c r="D39" s="1631"/>
      <c r="E39" s="1631"/>
      <c r="F39" s="1631"/>
      <c r="G39" s="1631"/>
      <c r="H39" s="1010"/>
      <c r="I39" s="1010"/>
      <c r="J39" s="1010"/>
      <c r="K39" s="1010"/>
      <c r="L39" s="1010"/>
      <c r="M39" s="1010"/>
      <c r="N39" s="994"/>
      <c r="O39" s="994"/>
      <c r="P39" s="994"/>
      <c r="Q39" s="994"/>
      <c r="R39" s="994"/>
      <c r="S39" s="994"/>
      <c r="T39" s="1629"/>
      <c r="U39" s="1629"/>
      <c r="V39" s="1629"/>
      <c r="W39" s="1629"/>
      <c r="X39" s="1629"/>
      <c r="Y39" s="1629"/>
      <c r="Z39" s="1629"/>
      <c r="AA39" s="1629"/>
      <c r="AB39" s="1629"/>
      <c r="AC39" s="1629"/>
      <c r="AD39" s="1629"/>
      <c r="AE39" s="1629"/>
      <c r="AF39" s="1153"/>
      <c r="AG39" s="1154"/>
      <c r="AH39" s="1154"/>
      <c r="AI39" s="1333"/>
      <c r="AJ39" s="5"/>
      <c r="AK39" s="2154" t="str">
        <f t="shared" si="1"/>
        <v/>
      </c>
      <c r="AL39" s="2155"/>
      <c r="AM39" s="2155"/>
      <c r="AN39" s="2155" t="str">
        <f t="shared" si="2"/>
        <v/>
      </c>
      <c r="AO39" s="2155"/>
      <c r="AP39" s="2155"/>
      <c r="AQ39" s="2155" t="str">
        <f t="shared" si="3"/>
        <v/>
      </c>
      <c r="AR39" s="2155"/>
      <c r="AS39" s="2156"/>
      <c r="AT39" s="5"/>
      <c r="AU39" s="1976" t="str">
        <f t="shared" si="0"/>
        <v/>
      </c>
      <c r="AV39" s="1977"/>
      <c r="AW39" s="1977"/>
      <c r="AX39" s="1977"/>
      <c r="AY39" s="1977"/>
      <c r="AZ39" s="1977"/>
      <c r="BA39" s="1977"/>
      <c r="BB39" s="1977"/>
      <c r="BC39" s="1977"/>
      <c r="BD39" s="1978"/>
      <c r="BE39" s="5"/>
      <c r="BF39" s="1430"/>
      <c r="BG39" s="1431"/>
      <c r="BH39" s="1004">
        <v>2</v>
      </c>
      <c r="BI39" s="1004"/>
      <c r="BJ39" s="2134" t="s">
        <v>354</v>
      </c>
      <c r="BK39" s="1015"/>
      <c r="BL39" s="1015"/>
      <c r="BM39" s="1015"/>
      <c r="BN39" s="1015"/>
      <c r="BO39" s="1015"/>
      <c r="BP39" s="1015"/>
      <c r="BQ39" s="1015"/>
      <c r="BR39" s="1015"/>
      <c r="BS39" s="1015"/>
      <c r="BT39" s="1015"/>
      <c r="BU39" s="1015"/>
      <c r="BV39" s="1015"/>
      <c r="BW39" s="1015"/>
      <c r="BX39" s="1015"/>
      <c r="BY39" s="1015"/>
      <c r="BZ39" s="1015"/>
      <c r="CA39" s="1015"/>
      <c r="CB39" s="1015"/>
      <c r="CC39" s="1015"/>
      <c r="CD39" s="1015"/>
      <c r="CE39" s="1015"/>
      <c r="CF39" s="1015"/>
      <c r="CG39" s="1015"/>
      <c r="CH39" s="1015"/>
      <c r="CI39" s="1015"/>
      <c r="CJ39" s="1015"/>
      <c r="CK39" s="2152"/>
    </row>
    <row r="40" spans="1:89" s="34" customFormat="1" ht="12" customHeight="1" x14ac:dyDescent="0.2">
      <c r="A40" s="1630"/>
      <c r="B40" s="1631"/>
      <c r="C40" s="1631"/>
      <c r="D40" s="1631"/>
      <c r="E40" s="1631"/>
      <c r="F40" s="1631"/>
      <c r="G40" s="1631"/>
      <c r="H40" s="994"/>
      <c r="I40" s="994"/>
      <c r="J40" s="994"/>
      <c r="K40" s="994"/>
      <c r="L40" s="994"/>
      <c r="M40" s="994"/>
      <c r="N40" s="994"/>
      <c r="O40" s="994"/>
      <c r="P40" s="994"/>
      <c r="Q40" s="994"/>
      <c r="R40" s="994"/>
      <c r="S40" s="994"/>
      <c r="T40" s="1629"/>
      <c r="U40" s="1629"/>
      <c r="V40" s="1629"/>
      <c r="W40" s="1629"/>
      <c r="X40" s="1629"/>
      <c r="Y40" s="1629"/>
      <c r="Z40" s="1629"/>
      <c r="AA40" s="1629"/>
      <c r="AB40" s="1629"/>
      <c r="AC40" s="1629"/>
      <c r="AD40" s="1629"/>
      <c r="AE40" s="1629"/>
      <c r="AF40" s="1153"/>
      <c r="AG40" s="1154"/>
      <c r="AH40" s="1154"/>
      <c r="AI40" s="1333"/>
      <c r="AJ40" s="5"/>
      <c r="AK40" s="2154" t="str">
        <f t="shared" si="1"/>
        <v/>
      </c>
      <c r="AL40" s="2155"/>
      <c r="AM40" s="2155"/>
      <c r="AN40" s="2155" t="str">
        <f t="shared" si="2"/>
        <v/>
      </c>
      <c r="AO40" s="2155"/>
      <c r="AP40" s="2155"/>
      <c r="AQ40" s="2155" t="str">
        <f t="shared" si="3"/>
        <v/>
      </c>
      <c r="AR40" s="2155"/>
      <c r="AS40" s="2156"/>
      <c r="AT40" s="5"/>
      <c r="AU40" s="1976" t="str">
        <f t="shared" si="0"/>
        <v/>
      </c>
      <c r="AV40" s="1977"/>
      <c r="AW40" s="1977"/>
      <c r="AX40" s="1977"/>
      <c r="AY40" s="1977"/>
      <c r="AZ40" s="1977"/>
      <c r="BA40" s="1977"/>
      <c r="BB40" s="1977"/>
      <c r="BC40" s="1977"/>
      <c r="BD40" s="1978"/>
      <c r="BE40" s="5"/>
      <c r="BF40" s="1430"/>
      <c r="BG40" s="1431"/>
      <c r="BH40" s="1004">
        <v>3</v>
      </c>
      <c r="BI40" s="1004"/>
      <c r="BJ40" s="2134" t="s">
        <v>353</v>
      </c>
      <c r="BK40" s="1015"/>
      <c r="BL40" s="1015"/>
      <c r="BM40" s="1015"/>
      <c r="BN40" s="1015"/>
      <c r="BO40" s="1015"/>
      <c r="BP40" s="1015"/>
      <c r="BQ40" s="1015"/>
      <c r="BR40" s="1015"/>
      <c r="BS40" s="1015"/>
      <c r="BT40" s="1015"/>
      <c r="BU40" s="1015"/>
      <c r="BV40" s="1015"/>
      <c r="BW40" s="1015"/>
      <c r="BX40" s="1015"/>
      <c r="BY40" s="1015"/>
      <c r="BZ40" s="1015"/>
      <c r="CA40" s="1015"/>
      <c r="CB40" s="1015"/>
      <c r="CC40" s="1015"/>
      <c r="CD40" s="1015"/>
      <c r="CE40" s="1015"/>
      <c r="CF40" s="1015"/>
      <c r="CG40" s="1015"/>
      <c r="CH40" s="1015"/>
      <c r="CI40" s="1015"/>
      <c r="CJ40" s="1015"/>
      <c r="CK40" s="2152"/>
    </row>
    <row r="41" spans="1:89" s="34" customFormat="1" ht="12" customHeight="1" x14ac:dyDescent="0.2">
      <c r="A41" s="1630"/>
      <c r="B41" s="1631"/>
      <c r="C41" s="1631"/>
      <c r="D41" s="1631"/>
      <c r="E41" s="1631"/>
      <c r="F41" s="1631"/>
      <c r="G41" s="1631"/>
      <c r="H41" s="1010"/>
      <c r="I41" s="1010"/>
      <c r="J41" s="1010"/>
      <c r="K41" s="1010"/>
      <c r="L41" s="1010"/>
      <c r="M41" s="1010"/>
      <c r="N41" s="994"/>
      <c r="O41" s="994"/>
      <c r="P41" s="994"/>
      <c r="Q41" s="994"/>
      <c r="R41" s="994"/>
      <c r="S41" s="994"/>
      <c r="T41" s="1629"/>
      <c r="U41" s="1629"/>
      <c r="V41" s="1629"/>
      <c r="W41" s="1629"/>
      <c r="X41" s="1629"/>
      <c r="Y41" s="1629"/>
      <c r="Z41" s="1629"/>
      <c r="AA41" s="1629"/>
      <c r="AB41" s="1629"/>
      <c r="AC41" s="1629"/>
      <c r="AD41" s="1629"/>
      <c r="AE41" s="1629"/>
      <c r="AF41" s="1153"/>
      <c r="AG41" s="1154"/>
      <c r="AH41" s="1154"/>
      <c r="AI41" s="1333"/>
      <c r="AJ41" s="5"/>
      <c r="AK41" s="2154" t="str">
        <f t="shared" si="1"/>
        <v/>
      </c>
      <c r="AL41" s="2155"/>
      <c r="AM41" s="2155"/>
      <c r="AN41" s="2155" t="str">
        <f t="shared" si="2"/>
        <v/>
      </c>
      <c r="AO41" s="2155"/>
      <c r="AP41" s="2155"/>
      <c r="AQ41" s="2155" t="str">
        <f t="shared" si="3"/>
        <v/>
      </c>
      <c r="AR41" s="2155"/>
      <c r="AS41" s="2156"/>
      <c r="AT41" s="5"/>
      <c r="AU41" s="1976" t="str">
        <f t="shared" si="0"/>
        <v/>
      </c>
      <c r="AV41" s="1977"/>
      <c r="AW41" s="1977"/>
      <c r="AX41" s="1977"/>
      <c r="AY41" s="1977"/>
      <c r="AZ41" s="1977"/>
      <c r="BA41" s="1977"/>
      <c r="BB41" s="1977"/>
      <c r="BC41" s="1977"/>
      <c r="BD41" s="1978"/>
      <c r="BE41" s="5"/>
      <c r="BF41" s="1430"/>
      <c r="BG41" s="1431"/>
      <c r="BH41" s="1004">
        <v>4</v>
      </c>
      <c r="BI41" s="1004"/>
      <c r="BJ41" s="2134" t="s">
        <v>212</v>
      </c>
      <c r="BK41" s="1015"/>
      <c r="BL41" s="1015"/>
      <c r="BM41" s="1015"/>
      <c r="BN41" s="1015"/>
      <c r="BO41" s="1015"/>
      <c r="BP41" s="1015"/>
      <c r="BQ41" s="1015"/>
      <c r="BR41" s="1015"/>
      <c r="BS41" s="1015"/>
      <c r="BT41" s="1015"/>
      <c r="BU41" s="1015"/>
      <c r="BV41" s="1015"/>
      <c r="BW41" s="1015"/>
      <c r="BX41" s="1015"/>
      <c r="BY41" s="1015"/>
      <c r="BZ41" s="1015"/>
      <c r="CA41" s="1015"/>
      <c r="CB41" s="1015"/>
      <c r="CC41" s="1015"/>
      <c r="CD41" s="1015"/>
      <c r="CE41" s="1015"/>
      <c r="CF41" s="1015"/>
      <c r="CG41" s="1015"/>
      <c r="CH41" s="1015"/>
      <c r="CI41" s="1015"/>
      <c r="CJ41" s="1015"/>
      <c r="CK41" s="2152"/>
    </row>
    <row r="42" spans="1:89" s="34" customFormat="1" ht="12" customHeight="1" x14ac:dyDescent="0.2">
      <c r="A42" s="1630"/>
      <c r="B42" s="1631"/>
      <c r="C42" s="1631"/>
      <c r="D42" s="1631"/>
      <c r="E42" s="1631"/>
      <c r="F42" s="1631"/>
      <c r="G42" s="1631"/>
      <c r="H42" s="994"/>
      <c r="I42" s="994"/>
      <c r="J42" s="994"/>
      <c r="K42" s="994"/>
      <c r="L42" s="994"/>
      <c r="M42" s="994"/>
      <c r="N42" s="994"/>
      <c r="O42" s="994"/>
      <c r="P42" s="994"/>
      <c r="Q42" s="994"/>
      <c r="R42" s="994"/>
      <c r="S42" s="994"/>
      <c r="T42" s="1629"/>
      <c r="U42" s="1629"/>
      <c r="V42" s="1629"/>
      <c r="W42" s="1629"/>
      <c r="X42" s="1629"/>
      <c r="Y42" s="1629"/>
      <c r="Z42" s="1629"/>
      <c r="AA42" s="1629"/>
      <c r="AB42" s="1629"/>
      <c r="AC42" s="1629"/>
      <c r="AD42" s="1629"/>
      <c r="AE42" s="1629"/>
      <c r="AF42" s="1153"/>
      <c r="AG42" s="1154"/>
      <c r="AH42" s="1154"/>
      <c r="AI42" s="1333"/>
      <c r="AJ42" s="5"/>
      <c r="AK42" s="2154" t="str">
        <f t="shared" si="1"/>
        <v/>
      </c>
      <c r="AL42" s="2155"/>
      <c r="AM42" s="2155"/>
      <c r="AN42" s="2155" t="str">
        <f t="shared" si="2"/>
        <v/>
      </c>
      <c r="AO42" s="2155"/>
      <c r="AP42" s="2155"/>
      <c r="AQ42" s="2155" t="str">
        <f t="shared" si="3"/>
        <v/>
      </c>
      <c r="AR42" s="2155"/>
      <c r="AS42" s="2156"/>
      <c r="AT42" s="5"/>
      <c r="AU42" s="1976" t="str">
        <f t="shared" si="0"/>
        <v/>
      </c>
      <c r="AV42" s="1977"/>
      <c r="AW42" s="1977"/>
      <c r="AX42" s="1977"/>
      <c r="AY42" s="1977"/>
      <c r="AZ42" s="1977"/>
      <c r="BA42" s="1977"/>
      <c r="BB42" s="1977"/>
      <c r="BC42" s="1977"/>
      <c r="BD42" s="1978"/>
      <c r="BE42" s="5"/>
      <c r="BF42" s="1430"/>
      <c r="BG42" s="1431"/>
      <c r="BH42" s="1004">
        <v>5</v>
      </c>
      <c r="BI42" s="1004"/>
      <c r="BJ42" s="2134" t="s">
        <v>210</v>
      </c>
      <c r="BK42" s="1015"/>
      <c r="BL42" s="1015"/>
      <c r="BM42" s="1015"/>
      <c r="BN42" s="1015"/>
      <c r="BO42" s="1015"/>
      <c r="BP42" s="1015"/>
      <c r="BQ42" s="1015"/>
      <c r="BR42" s="1015"/>
      <c r="BS42" s="1015"/>
      <c r="BT42" s="1015"/>
      <c r="BU42" s="1015"/>
      <c r="BV42" s="1015"/>
      <c r="BW42" s="1015"/>
      <c r="BX42" s="1015"/>
      <c r="BY42" s="1015"/>
      <c r="BZ42" s="1015"/>
      <c r="CA42" s="1015"/>
      <c r="CB42" s="1015"/>
      <c r="CC42" s="1015"/>
      <c r="CD42" s="1015"/>
      <c r="CE42" s="1015"/>
      <c r="CF42" s="1015"/>
      <c r="CG42" s="1015"/>
      <c r="CH42" s="1015"/>
      <c r="CI42" s="1015"/>
      <c r="CJ42" s="1015"/>
      <c r="CK42" s="2152"/>
    </row>
    <row r="43" spans="1:89" s="434" customFormat="1" ht="12" customHeight="1" x14ac:dyDescent="0.2">
      <c r="A43" s="1630"/>
      <c r="B43" s="1631"/>
      <c r="C43" s="1631"/>
      <c r="D43" s="1631"/>
      <c r="E43" s="1631"/>
      <c r="F43" s="1631"/>
      <c r="G43" s="1631"/>
      <c r="H43" s="1010"/>
      <c r="I43" s="1010"/>
      <c r="J43" s="1010"/>
      <c r="K43" s="1010"/>
      <c r="L43" s="1010"/>
      <c r="M43" s="1010"/>
      <c r="N43" s="994"/>
      <c r="O43" s="994"/>
      <c r="P43" s="994"/>
      <c r="Q43" s="994"/>
      <c r="R43" s="994"/>
      <c r="S43" s="994"/>
      <c r="T43" s="1629"/>
      <c r="U43" s="1629"/>
      <c r="V43" s="1629"/>
      <c r="W43" s="1629"/>
      <c r="X43" s="1629"/>
      <c r="Y43" s="1629"/>
      <c r="Z43" s="1629"/>
      <c r="AA43" s="1629"/>
      <c r="AB43" s="1629"/>
      <c r="AC43" s="1629"/>
      <c r="AD43" s="1629"/>
      <c r="AE43" s="1629"/>
      <c r="AF43" s="1153"/>
      <c r="AG43" s="1154"/>
      <c r="AH43" s="1154"/>
      <c r="AI43" s="1333"/>
      <c r="AJ43" s="5"/>
      <c r="AK43" s="2154" t="str">
        <f t="shared" si="1"/>
        <v/>
      </c>
      <c r="AL43" s="2155"/>
      <c r="AM43" s="2155"/>
      <c r="AN43" s="2155" t="str">
        <f t="shared" si="2"/>
        <v/>
      </c>
      <c r="AO43" s="2155"/>
      <c r="AP43" s="2155"/>
      <c r="AQ43" s="2155" t="str">
        <f t="shared" si="3"/>
        <v/>
      </c>
      <c r="AR43" s="2155"/>
      <c r="AS43" s="2156"/>
      <c r="AT43" s="5"/>
      <c r="AU43" s="1976" t="str">
        <f t="shared" si="0"/>
        <v/>
      </c>
      <c r="AV43" s="1977"/>
      <c r="AW43" s="1977"/>
      <c r="AX43" s="1977"/>
      <c r="AY43" s="1977"/>
      <c r="AZ43" s="1977"/>
      <c r="BA43" s="1977"/>
      <c r="BB43" s="1977"/>
      <c r="BC43" s="1977"/>
      <c r="BD43" s="1978"/>
      <c r="BE43" s="5"/>
      <c r="BF43" s="1430"/>
      <c r="BG43" s="1431"/>
      <c r="BH43" s="1004">
        <v>6</v>
      </c>
      <c r="BI43" s="1004"/>
      <c r="BJ43" s="2134" t="s">
        <v>352</v>
      </c>
      <c r="BK43" s="1015"/>
      <c r="BL43" s="1015"/>
      <c r="BM43" s="1015"/>
      <c r="BN43" s="1015"/>
      <c r="BO43" s="1015"/>
      <c r="BP43" s="1015"/>
      <c r="BQ43" s="1015"/>
      <c r="BR43" s="1015"/>
      <c r="BS43" s="1015"/>
      <c r="BT43" s="1015"/>
      <c r="BU43" s="1015"/>
      <c r="BV43" s="1015"/>
      <c r="BW43" s="1015"/>
      <c r="BX43" s="1015"/>
      <c r="BY43" s="1015"/>
      <c r="BZ43" s="1015"/>
      <c r="CA43" s="1015"/>
      <c r="CB43" s="1015"/>
      <c r="CC43" s="1015"/>
      <c r="CD43" s="1015"/>
      <c r="CE43" s="1015"/>
      <c r="CF43" s="1015"/>
      <c r="CG43" s="1015"/>
      <c r="CH43" s="1015"/>
      <c r="CI43" s="1015"/>
      <c r="CJ43" s="1015"/>
      <c r="CK43" s="2152"/>
    </row>
    <row r="44" spans="1:89" s="34" customFormat="1" ht="12" customHeight="1" x14ac:dyDescent="0.2">
      <c r="A44" s="1630"/>
      <c r="B44" s="1631"/>
      <c r="C44" s="1631"/>
      <c r="D44" s="1631"/>
      <c r="E44" s="1631"/>
      <c r="F44" s="1631"/>
      <c r="G44" s="1631"/>
      <c r="H44" s="994"/>
      <c r="I44" s="994"/>
      <c r="J44" s="994"/>
      <c r="K44" s="994"/>
      <c r="L44" s="994"/>
      <c r="M44" s="994"/>
      <c r="N44" s="994"/>
      <c r="O44" s="994"/>
      <c r="P44" s="994"/>
      <c r="Q44" s="994"/>
      <c r="R44" s="994"/>
      <c r="S44" s="994"/>
      <c r="T44" s="1629"/>
      <c r="U44" s="1629"/>
      <c r="V44" s="1629"/>
      <c r="W44" s="1629"/>
      <c r="X44" s="1629"/>
      <c r="Y44" s="1629"/>
      <c r="Z44" s="1629"/>
      <c r="AA44" s="1629"/>
      <c r="AB44" s="1629"/>
      <c r="AC44" s="1629"/>
      <c r="AD44" s="1629"/>
      <c r="AE44" s="1629"/>
      <c r="AF44" s="1153"/>
      <c r="AG44" s="1154"/>
      <c r="AH44" s="1154"/>
      <c r="AI44" s="1333"/>
      <c r="AJ44" s="5"/>
      <c r="AK44" s="2154" t="str">
        <f t="shared" si="1"/>
        <v/>
      </c>
      <c r="AL44" s="2155"/>
      <c r="AM44" s="2155"/>
      <c r="AN44" s="2155" t="str">
        <f t="shared" si="2"/>
        <v/>
      </c>
      <c r="AO44" s="2155"/>
      <c r="AP44" s="2155"/>
      <c r="AQ44" s="2155" t="str">
        <f t="shared" si="3"/>
        <v/>
      </c>
      <c r="AR44" s="2155"/>
      <c r="AS44" s="2156"/>
      <c r="AT44" s="5"/>
      <c r="AU44" s="1976" t="str">
        <f t="shared" si="0"/>
        <v/>
      </c>
      <c r="AV44" s="1977"/>
      <c r="AW44" s="1977"/>
      <c r="AX44" s="1977"/>
      <c r="AY44" s="1977"/>
      <c r="AZ44" s="1977"/>
      <c r="BA44" s="1977"/>
      <c r="BB44" s="1977"/>
      <c r="BC44" s="1977"/>
      <c r="BD44" s="1978"/>
      <c r="BE44" s="5"/>
      <c r="BF44" s="1430"/>
      <c r="BG44" s="1431"/>
      <c r="BH44" s="1004">
        <v>7</v>
      </c>
      <c r="BI44" s="1004"/>
      <c r="BJ44" s="2134" t="s">
        <v>351</v>
      </c>
      <c r="BK44" s="1015"/>
      <c r="BL44" s="1015"/>
      <c r="BM44" s="1015"/>
      <c r="BN44" s="1015"/>
      <c r="BO44" s="1015"/>
      <c r="BP44" s="1015"/>
      <c r="BQ44" s="1015"/>
      <c r="BR44" s="1015"/>
      <c r="BS44" s="1015"/>
      <c r="BT44" s="1015"/>
      <c r="BU44" s="1015"/>
      <c r="BV44" s="1015"/>
      <c r="BW44" s="1015"/>
      <c r="BX44" s="1015"/>
      <c r="BY44" s="1015"/>
      <c r="BZ44" s="1015"/>
      <c r="CA44" s="1015"/>
      <c r="CB44" s="1015"/>
      <c r="CC44" s="1015"/>
      <c r="CD44" s="1015"/>
      <c r="CE44" s="1015"/>
      <c r="CF44" s="1015"/>
      <c r="CG44" s="1015"/>
      <c r="CH44" s="1015"/>
      <c r="CI44" s="1015"/>
      <c r="CJ44" s="1015"/>
      <c r="CK44" s="2152"/>
    </row>
    <row r="45" spans="1:89" s="34" customFormat="1" ht="12" customHeight="1" x14ac:dyDescent="0.2">
      <c r="A45" s="1630"/>
      <c r="B45" s="1631"/>
      <c r="C45" s="1631"/>
      <c r="D45" s="1631"/>
      <c r="E45" s="1631"/>
      <c r="F45" s="1631"/>
      <c r="G45" s="1631"/>
      <c r="H45" s="1010"/>
      <c r="I45" s="1010"/>
      <c r="J45" s="1010"/>
      <c r="K45" s="1010"/>
      <c r="L45" s="1010"/>
      <c r="M45" s="1010"/>
      <c r="N45" s="994"/>
      <c r="O45" s="994"/>
      <c r="P45" s="994"/>
      <c r="Q45" s="994"/>
      <c r="R45" s="994"/>
      <c r="S45" s="994"/>
      <c r="T45" s="1629"/>
      <c r="U45" s="1629"/>
      <c r="V45" s="1629"/>
      <c r="W45" s="1629"/>
      <c r="X45" s="1629"/>
      <c r="Y45" s="1629"/>
      <c r="Z45" s="1629"/>
      <c r="AA45" s="1629"/>
      <c r="AB45" s="1629"/>
      <c r="AC45" s="1629"/>
      <c r="AD45" s="1629"/>
      <c r="AE45" s="1629"/>
      <c r="AF45" s="1153"/>
      <c r="AG45" s="1154"/>
      <c r="AH45" s="1154"/>
      <c r="AI45" s="1333"/>
      <c r="AJ45" s="5"/>
      <c r="AK45" s="2154" t="str">
        <f t="shared" si="1"/>
        <v/>
      </c>
      <c r="AL45" s="2155"/>
      <c r="AM45" s="2155"/>
      <c r="AN45" s="2155" t="str">
        <f t="shared" si="2"/>
        <v/>
      </c>
      <c r="AO45" s="2155"/>
      <c r="AP45" s="2155"/>
      <c r="AQ45" s="2155" t="str">
        <f t="shared" si="3"/>
        <v/>
      </c>
      <c r="AR45" s="2155"/>
      <c r="AS45" s="2156"/>
      <c r="AT45" s="5"/>
      <c r="AU45" s="1976" t="str">
        <f t="shared" si="0"/>
        <v/>
      </c>
      <c r="AV45" s="1977"/>
      <c r="AW45" s="1977"/>
      <c r="AX45" s="1977"/>
      <c r="AY45" s="1977"/>
      <c r="AZ45" s="1977"/>
      <c r="BA45" s="1977"/>
      <c r="BB45" s="1977"/>
      <c r="BC45" s="1977"/>
      <c r="BD45" s="1978"/>
      <c r="BE45" s="5"/>
      <c r="BF45" s="1430"/>
      <c r="BG45" s="1431"/>
      <c r="BH45" s="1004">
        <v>8</v>
      </c>
      <c r="BI45" s="1004"/>
      <c r="BJ45" s="2134" t="s">
        <v>209</v>
      </c>
      <c r="BK45" s="1015"/>
      <c r="BL45" s="1015"/>
      <c r="BM45" s="1015"/>
      <c r="BN45" s="1015"/>
      <c r="BO45" s="1015"/>
      <c r="BP45" s="1015"/>
      <c r="BQ45" s="1015"/>
      <c r="BR45" s="1015"/>
      <c r="BS45" s="1015"/>
      <c r="BT45" s="1015"/>
      <c r="BU45" s="1015"/>
      <c r="BV45" s="1015"/>
      <c r="BW45" s="1015"/>
      <c r="BX45" s="1015"/>
      <c r="BY45" s="1015"/>
      <c r="BZ45" s="1015"/>
      <c r="CA45" s="1015"/>
      <c r="CB45" s="1015"/>
      <c r="CC45" s="1015"/>
      <c r="CD45" s="1015"/>
      <c r="CE45" s="1015"/>
      <c r="CF45" s="1015"/>
      <c r="CG45" s="1015"/>
      <c r="CH45" s="1015"/>
      <c r="CI45" s="1015"/>
      <c r="CJ45" s="1015"/>
      <c r="CK45" s="2152"/>
    </row>
    <row r="46" spans="1:89" s="34" customFormat="1" ht="12" customHeight="1" x14ac:dyDescent="0.2">
      <c r="A46" s="1630"/>
      <c r="B46" s="1631"/>
      <c r="C46" s="1631"/>
      <c r="D46" s="1631"/>
      <c r="E46" s="1631"/>
      <c r="F46" s="1631"/>
      <c r="G46" s="1631"/>
      <c r="H46" s="994"/>
      <c r="I46" s="994"/>
      <c r="J46" s="994"/>
      <c r="K46" s="994"/>
      <c r="L46" s="994"/>
      <c r="M46" s="994"/>
      <c r="N46" s="994"/>
      <c r="O46" s="994"/>
      <c r="P46" s="994"/>
      <c r="Q46" s="994"/>
      <c r="R46" s="994"/>
      <c r="S46" s="994"/>
      <c r="T46" s="1629"/>
      <c r="U46" s="1629"/>
      <c r="V46" s="1629"/>
      <c r="W46" s="1629"/>
      <c r="X46" s="1629"/>
      <c r="Y46" s="1629"/>
      <c r="Z46" s="1629"/>
      <c r="AA46" s="1629"/>
      <c r="AB46" s="1629"/>
      <c r="AC46" s="1629"/>
      <c r="AD46" s="1629"/>
      <c r="AE46" s="1629"/>
      <c r="AF46" s="1153"/>
      <c r="AG46" s="1154"/>
      <c r="AH46" s="1154"/>
      <c r="AI46" s="1333"/>
      <c r="AJ46" s="5"/>
      <c r="AK46" s="2154" t="str">
        <f t="shared" si="1"/>
        <v/>
      </c>
      <c r="AL46" s="2155"/>
      <c r="AM46" s="2155"/>
      <c r="AN46" s="2155" t="str">
        <f t="shared" si="2"/>
        <v/>
      </c>
      <c r="AO46" s="2155"/>
      <c r="AP46" s="2155"/>
      <c r="AQ46" s="2155" t="str">
        <f t="shared" si="3"/>
        <v/>
      </c>
      <c r="AR46" s="2155"/>
      <c r="AS46" s="2156"/>
      <c r="AT46" s="5"/>
      <c r="AU46" s="1976" t="str">
        <f t="shared" si="0"/>
        <v/>
      </c>
      <c r="AV46" s="1977"/>
      <c r="AW46" s="1977"/>
      <c r="AX46" s="1977"/>
      <c r="AY46" s="1977"/>
      <c r="AZ46" s="1977"/>
      <c r="BA46" s="1977"/>
      <c r="BB46" s="1977"/>
      <c r="BC46" s="1977"/>
      <c r="BD46" s="1978"/>
      <c r="BE46" s="5"/>
      <c r="BF46" s="1430"/>
      <c r="BG46" s="1431"/>
      <c r="BH46" s="1004">
        <v>9</v>
      </c>
      <c r="BI46" s="1004"/>
      <c r="BJ46" s="2134" t="s">
        <v>208</v>
      </c>
      <c r="BK46" s="1015"/>
      <c r="BL46" s="1015"/>
      <c r="BM46" s="1015"/>
      <c r="BN46" s="1015"/>
      <c r="BO46" s="1015"/>
      <c r="BP46" s="1015"/>
      <c r="BQ46" s="1015"/>
      <c r="BR46" s="1015"/>
      <c r="BS46" s="1015"/>
      <c r="BT46" s="1015"/>
      <c r="BU46" s="1015"/>
      <c r="BV46" s="1015"/>
      <c r="BW46" s="1015"/>
      <c r="BX46" s="1015"/>
      <c r="BY46" s="1015"/>
      <c r="BZ46" s="1015"/>
      <c r="CA46" s="1015"/>
      <c r="CB46" s="1015"/>
      <c r="CC46" s="1015"/>
      <c r="CD46" s="1015"/>
      <c r="CE46" s="1015"/>
      <c r="CF46" s="1015"/>
      <c r="CG46" s="1015"/>
      <c r="CH46" s="1015"/>
      <c r="CI46" s="1015"/>
      <c r="CJ46" s="1015"/>
      <c r="CK46" s="2152"/>
    </row>
    <row r="47" spans="1:89" s="34" customFormat="1" ht="12" customHeight="1" x14ac:dyDescent="0.2">
      <c r="A47" s="1630"/>
      <c r="B47" s="1631"/>
      <c r="C47" s="1631"/>
      <c r="D47" s="1631"/>
      <c r="E47" s="1631"/>
      <c r="F47" s="1631"/>
      <c r="G47" s="1631"/>
      <c r="H47" s="1010"/>
      <c r="I47" s="1010"/>
      <c r="J47" s="1010"/>
      <c r="K47" s="1010"/>
      <c r="L47" s="1010"/>
      <c r="M47" s="1010"/>
      <c r="N47" s="994"/>
      <c r="O47" s="994"/>
      <c r="P47" s="994"/>
      <c r="Q47" s="950"/>
      <c r="R47" s="950"/>
      <c r="S47" s="950"/>
      <c r="T47" s="1629"/>
      <c r="U47" s="1629"/>
      <c r="V47" s="1629"/>
      <c r="W47" s="1629"/>
      <c r="X47" s="1629"/>
      <c r="Y47" s="1629"/>
      <c r="Z47" s="1629"/>
      <c r="AA47" s="1629"/>
      <c r="AB47" s="1629"/>
      <c r="AC47" s="1629"/>
      <c r="AD47" s="1629"/>
      <c r="AE47" s="1629"/>
      <c r="AF47" s="1153"/>
      <c r="AG47" s="1154"/>
      <c r="AH47" s="1154"/>
      <c r="AI47" s="1333"/>
      <c r="AJ47" s="5"/>
      <c r="AK47" s="2154" t="str">
        <f t="shared" si="1"/>
        <v/>
      </c>
      <c r="AL47" s="2155"/>
      <c r="AM47" s="2155"/>
      <c r="AN47" s="2155" t="str">
        <f t="shared" si="2"/>
        <v/>
      </c>
      <c r="AO47" s="2155"/>
      <c r="AP47" s="2155"/>
      <c r="AQ47" s="2155" t="str">
        <f t="shared" si="3"/>
        <v/>
      </c>
      <c r="AR47" s="2155"/>
      <c r="AS47" s="2156"/>
      <c r="AT47" s="5"/>
      <c r="AU47" s="1976" t="str">
        <f t="shared" si="0"/>
        <v/>
      </c>
      <c r="AV47" s="1977"/>
      <c r="AW47" s="1977"/>
      <c r="AX47" s="1977"/>
      <c r="AY47" s="1977"/>
      <c r="AZ47" s="1977"/>
      <c r="BA47" s="1977"/>
      <c r="BB47" s="1977"/>
      <c r="BC47" s="1977"/>
      <c r="BD47" s="1978"/>
      <c r="BE47" s="5"/>
      <c r="BF47" s="1430"/>
      <c r="BG47" s="1431"/>
      <c r="BH47" s="1004">
        <v>10</v>
      </c>
      <c r="BI47" s="1004"/>
      <c r="BJ47" s="2134" t="s">
        <v>207</v>
      </c>
      <c r="BK47" s="1015"/>
      <c r="BL47" s="1015"/>
      <c r="BM47" s="1015"/>
      <c r="BN47" s="1015"/>
      <c r="BO47" s="1015"/>
      <c r="BP47" s="1015"/>
      <c r="BQ47" s="1015"/>
      <c r="BR47" s="1015"/>
      <c r="BS47" s="1015"/>
      <c r="BT47" s="1015"/>
      <c r="BU47" s="1015"/>
      <c r="BV47" s="1015"/>
      <c r="BW47" s="1015"/>
      <c r="BX47" s="1015"/>
      <c r="BY47" s="1015"/>
      <c r="BZ47" s="1015"/>
      <c r="CA47" s="1015"/>
      <c r="CB47" s="1015"/>
      <c r="CC47" s="1015"/>
      <c r="CD47" s="1015"/>
      <c r="CE47" s="1015"/>
      <c r="CF47" s="1015"/>
      <c r="CG47" s="1015"/>
      <c r="CH47" s="1015"/>
      <c r="CI47" s="1015"/>
      <c r="CJ47" s="1015"/>
      <c r="CK47" s="2152"/>
    </row>
    <row r="48" spans="1:89" s="34" customFormat="1" ht="12" customHeight="1" x14ac:dyDescent="0.2">
      <c r="A48" s="1630"/>
      <c r="B48" s="1631"/>
      <c r="C48" s="1631"/>
      <c r="D48" s="1631"/>
      <c r="E48" s="1631"/>
      <c r="F48" s="1631"/>
      <c r="G48" s="1631"/>
      <c r="H48" s="994"/>
      <c r="I48" s="994"/>
      <c r="J48" s="994"/>
      <c r="K48" s="994"/>
      <c r="L48" s="994"/>
      <c r="M48" s="994"/>
      <c r="N48" s="994"/>
      <c r="O48" s="994"/>
      <c r="P48" s="994"/>
      <c r="Q48" s="994"/>
      <c r="R48" s="994"/>
      <c r="S48" s="994"/>
      <c r="T48" s="1629"/>
      <c r="U48" s="1629"/>
      <c r="V48" s="1629"/>
      <c r="W48" s="1629"/>
      <c r="X48" s="1629"/>
      <c r="Y48" s="1629"/>
      <c r="Z48" s="1629"/>
      <c r="AA48" s="1629"/>
      <c r="AB48" s="1629"/>
      <c r="AC48" s="1629"/>
      <c r="AD48" s="1629"/>
      <c r="AE48" s="1629"/>
      <c r="AF48" s="1153"/>
      <c r="AG48" s="1154"/>
      <c r="AH48" s="1154"/>
      <c r="AI48" s="1333"/>
      <c r="AJ48" s="5"/>
      <c r="AK48" s="2154" t="str">
        <f t="shared" si="1"/>
        <v/>
      </c>
      <c r="AL48" s="2155"/>
      <c r="AM48" s="2155"/>
      <c r="AN48" s="2155" t="str">
        <f t="shared" si="2"/>
        <v/>
      </c>
      <c r="AO48" s="2155"/>
      <c r="AP48" s="2155"/>
      <c r="AQ48" s="2155" t="str">
        <f t="shared" si="3"/>
        <v/>
      </c>
      <c r="AR48" s="2155"/>
      <c r="AS48" s="2156"/>
      <c r="AT48" s="5"/>
      <c r="AU48" s="1976" t="str">
        <f t="shared" si="0"/>
        <v/>
      </c>
      <c r="AV48" s="1977"/>
      <c r="AW48" s="1977"/>
      <c r="AX48" s="1977"/>
      <c r="AY48" s="1977"/>
      <c r="AZ48" s="1977"/>
      <c r="BA48" s="1977"/>
      <c r="BB48" s="1977"/>
      <c r="BC48" s="1977"/>
      <c r="BD48" s="1978"/>
      <c r="BE48" s="5"/>
      <c r="BF48" s="1430"/>
      <c r="BG48" s="1431"/>
      <c r="BH48" s="1004">
        <v>11</v>
      </c>
      <c r="BI48" s="1004"/>
      <c r="BJ48" s="2134" t="s">
        <v>205</v>
      </c>
      <c r="BK48" s="1015"/>
      <c r="BL48" s="1015"/>
      <c r="BM48" s="1015"/>
      <c r="BN48" s="1015"/>
      <c r="BO48" s="1015"/>
      <c r="BP48" s="1015"/>
      <c r="BQ48" s="1015"/>
      <c r="BR48" s="1015"/>
      <c r="BS48" s="1015"/>
      <c r="BT48" s="1015"/>
      <c r="BU48" s="1015"/>
      <c r="BV48" s="1015"/>
      <c r="BW48" s="1015"/>
      <c r="BX48" s="1015"/>
      <c r="BY48" s="1015"/>
      <c r="BZ48" s="1015"/>
      <c r="CA48" s="1015"/>
      <c r="CB48" s="1015"/>
      <c r="CC48" s="1015"/>
      <c r="CD48" s="1015"/>
      <c r="CE48" s="1015"/>
      <c r="CF48" s="1015"/>
      <c r="CG48" s="1015"/>
      <c r="CH48" s="1015"/>
      <c r="CI48" s="1015"/>
      <c r="CJ48" s="1015"/>
      <c r="CK48" s="2152"/>
    </row>
    <row r="49" spans="1:89" s="34" customFormat="1" ht="12" customHeight="1" x14ac:dyDescent="0.2">
      <c r="A49" s="1630"/>
      <c r="B49" s="1631"/>
      <c r="C49" s="1631"/>
      <c r="D49" s="1631"/>
      <c r="E49" s="1631"/>
      <c r="F49" s="1631"/>
      <c r="G49" s="1631"/>
      <c r="H49" s="1010"/>
      <c r="I49" s="1010"/>
      <c r="J49" s="1010"/>
      <c r="K49" s="1010"/>
      <c r="L49" s="1010"/>
      <c r="M49" s="1010"/>
      <c r="N49" s="994"/>
      <c r="O49" s="994"/>
      <c r="P49" s="994"/>
      <c r="Q49" s="994"/>
      <c r="R49" s="994"/>
      <c r="S49" s="994"/>
      <c r="T49" s="1629"/>
      <c r="U49" s="1629"/>
      <c r="V49" s="1629"/>
      <c r="W49" s="1629"/>
      <c r="X49" s="1629"/>
      <c r="Y49" s="1629"/>
      <c r="Z49" s="1629"/>
      <c r="AA49" s="1629"/>
      <c r="AB49" s="1629"/>
      <c r="AC49" s="1629"/>
      <c r="AD49" s="1629"/>
      <c r="AE49" s="1629"/>
      <c r="AF49" s="1153"/>
      <c r="AG49" s="1154"/>
      <c r="AH49" s="1154"/>
      <c r="AI49" s="1333"/>
      <c r="AJ49" s="5"/>
      <c r="AK49" s="2154" t="str">
        <f t="shared" si="1"/>
        <v/>
      </c>
      <c r="AL49" s="2155"/>
      <c r="AM49" s="2155"/>
      <c r="AN49" s="2155" t="str">
        <f t="shared" si="2"/>
        <v/>
      </c>
      <c r="AO49" s="2155"/>
      <c r="AP49" s="2155"/>
      <c r="AQ49" s="2155" t="str">
        <f t="shared" si="3"/>
        <v/>
      </c>
      <c r="AR49" s="2155"/>
      <c r="AS49" s="2156"/>
      <c r="AT49" s="5"/>
      <c r="AU49" s="1976" t="str">
        <f t="shared" si="0"/>
        <v/>
      </c>
      <c r="AV49" s="1977"/>
      <c r="AW49" s="1977"/>
      <c r="AX49" s="1977"/>
      <c r="AY49" s="1977"/>
      <c r="AZ49" s="1977"/>
      <c r="BA49" s="1977"/>
      <c r="BB49" s="1977"/>
      <c r="BC49" s="1977"/>
      <c r="BD49" s="1978"/>
      <c r="BE49" s="5"/>
      <c r="BF49" s="1430"/>
      <c r="BG49" s="1431"/>
      <c r="BH49" s="1004">
        <v>12</v>
      </c>
      <c r="BI49" s="1004"/>
      <c r="BJ49" s="2134" t="s">
        <v>204</v>
      </c>
      <c r="BK49" s="1015"/>
      <c r="BL49" s="1015"/>
      <c r="BM49" s="1015"/>
      <c r="BN49" s="1015"/>
      <c r="BO49" s="1015"/>
      <c r="BP49" s="1015"/>
      <c r="BQ49" s="1015"/>
      <c r="BR49" s="1015"/>
      <c r="BS49" s="1015"/>
      <c r="BT49" s="1015"/>
      <c r="BU49" s="1015"/>
      <c r="BV49" s="1015"/>
      <c r="BW49" s="1015"/>
      <c r="BX49" s="1015"/>
      <c r="BY49" s="1015"/>
      <c r="BZ49" s="1015"/>
      <c r="CA49" s="1015"/>
      <c r="CB49" s="1015"/>
      <c r="CC49" s="1015"/>
      <c r="CD49" s="1015"/>
      <c r="CE49" s="1015"/>
      <c r="CF49" s="1015"/>
      <c r="CG49" s="1015"/>
      <c r="CH49" s="1015"/>
      <c r="CI49" s="1015"/>
      <c r="CJ49" s="1015"/>
      <c r="CK49" s="2152"/>
    </row>
    <row r="50" spans="1:89" s="34" customFormat="1" ht="12" customHeight="1" x14ac:dyDescent="0.2">
      <c r="A50" s="1630"/>
      <c r="B50" s="1631"/>
      <c r="C50" s="1631"/>
      <c r="D50" s="1631"/>
      <c r="E50" s="1631"/>
      <c r="F50" s="1631"/>
      <c r="G50" s="1631"/>
      <c r="H50" s="994"/>
      <c r="I50" s="994"/>
      <c r="J50" s="994"/>
      <c r="K50" s="994"/>
      <c r="L50" s="994"/>
      <c r="M50" s="994"/>
      <c r="N50" s="994"/>
      <c r="O50" s="994"/>
      <c r="P50" s="994"/>
      <c r="Q50" s="994"/>
      <c r="R50" s="994"/>
      <c r="S50" s="994"/>
      <c r="T50" s="1629"/>
      <c r="U50" s="1629"/>
      <c r="V50" s="1629"/>
      <c r="W50" s="1629"/>
      <c r="X50" s="1629"/>
      <c r="Y50" s="1629"/>
      <c r="Z50" s="1629"/>
      <c r="AA50" s="1629"/>
      <c r="AB50" s="1629"/>
      <c r="AC50" s="1629"/>
      <c r="AD50" s="1629"/>
      <c r="AE50" s="1629"/>
      <c r="AF50" s="1153"/>
      <c r="AG50" s="1154"/>
      <c r="AH50" s="1154"/>
      <c r="AI50" s="1333"/>
      <c r="AJ50" s="5"/>
      <c r="AK50" s="2154" t="str">
        <f t="shared" si="1"/>
        <v/>
      </c>
      <c r="AL50" s="2155"/>
      <c r="AM50" s="2155"/>
      <c r="AN50" s="2155" t="str">
        <f t="shared" si="2"/>
        <v/>
      </c>
      <c r="AO50" s="2155"/>
      <c r="AP50" s="2155"/>
      <c r="AQ50" s="2155" t="str">
        <f t="shared" si="3"/>
        <v/>
      </c>
      <c r="AR50" s="2155"/>
      <c r="AS50" s="2156"/>
      <c r="AT50" s="5"/>
      <c r="AU50" s="1976" t="str">
        <f t="shared" si="0"/>
        <v/>
      </c>
      <c r="AV50" s="1977"/>
      <c r="AW50" s="1977"/>
      <c r="AX50" s="1977"/>
      <c r="AY50" s="1977"/>
      <c r="AZ50" s="1977"/>
      <c r="BA50" s="1977"/>
      <c r="BB50" s="1977"/>
      <c r="BC50" s="1977"/>
      <c r="BD50" s="1978"/>
      <c r="BE50" s="5"/>
      <c r="BF50" s="1430"/>
      <c r="BG50" s="1431"/>
      <c r="BH50" s="1004">
        <v>13</v>
      </c>
      <c r="BI50" s="1004"/>
      <c r="BJ50" s="2134" t="s">
        <v>350</v>
      </c>
      <c r="BK50" s="1015"/>
      <c r="BL50" s="1015"/>
      <c r="BM50" s="1015"/>
      <c r="BN50" s="1015"/>
      <c r="BO50" s="1015"/>
      <c r="BP50" s="1015"/>
      <c r="BQ50" s="1015"/>
      <c r="BR50" s="1015"/>
      <c r="BS50" s="1015"/>
      <c r="BT50" s="1015"/>
      <c r="BU50" s="1015"/>
      <c r="BV50" s="1015"/>
      <c r="BW50" s="1015"/>
      <c r="BX50" s="1015"/>
      <c r="BY50" s="1015"/>
      <c r="BZ50" s="1015"/>
      <c r="CA50" s="1015"/>
      <c r="CB50" s="1015"/>
      <c r="CC50" s="1015"/>
      <c r="CD50" s="1015"/>
      <c r="CE50" s="1015"/>
      <c r="CF50" s="1015"/>
      <c r="CG50" s="1015"/>
      <c r="CH50" s="1015"/>
      <c r="CI50" s="1015"/>
      <c r="CJ50" s="1015"/>
      <c r="CK50" s="2152"/>
    </row>
    <row r="51" spans="1:89" s="230" customFormat="1" ht="12" customHeight="1" thickBot="1" x14ac:dyDescent="0.25">
      <c r="A51" s="1630"/>
      <c r="B51" s="1631"/>
      <c r="C51" s="1631"/>
      <c r="D51" s="1631"/>
      <c r="E51" s="1631"/>
      <c r="F51" s="1631"/>
      <c r="G51" s="1631"/>
      <c r="H51" s="1010"/>
      <c r="I51" s="1010"/>
      <c r="J51" s="1010"/>
      <c r="K51" s="1010"/>
      <c r="L51" s="1010"/>
      <c r="M51" s="1010"/>
      <c r="N51" s="994"/>
      <c r="O51" s="994"/>
      <c r="P51" s="994"/>
      <c r="Q51" s="994"/>
      <c r="R51" s="994"/>
      <c r="S51" s="994"/>
      <c r="T51" s="1629"/>
      <c r="U51" s="1629"/>
      <c r="V51" s="1629"/>
      <c r="W51" s="1629"/>
      <c r="X51" s="1629"/>
      <c r="Y51" s="1629"/>
      <c r="Z51" s="1629"/>
      <c r="AA51" s="1629"/>
      <c r="AB51" s="1629"/>
      <c r="AC51" s="1629"/>
      <c r="AD51" s="1629"/>
      <c r="AE51" s="1629"/>
      <c r="AF51" s="1153"/>
      <c r="AG51" s="1154"/>
      <c r="AH51" s="1154"/>
      <c r="AI51" s="1333"/>
      <c r="AJ51" s="5"/>
      <c r="AK51" s="2154" t="str">
        <f t="shared" si="1"/>
        <v/>
      </c>
      <c r="AL51" s="2155"/>
      <c r="AM51" s="2155"/>
      <c r="AN51" s="2155" t="str">
        <f t="shared" si="2"/>
        <v/>
      </c>
      <c r="AO51" s="2155"/>
      <c r="AP51" s="2155"/>
      <c r="AQ51" s="2155" t="str">
        <f t="shared" si="3"/>
        <v/>
      </c>
      <c r="AR51" s="2155"/>
      <c r="AS51" s="2156"/>
      <c r="AT51" s="5"/>
      <c r="AU51" s="1976" t="str">
        <f t="shared" si="0"/>
        <v/>
      </c>
      <c r="AV51" s="1977"/>
      <c r="AW51" s="1977"/>
      <c r="AX51" s="1977"/>
      <c r="AY51" s="1977"/>
      <c r="AZ51" s="1977"/>
      <c r="BA51" s="1977"/>
      <c r="BB51" s="1977"/>
      <c r="BC51" s="1977"/>
      <c r="BD51" s="1978"/>
      <c r="BE51" s="5"/>
      <c r="BF51" s="1992"/>
      <c r="BG51" s="1604"/>
      <c r="BH51" s="1544">
        <v>14</v>
      </c>
      <c r="BI51" s="1544"/>
      <c r="BJ51" s="1446" t="s">
        <v>196</v>
      </c>
      <c r="BK51" s="1447"/>
      <c r="BL51" s="1447"/>
      <c r="BM51" s="1447"/>
      <c r="BN51" s="1447"/>
      <c r="BO51" s="1447"/>
      <c r="BP51" s="1447"/>
      <c r="BQ51" s="1447"/>
      <c r="BR51" s="1447"/>
      <c r="BS51" s="1447"/>
      <c r="BT51" s="1447"/>
      <c r="BU51" s="1447"/>
      <c r="BV51" s="1447"/>
      <c r="BW51" s="1447"/>
      <c r="BX51" s="1447"/>
      <c r="BY51" s="1447"/>
      <c r="BZ51" s="1447"/>
      <c r="CA51" s="1447"/>
      <c r="CB51" s="1447"/>
      <c r="CC51" s="1447"/>
      <c r="CD51" s="1447"/>
      <c r="CE51" s="1447"/>
      <c r="CF51" s="1447"/>
      <c r="CG51" s="1447"/>
      <c r="CH51" s="1447"/>
      <c r="CI51" s="1447"/>
      <c r="CJ51" s="1447"/>
      <c r="CK51" s="1448"/>
    </row>
    <row r="52" spans="1:89" s="374" customFormat="1" ht="12" customHeight="1" x14ac:dyDescent="0.2">
      <c r="A52" s="1630"/>
      <c r="B52" s="1631"/>
      <c r="C52" s="1631"/>
      <c r="D52" s="1631"/>
      <c r="E52" s="1631"/>
      <c r="F52" s="1631"/>
      <c r="G52" s="1631"/>
      <c r="H52" s="994"/>
      <c r="I52" s="994"/>
      <c r="J52" s="994"/>
      <c r="K52" s="994"/>
      <c r="L52" s="994"/>
      <c r="M52" s="994"/>
      <c r="N52" s="994"/>
      <c r="O52" s="994"/>
      <c r="P52" s="994"/>
      <c r="Q52" s="1020"/>
      <c r="R52" s="1020"/>
      <c r="S52" s="1020"/>
      <c r="T52" s="1629"/>
      <c r="U52" s="1629"/>
      <c r="V52" s="1629"/>
      <c r="W52" s="1629"/>
      <c r="X52" s="1629"/>
      <c r="Y52" s="1629"/>
      <c r="Z52" s="1629"/>
      <c r="AA52" s="1629"/>
      <c r="AB52" s="1629"/>
      <c r="AC52" s="1629"/>
      <c r="AD52" s="1629"/>
      <c r="AE52" s="1629"/>
      <c r="AF52" s="2157"/>
      <c r="AG52" s="887"/>
      <c r="AH52" s="887"/>
      <c r="AI52" s="2158"/>
      <c r="AJ52" s="5"/>
      <c r="AK52" s="2154" t="str">
        <f t="shared" si="1"/>
        <v/>
      </c>
      <c r="AL52" s="2155"/>
      <c r="AM52" s="2155"/>
      <c r="AN52" s="2155" t="str">
        <f t="shared" si="2"/>
        <v/>
      </c>
      <c r="AO52" s="2155"/>
      <c r="AP52" s="2155"/>
      <c r="AQ52" s="2155" t="str">
        <f t="shared" si="3"/>
        <v/>
      </c>
      <c r="AR52" s="2155"/>
      <c r="AS52" s="2156"/>
      <c r="AT52" s="5"/>
      <c r="AU52" s="1976" t="str">
        <f t="shared" si="0"/>
        <v/>
      </c>
      <c r="AV52" s="1977"/>
      <c r="AW52" s="1977"/>
      <c r="AX52" s="1977"/>
      <c r="AY52" s="1977"/>
      <c r="AZ52" s="1977"/>
      <c r="BA52" s="1977"/>
      <c r="BB52" s="1977"/>
      <c r="BC52" s="1977"/>
      <c r="BD52" s="1978"/>
      <c r="BE52" s="96"/>
      <c r="BF52" s="96"/>
      <c r="BG52" s="96"/>
      <c r="BH52" s="96"/>
      <c r="BI52" s="96"/>
      <c r="BJ52" s="96"/>
      <c r="BK52" s="96"/>
      <c r="BL52" s="96"/>
      <c r="BM52" s="96"/>
      <c r="BN52" s="96"/>
      <c r="BO52" s="96"/>
      <c r="BP52" s="96"/>
      <c r="BQ52" s="96"/>
      <c r="BR52" s="96"/>
      <c r="BS52" s="96"/>
      <c r="BT52" s="96"/>
      <c r="BU52" s="96"/>
      <c r="BV52" s="5"/>
      <c r="BW52" s="5"/>
      <c r="BX52" s="5"/>
      <c r="BY52" s="5"/>
      <c r="BZ52" s="5"/>
      <c r="CA52" s="5"/>
      <c r="CB52" s="5"/>
      <c r="CC52" s="5"/>
      <c r="CD52" s="5"/>
      <c r="CE52" s="5"/>
      <c r="CF52" s="5"/>
      <c r="CG52" s="5"/>
      <c r="CH52" s="5"/>
      <c r="CI52" s="5"/>
      <c r="CJ52" s="5"/>
      <c r="CK52" s="5"/>
    </row>
    <row r="53" spans="1:89" s="374" customFormat="1" ht="12" customHeight="1" thickBot="1" x14ac:dyDescent="0.25">
      <c r="A53" s="1632" t="s">
        <v>40</v>
      </c>
      <c r="B53" s="1633"/>
      <c r="C53" s="1633"/>
      <c r="D53" s="1633"/>
      <c r="E53" s="1633"/>
      <c r="F53" s="1633"/>
      <c r="G53" s="1633"/>
      <c r="H53" s="1633"/>
      <c r="I53" s="1633"/>
      <c r="J53" s="1633"/>
      <c r="K53" s="1633"/>
      <c r="L53" s="1633"/>
      <c r="M53" s="1633"/>
      <c r="N53" s="1633"/>
      <c r="O53" s="1633"/>
      <c r="P53" s="1633"/>
      <c r="Q53" s="1303" t="str">
        <f>IF(SUM(Q35:S52)&lt;&gt;0,SUM(Q35:S52),"")</f>
        <v/>
      </c>
      <c r="R53" s="1303"/>
      <c r="S53" s="1303"/>
      <c r="T53" s="1303" t="str">
        <f>IF(SUM(T35:V52)&lt;&gt;0,SUM(T35:V52),"")</f>
        <v/>
      </c>
      <c r="U53" s="1303"/>
      <c r="V53" s="1303"/>
      <c r="W53" s="1303" t="str">
        <f>IF(SUM(W35:Y52)&lt;&gt;0,SUM(W35:Y52),"")</f>
        <v/>
      </c>
      <c r="X53" s="1303"/>
      <c r="Y53" s="1303"/>
      <c r="Z53" s="1303" t="str">
        <f>IF(SUM(Z35:AB52)&lt;&gt;0,SUM(Z35:AB52),"")</f>
        <v/>
      </c>
      <c r="AA53" s="1303"/>
      <c r="AB53" s="1303"/>
      <c r="AC53" s="1303" t="str">
        <f>IF(SUM(AC35:AE52)&lt;&gt;0,SUM(AC35:AE52),"")</f>
        <v/>
      </c>
      <c r="AD53" s="1303"/>
      <c r="AE53" s="1303"/>
      <c r="AF53" s="2182"/>
      <c r="AG53" s="2182"/>
      <c r="AH53" s="2182"/>
      <c r="AI53" s="2183"/>
      <c r="AJ53" s="5"/>
      <c r="AK53" s="1574" t="str">
        <f>IFERROR((T53/Q53),"")</f>
        <v/>
      </c>
      <c r="AL53" s="1575"/>
      <c r="AM53" s="1575"/>
      <c r="AN53" s="1575"/>
      <c r="AO53" s="1575"/>
      <c r="AP53" s="1575"/>
      <c r="AQ53" s="1575"/>
      <c r="AR53" s="1575"/>
      <c r="AS53" s="1576"/>
      <c r="AT53" s="5"/>
      <c r="AU53" s="2027" t="str">
        <f>IFERROR(IF(AC53="","",IF(AC53&lt;Q53-(Q53*$BB$32),"Below "&amp;$BB$32*100&amp;"% by "&amp;Q53-(Q53*$BB$32)-AC53&amp;" CFM",IF(AC53&gt;Q53+(Q53*$BB$31),"Above "&amp;$BB$31*100&amp;"% by "&amp;AC53-Q53-(Q53*$BB$31)&amp;" CFM",""))),"")</f>
        <v/>
      </c>
      <c r="AV53" s="2028"/>
      <c r="AW53" s="2028"/>
      <c r="AX53" s="2028"/>
      <c r="AY53" s="2028"/>
      <c r="AZ53" s="2028"/>
      <c r="BA53" s="2028"/>
      <c r="BB53" s="2028"/>
      <c r="BC53" s="2028"/>
      <c r="BD53" s="2029"/>
      <c r="BE53" s="96"/>
      <c r="BF53" s="96"/>
      <c r="BG53" s="96"/>
      <c r="BH53" s="96"/>
      <c r="BI53" s="96"/>
      <c r="BJ53" s="96"/>
      <c r="BK53" s="96"/>
      <c r="BL53" s="96"/>
      <c r="BM53" s="96"/>
      <c r="BN53" s="96"/>
      <c r="BO53" s="96"/>
      <c r="BP53" s="96"/>
      <c r="BQ53" s="96"/>
      <c r="BR53" s="96"/>
      <c r="BS53" s="96"/>
      <c r="BT53" s="96"/>
      <c r="BU53" s="96"/>
      <c r="BV53" s="96"/>
      <c r="BW53" s="96"/>
      <c r="BX53" s="96"/>
      <c r="BY53" s="96"/>
      <c r="BZ53" s="96"/>
      <c r="CA53" s="96"/>
      <c r="CB53" s="5"/>
      <c r="CC53" s="5"/>
      <c r="CD53" s="5"/>
      <c r="CE53" s="5"/>
      <c r="CF53" s="5"/>
      <c r="CG53" s="5"/>
      <c r="CH53" s="5"/>
      <c r="CI53" s="5"/>
      <c r="CJ53" s="5"/>
      <c r="CK53" s="5"/>
    </row>
    <row r="54" spans="1:89" s="374" customFormat="1" ht="12" customHeight="1" thickBot="1" x14ac:dyDescent="0.25">
      <c r="A54" s="6"/>
      <c r="B54" s="6"/>
      <c r="C54" s="6"/>
      <c r="D54" s="6"/>
      <c r="E54" s="6"/>
      <c r="F54" s="6"/>
      <c r="G54" s="6"/>
      <c r="H54" s="6"/>
      <c r="I54" s="6"/>
      <c r="J54" s="6"/>
      <c r="K54" s="6"/>
      <c r="L54" s="6"/>
      <c r="M54" s="6"/>
      <c r="N54" s="6"/>
      <c r="O54" s="6"/>
      <c r="P54" s="6"/>
      <c r="Q54" s="6"/>
      <c r="R54" s="6"/>
      <c r="S54" s="6"/>
      <c r="T54" s="6"/>
      <c r="U54" s="6"/>
      <c r="V54" s="6"/>
      <c r="W54" s="6"/>
      <c r="X54" s="6"/>
      <c r="Y54" s="6"/>
      <c r="Z54" s="6"/>
      <c r="AA54" s="6"/>
      <c r="AB54" s="6"/>
      <c r="AC54" s="6"/>
      <c r="AD54" s="6"/>
      <c r="AE54" s="6"/>
      <c r="AF54" s="6"/>
      <c r="AG54" s="6"/>
      <c r="AH54" s="6"/>
      <c r="AI54" s="6"/>
      <c r="AJ54" s="5"/>
      <c r="AK54" s="437"/>
      <c r="AL54" s="437"/>
      <c r="AM54" s="437"/>
      <c r="AN54" s="437"/>
      <c r="AO54" s="437"/>
      <c r="AP54" s="437"/>
      <c r="AQ54" s="437"/>
      <c r="AR54" s="437"/>
      <c r="AS54" s="437"/>
      <c r="AT54" s="5"/>
      <c r="AU54" s="5"/>
      <c r="AV54" s="5"/>
      <c r="AW54" s="5"/>
      <c r="AX54" s="5"/>
      <c r="AY54" s="5"/>
      <c r="AZ54" s="5"/>
      <c r="BA54" s="5"/>
      <c r="BB54" s="5"/>
      <c r="BC54" s="5"/>
      <c r="BD54" s="5"/>
      <c r="BE54" s="5"/>
      <c r="BF54" s="5"/>
      <c r="BG54" s="5"/>
      <c r="BH54" s="5"/>
      <c r="BI54" s="5"/>
      <c r="BJ54" s="5"/>
      <c r="BK54" s="5"/>
      <c r="BL54" s="5"/>
      <c r="BM54" s="5"/>
      <c r="BN54" s="96"/>
      <c r="BO54" s="96"/>
      <c r="BP54" s="96"/>
      <c r="BQ54" s="96"/>
      <c r="BR54" s="96"/>
      <c r="BS54" s="96"/>
      <c r="BT54" s="96"/>
      <c r="BU54" s="96"/>
      <c r="BV54" s="96"/>
      <c r="BW54" s="96"/>
      <c r="BX54" s="96"/>
      <c r="BY54" s="96"/>
      <c r="BZ54" s="96"/>
      <c r="CA54" s="96"/>
      <c r="CB54" s="5"/>
      <c r="CC54" s="5"/>
      <c r="CD54" s="5"/>
      <c r="CE54" s="5"/>
      <c r="CF54" s="5"/>
      <c r="CG54" s="5"/>
      <c r="CH54" s="5"/>
      <c r="CI54" s="5"/>
      <c r="CJ54" s="5"/>
      <c r="CK54" s="5"/>
    </row>
    <row r="55" spans="1:89" s="374" customFormat="1" ht="12" customHeight="1" thickBot="1" x14ac:dyDescent="0.25">
      <c r="A55" s="6" t="s">
        <v>39</v>
      </c>
      <c r="B55" s="6"/>
      <c r="C55" s="6"/>
      <c r="D55" s="6"/>
      <c r="E55" s="6"/>
      <c r="F55" s="6"/>
      <c r="G55" s="6"/>
      <c r="H55" s="6"/>
      <c r="I55" s="6"/>
      <c r="J55" s="6"/>
      <c r="K55" s="6"/>
      <c r="L55" s="6"/>
      <c r="M55" s="6"/>
      <c r="N55" s="6"/>
      <c r="O55" s="6"/>
      <c r="P55" s="6"/>
      <c r="Q55" s="6"/>
      <c r="R55" s="6"/>
      <c r="S55" s="6"/>
      <c r="T55" s="6"/>
      <c r="U55" s="6"/>
      <c r="V55" s="6"/>
      <c r="W55" s="6"/>
      <c r="X55" s="6"/>
      <c r="Y55" s="6"/>
      <c r="Z55" s="6"/>
      <c r="AA55" s="6"/>
      <c r="AB55" s="6"/>
      <c r="AC55" s="6"/>
      <c r="AD55" s="6"/>
      <c r="AE55" s="6"/>
      <c r="AF55" s="6"/>
      <c r="AG55" s="6"/>
      <c r="AH55" s="6"/>
      <c r="AI55" s="6"/>
      <c r="AJ55" s="5"/>
      <c r="AK55" s="437"/>
      <c r="AL55" s="437"/>
      <c r="AM55" s="437"/>
      <c r="AN55" s="437"/>
      <c r="AO55" s="437"/>
      <c r="AP55" s="437"/>
      <c r="AQ55" s="437"/>
      <c r="AR55" s="437"/>
      <c r="AS55" s="437"/>
      <c r="AT55" s="5"/>
      <c r="AU55" s="1276" t="s">
        <v>696</v>
      </c>
      <c r="AV55" s="1277"/>
      <c r="AW55" s="1277"/>
      <c r="AX55" s="1277"/>
      <c r="AY55" s="1277"/>
      <c r="AZ55" s="1277"/>
      <c r="BA55" s="1277"/>
      <c r="BB55" s="1277"/>
      <c r="BC55" s="1277"/>
      <c r="BD55" s="1277"/>
      <c r="BE55" s="1277"/>
      <c r="BF55" s="1277"/>
      <c r="BG55" s="1277"/>
      <c r="BH55" s="1277"/>
      <c r="BI55" s="1278"/>
      <c r="BJ55" s="5"/>
      <c r="BK55" s="5"/>
      <c r="BL55" s="5"/>
      <c r="BM55" s="5"/>
      <c r="BN55" s="96"/>
      <c r="BO55" s="96"/>
      <c r="BP55" s="96"/>
      <c r="BQ55" s="96"/>
      <c r="BR55" s="96"/>
      <c r="BS55" s="96"/>
      <c r="BT55" s="96"/>
      <c r="BU55" s="96"/>
      <c r="BV55" s="96"/>
      <c r="BW55" s="96"/>
      <c r="BX55" s="96"/>
      <c r="BY55" s="96"/>
      <c r="BZ55" s="96"/>
      <c r="CA55" s="96"/>
      <c r="CB55" s="96"/>
      <c r="CC55" s="96"/>
      <c r="CD55" s="96"/>
      <c r="CE55" s="96"/>
      <c r="CF55" s="96"/>
      <c r="CG55" s="96"/>
      <c r="CH55" s="96"/>
      <c r="CI55" s="96"/>
      <c r="CJ55" s="96"/>
      <c r="CK55" s="96"/>
    </row>
    <row r="56" spans="1:89" s="374" customFormat="1" ht="12" customHeight="1" thickTop="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973"/>
      <c r="AV56" s="974"/>
      <c r="AW56" s="974"/>
      <c r="AX56" s="974"/>
      <c r="AY56" s="975"/>
      <c r="AZ56" s="976"/>
      <c r="BA56" s="974"/>
      <c r="BB56" s="974"/>
      <c r="BC56" s="974"/>
      <c r="BD56" s="975"/>
      <c r="BE56" s="976"/>
      <c r="BF56" s="974"/>
      <c r="BG56" s="974"/>
      <c r="BH56" s="974"/>
      <c r="BI56" s="977"/>
      <c r="BJ56" s="5"/>
      <c r="BK56" s="5"/>
      <c r="BL56" s="5"/>
      <c r="BM56" s="5"/>
      <c r="BN56" s="96"/>
      <c r="BO56" s="96"/>
      <c r="BP56" s="96"/>
      <c r="BQ56" s="96"/>
      <c r="BR56" s="96"/>
      <c r="BS56" s="96"/>
      <c r="BT56" s="96"/>
      <c r="BU56" s="96"/>
      <c r="BV56" s="96"/>
      <c r="BW56" s="96"/>
      <c r="BX56" s="96"/>
      <c r="BY56" s="96"/>
      <c r="BZ56" s="96"/>
      <c r="CA56" s="96"/>
      <c r="CB56" s="96"/>
      <c r="CC56" s="96"/>
      <c r="CD56" s="96"/>
      <c r="CE56" s="96"/>
      <c r="CF56" s="96"/>
      <c r="CG56" s="96"/>
      <c r="CH56" s="96"/>
      <c r="CI56" s="96"/>
      <c r="CJ56" s="96"/>
      <c r="CK56" s="96"/>
    </row>
    <row r="57" spans="1:89" s="374" customFormat="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969"/>
      <c r="AV57" s="945"/>
      <c r="AW57" s="945"/>
      <c r="AX57" s="945"/>
      <c r="AY57" s="946"/>
      <c r="AZ57" s="944"/>
      <c r="BA57" s="945"/>
      <c r="BB57" s="945"/>
      <c r="BC57" s="945"/>
      <c r="BD57" s="946"/>
      <c r="BE57" s="944"/>
      <c r="BF57" s="945"/>
      <c r="BG57" s="945"/>
      <c r="BH57" s="945"/>
      <c r="BI57" s="949"/>
      <c r="BJ57" s="5"/>
      <c r="BK57" s="5"/>
      <c r="BL57" s="5"/>
      <c r="BM57" s="5"/>
      <c r="BN57" s="96"/>
      <c r="BO57" s="96"/>
      <c r="BP57" s="96"/>
      <c r="BQ57" s="96"/>
      <c r="BR57" s="96"/>
      <c r="BS57" s="96"/>
      <c r="BT57" s="96"/>
      <c r="BU57" s="96"/>
      <c r="BV57" s="96"/>
      <c r="BW57" s="96"/>
      <c r="BX57" s="96"/>
      <c r="BY57" s="96"/>
      <c r="BZ57" s="96"/>
      <c r="CA57" s="96"/>
      <c r="CB57" s="96"/>
      <c r="CC57" s="96"/>
      <c r="CD57" s="96"/>
      <c r="CE57" s="96"/>
      <c r="CF57" s="96"/>
      <c r="CG57" s="96"/>
      <c r="CH57" s="96"/>
      <c r="CI57" s="96"/>
      <c r="CJ57" s="96"/>
      <c r="CK57" s="96"/>
    </row>
    <row r="58" spans="1:89" s="374" customFormat="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969"/>
      <c r="AV58" s="945"/>
      <c r="AW58" s="945"/>
      <c r="AX58" s="945"/>
      <c r="AY58" s="946"/>
      <c r="AZ58" s="944"/>
      <c r="BA58" s="945"/>
      <c r="BB58" s="945"/>
      <c r="BC58" s="945"/>
      <c r="BD58" s="946"/>
      <c r="BE58" s="944"/>
      <c r="BF58" s="945"/>
      <c r="BG58" s="945"/>
      <c r="BH58" s="945"/>
      <c r="BI58" s="949"/>
      <c r="BJ58" s="5"/>
      <c r="BK58" s="5"/>
      <c r="BL58" s="5"/>
      <c r="BM58" s="5"/>
      <c r="BN58" s="96"/>
      <c r="BO58" s="96"/>
      <c r="BP58" s="96"/>
      <c r="BQ58" s="96"/>
      <c r="BR58" s="96"/>
      <c r="BS58" s="96"/>
      <c r="BT58" s="96"/>
      <c r="BU58" s="96"/>
      <c r="BV58" s="96"/>
      <c r="BW58" s="96"/>
      <c r="BX58" s="96"/>
      <c r="BY58" s="96"/>
      <c r="BZ58" s="96"/>
      <c r="CA58" s="96"/>
      <c r="CB58" s="96"/>
      <c r="CC58" s="96"/>
      <c r="CD58" s="96"/>
      <c r="CE58" s="96"/>
      <c r="CF58" s="96"/>
      <c r="CG58" s="96"/>
      <c r="CH58" s="96"/>
      <c r="CI58" s="96"/>
      <c r="CJ58" s="96"/>
      <c r="CK58" s="96"/>
    </row>
    <row r="59" spans="1:89"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969"/>
      <c r="AV59" s="945"/>
      <c r="AW59" s="945"/>
      <c r="AX59" s="945"/>
      <c r="AY59" s="946"/>
      <c r="AZ59" s="944"/>
      <c r="BA59" s="945"/>
      <c r="BB59" s="945"/>
      <c r="BC59" s="945"/>
      <c r="BD59" s="946"/>
      <c r="BE59" s="944"/>
      <c r="BF59" s="945"/>
      <c r="BG59" s="945"/>
      <c r="BH59" s="945"/>
      <c r="BI59" s="949"/>
      <c r="BJ59" s="5"/>
      <c r="BK59" s="5"/>
      <c r="BL59" s="5"/>
      <c r="BM59" s="5"/>
      <c r="BN59" s="5"/>
      <c r="BO59" s="5"/>
      <c r="BP59" s="5"/>
      <c r="BQ59" s="5"/>
      <c r="BR59" s="5"/>
      <c r="BS59" s="5"/>
      <c r="BT59" s="5"/>
      <c r="BU59" s="5"/>
      <c r="BV59" s="5"/>
      <c r="BW59" s="5"/>
      <c r="BX59" s="5"/>
      <c r="BY59" s="5"/>
      <c r="BZ59" s="5"/>
      <c r="CA59" s="5"/>
      <c r="CB59" s="5"/>
      <c r="CC59" s="5"/>
      <c r="CD59" s="5"/>
      <c r="CE59" s="5"/>
      <c r="CF59" s="5"/>
      <c r="CG59" s="5"/>
      <c r="CH59" s="5"/>
      <c r="CI59" s="5"/>
      <c r="CJ59" s="5"/>
      <c r="CK59" s="5"/>
    </row>
    <row r="60" spans="1:89"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969"/>
      <c r="AV60" s="945"/>
      <c r="AW60" s="945"/>
      <c r="AX60" s="945"/>
      <c r="AY60" s="946"/>
      <c r="AZ60" s="944"/>
      <c r="BA60" s="945"/>
      <c r="BB60" s="945"/>
      <c r="BC60" s="945"/>
      <c r="BD60" s="946"/>
      <c r="BE60" s="944"/>
      <c r="BF60" s="945"/>
      <c r="BG60" s="945"/>
      <c r="BH60" s="945"/>
      <c r="BI60" s="949"/>
      <c r="BJ60" s="5"/>
      <c r="BK60" s="5"/>
      <c r="BL60" s="5"/>
      <c r="BM60" s="5"/>
      <c r="BN60" s="5"/>
      <c r="BO60" s="5"/>
      <c r="BP60" s="5"/>
      <c r="BQ60" s="5"/>
      <c r="BR60" s="5"/>
      <c r="BS60" s="5"/>
      <c r="BT60" s="5"/>
      <c r="BU60" s="5"/>
      <c r="BV60" s="5"/>
      <c r="BW60" s="5"/>
      <c r="BX60" s="5"/>
      <c r="BY60" s="5"/>
      <c r="BZ60" s="5"/>
      <c r="CA60" s="5"/>
      <c r="CB60" s="5"/>
      <c r="CC60" s="5"/>
      <c r="CD60" s="5"/>
      <c r="CE60" s="5"/>
      <c r="CF60" s="5"/>
      <c r="CG60" s="5"/>
      <c r="CH60" s="5"/>
      <c r="CI60" s="5"/>
      <c r="CJ60" s="5"/>
      <c r="CK60" s="5"/>
    </row>
    <row r="61" spans="1:89" ht="12" customHeight="1" thickBot="1" x14ac:dyDescent="0.25">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952"/>
      <c r="AV61" s="942"/>
      <c r="AW61" s="942"/>
      <c r="AX61" s="942"/>
      <c r="AY61" s="943"/>
      <c r="AZ61" s="941"/>
      <c r="BA61" s="942"/>
      <c r="BB61" s="942"/>
      <c r="BC61" s="942"/>
      <c r="BD61" s="943"/>
      <c r="BE61" s="941"/>
      <c r="BF61" s="942"/>
      <c r="BG61" s="942"/>
      <c r="BH61" s="942"/>
      <c r="BI61" s="951"/>
      <c r="BJ61" s="5"/>
      <c r="BK61" s="5"/>
      <c r="BL61" s="5"/>
      <c r="BM61" s="5"/>
      <c r="BN61" s="5"/>
      <c r="BO61" s="5"/>
      <c r="BP61" s="5"/>
      <c r="BQ61" s="5"/>
      <c r="BR61" s="5"/>
      <c r="BS61" s="5"/>
      <c r="BT61" s="5"/>
      <c r="BU61" s="5"/>
      <c r="BV61" s="5"/>
      <c r="BW61" s="5"/>
      <c r="BX61" s="5"/>
      <c r="BY61" s="5"/>
      <c r="BZ61" s="5"/>
      <c r="CA61" s="5"/>
      <c r="CB61" s="5"/>
      <c r="CC61" s="5"/>
      <c r="CD61" s="5"/>
      <c r="CE61" s="5"/>
      <c r="CF61" s="5"/>
      <c r="CG61" s="5"/>
      <c r="CH61" s="5"/>
      <c r="CI61" s="5"/>
      <c r="CJ61" s="5"/>
      <c r="CK61" s="5"/>
    </row>
    <row r="62" spans="1:89"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c r="BT62" s="5"/>
      <c r="BU62" s="5"/>
      <c r="BV62" s="5"/>
      <c r="BW62" s="5"/>
      <c r="BX62" s="5"/>
      <c r="BY62" s="5"/>
      <c r="BZ62" s="5"/>
      <c r="CA62" s="5"/>
      <c r="CB62" s="5"/>
      <c r="CC62" s="5"/>
      <c r="CD62" s="5"/>
      <c r="CE62" s="5"/>
      <c r="CF62" s="5"/>
      <c r="CG62" s="5"/>
      <c r="CH62" s="5"/>
      <c r="CI62" s="5"/>
      <c r="CJ62" s="5"/>
      <c r="CK62" s="5"/>
    </row>
  </sheetData>
  <sheetProtection sheet="1" objects="1" scenarios="1"/>
  <mergeCells count="502">
    <mergeCell ref="AJ1:CK1"/>
    <mergeCell ref="AN13:AP13"/>
    <mergeCell ref="AQ13:AS13"/>
    <mergeCell ref="AT13:AY13"/>
    <mergeCell ref="AK14:AM14"/>
    <mergeCell ref="AN14:AP14"/>
    <mergeCell ref="AQ14:AS14"/>
    <mergeCell ref="AT18:AY18"/>
    <mergeCell ref="AK12:AM12"/>
    <mergeCell ref="AN12:AP12"/>
    <mergeCell ref="AQ12:AS12"/>
    <mergeCell ref="AT12:AY12"/>
    <mergeCell ref="AK13:AM13"/>
    <mergeCell ref="AT14:AY14"/>
    <mergeCell ref="AK15:AM15"/>
    <mergeCell ref="AN15:AP15"/>
    <mergeCell ref="AQ15:AS15"/>
    <mergeCell ref="AT15:AY15"/>
    <mergeCell ref="AZ15:BG15"/>
    <mergeCell ref="AK11:BO11"/>
    <mergeCell ref="AZ12:BG12"/>
    <mergeCell ref="BH12:BO12"/>
    <mergeCell ref="AZ13:BG13"/>
    <mergeCell ref="BH13:BO13"/>
    <mergeCell ref="A13:F13"/>
    <mergeCell ref="A14:F14"/>
    <mergeCell ref="A16:F16"/>
    <mergeCell ref="G15:P15"/>
    <mergeCell ref="S20:Y20"/>
    <mergeCell ref="S21:Y21"/>
    <mergeCell ref="A18:Q18"/>
    <mergeCell ref="S14:Y14"/>
    <mergeCell ref="AK22:AS22"/>
    <mergeCell ref="AQ16:AS16"/>
    <mergeCell ref="S15:Y15"/>
    <mergeCell ref="A22:G22"/>
    <mergeCell ref="M31:O31"/>
    <mergeCell ref="S31:V31"/>
    <mergeCell ref="H22:Q22"/>
    <mergeCell ref="P21:Q21"/>
    <mergeCell ref="A20:G20"/>
    <mergeCell ref="G14:P14"/>
    <mergeCell ref="AT16:AY16"/>
    <mergeCell ref="AT17:AY17"/>
    <mergeCell ref="M23:O23"/>
    <mergeCell ref="P23:Q23"/>
    <mergeCell ref="A24:G24"/>
    <mergeCell ref="H24:Q24"/>
    <mergeCell ref="AK24:AS24"/>
    <mergeCell ref="A19:G19"/>
    <mergeCell ref="AN16:AP16"/>
    <mergeCell ref="AF25:AG25"/>
    <mergeCell ref="X26:AE26"/>
    <mergeCell ref="AT22:AV22"/>
    <mergeCell ref="A29:C29"/>
    <mergeCell ref="D29:F29"/>
    <mergeCell ref="G29:I29"/>
    <mergeCell ref="A26:G26"/>
    <mergeCell ref="J29:L29"/>
    <mergeCell ref="M29:O29"/>
    <mergeCell ref="P29:R29"/>
    <mergeCell ref="AH26:AI26"/>
    <mergeCell ref="AK23:AS23"/>
    <mergeCell ref="AK16:AM16"/>
    <mergeCell ref="B60:AI60"/>
    <mergeCell ref="P31:R31"/>
    <mergeCell ref="A28:V28"/>
    <mergeCell ref="S16:Y16"/>
    <mergeCell ref="H34:J34"/>
    <mergeCell ref="K34:M34"/>
    <mergeCell ref="N34:P34"/>
    <mergeCell ref="T34:V34"/>
    <mergeCell ref="A30:C30"/>
    <mergeCell ref="D30:F30"/>
    <mergeCell ref="G30:I30"/>
    <mergeCell ref="J30:L30"/>
    <mergeCell ref="M30:O30"/>
    <mergeCell ref="P30:R30"/>
    <mergeCell ref="T33:AB33"/>
    <mergeCell ref="A21:G21"/>
    <mergeCell ref="S29:V29"/>
    <mergeCell ref="J31:L31"/>
    <mergeCell ref="AC53:AE53"/>
    <mergeCell ref="Z51:AB51"/>
    <mergeCell ref="AC49:AE49"/>
    <mergeCell ref="T50:V50"/>
    <mergeCell ref="W50:Y50"/>
    <mergeCell ref="Z50:AB50"/>
    <mergeCell ref="AC50:AE50"/>
    <mergeCell ref="Z52:AB52"/>
    <mergeCell ref="AC52:AE52"/>
    <mergeCell ref="W51:Y51"/>
    <mergeCell ref="Z49:AB49"/>
    <mergeCell ref="W49:Y49"/>
    <mergeCell ref="B59:AI59"/>
    <mergeCell ref="H36:J36"/>
    <mergeCell ref="H40:J40"/>
    <mergeCell ref="K40:M40"/>
    <mergeCell ref="N40:P40"/>
    <mergeCell ref="Q40:S40"/>
    <mergeCell ref="T40:V40"/>
    <mergeCell ref="W40:Y40"/>
    <mergeCell ref="H41:J41"/>
    <mergeCell ref="K41:M41"/>
    <mergeCell ref="N41:P41"/>
    <mergeCell ref="Q41:S41"/>
    <mergeCell ref="T41:V41"/>
    <mergeCell ref="W41:Y41"/>
    <mergeCell ref="H42:J42"/>
    <mergeCell ref="K42:M42"/>
    <mergeCell ref="N42:P42"/>
    <mergeCell ref="Q42:S42"/>
    <mergeCell ref="H39:J39"/>
    <mergeCell ref="K39:M39"/>
    <mergeCell ref="A43:G43"/>
    <mergeCell ref="A44:G44"/>
    <mergeCell ref="N50:P50"/>
    <mergeCell ref="A45:G45"/>
    <mergeCell ref="V62:AI62"/>
    <mergeCell ref="A7:E7"/>
    <mergeCell ref="A9:E9"/>
    <mergeCell ref="F7:P7"/>
    <mergeCell ref="F9:P9"/>
    <mergeCell ref="Y7:AI7"/>
    <mergeCell ref="Y9:AI9"/>
    <mergeCell ref="E62:K62"/>
    <mergeCell ref="N49:P49"/>
    <mergeCell ref="Q49:S49"/>
    <mergeCell ref="A23:G23"/>
    <mergeCell ref="A11:P11"/>
    <mergeCell ref="T7:X7"/>
    <mergeCell ref="T9:X9"/>
    <mergeCell ref="Z19:AD19"/>
    <mergeCell ref="A12:F12"/>
    <mergeCell ref="A15:F15"/>
    <mergeCell ref="G16:P16"/>
    <mergeCell ref="Z12:AI12"/>
    <mergeCell ref="W52:Y52"/>
    <mergeCell ref="AC51:AE51"/>
    <mergeCell ref="AF53:AI53"/>
    <mergeCell ref="B57:AI57"/>
    <mergeCell ref="H35:J35"/>
    <mergeCell ref="M5:AI5"/>
    <mergeCell ref="H19:Q19"/>
    <mergeCell ref="W34:Y34"/>
    <mergeCell ref="Z34:AB34"/>
    <mergeCell ref="Z20:AD20"/>
    <mergeCell ref="Z21:AD21"/>
    <mergeCell ref="Z13:AI13"/>
    <mergeCell ref="Z14:AI14"/>
    <mergeCell ref="Z18:AD18"/>
    <mergeCell ref="AE18:AI18"/>
    <mergeCell ref="H33:P33"/>
    <mergeCell ref="S17:Y17"/>
    <mergeCell ref="S18:Y18"/>
    <mergeCell ref="S19:Y19"/>
    <mergeCell ref="Z16:AD16"/>
    <mergeCell ref="AE16:AI16"/>
    <mergeCell ref="Z17:AD17"/>
    <mergeCell ref="AE17:AI17"/>
    <mergeCell ref="S13:Y13"/>
    <mergeCell ref="G12:P12"/>
    <mergeCell ref="G13:P13"/>
    <mergeCell ref="AC33:AE34"/>
    <mergeCell ref="AH25:AI25"/>
    <mergeCell ref="A25:G25"/>
    <mergeCell ref="A31:C31"/>
    <mergeCell ref="Z15:AI15"/>
    <mergeCell ref="D31:F31"/>
    <mergeCell ref="G31:I31"/>
    <mergeCell ref="A33:G34"/>
    <mergeCell ref="AF26:AG26"/>
    <mergeCell ref="S30:V30"/>
    <mergeCell ref="N39:P39"/>
    <mergeCell ref="Q39:S39"/>
    <mergeCell ref="T39:V39"/>
    <mergeCell ref="W39:Y39"/>
    <mergeCell ref="AE19:AI19"/>
    <mergeCell ref="H25:K25"/>
    <mergeCell ref="L25:M25"/>
    <mergeCell ref="N25:Q25"/>
    <mergeCell ref="H20:Q20"/>
    <mergeCell ref="H21:J21"/>
    <mergeCell ref="K21:L21"/>
    <mergeCell ref="M21:O21"/>
    <mergeCell ref="AE20:AI20"/>
    <mergeCell ref="X23:AI23"/>
    <mergeCell ref="X24:AE24"/>
    <mergeCell ref="AF24:AG24"/>
    <mergeCell ref="AH24:AI24"/>
    <mergeCell ref="H23:J23"/>
    <mergeCell ref="K23:L23"/>
    <mergeCell ref="Z39:AB39"/>
    <mergeCell ref="K35:M35"/>
    <mergeCell ref="N35:P35"/>
    <mergeCell ref="H37:J37"/>
    <mergeCell ref="K37:M37"/>
    <mergeCell ref="N37:P37"/>
    <mergeCell ref="Q37:S37"/>
    <mergeCell ref="T37:V37"/>
    <mergeCell ref="W37:Y37"/>
    <mergeCell ref="Z37:AB37"/>
    <mergeCell ref="H38:J38"/>
    <mergeCell ref="W36:Y36"/>
    <mergeCell ref="Z36:AB36"/>
    <mergeCell ref="K38:M38"/>
    <mergeCell ref="K36:M36"/>
    <mergeCell ref="N36:P36"/>
    <mergeCell ref="N38:P38"/>
    <mergeCell ref="Q38:S38"/>
    <mergeCell ref="Z35:AB35"/>
    <mergeCell ref="Q35:S35"/>
    <mergeCell ref="H26:L26"/>
    <mergeCell ref="M26:Q26"/>
    <mergeCell ref="H45:J45"/>
    <mergeCell ref="K45:M45"/>
    <mergeCell ref="A46:G46"/>
    <mergeCell ref="A47:G47"/>
    <mergeCell ref="N47:P47"/>
    <mergeCell ref="Q47:S47"/>
    <mergeCell ref="H46:J46"/>
    <mergeCell ref="K46:M46"/>
    <mergeCell ref="H43:J43"/>
    <mergeCell ref="K43:M43"/>
    <mergeCell ref="N43:P43"/>
    <mergeCell ref="Q43:S43"/>
    <mergeCell ref="N44:P44"/>
    <mergeCell ref="Q44:S44"/>
    <mergeCell ref="H44:J44"/>
    <mergeCell ref="K44:M44"/>
    <mergeCell ref="N46:P46"/>
    <mergeCell ref="Q46:S46"/>
    <mergeCell ref="N45:P45"/>
    <mergeCell ref="Q45:S45"/>
    <mergeCell ref="A48:G48"/>
    <mergeCell ref="A49:G49"/>
    <mergeCell ref="T49:V49"/>
    <mergeCell ref="N52:P52"/>
    <mergeCell ref="Q52:S52"/>
    <mergeCell ref="T52:V52"/>
    <mergeCell ref="A51:G51"/>
    <mergeCell ref="A52:G52"/>
    <mergeCell ref="H51:J51"/>
    <mergeCell ref="K51:M51"/>
    <mergeCell ref="N51:P51"/>
    <mergeCell ref="N48:P48"/>
    <mergeCell ref="Q48:S48"/>
    <mergeCell ref="T48:V48"/>
    <mergeCell ref="Q50:S50"/>
    <mergeCell ref="H49:J49"/>
    <mergeCell ref="K49:M49"/>
    <mergeCell ref="A41:G41"/>
    <mergeCell ref="A42:G42"/>
    <mergeCell ref="Q53:S53"/>
    <mergeCell ref="T53:V53"/>
    <mergeCell ref="W53:Y53"/>
    <mergeCell ref="Z53:AB53"/>
    <mergeCell ref="A53:P53"/>
    <mergeCell ref="A35:G35"/>
    <mergeCell ref="A36:G36"/>
    <mergeCell ref="A37:G37"/>
    <mergeCell ref="A38:G38"/>
    <mergeCell ref="A39:G39"/>
    <mergeCell ref="A40:G40"/>
    <mergeCell ref="H52:J52"/>
    <mergeCell ref="K52:M52"/>
    <mergeCell ref="H50:J50"/>
    <mergeCell ref="K50:M50"/>
    <mergeCell ref="A50:G50"/>
    <mergeCell ref="H47:J47"/>
    <mergeCell ref="K47:M47"/>
    <mergeCell ref="H48:J48"/>
    <mergeCell ref="K48:M48"/>
    <mergeCell ref="Q51:S51"/>
    <mergeCell ref="T51:V51"/>
    <mergeCell ref="AZ14:BG14"/>
    <mergeCell ref="BH14:BO14"/>
    <mergeCell ref="AE21:AI21"/>
    <mergeCell ref="AC37:AE37"/>
    <mergeCell ref="AT23:AW23"/>
    <mergeCell ref="AT24:AW24"/>
    <mergeCell ref="AK25:AW26"/>
    <mergeCell ref="AV30:BC30"/>
    <mergeCell ref="AV31:BA31"/>
    <mergeCell ref="BB31:BC31"/>
    <mergeCell ref="AV32:BA32"/>
    <mergeCell ref="BB32:BC32"/>
    <mergeCell ref="AF35:AI35"/>
    <mergeCell ref="AF36:AI36"/>
    <mergeCell ref="AF33:AI34"/>
    <mergeCell ref="AC35:AE35"/>
    <mergeCell ref="BF37:CK37"/>
    <mergeCell ref="X25:AE25"/>
    <mergeCell ref="AU35:BD35"/>
    <mergeCell ref="AU36:BD36"/>
    <mergeCell ref="AU37:BD37"/>
    <mergeCell ref="AN36:AP36"/>
    <mergeCell ref="AK37:AM37"/>
    <mergeCell ref="AN37:AP37"/>
    <mergeCell ref="S11:AI11"/>
    <mergeCell ref="S12:Y12"/>
    <mergeCell ref="Q36:S36"/>
    <mergeCell ref="T36:V36"/>
    <mergeCell ref="AU34:BD34"/>
    <mergeCell ref="AF41:AI41"/>
    <mergeCell ref="AF42:AI42"/>
    <mergeCell ref="AF43:AI43"/>
    <mergeCell ref="AF44:AI44"/>
    <mergeCell ref="AC38:AE38"/>
    <mergeCell ref="Q33:S34"/>
    <mergeCell ref="T35:V35"/>
    <mergeCell ref="W35:Y35"/>
    <mergeCell ref="AC39:AE39"/>
    <mergeCell ref="AC36:AE36"/>
    <mergeCell ref="AK39:AM39"/>
    <mergeCell ref="AN39:AP39"/>
    <mergeCell ref="AK32:AS34"/>
    <mergeCell ref="AQ35:AS35"/>
    <mergeCell ref="AQ36:AS36"/>
    <mergeCell ref="AQ37:AS37"/>
    <mergeCell ref="T38:V38"/>
    <mergeCell ref="W38:Y38"/>
    <mergeCell ref="Z38:AB38"/>
    <mergeCell ref="AU38:BD38"/>
    <mergeCell ref="AU39:BD39"/>
    <mergeCell ref="AN46:AP46"/>
    <mergeCell ref="AQ46:AS46"/>
    <mergeCell ref="AQ44:AS44"/>
    <mergeCell ref="AF46:AI46"/>
    <mergeCell ref="AQ40:AS40"/>
    <mergeCell ref="AQ38:AS38"/>
    <mergeCell ref="AQ39:AS39"/>
    <mergeCell ref="AK38:AM38"/>
    <mergeCell ref="AN38:AP38"/>
    <mergeCell ref="AQ41:AS41"/>
    <mergeCell ref="AQ42:AS42"/>
    <mergeCell ref="AQ43:AS43"/>
    <mergeCell ref="AK41:AM41"/>
    <mergeCell ref="AN41:AP41"/>
    <mergeCell ref="AK46:AM46"/>
    <mergeCell ref="W48:Y48"/>
    <mergeCell ref="Z48:AB48"/>
    <mergeCell ref="AC48:AE48"/>
    <mergeCell ref="Z41:AB41"/>
    <mergeCell ref="AC41:AE41"/>
    <mergeCell ref="Z46:AB46"/>
    <mergeCell ref="AC46:AE46"/>
    <mergeCell ref="AC45:AE45"/>
    <mergeCell ref="Z43:AB43"/>
    <mergeCell ref="AC43:AE43"/>
    <mergeCell ref="AC44:AE44"/>
    <mergeCell ref="Z44:AB44"/>
    <mergeCell ref="Z42:AB42"/>
    <mergeCell ref="AC42:AE42"/>
    <mergeCell ref="W43:Y43"/>
    <mergeCell ref="W44:Y44"/>
    <mergeCell ref="Z47:AB47"/>
    <mergeCell ref="AC47:AE47"/>
    <mergeCell ref="W46:Y46"/>
    <mergeCell ref="T43:V43"/>
    <mergeCell ref="AF40:AI40"/>
    <mergeCell ref="AN47:AP47"/>
    <mergeCell ref="AK44:AM44"/>
    <mergeCell ref="AN44:AP44"/>
    <mergeCell ref="AK42:AM42"/>
    <mergeCell ref="AN42:AP42"/>
    <mergeCell ref="AN45:AP45"/>
    <mergeCell ref="AK40:AM40"/>
    <mergeCell ref="AN40:AP40"/>
    <mergeCell ref="T44:V44"/>
    <mergeCell ref="T46:V46"/>
    <mergeCell ref="T45:V45"/>
    <mergeCell ref="W45:Y45"/>
    <mergeCell ref="Z45:AB45"/>
    <mergeCell ref="W47:Y47"/>
    <mergeCell ref="T42:V42"/>
    <mergeCell ref="W42:Y42"/>
    <mergeCell ref="Z40:AB40"/>
    <mergeCell ref="AC40:AE40"/>
    <mergeCell ref="T47:V47"/>
    <mergeCell ref="AF45:AI45"/>
    <mergeCell ref="AK43:AM43"/>
    <mergeCell ref="AN43:AP43"/>
    <mergeCell ref="B58:AI58"/>
    <mergeCell ref="BH15:BO15"/>
    <mergeCell ref="AZ16:BO16"/>
    <mergeCell ref="AK17:AS18"/>
    <mergeCell ref="AZ17:BO18"/>
    <mergeCell ref="AK20:AW20"/>
    <mergeCell ref="AX20:BA22"/>
    <mergeCell ref="AK21:AS21"/>
    <mergeCell ref="AF47:AI47"/>
    <mergeCell ref="AF48:AI48"/>
    <mergeCell ref="AF49:AI49"/>
    <mergeCell ref="AF50:AI50"/>
    <mergeCell ref="AU53:BD53"/>
    <mergeCell ref="B56:AI56"/>
    <mergeCell ref="AF51:AI51"/>
    <mergeCell ref="AF52:AI52"/>
    <mergeCell ref="AT21:AW21"/>
    <mergeCell ref="AK45:AM45"/>
    <mergeCell ref="AF37:AI37"/>
    <mergeCell ref="AF38:AI38"/>
    <mergeCell ref="AF39:AI39"/>
    <mergeCell ref="AK35:AM35"/>
    <mergeCell ref="AN35:AP35"/>
    <mergeCell ref="AK36:AM36"/>
    <mergeCell ref="BF47:BG47"/>
    <mergeCell ref="AU45:BD45"/>
    <mergeCell ref="AU46:BD46"/>
    <mergeCell ref="AU41:BD41"/>
    <mergeCell ref="AU42:BD42"/>
    <mergeCell ref="AU43:BD43"/>
    <mergeCell ref="AU49:BD49"/>
    <mergeCell ref="AQ47:AS47"/>
    <mergeCell ref="AN48:AP48"/>
    <mergeCell ref="AQ48:AS48"/>
    <mergeCell ref="AU48:BD48"/>
    <mergeCell ref="AU44:BD44"/>
    <mergeCell ref="AU47:BD47"/>
    <mergeCell ref="AQ45:AS45"/>
    <mergeCell ref="AN52:AP52"/>
    <mergeCell ref="AQ52:AS52"/>
    <mergeCell ref="AK53:AM53"/>
    <mergeCell ref="AN53:AP53"/>
    <mergeCell ref="AQ53:AS53"/>
    <mergeCell ref="AK48:AM48"/>
    <mergeCell ref="AK50:AM50"/>
    <mergeCell ref="AN50:AP50"/>
    <mergeCell ref="AQ50:AS50"/>
    <mergeCell ref="AK47:AM47"/>
    <mergeCell ref="AU60:AY60"/>
    <mergeCell ref="AZ60:BD60"/>
    <mergeCell ref="BE60:BI60"/>
    <mergeCell ref="AU61:AY61"/>
    <mergeCell ref="AZ61:BD61"/>
    <mergeCell ref="BE61:BI61"/>
    <mergeCell ref="AZ57:BD57"/>
    <mergeCell ref="BE57:BI57"/>
    <mergeCell ref="AU58:AY58"/>
    <mergeCell ref="AZ58:BD58"/>
    <mergeCell ref="BE58:BI58"/>
    <mergeCell ref="AU57:AY57"/>
    <mergeCell ref="AK51:AM51"/>
    <mergeCell ref="AN51:AP51"/>
    <mergeCell ref="AQ51:AS51"/>
    <mergeCell ref="AK52:AM52"/>
    <mergeCell ref="AU55:BI55"/>
    <mergeCell ref="AU56:AY56"/>
    <mergeCell ref="AZ56:BD56"/>
    <mergeCell ref="BE56:BI56"/>
    <mergeCell ref="AK49:AM49"/>
    <mergeCell ref="AN49:AP49"/>
    <mergeCell ref="AQ49:AS49"/>
    <mergeCell ref="BF40:BG40"/>
    <mergeCell ref="BH40:BI40"/>
    <mergeCell ref="BF41:BG41"/>
    <mergeCell ref="BH41:BI41"/>
    <mergeCell ref="BJ43:CK43"/>
    <mergeCell ref="BJ44:CK44"/>
    <mergeCell ref="BH46:BI46"/>
    <mergeCell ref="BF46:BG46"/>
    <mergeCell ref="AU59:AY59"/>
    <mergeCell ref="AZ59:BD59"/>
    <mergeCell ref="BE59:BI59"/>
    <mergeCell ref="BH47:BI47"/>
    <mergeCell ref="AU40:BD40"/>
    <mergeCell ref="BF48:BG48"/>
    <mergeCell ref="BH48:BI48"/>
    <mergeCell ref="BF51:BG51"/>
    <mergeCell ref="BH51:BI51"/>
    <mergeCell ref="BH49:BI49"/>
    <mergeCell ref="BF50:BG50"/>
    <mergeCell ref="BH50:BI50"/>
    <mergeCell ref="AU50:BD50"/>
    <mergeCell ref="AU51:BD51"/>
    <mergeCell ref="AU52:BD52"/>
    <mergeCell ref="BF49:BG49"/>
    <mergeCell ref="BF38:BG38"/>
    <mergeCell ref="BJ46:CK46"/>
    <mergeCell ref="BJ47:CK47"/>
    <mergeCell ref="BJ48:CK48"/>
    <mergeCell ref="BJ49:CK49"/>
    <mergeCell ref="BJ50:CK50"/>
    <mergeCell ref="BJ51:CK51"/>
    <mergeCell ref="BH38:BI38"/>
    <mergeCell ref="BF39:BG39"/>
    <mergeCell ref="BH39:BI39"/>
    <mergeCell ref="BF42:BG42"/>
    <mergeCell ref="BH42:BI42"/>
    <mergeCell ref="BF43:BG43"/>
    <mergeCell ref="BH43:BI43"/>
    <mergeCell ref="BF44:BG44"/>
    <mergeCell ref="BH44:BI44"/>
    <mergeCell ref="BF45:BG45"/>
    <mergeCell ref="BH45:BI45"/>
    <mergeCell ref="BJ38:CK38"/>
    <mergeCell ref="BJ39:CK39"/>
    <mergeCell ref="BJ40:CK40"/>
    <mergeCell ref="BJ41:CK41"/>
    <mergeCell ref="BJ42:CK42"/>
    <mergeCell ref="BJ45:CK45"/>
  </mergeCells>
  <conditionalFormatting sqref="AK21:AW23 AK25:AW26 AK24:AS24">
    <cfRule type="expression" dxfId="1183" priority="69">
      <formula>$H$19="Direct Drive"</formula>
    </cfRule>
  </conditionalFormatting>
  <conditionalFormatting sqref="AK21:AS24">
    <cfRule type="expression" dxfId="1182" priority="68">
      <formula>$H$19="Direct Drive"</formula>
    </cfRule>
  </conditionalFormatting>
  <conditionalFormatting sqref="AT21:AW23">
    <cfRule type="expression" dxfId="1181" priority="67">
      <formula>$H$19="Direct Drive"</formula>
    </cfRule>
  </conditionalFormatting>
  <conditionalFormatting sqref="A20:Q26">
    <cfRule type="expression" dxfId="1180" priority="65">
      <formula>$H$19="Direct Drive"</formula>
    </cfRule>
  </conditionalFormatting>
  <conditionalFormatting sqref="A22:G22 A24:G24 A21:O21 A23:O23 A25:M25 A20:G20">
    <cfRule type="expression" dxfId="1179" priority="64">
      <formula>$H$19="Direct Drive"</formula>
    </cfRule>
  </conditionalFormatting>
  <conditionalFormatting sqref="A26:G26">
    <cfRule type="expression" dxfId="1178" priority="63">
      <formula>$H$19="Direct Drive"</formula>
    </cfRule>
  </conditionalFormatting>
  <conditionalFormatting sqref="H20:Q20 P21:Q21 H22:Q22 P23:Q23 H24:Q24 N25:Q25">
    <cfRule type="expression" dxfId="1177" priority="62">
      <formula>$H$19="Direct Drive"</formula>
    </cfRule>
  </conditionalFormatting>
  <conditionalFormatting sqref="AU35:BD53">
    <cfRule type="notContainsBlanks" dxfId="1176" priority="61">
      <formula>LEN(TRIM(AU35))&gt;0</formula>
    </cfRule>
  </conditionalFormatting>
  <conditionalFormatting sqref="V62:AI62 E62:K62 S31:V31 D30 G30:G31 J30:J31 M30:V30 S30:S31 H26:L26 H25:K25 N25:Q25 H24:Q24 M23:O23 H23:J23 H22:Q22 H21:J21 M21:O21 H19:Q20 G16:P16 G12:P14 Z21:AD21 Z18:AD18 Z17:AI17 Z12:AI14 Y9:AI9 Y7:AI7 F9:P9 F7:P7 BB31:BC32 M31:O31 AF25:AF26">
    <cfRule type="containsBlanks" dxfId="1175" priority="66">
      <formula>LEN(TRIM(D7))=0</formula>
    </cfRule>
  </conditionalFormatting>
  <conditionalFormatting sqref="A35:S52">
    <cfRule type="notContainsBlanks" dxfId="1174" priority="73">
      <formula>LEN(TRIM(A35))&gt;0</formula>
    </cfRule>
    <cfRule type="expression" dxfId="1173" priority="74">
      <formula>NOT(ISBLANK($H35))</formula>
    </cfRule>
  </conditionalFormatting>
  <conditionalFormatting sqref="Q53:AE53 AT23:AW23 AT22:AV22 AT21:AW21 P31:R31 AE18:AI21">
    <cfRule type="containsText" dxfId="1172" priority="70" operator="containsText" text="CALC.">
      <formula>NOT(ISERROR(SEARCH("CALC.",P18)))</formula>
    </cfRule>
  </conditionalFormatting>
  <conditionalFormatting sqref="Z15:AI15">
    <cfRule type="containsBlanks" dxfId="1171" priority="54">
      <formula>LEN(TRIM(Z15))=0</formula>
    </cfRule>
  </conditionalFormatting>
  <conditionalFormatting sqref="T35:AC52">
    <cfRule type="notContainsBlanks" dxfId="1170" priority="48">
      <formula>LEN(TRIM(T35))&gt;0</formula>
    </cfRule>
    <cfRule type="expression" dxfId="1169" priority="49">
      <formula>NOT(ISBLANK($H35))</formula>
    </cfRule>
  </conditionalFormatting>
  <conditionalFormatting sqref="T35:AB52">
    <cfRule type="expression" dxfId="1168" priority="47">
      <formula>$AC35&lt;&gt;""</formula>
    </cfRule>
  </conditionalFormatting>
  <conditionalFormatting sqref="BF38:BJ39 BF40:BI51">
    <cfRule type="expression" dxfId="1167" priority="33">
      <formula>NOT(ISBLANK($AV38))</formula>
    </cfRule>
  </conditionalFormatting>
  <conditionalFormatting sqref="BJ51">
    <cfRule type="expression" dxfId="1166" priority="21">
      <formula>NOT(ISBLANK($AV51))</formula>
    </cfRule>
  </conditionalFormatting>
  <conditionalFormatting sqref="BJ40">
    <cfRule type="expression" dxfId="1165" priority="32">
      <formula>NOT(ISBLANK($AV40))</formula>
    </cfRule>
  </conditionalFormatting>
  <conditionalFormatting sqref="BJ41">
    <cfRule type="expression" dxfId="1164" priority="31">
      <formula>NOT(ISBLANK($AV41))</formula>
    </cfRule>
  </conditionalFormatting>
  <conditionalFormatting sqref="BJ42">
    <cfRule type="expression" dxfId="1163" priority="30">
      <formula>NOT(ISBLANK($AV42))</formula>
    </cfRule>
  </conditionalFormatting>
  <conditionalFormatting sqref="BJ43">
    <cfRule type="expression" dxfId="1162" priority="29">
      <formula>NOT(ISBLANK($AV43))</formula>
    </cfRule>
  </conditionalFormatting>
  <conditionalFormatting sqref="BJ44">
    <cfRule type="expression" dxfId="1161" priority="28">
      <formula>NOT(ISBLANK($AV44))</formula>
    </cfRule>
  </conditionalFormatting>
  <conditionalFormatting sqref="BJ45">
    <cfRule type="expression" dxfId="1160" priority="27">
      <formula>NOT(ISBLANK($AV45))</formula>
    </cfRule>
  </conditionalFormatting>
  <conditionalFormatting sqref="BJ46">
    <cfRule type="expression" dxfId="1159" priority="26">
      <formula>NOT(ISBLANK($AV46))</formula>
    </cfRule>
  </conditionalFormatting>
  <conditionalFormatting sqref="BJ47">
    <cfRule type="expression" dxfId="1158" priority="25">
      <formula>NOT(ISBLANK($AV47))</formula>
    </cfRule>
  </conditionalFormatting>
  <conditionalFormatting sqref="BJ48">
    <cfRule type="expression" dxfId="1157" priority="24">
      <formula>NOT(ISBLANK($AV48))</formula>
    </cfRule>
  </conditionalFormatting>
  <conditionalFormatting sqref="BJ49">
    <cfRule type="expression" dxfId="1156" priority="23">
      <formula>NOT(ISBLANK($AV49))</formula>
    </cfRule>
  </conditionalFormatting>
  <conditionalFormatting sqref="BJ50">
    <cfRule type="expression" dxfId="1155" priority="22">
      <formula>NOT(ISBLANK($AV50))</formula>
    </cfRule>
  </conditionalFormatting>
  <conditionalFormatting sqref="CL38:XFD51">
    <cfRule type="expression" dxfId="1154" priority="61280">
      <formula>NOT(ISBLANK($BF38))</formula>
    </cfRule>
  </conditionalFormatting>
  <conditionalFormatting sqref="P31:R31">
    <cfRule type="expression" dxfId="1153" priority="20">
      <formula>$P$31&gt;$Z$14</formula>
    </cfRule>
  </conditionalFormatting>
  <conditionalFormatting sqref="AF26:AG26">
    <cfRule type="containsBlanks" dxfId="1152" priority="16">
      <formula>LEN(TRIM(AF26))=0</formula>
    </cfRule>
  </conditionalFormatting>
  <conditionalFormatting sqref="AH25:AH26">
    <cfRule type="containsBlanks" dxfId="1151" priority="15">
      <formula>LEN(TRIM(AH25))=0</formula>
    </cfRule>
  </conditionalFormatting>
  <conditionalFormatting sqref="AZ13:BO15">
    <cfRule type="notContainsBlanks" dxfId="1150" priority="13">
      <formula>LEN(TRIM(AZ13))&gt;0</formula>
    </cfRule>
  </conditionalFormatting>
  <conditionalFormatting sqref="AN13:AS15 AT14 AT16 AT18">
    <cfRule type="containsBlanks" dxfId="1149" priority="14">
      <formula>LEN(TRIM(AN13))=0</formula>
    </cfRule>
  </conditionalFormatting>
  <conditionalFormatting sqref="AN16:AS16">
    <cfRule type="containsText" dxfId="1148" priority="12" operator="containsText" text="CALC.">
      <formula>NOT(ISERROR(SEARCH("CALC.",AN16)))</formula>
    </cfRule>
  </conditionalFormatting>
  <conditionalFormatting sqref="AK14:AS16 AZ12:BO18 AT13:AY16">
    <cfRule type="expression" dxfId="1147" priority="11">
      <formula>$AT$18="Single Phase"</formula>
    </cfRule>
  </conditionalFormatting>
  <conditionalFormatting sqref="X24">
    <cfRule type="containsBlanks" dxfId="1146" priority="8">
      <formula>LEN(TRIM(X24))=0</formula>
    </cfRule>
  </conditionalFormatting>
  <conditionalFormatting sqref="AF24:AH24">
    <cfRule type="containsBlanks" dxfId="1145" priority="10">
      <formula>LEN(TRIM(AF24))=0</formula>
    </cfRule>
  </conditionalFormatting>
  <conditionalFormatting sqref="AF24:AI24">
    <cfRule type="expression" dxfId="1144" priority="9">
      <formula>$X$40="FIXED SPEED"</formula>
    </cfRule>
  </conditionalFormatting>
  <conditionalFormatting sqref="AT24:AW24">
    <cfRule type="expression" dxfId="1143" priority="2">
      <formula>$H$19="Direct Drive"</formula>
    </cfRule>
  </conditionalFormatting>
  <conditionalFormatting sqref="AT24:AW24">
    <cfRule type="expression" dxfId="1142" priority="1">
      <formula>$H$19="Direct Drive"</formula>
    </cfRule>
  </conditionalFormatting>
  <conditionalFormatting sqref="AT24:AW24">
    <cfRule type="containsText" dxfId="1141" priority="3" operator="containsText" text="CALC.">
      <formula>NOT(ISERROR(SEARCH("CALC.",AT24)))</formula>
    </cfRule>
  </conditionalFormatting>
  <dataValidations xWindow="921" yWindow="244" count="15">
    <dataValidation type="list" allowBlank="1" showInputMessage="1" sqref="H22:Q22 H20:Q20" xr:uid="{00000000-0002-0000-1200-000000000000}">
      <formula1>"Browning,Campbell,Congress,Dayton,Fenner Drives, TB Wood's"</formula1>
    </dataValidation>
    <dataValidation type="list" allowBlank="1" showInputMessage="1" showErrorMessage="1" sqref="H19:Q19" xr:uid="{00000000-0002-0000-1200-000001000000}">
      <formula1>"Belt Drive,Direct Drive"</formula1>
    </dataValidation>
    <dataValidation allowBlank="1" showInputMessage="1" promptTitle="External Static Pressure" prompt="ESP = The first external pressure measurement (return before any apparatus) + the final external pressure measurement (discharge after any apparatus)." sqref="J31:L31" xr:uid="{00000000-0002-0000-1200-000002000000}"/>
    <dataValidation allowBlank="1" showInputMessage="1" showErrorMessage="1" prompt="If PF is unattainable use .80" sqref="AT16:AY16" xr:uid="{00000000-0002-0000-1200-000003000000}"/>
    <dataValidation allowBlank="1" showInputMessage="1" showErrorMessage="1" prompt="If EFF is unatainable use .90" sqref="AT14:AY14" xr:uid="{00000000-0002-0000-1200-000004000000}"/>
    <dataValidation type="list" allowBlank="1" showInputMessage="1" sqref="Z14:AI14" xr:uid="{00000000-0002-0000-1200-000005000000}">
      <formula1>".17,.25,.33,.5,.75,1,2,3,5,7.5,10,15,20,25,30,40,50,60,75,100,125,150,200"</formula1>
    </dataValidation>
    <dataValidation type="list" allowBlank="1" showInputMessage="1" sqref="Z12:AI12" xr:uid="{00000000-0002-0000-1200-000006000000}">
      <formula1>"Baldor,Dayton,Emmerson,FASCO,GE,GENTEQ,Marathon,Trane,WEG,Westinghouse"</formula1>
    </dataValidation>
    <dataValidation type="list" allowBlank="1" showInputMessage="1" showErrorMessage="1" prompt="See Internal Use Area on right for assistance determining fan rotation." sqref="S30:V31" xr:uid="{00000000-0002-0000-1200-000007000000}">
      <formula1>"CW, CCW, '---"</formula1>
    </dataValidation>
    <dataValidation type="list" allowBlank="1" showInputMessage="1" sqref="G13:P13" xr:uid="{00000000-0002-0000-1200-000008000000}">
      <formula1>"Axial, Forward Curved Centrifugal, Backward Inclined"</formula1>
    </dataValidation>
    <dataValidation type="list" allowBlank="1" showInputMessage="1" showErrorMessage="1" promptTitle="Phase Selection" prompt="Select Single or Three Phase" sqref="AT18:AY18" xr:uid="{00000000-0002-0000-1200-000009000000}">
      <formula1>"Single Phase, Three Phase"</formula1>
    </dataValidation>
    <dataValidation type="whole" allowBlank="1" showInputMessage="1" showErrorMessage="1" error="This Remarks section is limited to 5." sqref="A56:A60" xr:uid="{00000000-0002-0000-1200-00000A000000}">
      <formula1>1</formula1>
      <formula2>5</formula2>
    </dataValidation>
    <dataValidation type="list" allowBlank="1" showInputMessage="1" showErrorMessage="1" sqref="AH24:AI24" xr:uid="{00000000-0002-0000-1200-00000C000000}">
      <formula1>"Hz, %"</formula1>
    </dataValidation>
    <dataValidation allowBlank="1" showInputMessage="1" showErrorMessage="1" prompt="Typical Service Factor is 1.15. If unknown then use '---" sqref="Z15:AI15" xr:uid="{00000000-0002-0000-1200-00000D000000}"/>
    <dataValidation allowBlank="1" showInputMessage="1" showErrorMessage="1" promptTitle="BHP Calc Info" prompt="If Single Phase, BHP=# of Motors * (HP*Amps*Volts)/(NP Amps*NP Volts)_x000a__x000a_If Three Phase, BHP=# of Motors * (Avg. Amps*Avg. Volts*Motor Eff.*Power Factor*1.73)/746" sqref="P31:R31" xr:uid="{00000000-0002-0000-1200-00000E000000}"/>
    <dataValidation type="list" allowBlank="1" showInputMessage="1" showErrorMessage="1" sqref="X24" xr:uid="{A7FF1CE5-D55D-44CA-8499-A1BBC205553D}">
      <formula1>"VFD SETTING, ECM SETTING, FIXED SPEED"</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8">
    <pageSetUpPr fitToPage="1"/>
  </sheetPr>
  <dimension ref="A1:BV62"/>
  <sheetViews>
    <sheetView zoomScaleNormal="100" workbookViewId="0">
      <selection activeCell="S20" sqref="S20:Y2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2193" t="s">
        <v>49</v>
      </c>
      <c r="AK1" s="2193"/>
      <c r="AL1" s="2193"/>
      <c r="AM1" s="2193"/>
      <c r="AN1" s="2193"/>
      <c r="AO1" s="2193"/>
      <c r="AP1" s="2193"/>
      <c r="AQ1" s="2193"/>
      <c r="AR1" s="2193"/>
      <c r="AS1" s="2193"/>
      <c r="AT1" s="2193"/>
      <c r="AU1" s="2193"/>
      <c r="AV1" s="2193"/>
      <c r="AW1" s="2193"/>
      <c r="AX1" s="2193"/>
      <c r="AY1" s="2193"/>
      <c r="AZ1" s="2193"/>
      <c r="BA1" s="2193"/>
      <c r="BB1" s="2193"/>
      <c r="BC1" s="2193"/>
      <c r="BD1" s="2193"/>
      <c r="BE1" s="2193"/>
      <c r="BF1" s="2193"/>
      <c r="BG1" s="2193"/>
      <c r="BH1" s="2193"/>
      <c r="BI1" s="2193"/>
      <c r="BJ1" s="2193"/>
      <c r="BK1" s="2193"/>
      <c r="BL1" s="2193"/>
      <c r="BM1" s="2193"/>
      <c r="BN1" s="2193"/>
      <c r="BO1" s="2193"/>
      <c r="BP1" s="2193"/>
      <c r="BQ1" s="2193"/>
      <c r="BR1" s="2193"/>
      <c r="BS1" s="2193"/>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233"/>
      <c r="AL2" s="233"/>
      <c r="AM2" s="233"/>
      <c r="AN2" s="233"/>
      <c r="AO2" s="233"/>
      <c r="AP2" s="233"/>
      <c r="AQ2" s="233"/>
      <c r="AR2" s="233"/>
      <c r="AS2" s="233"/>
      <c r="AT2" s="233"/>
      <c r="AU2" s="233"/>
      <c r="AV2" s="233"/>
      <c r="AW2" s="233"/>
      <c r="AX2" s="233"/>
      <c r="AY2" s="233"/>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340"/>
      <c r="N3" s="340"/>
      <c r="O3" s="340"/>
      <c r="P3" s="340"/>
      <c r="Q3" s="340"/>
      <c r="R3" s="340"/>
      <c r="S3" s="340"/>
      <c r="T3" s="340"/>
      <c r="U3" s="340"/>
      <c r="V3" s="340"/>
      <c r="W3" s="340"/>
      <c r="X3" s="340"/>
      <c r="Y3" s="340"/>
      <c r="Z3" s="340"/>
      <c r="AA3" s="340"/>
      <c r="AB3" s="340"/>
      <c r="AC3" s="340"/>
      <c r="AD3" s="340"/>
      <c r="AE3" s="340"/>
      <c r="AF3" s="340"/>
      <c r="AG3" s="340"/>
      <c r="AH3" s="340"/>
      <c r="AI3" s="340"/>
      <c r="AJ3" s="5"/>
      <c r="AK3" s="233"/>
      <c r="AL3" s="233"/>
      <c r="AM3" s="233"/>
      <c r="AN3" s="233"/>
      <c r="AO3" s="233"/>
      <c r="AP3" s="233"/>
      <c r="AQ3" s="233"/>
      <c r="AR3" s="233"/>
      <c r="AS3" s="233"/>
      <c r="AT3" s="233"/>
      <c r="AU3" s="233"/>
      <c r="AV3" s="233"/>
      <c r="AW3" s="233"/>
      <c r="AX3" s="233"/>
      <c r="AY3" s="233"/>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233"/>
      <c r="AL4" s="233"/>
      <c r="AM4" s="233"/>
      <c r="AN4" s="233"/>
      <c r="AO4" s="233"/>
      <c r="AP4" s="233"/>
      <c r="AQ4" s="233"/>
      <c r="AR4" s="233"/>
      <c r="AS4" s="233"/>
      <c r="AT4" s="233"/>
      <c r="AU4" s="233"/>
      <c r="AV4" s="233"/>
      <c r="AW4" s="233"/>
      <c r="AX4" s="233"/>
      <c r="AY4" s="233"/>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8"/>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5"/>
      <c r="AK5" s="233"/>
      <c r="AL5" s="233"/>
      <c r="AM5" s="233"/>
      <c r="AN5" s="233"/>
      <c r="AO5" s="233"/>
      <c r="AP5" s="233"/>
      <c r="AQ5" s="233"/>
      <c r="AR5" s="233"/>
      <c r="AS5" s="233"/>
      <c r="AT5" s="233"/>
      <c r="AU5" s="233"/>
      <c r="AV5" s="233"/>
      <c r="AW5" s="233"/>
      <c r="AX5" s="233"/>
      <c r="AY5" s="233"/>
      <c r="AZ5" s="5"/>
      <c r="BA5" s="5"/>
      <c r="BB5" s="5"/>
      <c r="BC5" s="5"/>
      <c r="BD5" s="5"/>
      <c r="BE5" s="5"/>
      <c r="BF5" s="5"/>
      <c r="BG5" s="5"/>
      <c r="BH5" s="5"/>
      <c r="BI5" s="5"/>
      <c r="BJ5" s="5"/>
      <c r="BK5" s="5"/>
      <c r="BL5" s="5"/>
      <c r="BM5" s="5"/>
      <c r="BN5" s="5"/>
      <c r="BO5" s="5"/>
      <c r="BP5" s="5"/>
      <c r="BQ5" s="5"/>
      <c r="BR5" s="5"/>
      <c r="BS5" s="5"/>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233"/>
      <c r="AL6" s="233"/>
      <c r="AM6" s="233"/>
      <c r="AN6" s="233"/>
      <c r="AO6" s="233"/>
      <c r="AP6" s="233"/>
      <c r="AQ6" s="233"/>
      <c r="AR6" s="233"/>
      <c r="AS6" s="233"/>
      <c r="AT6" s="233"/>
      <c r="AU6" s="233"/>
      <c r="AV6" s="233"/>
      <c r="AW6" s="233"/>
      <c r="AX6" s="233"/>
      <c r="AY6" s="233"/>
      <c r="AZ6" s="5"/>
      <c r="BA6" s="5"/>
      <c r="BB6" s="5"/>
      <c r="BC6" s="5"/>
      <c r="BD6" s="5"/>
      <c r="BE6" s="5"/>
      <c r="BF6" s="5"/>
      <c r="BG6" s="5"/>
      <c r="BH6" s="5"/>
      <c r="BI6" s="5"/>
      <c r="BJ6" s="5"/>
      <c r="BK6" s="5"/>
      <c r="BL6" s="5"/>
      <c r="BM6" s="5"/>
      <c r="BN6" s="5"/>
      <c r="BO6" s="5"/>
      <c r="BP6" s="5"/>
      <c r="BQ6" s="5"/>
      <c r="BR6" s="5"/>
      <c r="BS6" s="5"/>
    </row>
    <row r="7" spans="1:71" ht="12" customHeight="1" x14ac:dyDescent="0.2">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5"/>
      <c r="AK7" s="233"/>
      <c r="AL7" s="233"/>
      <c r="AM7" s="233"/>
      <c r="AN7" s="233"/>
      <c r="AO7" s="233"/>
      <c r="AP7" s="233"/>
      <c r="AQ7" s="233"/>
      <c r="AR7" s="233"/>
      <c r="AS7" s="233"/>
      <c r="AT7" s="233"/>
      <c r="AU7" s="233"/>
      <c r="AV7" s="233"/>
      <c r="AW7" s="233"/>
      <c r="AX7" s="233"/>
      <c r="AY7" s="233"/>
      <c r="AZ7" s="5"/>
      <c r="BA7" s="5"/>
      <c r="BB7" s="5"/>
      <c r="BC7" s="5"/>
      <c r="BD7" s="5"/>
      <c r="BE7" s="5"/>
      <c r="BF7" s="5"/>
      <c r="BG7" s="5"/>
      <c r="BH7" s="5"/>
      <c r="BI7" s="5"/>
      <c r="BJ7" s="5"/>
      <c r="BK7" s="5"/>
      <c r="BL7" s="5"/>
      <c r="BM7" s="5"/>
      <c r="BN7" s="5"/>
      <c r="BO7" s="5"/>
      <c r="BP7" s="5"/>
      <c r="BQ7" s="5"/>
      <c r="BR7" s="5"/>
      <c r="BS7" s="5"/>
    </row>
    <row r="8" spans="1:71" ht="12" customHeight="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233"/>
      <c r="AL8" s="233"/>
      <c r="AM8" s="233"/>
      <c r="AN8" s="233"/>
      <c r="AO8" s="233"/>
      <c r="AP8" s="233"/>
      <c r="AQ8" s="233"/>
      <c r="AR8" s="233"/>
      <c r="AS8" s="233"/>
      <c r="AT8" s="233"/>
      <c r="AU8" s="233"/>
      <c r="AV8" s="233"/>
      <c r="AW8" s="233"/>
      <c r="AX8" s="233"/>
      <c r="AY8" s="233"/>
      <c r="AZ8" s="5"/>
      <c r="BA8" s="5"/>
      <c r="BB8" s="5"/>
      <c r="BC8" s="5"/>
      <c r="BD8" s="5"/>
      <c r="BE8" s="5"/>
      <c r="BF8" s="5"/>
      <c r="BG8" s="5"/>
      <c r="BH8" s="5"/>
      <c r="BI8" s="5"/>
      <c r="BJ8" s="5"/>
      <c r="BK8" s="5"/>
      <c r="BL8" s="5"/>
      <c r="BM8" s="5"/>
      <c r="BN8" s="5"/>
      <c r="BO8" s="5"/>
      <c r="BP8" s="5"/>
      <c r="BQ8" s="5"/>
      <c r="BR8" s="5"/>
      <c r="BS8" s="5"/>
    </row>
    <row r="9" spans="1:71" ht="12" customHeight="1" x14ac:dyDescent="0.2">
      <c r="A9" s="1371" t="s">
        <v>61</v>
      </c>
      <c r="B9" s="1371"/>
      <c r="C9" s="1371"/>
      <c r="D9" s="1371"/>
      <c r="E9" s="1371"/>
      <c r="F9" s="920"/>
      <c r="G9" s="920"/>
      <c r="H9" s="920"/>
      <c r="I9" s="920"/>
      <c r="J9" s="920"/>
      <c r="K9" s="920"/>
      <c r="L9" s="920"/>
      <c r="M9" s="920"/>
      <c r="N9" s="920"/>
      <c r="O9" s="920"/>
      <c r="P9" s="920"/>
      <c r="Q9" s="6"/>
      <c r="R9" s="6"/>
      <c r="S9" s="6"/>
      <c r="T9" s="1371" t="s">
        <v>46</v>
      </c>
      <c r="U9" s="1371"/>
      <c r="V9" s="1371"/>
      <c r="W9" s="1371"/>
      <c r="X9" s="1371"/>
      <c r="Y9" s="920"/>
      <c r="Z9" s="920"/>
      <c r="AA9" s="920"/>
      <c r="AB9" s="920"/>
      <c r="AC9" s="920"/>
      <c r="AD9" s="920"/>
      <c r="AE9" s="920"/>
      <c r="AF9" s="920"/>
      <c r="AG9" s="920"/>
      <c r="AH9" s="920"/>
      <c r="AI9" s="920"/>
      <c r="AJ9" s="5"/>
      <c r="AK9" s="233"/>
      <c r="AL9" s="233"/>
      <c r="AM9" s="233"/>
      <c r="AN9" s="233"/>
      <c r="AO9" s="233"/>
      <c r="AP9" s="233"/>
      <c r="AQ9" s="233"/>
      <c r="AR9" s="233"/>
      <c r="AS9" s="233"/>
      <c r="AT9" s="233"/>
      <c r="AU9" s="233"/>
      <c r="AV9" s="233"/>
      <c r="AW9" s="5"/>
      <c r="AX9" s="5"/>
      <c r="AY9" s="5"/>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232"/>
      <c r="AL10" s="232"/>
      <c r="AM10" s="232"/>
      <c r="AN10" s="232"/>
      <c r="AO10" s="232"/>
      <c r="AP10" s="232"/>
      <c r="AQ10" s="232"/>
      <c r="AR10" s="232"/>
      <c r="AS10" s="232"/>
      <c r="AT10" s="232"/>
      <c r="AU10" s="232"/>
      <c r="AV10" s="232"/>
      <c r="AW10" s="5"/>
      <c r="AX10" s="5"/>
      <c r="AY10" s="5"/>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1334" t="s">
        <v>158</v>
      </c>
      <c r="B11" s="1335"/>
      <c r="C11" s="1335"/>
      <c r="D11" s="1335"/>
      <c r="E11" s="1335"/>
      <c r="F11" s="1335"/>
      <c r="G11" s="1335"/>
      <c r="H11" s="1335"/>
      <c r="I11" s="1335"/>
      <c r="J11" s="1335"/>
      <c r="K11" s="1335"/>
      <c r="L11" s="1335"/>
      <c r="M11" s="1335"/>
      <c r="N11" s="1335"/>
      <c r="O11" s="1335"/>
      <c r="P11" s="1362"/>
      <c r="Q11" s="6"/>
      <c r="R11" s="6"/>
      <c r="S11" s="1334" t="s">
        <v>114</v>
      </c>
      <c r="T11" s="1335"/>
      <c r="U11" s="1335"/>
      <c r="V11" s="1335"/>
      <c r="W11" s="1335"/>
      <c r="X11" s="1335"/>
      <c r="Y11" s="1335"/>
      <c r="Z11" s="1335"/>
      <c r="AA11" s="1335"/>
      <c r="AB11" s="1335"/>
      <c r="AC11" s="1335"/>
      <c r="AD11" s="1335"/>
      <c r="AE11" s="1335"/>
      <c r="AF11" s="1335"/>
      <c r="AG11" s="1335"/>
      <c r="AH11" s="1335"/>
      <c r="AI11" s="1362"/>
      <c r="AJ11" s="5"/>
      <c r="AK11" s="1276" t="s">
        <v>1008</v>
      </c>
      <c r="AL11" s="1277"/>
      <c r="AM11" s="1277"/>
      <c r="AN11" s="1277"/>
      <c r="AO11" s="1277"/>
      <c r="AP11" s="1277"/>
      <c r="AQ11" s="1277"/>
      <c r="AR11" s="1277"/>
      <c r="AS11" s="1277"/>
      <c r="AT11" s="1277"/>
      <c r="AU11" s="1277"/>
      <c r="AV11" s="1277"/>
      <c r="AW11" s="1277"/>
      <c r="AX11" s="1277"/>
      <c r="AY11" s="1277"/>
      <c r="AZ11" s="1277"/>
      <c r="BA11" s="1277"/>
      <c r="BB11" s="1277"/>
      <c r="BC11" s="1277"/>
      <c r="BD11" s="1277"/>
      <c r="BE11" s="1277"/>
      <c r="BF11" s="1277"/>
      <c r="BG11" s="1277"/>
      <c r="BH11" s="1277"/>
      <c r="BI11" s="1277"/>
      <c r="BJ11" s="1277"/>
      <c r="BK11" s="1277"/>
      <c r="BL11" s="1277"/>
      <c r="BM11" s="1277"/>
      <c r="BN11" s="1277"/>
      <c r="BO11" s="1278"/>
      <c r="BP11" s="5"/>
      <c r="BQ11" s="5"/>
      <c r="BR11" s="5"/>
      <c r="BS11" s="5"/>
    </row>
    <row r="12" spans="1:71" ht="12.75" customHeight="1" thickTop="1" x14ac:dyDescent="0.2">
      <c r="A12" s="1365" t="s">
        <v>111</v>
      </c>
      <c r="B12" s="1366"/>
      <c r="C12" s="1366"/>
      <c r="D12" s="1366"/>
      <c r="E12" s="1366"/>
      <c r="F12" s="1367"/>
      <c r="G12" s="1010"/>
      <c r="H12" s="1010"/>
      <c r="I12" s="1010"/>
      <c r="J12" s="1010"/>
      <c r="K12" s="1010"/>
      <c r="L12" s="1010"/>
      <c r="M12" s="1010"/>
      <c r="N12" s="1010"/>
      <c r="O12" s="1010"/>
      <c r="P12" s="1011"/>
      <c r="Q12" s="6"/>
      <c r="R12" s="6"/>
      <c r="S12" s="1380" t="s">
        <v>111</v>
      </c>
      <c r="T12" s="1381"/>
      <c r="U12" s="1381"/>
      <c r="V12" s="1381"/>
      <c r="W12" s="1381"/>
      <c r="X12" s="1381"/>
      <c r="Y12" s="1381"/>
      <c r="Z12" s="1010"/>
      <c r="AA12" s="1010"/>
      <c r="AB12" s="1010"/>
      <c r="AC12" s="1010"/>
      <c r="AD12" s="1010"/>
      <c r="AE12" s="1010"/>
      <c r="AF12" s="1010"/>
      <c r="AG12" s="1010"/>
      <c r="AH12" s="1010"/>
      <c r="AI12" s="1011"/>
      <c r="AJ12" s="5"/>
      <c r="AK12" s="1715"/>
      <c r="AL12" s="1716"/>
      <c r="AM12" s="1717"/>
      <c r="AN12" s="1460" t="s">
        <v>1007</v>
      </c>
      <c r="AO12" s="1460"/>
      <c r="AP12" s="1460"/>
      <c r="AQ12" s="1460" t="s">
        <v>98</v>
      </c>
      <c r="AR12" s="1460"/>
      <c r="AS12" s="1460"/>
      <c r="AT12" s="2054"/>
      <c r="AU12" s="2054"/>
      <c r="AV12" s="2054"/>
      <c r="AW12" s="2054"/>
      <c r="AX12" s="2054"/>
      <c r="AY12" s="2055"/>
      <c r="AZ12" s="1460" t="s">
        <v>155</v>
      </c>
      <c r="BA12" s="1460"/>
      <c r="BB12" s="1460"/>
      <c r="BC12" s="1460"/>
      <c r="BD12" s="1460"/>
      <c r="BE12" s="1460"/>
      <c r="BF12" s="1460"/>
      <c r="BG12" s="1460"/>
      <c r="BH12" s="2056" t="s">
        <v>154</v>
      </c>
      <c r="BI12" s="2057"/>
      <c r="BJ12" s="2057"/>
      <c r="BK12" s="2057"/>
      <c r="BL12" s="2057"/>
      <c r="BM12" s="2057"/>
      <c r="BN12" s="2057"/>
      <c r="BO12" s="2058"/>
      <c r="BP12" s="5"/>
      <c r="BQ12" s="5"/>
      <c r="BR12" s="5"/>
      <c r="BS12" s="5"/>
    </row>
    <row r="13" spans="1:71" ht="12" customHeight="1" x14ac:dyDescent="0.2">
      <c r="A13" s="1299" t="s">
        <v>54</v>
      </c>
      <c r="B13" s="1300"/>
      <c r="C13" s="1300"/>
      <c r="D13" s="1300"/>
      <c r="E13" s="1300"/>
      <c r="F13" s="1301"/>
      <c r="G13" s="994"/>
      <c r="H13" s="994"/>
      <c r="I13" s="994"/>
      <c r="J13" s="994"/>
      <c r="K13" s="994"/>
      <c r="L13" s="994"/>
      <c r="M13" s="994"/>
      <c r="N13" s="994"/>
      <c r="O13" s="994"/>
      <c r="P13" s="995"/>
      <c r="Q13" s="6"/>
      <c r="R13" s="6"/>
      <c r="S13" s="1297" t="s">
        <v>108</v>
      </c>
      <c r="T13" s="1298"/>
      <c r="U13" s="1298"/>
      <c r="V13" s="1298"/>
      <c r="W13" s="1298"/>
      <c r="X13" s="1298"/>
      <c r="Y13" s="1298"/>
      <c r="Z13" s="994"/>
      <c r="AA13" s="994"/>
      <c r="AB13" s="994"/>
      <c r="AC13" s="994"/>
      <c r="AD13" s="994"/>
      <c r="AE13" s="994"/>
      <c r="AF13" s="994"/>
      <c r="AG13" s="994"/>
      <c r="AH13" s="994"/>
      <c r="AI13" s="995"/>
      <c r="AJ13" s="5"/>
      <c r="AK13" s="1283" t="s">
        <v>152</v>
      </c>
      <c r="AL13" s="1284"/>
      <c r="AM13" s="1284"/>
      <c r="AN13" s="1000"/>
      <c r="AO13" s="1000"/>
      <c r="AP13" s="1000"/>
      <c r="AQ13" s="1001"/>
      <c r="AR13" s="1001"/>
      <c r="AS13" s="1023"/>
      <c r="AT13" s="2059"/>
      <c r="AU13" s="2060"/>
      <c r="AV13" s="2060"/>
      <c r="AW13" s="2060"/>
      <c r="AX13" s="2060"/>
      <c r="AY13" s="2061"/>
      <c r="AZ13" s="2053" t="str">
        <f>IF(AN13="","",IF(100*(ABS(AN13-$AN$16)/$AN$16)&gt;10,"T1 Exceeds 10% by "&amp;ROUND(100*(ABS(AN13-$AN$16)/$AN$16)-10,1)&amp;"%",""))</f>
        <v/>
      </c>
      <c r="BA13" s="1433"/>
      <c r="BB13" s="1433"/>
      <c r="BC13" s="1433"/>
      <c r="BD13" s="1433"/>
      <c r="BE13" s="1433"/>
      <c r="BF13" s="1433"/>
      <c r="BG13" s="1433"/>
      <c r="BH13" s="1433" t="str">
        <f>IF(AQ13="","",IF(100*(ABS(AQ13-$AQ$16)/$AQ$16)&gt;2,"T1 Exceeds 2% by "&amp;ROUND(100*(ABS(AQ13-$AQ$16)/$AQ$16)-2,1)&amp;"%",""))</f>
        <v/>
      </c>
      <c r="BI13" s="1433"/>
      <c r="BJ13" s="1433"/>
      <c r="BK13" s="1433"/>
      <c r="BL13" s="1433"/>
      <c r="BM13" s="1433"/>
      <c r="BN13" s="1433"/>
      <c r="BO13" s="1434"/>
      <c r="BP13" s="5"/>
      <c r="BQ13" s="5"/>
      <c r="BR13" s="5"/>
      <c r="BS13" s="5"/>
    </row>
    <row r="14" spans="1:71" ht="12" customHeight="1" x14ac:dyDescent="0.2">
      <c r="A14" s="1299" t="s">
        <v>150</v>
      </c>
      <c r="B14" s="1300"/>
      <c r="C14" s="1300"/>
      <c r="D14" s="1300"/>
      <c r="E14" s="1300"/>
      <c r="F14" s="1301"/>
      <c r="G14" s="994"/>
      <c r="H14" s="994"/>
      <c r="I14" s="994"/>
      <c r="J14" s="994"/>
      <c r="K14" s="994"/>
      <c r="L14" s="994"/>
      <c r="M14" s="994"/>
      <c r="N14" s="994"/>
      <c r="O14" s="994"/>
      <c r="P14" s="995"/>
      <c r="Q14" s="6"/>
      <c r="R14" s="6"/>
      <c r="S14" s="1299" t="s">
        <v>105</v>
      </c>
      <c r="T14" s="1300"/>
      <c r="U14" s="1300"/>
      <c r="V14" s="1300"/>
      <c r="W14" s="1300"/>
      <c r="X14" s="1300"/>
      <c r="Y14" s="1301"/>
      <c r="Z14" s="934"/>
      <c r="AA14" s="934"/>
      <c r="AB14" s="934"/>
      <c r="AC14" s="934"/>
      <c r="AD14" s="934"/>
      <c r="AE14" s="934"/>
      <c r="AF14" s="934"/>
      <c r="AG14" s="934"/>
      <c r="AH14" s="934"/>
      <c r="AI14" s="1022"/>
      <c r="AJ14" s="5"/>
      <c r="AK14" s="1283" t="s">
        <v>51</v>
      </c>
      <c r="AL14" s="1284"/>
      <c r="AM14" s="1284"/>
      <c r="AN14" s="1000"/>
      <c r="AO14" s="1000"/>
      <c r="AP14" s="1000"/>
      <c r="AQ14" s="1001"/>
      <c r="AR14" s="1001"/>
      <c r="AS14" s="1023"/>
      <c r="AT14" s="2062"/>
      <c r="AU14" s="2063"/>
      <c r="AV14" s="2063"/>
      <c r="AW14" s="2063"/>
      <c r="AX14" s="2063"/>
      <c r="AY14" s="2064"/>
      <c r="AZ14" s="2053" t="str">
        <f>IF(AN14="","",IF(100*(ABS(AN14-$AN$16)/$AN$16)&gt;10,"T2 Exceeds 10% by "&amp;ROUND(100*(ABS(AN14-$AN$16)/$AN$16)-10,1)&amp;"%",""))</f>
        <v/>
      </c>
      <c r="BA14" s="1433"/>
      <c r="BB14" s="1433"/>
      <c r="BC14" s="1433"/>
      <c r="BD14" s="1433"/>
      <c r="BE14" s="1433"/>
      <c r="BF14" s="1433"/>
      <c r="BG14" s="1433"/>
      <c r="BH14" s="1433" t="str">
        <f>IF(AQ14="","",IF(100*(ABS(AQ14-$AQ$16)/$AQ$16)&gt;2,"T2 Exceeds 2% by "&amp;ROUND(100*(ABS(AQ14-$AQ$16)/$AQ$16)-2,1)&amp;"%",""))</f>
        <v/>
      </c>
      <c r="BI14" s="1433"/>
      <c r="BJ14" s="1433"/>
      <c r="BK14" s="1433"/>
      <c r="BL14" s="1433"/>
      <c r="BM14" s="1433"/>
      <c r="BN14" s="1433"/>
      <c r="BO14" s="1434"/>
      <c r="BP14" s="5"/>
      <c r="BQ14" s="5"/>
      <c r="BR14" s="5"/>
      <c r="BS14" s="5"/>
    </row>
    <row r="15" spans="1:71" ht="12" customHeight="1" x14ac:dyDescent="0.2">
      <c r="A15" s="1297" t="s">
        <v>149</v>
      </c>
      <c r="B15" s="1298"/>
      <c r="C15" s="1298"/>
      <c r="D15" s="1298"/>
      <c r="E15" s="1298"/>
      <c r="F15" s="1298"/>
      <c r="G15" s="1388" t="s">
        <v>148</v>
      </c>
      <c r="H15" s="1388"/>
      <c r="I15" s="1388"/>
      <c r="J15" s="1388"/>
      <c r="K15" s="1388"/>
      <c r="L15" s="1388"/>
      <c r="M15" s="1388"/>
      <c r="N15" s="1388"/>
      <c r="O15" s="1388"/>
      <c r="P15" s="1389"/>
      <c r="Q15" s="6"/>
      <c r="R15" s="6"/>
      <c r="S15" s="1297" t="s">
        <v>104</v>
      </c>
      <c r="T15" s="1298"/>
      <c r="U15" s="1298"/>
      <c r="V15" s="1298"/>
      <c r="W15" s="1298"/>
      <c r="X15" s="1298"/>
      <c r="Y15" s="1298"/>
      <c r="Z15" s="1019"/>
      <c r="AA15" s="1020"/>
      <c r="AB15" s="1020"/>
      <c r="AC15" s="1020"/>
      <c r="AD15" s="1020"/>
      <c r="AE15" s="1020"/>
      <c r="AF15" s="1020"/>
      <c r="AG15" s="1020"/>
      <c r="AH15" s="1020"/>
      <c r="AI15" s="1021"/>
      <c r="AJ15" s="5"/>
      <c r="AK15" s="1283" t="s">
        <v>50</v>
      </c>
      <c r="AL15" s="1284"/>
      <c r="AM15" s="1284"/>
      <c r="AN15" s="1000"/>
      <c r="AO15" s="1000"/>
      <c r="AP15" s="1000"/>
      <c r="AQ15" s="1001"/>
      <c r="AR15" s="1001"/>
      <c r="AS15" s="1023"/>
      <c r="AT15" s="2065"/>
      <c r="AU15" s="2066"/>
      <c r="AV15" s="2066"/>
      <c r="AW15" s="2066"/>
      <c r="AX15" s="2066"/>
      <c r="AY15" s="2067"/>
      <c r="AZ15" s="2053" t="str">
        <f>IF(AN15="","",IF(100*(ABS(AN15-$AN$16)/$AN$16)&gt;10,"T3 Exceeds 10% by "&amp;ROUND(100*(ABS(AN15-$AN$16)/$AN$16)-10,1)&amp;"%",""))</f>
        <v/>
      </c>
      <c r="BA15" s="1433"/>
      <c r="BB15" s="1433"/>
      <c r="BC15" s="1433"/>
      <c r="BD15" s="1433"/>
      <c r="BE15" s="1433"/>
      <c r="BF15" s="1433"/>
      <c r="BG15" s="1433"/>
      <c r="BH15" s="1433" t="str">
        <f>IF(AQ15="","",IF(100*(ABS(AQ15-$AQ$16)/$AQ$16)&gt;2,"T3 Exceeds 2% by "&amp;ROUND(100*(ABS(AQ15-$AQ$16)/$AQ$16)-2,1)&amp;"%",""))</f>
        <v/>
      </c>
      <c r="BI15" s="1433"/>
      <c r="BJ15" s="1433"/>
      <c r="BK15" s="1433"/>
      <c r="BL15" s="1433"/>
      <c r="BM15" s="1433"/>
      <c r="BN15" s="1433"/>
      <c r="BO15" s="1434"/>
      <c r="BP15" s="5"/>
      <c r="BQ15" s="5"/>
      <c r="BR15" s="5"/>
      <c r="BS15" s="5"/>
    </row>
    <row r="16" spans="1:71" ht="12" customHeight="1" thickBot="1" x14ac:dyDescent="0.25">
      <c r="A16" s="1315" t="s">
        <v>146</v>
      </c>
      <c r="B16" s="1316"/>
      <c r="C16" s="1316"/>
      <c r="D16" s="1316"/>
      <c r="E16" s="1316"/>
      <c r="F16" s="1316"/>
      <c r="G16" s="1065"/>
      <c r="H16" s="1065"/>
      <c r="I16" s="1065"/>
      <c r="J16" s="1065"/>
      <c r="K16" s="1065"/>
      <c r="L16" s="1065"/>
      <c r="M16" s="1065"/>
      <c r="N16" s="1065"/>
      <c r="O16" s="1065"/>
      <c r="P16" s="1146"/>
      <c r="Q16" s="6"/>
      <c r="R16" s="6"/>
      <c r="S16" s="1323"/>
      <c r="T16" s="1324"/>
      <c r="U16" s="1324"/>
      <c r="V16" s="1324"/>
      <c r="W16" s="1324"/>
      <c r="X16" s="1324"/>
      <c r="Y16" s="1324"/>
      <c r="Z16" s="1385" t="s">
        <v>102</v>
      </c>
      <c r="AA16" s="1385"/>
      <c r="AB16" s="1385"/>
      <c r="AC16" s="1385"/>
      <c r="AD16" s="1385"/>
      <c r="AE16" s="1385" t="s">
        <v>101</v>
      </c>
      <c r="AF16" s="1385"/>
      <c r="AG16" s="1385"/>
      <c r="AH16" s="1385"/>
      <c r="AI16" s="1386"/>
      <c r="AJ16" s="5"/>
      <c r="AK16" s="1283" t="s">
        <v>144</v>
      </c>
      <c r="AL16" s="1284"/>
      <c r="AM16" s="1284"/>
      <c r="AN16" s="1352" t="str">
        <f>IFERROR(AVERAGE(AN13:AP15),"")</f>
        <v/>
      </c>
      <c r="AO16" s="1352"/>
      <c r="AP16" s="1352"/>
      <c r="AQ16" s="1407" t="str">
        <f>IFERROR(AVERAGE(AQ13:AS15),"")</f>
        <v/>
      </c>
      <c r="AR16" s="1407"/>
      <c r="AS16" s="1285"/>
      <c r="AT16" s="2050"/>
      <c r="AU16" s="2051"/>
      <c r="AV16" s="2051"/>
      <c r="AW16" s="2051"/>
      <c r="AX16" s="2051"/>
      <c r="AY16" s="2052"/>
      <c r="AZ16" s="1409" t="s">
        <v>143</v>
      </c>
      <c r="BA16" s="1409"/>
      <c r="BB16" s="1409"/>
      <c r="BC16" s="1409"/>
      <c r="BD16" s="1409"/>
      <c r="BE16" s="1409"/>
      <c r="BF16" s="1409"/>
      <c r="BG16" s="1409"/>
      <c r="BH16" s="1409"/>
      <c r="BI16" s="1409"/>
      <c r="BJ16" s="1409"/>
      <c r="BK16" s="1409"/>
      <c r="BL16" s="1409"/>
      <c r="BM16" s="1409"/>
      <c r="BN16" s="1409"/>
      <c r="BO16" s="1410"/>
      <c r="BP16" s="5"/>
      <c r="BQ16" s="5"/>
      <c r="BR16" s="5"/>
      <c r="BS16" s="5"/>
    </row>
    <row r="17" spans="1:73" ht="12.75" customHeight="1" thickBot="1" x14ac:dyDescent="0.25">
      <c r="A17" s="6"/>
      <c r="B17" s="6"/>
      <c r="C17" s="6"/>
      <c r="D17" s="6"/>
      <c r="E17" s="6"/>
      <c r="F17" s="6"/>
      <c r="G17" s="6"/>
      <c r="H17" s="6"/>
      <c r="I17" s="6"/>
      <c r="J17" s="6"/>
      <c r="K17" s="6"/>
      <c r="L17" s="6"/>
      <c r="M17" s="6"/>
      <c r="N17" s="6"/>
      <c r="O17" s="6"/>
      <c r="P17" s="6"/>
      <c r="Q17" s="6"/>
      <c r="R17" s="6"/>
      <c r="S17" s="1380" t="s">
        <v>32</v>
      </c>
      <c r="T17" s="1381"/>
      <c r="U17" s="1381"/>
      <c r="V17" s="1381"/>
      <c r="W17" s="1381"/>
      <c r="X17" s="1381"/>
      <c r="Y17" s="1381"/>
      <c r="Z17" s="1010"/>
      <c r="AA17" s="1010"/>
      <c r="AB17" s="1010"/>
      <c r="AC17" s="1010"/>
      <c r="AD17" s="1010"/>
      <c r="AE17" s="1010"/>
      <c r="AF17" s="1010"/>
      <c r="AG17" s="1010"/>
      <c r="AH17" s="1010"/>
      <c r="AI17" s="1011"/>
      <c r="AJ17" s="5"/>
      <c r="AK17" s="2074"/>
      <c r="AL17" s="2075"/>
      <c r="AM17" s="2075"/>
      <c r="AN17" s="2075"/>
      <c r="AO17" s="2075"/>
      <c r="AP17" s="2075"/>
      <c r="AQ17" s="2075"/>
      <c r="AR17" s="2075"/>
      <c r="AS17" s="2076"/>
      <c r="AT17" s="1764" t="s">
        <v>141</v>
      </c>
      <c r="AU17" s="1764"/>
      <c r="AV17" s="1764"/>
      <c r="AW17" s="1764"/>
      <c r="AX17" s="1764"/>
      <c r="AY17" s="2080"/>
      <c r="AZ17" s="1411" t="s">
        <v>140</v>
      </c>
      <c r="BA17" s="1412"/>
      <c r="BB17" s="1412"/>
      <c r="BC17" s="1412"/>
      <c r="BD17" s="1412"/>
      <c r="BE17" s="1412"/>
      <c r="BF17" s="1412"/>
      <c r="BG17" s="1412"/>
      <c r="BH17" s="1412"/>
      <c r="BI17" s="1412"/>
      <c r="BJ17" s="1412"/>
      <c r="BK17" s="1412"/>
      <c r="BL17" s="1412"/>
      <c r="BM17" s="1412"/>
      <c r="BN17" s="1412"/>
      <c r="BO17" s="1413"/>
      <c r="BP17" s="5"/>
      <c r="BQ17" s="5"/>
      <c r="BR17" s="5"/>
      <c r="BS17" s="5"/>
    </row>
    <row r="18" spans="1:73" ht="12" customHeight="1" thickBot="1" x14ac:dyDescent="0.25">
      <c r="A18" s="1334" t="s">
        <v>758</v>
      </c>
      <c r="B18" s="1335"/>
      <c r="C18" s="1335"/>
      <c r="D18" s="1335"/>
      <c r="E18" s="1335"/>
      <c r="F18" s="1335"/>
      <c r="G18" s="1335"/>
      <c r="H18" s="1335"/>
      <c r="I18" s="1335"/>
      <c r="J18" s="1335"/>
      <c r="K18" s="1362"/>
      <c r="L18" s="6"/>
      <c r="M18" s="6"/>
      <c r="N18" s="6"/>
      <c r="O18" s="6"/>
      <c r="P18" s="6"/>
      <c r="Q18" s="6"/>
      <c r="R18" s="6"/>
      <c r="S18" s="1297" t="s">
        <v>100</v>
      </c>
      <c r="T18" s="1298"/>
      <c r="U18" s="1298"/>
      <c r="V18" s="1298"/>
      <c r="W18" s="1298"/>
      <c r="X18" s="1298"/>
      <c r="Y18" s="1298"/>
      <c r="Z18" s="933"/>
      <c r="AA18" s="933"/>
      <c r="AB18" s="933"/>
      <c r="AC18" s="933"/>
      <c r="AD18" s="933"/>
      <c r="AE18" s="1317" t="s">
        <v>99</v>
      </c>
      <c r="AF18" s="1318"/>
      <c r="AG18" s="1318"/>
      <c r="AH18" s="1318"/>
      <c r="AI18" s="1319"/>
      <c r="AJ18" s="5"/>
      <c r="AK18" s="2077"/>
      <c r="AL18" s="2078"/>
      <c r="AM18" s="2078"/>
      <c r="AN18" s="2078"/>
      <c r="AO18" s="2078"/>
      <c r="AP18" s="2078"/>
      <c r="AQ18" s="2078"/>
      <c r="AR18" s="2078"/>
      <c r="AS18" s="2079"/>
      <c r="AT18" s="1024"/>
      <c r="AU18" s="1025"/>
      <c r="AV18" s="1025"/>
      <c r="AW18" s="1025"/>
      <c r="AX18" s="1025"/>
      <c r="AY18" s="1026"/>
      <c r="AZ18" s="1414"/>
      <c r="BA18" s="1415"/>
      <c r="BB18" s="1415"/>
      <c r="BC18" s="1415"/>
      <c r="BD18" s="1415"/>
      <c r="BE18" s="1415"/>
      <c r="BF18" s="1415"/>
      <c r="BG18" s="1415"/>
      <c r="BH18" s="1415"/>
      <c r="BI18" s="1415"/>
      <c r="BJ18" s="1415"/>
      <c r="BK18" s="1415"/>
      <c r="BL18" s="1415"/>
      <c r="BM18" s="1415"/>
      <c r="BN18" s="1415"/>
      <c r="BO18" s="1416"/>
      <c r="BP18" s="5"/>
      <c r="BQ18" s="5"/>
      <c r="BR18" s="5"/>
      <c r="BS18" s="5"/>
    </row>
    <row r="19" spans="1:73" ht="12" customHeight="1" thickTop="1" x14ac:dyDescent="0.2">
      <c r="A19" s="2190"/>
      <c r="B19" s="2191"/>
      <c r="C19" s="2191"/>
      <c r="D19" s="2191"/>
      <c r="E19" s="2191"/>
      <c r="F19" s="2192"/>
      <c r="G19" s="1702" t="s">
        <v>29</v>
      </c>
      <c r="H19" s="1702"/>
      <c r="I19" s="1702"/>
      <c r="J19" s="1702"/>
      <c r="K19" s="1703"/>
      <c r="L19" s="6"/>
      <c r="M19" s="6"/>
      <c r="N19" s="6"/>
      <c r="O19" s="6"/>
      <c r="P19" s="6"/>
      <c r="Q19" s="6"/>
      <c r="R19" s="6"/>
      <c r="S19" s="1297" t="s">
        <v>946</v>
      </c>
      <c r="T19" s="1298"/>
      <c r="U19" s="1298"/>
      <c r="V19" s="1298"/>
      <c r="W19" s="1298"/>
      <c r="X19" s="1298"/>
      <c r="Y19" s="1298"/>
      <c r="Z19" s="1317" t="s">
        <v>99</v>
      </c>
      <c r="AA19" s="1318"/>
      <c r="AB19" s="1318"/>
      <c r="AC19" s="1318"/>
      <c r="AD19" s="1318"/>
      <c r="AE19" s="1318" t="str">
        <f>IF(Z15&lt;&gt;"---",IF(Z18*Z15&lt;&gt;0,Z18*Z15, ""),"---")</f>
        <v/>
      </c>
      <c r="AF19" s="1318"/>
      <c r="AG19" s="1318"/>
      <c r="AH19" s="1318"/>
      <c r="AI19" s="1319"/>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 customHeight="1" thickBot="1" x14ac:dyDescent="0.25">
      <c r="A20" s="1297" t="s">
        <v>102</v>
      </c>
      <c r="B20" s="1298"/>
      <c r="C20" s="1298"/>
      <c r="D20" s="1298"/>
      <c r="E20" s="1298"/>
      <c r="F20" s="1298"/>
      <c r="G20" s="994"/>
      <c r="H20" s="994"/>
      <c r="I20" s="994"/>
      <c r="J20" s="994"/>
      <c r="K20" s="995"/>
      <c r="L20" s="6"/>
      <c r="M20" s="6"/>
      <c r="N20" s="6"/>
      <c r="O20" s="6"/>
      <c r="P20" s="6"/>
      <c r="Q20" s="6"/>
      <c r="R20" s="6"/>
      <c r="S20" s="1297" t="s">
        <v>947</v>
      </c>
      <c r="T20" s="1298"/>
      <c r="U20" s="1298"/>
      <c r="V20" s="1298"/>
      <c r="W20" s="1298"/>
      <c r="X20" s="1298"/>
      <c r="Y20" s="1298"/>
      <c r="Z20" s="1317" t="s">
        <v>99</v>
      </c>
      <c r="AA20" s="1318"/>
      <c r="AB20" s="1318"/>
      <c r="AC20" s="1318"/>
      <c r="AD20" s="1318"/>
      <c r="AE20" s="2171" t="str">
        <f>IF(AT18="Single Phase",AN13,IF(AT18="Three Phase",IF(MOD(AN13,1)=0,AN13&amp;".0",AN13)&amp;", "&amp;IF(MOD(AN14,1)=0,AN14&amp;".0",AN14)&amp;", "&amp;IF(MOD(AN15,1)=0,AN15&amp;".0",AN15),""))</f>
        <v/>
      </c>
      <c r="AF20" s="2172"/>
      <c r="AG20" s="2172"/>
      <c r="AH20" s="2172"/>
      <c r="AI20" s="2173"/>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1315" t="s">
        <v>101</v>
      </c>
      <c r="B21" s="1316"/>
      <c r="C21" s="1316"/>
      <c r="D21" s="1316"/>
      <c r="E21" s="1316"/>
      <c r="F21" s="1316"/>
      <c r="G21" s="1065"/>
      <c r="H21" s="1065"/>
      <c r="I21" s="1065"/>
      <c r="J21" s="1065"/>
      <c r="K21" s="1146"/>
      <c r="L21" s="6"/>
      <c r="M21" s="6"/>
      <c r="N21" s="6"/>
      <c r="O21" s="6"/>
      <c r="P21" s="6"/>
      <c r="Q21" s="6"/>
      <c r="R21" s="6"/>
      <c r="S21" s="1315" t="s">
        <v>98</v>
      </c>
      <c r="T21" s="1316"/>
      <c r="U21" s="1316"/>
      <c r="V21" s="1316"/>
      <c r="W21" s="1316"/>
      <c r="X21" s="1316"/>
      <c r="Y21" s="1316"/>
      <c r="Z21" s="1065"/>
      <c r="AA21" s="1065"/>
      <c r="AB21" s="1065"/>
      <c r="AC21" s="1065"/>
      <c r="AD21" s="1065"/>
      <c r="AE21" s="1958" t="str">
        <f>IF(AT18="Single Phase",AQ13,IF(AT18="Three Phase",AQ13 &amp;", "&amp; AQ14 &amp; ", " &amp; AQ15,""))</f>
        <v/>
      </c>
      <c r="AF21" s="1673"/>
      <c r="AG21" s="1673"/>
      <c r="AH21" s="1673"/>
      <c r="AI21" s="1674"/>
      <c r="AJ21" s="5"/>
      <c r="AK21" s="1276" t="s">
        <v>696</v>
      </c>
      <c r="AL21" s="1277"/>
      <c r="AM21" s="1277"/>
      <c r="AN21" s="1277"/>
      <c r="AO21" s="1277"/>
      <c r="AP21" s="1277"/>
      <c r="AQ21" s="1277"/>
      <c r="AR21" s="1277"/>
      <c r="AS21" s="1277"/>
      <c r="AT21" s="1277"/>
      <c r="AU21" s="1277"/>
      <c r="AV21" s="1277"/>
      <c r="AW21" s="1277"/>
      <c r="AX21" s="1277"/>
      <c r="AY21" s="1278"/>
      <c r="AZ21" s="5"/>
      <c r="BA21" s="5"/>
      <c r="BB21" s="5"/>
      <c r="BC21" s="5"/>
      <c r="BD21" s="5"/>
      <c r="BE21" s="5"/>
      <c r="BF21" s="5"/>
      <c r="BG21" s="5"/>
      <c r="BH21" s="5"/>
      <c r="BI21" s="5"/>
      <c r="BJ21" s="5"/>
      <c r="BK21" s="5"/>
      <c r="BL21" s="5"/>
      <c r="BM21" s="5"/>
      <c r="BN21" s="5"/>
      <c r="BO21" s="5"/>
      <c r="BP21" s="5"/>
      <c r="BQ21" s="5"/>
      <c r="BR21" s="5"/>
      <c r="BS21" s="5"/>
    </row>
    <row r="22" spans="1:73" ht="12" customHeight="1" thickTop="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5"/>
      <c r="AK22" s="973"/>
      <c r="AL22" s="974"/>
      <c r="AM22" s="974"/>
      <c r="AN22" s="974"/>
      <c r="AO22" s="975"/>
      <c r="AP22" s="976"/>
      <c r="AQ22" s="974"/>
      <c r="AR22" s="974"/>
      <c r="AS22" s="974"/>
      <c r="AT22" s="975"/>
      <c r="AU22" s="976"/>
      <c r="AV22" s="974"/>
      <c r="AW22" s="974"/>
      <c r="AX22" s="974"/>
      <c r="AY22" s="977"/>
      <c r="AZ22" s="5"/>
      <c r="BA22" s="5"/>
      <c r="BB22" s="5"/>
      <c r="BC22" s="5"/>
      <c r="BD22" s="5"/>
      <c r="BE22" s="5"/>
      <c r="BF22" s="5"/>
      <c r="BG22" s="5"/>
      <c r="BH22" s="5"/>
      <c r="BI22" s="5"/>
      <c r="BJ22" s="5"/>
      <c r="BK22" s="5"/>
      <c r="BL22" s="5"/>
      <c r="BM22" s="5"/>
      <c r="BN22" s="5"/>
      <c r="BO22" s="5"/>
      <c r="BP22" s="5"/>
      <c r="BQ22" s="5"/>
      <c r="BR22" s="5"/>
      <c r="BS22" s="5"/>
    </row>
    <row r="23" spans="1:73" ht="12" customHeight="1" thickBot="1" x14ac:dyDescent="0.25">
      <c r="A23" s="6"/>
      <c r="B23" s="6"/>
      <c r="C23" s="6"/>
      <c r="D23" s="6"/>
      <c r="E23" s="6"/>
      <c r="F23" s="6"/>
      <c r="G23" s="6"/>
      <c r="H23" s="6"/>
      <c r="I23" s="6"/>
      <c r="J23" s="6"/>
      <c r="K23" s="6"/>
      <c r="L23" s="6"/>
      <c r="M23" s="6"/>
      <c r="N23" s="6"/>
      <c r="O23" s="6"/>
      <c r="P23" s="6"/>
      <c r="Q23" s="6"/>
      <c r="R23" s="6"/>
      <c r="S23" s="6"/>
      <c r="T23" s="1288" t="s">
        <v>366</v>
      </c>
      <c r="U23" s="1289"/>
      <c r="V23" s="1289"/>
      <c r="W23" s="1289"/>
      <c r="X23" s="1289"/>
      <c r="Y23" s="1289"/>
      <c r="Z23" s="1289"/>
      <c r="AA23" s="1289"/>
      <c r="AB23" s="1289"/>
      <c r="AC23" s="1289"/>
      <c r="AD23" s="1289"/>
      <c r="AE23" s="1289"/>
      <c r="AF23" s="1289"/>
      <c r="AG23" s="1289"/>
      <c r="AH23" s="1289"/>
      <c r="AI23" s="1290"/>
      <c r="AJ23" s="5"/>
      <c r="AK23" s="969"/>
      <c r="AL23" s="945"/>
      <c r="AM23" s="945"/>
      <c r="AN23" s="945"/>
      <c r="AO23" s="946"/>
      <c r="AP23" s="944"/>
      <c r="AQ23" s="945"/>
      <c r="AR23" s="945"/>
      <c r="AS23" s="945"/>
      <c r="AT23" s="946"/>
      <c r="AU23" s="944"/>
      <c r="AV23" s="945"/>
      <c r="AW23" s="945"/>
      <c r="AX23" s="945"/>
      <c r="AY23" s="949"/>
      <c r="AZ23" s="5"/>
      <c r="BA23" s="5"/>
      <c r="BB23" s="5"/>
      <c r="BC23" s="5"/>
      <c r="BD23" s="5"/>
      <c r="BE23" s="5"/>
      <c r="BF23" s="5"/>
      <c r="BG23" s="5"/>
      <c r="BH23" s="5"/>
      <c r="BI23" s="5"/>
      <c r="BJ23" s="5"/>
      <c r="BK23" s="5"/>
      <c r="BL23" s="5"/>
      <c r="BM23" s="5"/>
      <c r="BN23" s="5"/>
      <c r="BO23" s="5"/>
      <c r="BP23" s="5"/>
      <c r="BQ23" s="5"/>
      <c r="BR23" s="5"/>
      <c r="BS23" s="5"/>
      <c r="BT23" s="2"/>
      <c r="BU23" s="2"/>
    </row>
    <row r="24" spans="1:73" ht="12.75" customHeight="1" thickTop="1" thickBot="1" x14ac:dyDescent="0.25">
      <c r="A24" s="6"/>
      <c r="B24" s="6"/>
      <c r="C24" s="6"/>
      <c r="D24" s="6"/>
      <c r="E24" s="6"/>
      <c r="F24" s="6"/>
      <c r="G24" s="6"/>
      <c r="H24" s="6"/>
      <c r="I24" s="6"/>
      <c r="J24" s="6"/>
      <c r="K24" s="6"/>
      <c r="L24" s="6"/>
      <c r="M24" s="6"/>
      <c r="N24" s="6"/>
      <c r="O24" s="6"/>
      <c r="P24" s="6"/>
      <c r="Q24" s="6"/>
      <c r="R24" s="6"/>
      <c r="S24" s="6"/>
      <c r="T24" s="2082" t="s">
        <v>365</v>
      </c>
      <c r="U24" s="2083"/>
      <c r="V24" s="2083"/>
      <c r="W24" s="2083"/>
      <c r="X24" s="2083"/>
      <c r="Y24" s="2083"/>
      <c r="Z24" s="2083"/>
      <c r="AA24" s="2083"/>
      <c r="AB24" s="2083"/>
      <c r="AC24" s="2083"/>
      <c r="AD24" s="2083"/>
      <c r="AE24" s="2086"/>
      <c r="AF24" s="2087"/>
      <c r="AG24" s="2087"/>
      <c r="AH24" s="2084" t="str">
        <f>IF(ISNUMBER(AE24),"%","")</f>
        <v/>
      </c>
      <c r="AI24" s="2085"/>
      <c r="AJ24" s="5"/>
      <c r="AK24" s="969"/>
      <c r="AL24" s="945"/>
      <c r="AM24" s="945"/>
      <c r="AN24" s="945"/>
      <c r="AO24" s="946"/>
      <c r="AP24" s="944"/>
      <c r="AQ24" s="945"/>
      <c r="AR24" s="945"/>
      <c r="AS24" s="945"/>
      <c r="AT24" s="946"/>
      <c r="AU24" s="944"/>
      <c r="AV24" s="945"/>
      <c r="AW24" s="945"/>
      <c r="AX24" s="945"/>
      <c r="AY24" s="949"/>
      <c r="AZ24" s="5"/>
      <c r="BA24" s="5"/>
      <c r="BB24" s="5"/>
      <c r="BC24" s="5"/>
      <c r="BD24" s="5"/>
      <c r="BE24" s="5"/>
      <c r="BF24" s="5"/>
      <c r="BG24" s="5"/>
      <c r="BH24" s="5"/>
      <c r="BI24" s="5"/>
      <c r="BJ24" s="5"/>
      <c r="BK24" s="5"/>
      <c r="BL24" s="5"/>
      <c r="BM24" s="5"/>
      <c r="BN24" s="5"/>
      <c r="BO24" s="5"/>
      <c r="BP24" s="5"/>
      <c r="BQ24" s="5"/>
      <c r="BR24" s="5"/>
      <c r="BS24" s="5"/>
      <c r="BT24" s="223"/>
      <c r="BU24" s="222"/>
    </row>
    <row r="25" spans="1:73" ht="12.75" customHeight="1" thickTop="1" x14ac:dyDescent="0.2">
      <c r="A25" s="6"/>
      <c r="B25" s="6"/>
      <c r="C25" s="6"/>
      <c r="D25" s="6"/>
      <c r="E25" s="6"/>
      <c r="F25" s="6"/>
      <c r="G25" s="6"/>
      <c r="H25" s="6"/>
      <c r="I25" s="6"/>
      <c r="J25" s="6"/>
      <c r="K25" s="6"/>
      <c r="L25" s="6"/>
      <c r="M25" s="6"/>
      <c r="N25" s="6"/>
      <c r="O25" s="6"/>
      <c r="P25" s="6"/>
      <c r="Q25" s="6"/>
      <c r="R25" s="6"/>
      <c r="S25" s="6"/>
      <c r="T25" s="6"/>
      <c r="U25" s="6"/>
      <c r="V25" s="6"/>
      <c r="W25" s="6"/>
      <c r="X25" s="6"/>
      <c r="Y25" s="6"/>
      <c r="Z25" s="6"/>
      <c r="AA25" s="6"/>
      <c r="AB25" s="6"/>
      <c r="AC25" s="6"/>
      <c r="AD25" s="6"/>
      <c r="AE25" s="6"/>
      <c r="AF25" s="6"/>
      <c r="AG25" s="6"/>
      <c r="AH25" s="6"/>
      <c r="AI25" s="6"/>
      <c r="AJ25" s="5"/>
      <c r="AK25" s="969"/>
      <c r="AL25" s="945"/>
      <c r="AM25" s="945"/>
      <c r="AN25" s="945"/>
      <c r="AO25" s="946"/>
      <c r="AP25" s="944"/>
      <c r="AQ25" s="945"/>
      <c r="AR25" s="945"/>
      <c r="AS25" s="945"/>
      <c r="AT25" s="946"/>
      <c r="AU25" s="944"/>
      <c r="AV25" s="945"/>
      <c r="AW25" s="945"/>
      <c r="AX25" s="945"/>
      <c r="AY25" s="949"/>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6"/>
      <c r="K26" s="6"/>
      <c r="L26" s="6"/>
      <c r="M26" s="6"/>
      <c r="N26" s="6"/>
      <c r="O26" s="6"/>
      <c r="P26" s="6"/>
      <c r="Q26" s="6"/>
      <c r="R26" s="6"/>
      <c r="S26" s="6"/>
      <c r="T26" s="6"/>
      <c r="U26" s="6"/>
      <c r="V26" s="6"/>
      <c r="W26" s="6"/>
      <c r="X26" s="6"/>
      <c r="Y26" s="6"/>
      <c r="Z26" s="6"/>
      <c r="AA26" s="6"/>
      <c r="AB26" s="6"/>
      <c r="AC26" s="6"/>
      <c r="AD26" s="6"/>
      <c r="AE26" s="6"/>
      <c r="AF26" s="6"/>
      <c r="AG26" s="6"/>
      <c r="AH26" s="6"/>
      <c r="AI26" s="6"/>
      <c r="AJ26" s="5"/>
      <c r="AK26" s="969"/>
      <c r="AL26" s="945"/>
      <c r="AM26" s="945"/>
      <c r="AN26" s="945"/>
      <c r="AO26" s="946"/>
      <c r="AP26" s="944"/>
      <c r="AQ26" s="945"/>
      <c r="AR26" s="945"/>
      <c r="AS26" s="945"/>
      <c r="AT26" s="946"/>
      <c r="AU26" s="944"/>
      <c r="AV26" s="945"/>
      <c r="AW26" s="945"/>
      <c r="AX26" s="945"/>
      <c r="AY26" s="949"/>
      <c r="AZ26" s="5"/>
      <c r="BA26" s="5"/>
      <c r="BB26" s="5"/>
      <c r="BC26" s="5"/>
      <c r="BD26" s="5"/>
      <c r="BE26" s="5"/>
      <c r="BF26" s="5"/>
      <c r="BG26" s="5"/>
      <c r="BH26" s="5"/>
      <c r="BI26" s="5"/>
      <c r="BJ26" s="5"/>
      <c r="BK26" s="5"/>
      <c r="BL26" s="5"/>
      <c r="BM26" s="5"/>
      <c r="BN26" s="5"/>
      <c r="BO26" s="5"/>
      <c r="BP26" s="5"/>
      <c r="BQ26" s="5"/>
      <c r="BR26" s="5"/>
      <c r="BS26" s="5"/>
      <c r="BT26" s="225"/>
      <c r="BU26" s="224"/>
    </row>
    <row r="27" spans="1:73" ht="12" customHeight="1" thickBot="1" x14ac:dyDescent="0.25">
      <c r="A27" s="6"/>
      <c r="B27" s="6"/>
      <c r="C27" s="6"/>
      <c r="D27" s="6"/>
      <c r="E27" s="6"/>
      <c r="F27" s="6"/>
      <c r="G27" s="6"/>
      <c r="H27" s="6"/>
      <c r="I27" s="6"/>
      <c r="J27" s="6"/>
      <c r="K27" s="6"/>
      <c r="L27" s="6"/>
      <c r="M27" s="6"/>
      <c r="N27" s="6"/>
      <c r="O27" s="6"/>
      <c r="P27" s="6"/>
      <c r="Q27" s="6"/>
      <c r="R27" s="6"/>
      <c r="S27" s="6"/>
      <c r="T27" s="6"/>
      <c r="U27" s="6"/>
      <c r="V27" s="6"/>
      <c r="W27" s="6"/>
      <c r="X27" s="6"/>
      <c r="Y27" s="6"/>
      <c r="Z27" s="6"/>
      <c r="AA27" s="6"/>
      <c r="AB27" s="6"/>
      <c r="AC27" s="6"/>
      <c r="AD27" s="6"/>
      <c r="AE27" s="6"/>
      <c r="AF27" s="6"/>
      <c r="AG27" s="6"/>
      <c r="AH27" s="6"/>
      <c r="AI27" s="6"/>
      <c r="AJ27" s="5"/>
      <c r="AK27" s="952"/>
      <c r="AL27" s="942"/>
      <c r="AM27" s="942"/>
      <c r="AN27" s="942"/>
      <c r="AO27" s="943"/>
      <c r="AP27" s="941"/>
      <c r="AQ27" s="942"/>
      <c r="AR27" s="942"/>
      <c r="AS27" s="942"/>
      <c r="AT27" s="943"/>
      <c r="AU27" s="941"/>
      <c r="AV27" s="942"/>
      <c r="AW27" s="942"/>
      <c r="AX27" s="942"/>
      <c r="AY27" s="951"/>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6"/>
      <c r="K29" s="6"/>
      <c r="L29" s="6"/>
      <c r="M29" s="6"/>
      <c r="N29" s="6"/>
      <c r="O29" s="6"/>
      <c r="P29" s="6"/>
      <c r="Q29" s="6"/>
      <c r="R29" s="6"/>
      <c r="S29" s="6"/>
      <c r="T29" s="6"/>
      <c r="U29" s="6"/>
      <c r="V29" s="6"/>
      <c r="W29" s="6"/>
      <c r="X29" s="6"/>
      <c r="Y29" s="6"/>
      <c r="Z29" s="6"/>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 customHeight="1" thickTop="1" x14ac:dyDescent="0.2">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 customHeight="1" thickBot="1" x14ac:dyDescent="0.25">
      <c r="A31" s="6"/>
      <c r="B31" s="6"/>
      <c r="C31" s="6"/>
      <c r="D31" s="6"/>
      <c r="E31" s="6"/>
      <c r="F31" s="6"/>
      <c r="G31" s="6"/>
      <c r="H31" s="6"/>
      <c r="I31" s="6"/>
      <c r="J31" s="6"/>
      <c r="K31" s="6"/>
      <c r="L31" s="6"/>
      <c r="M31" s="6"/>
      <c r="N31" s="6"/>
      <c r="O31" s="6"/>
      <c r="P31" s="6"/>
      <c r="Q31" s="6"/>
      <c r="R31" s="6"/>
      <c r="S31" s="6"/>
      <c r="T31" s="6"/>
      <c r="U31" s="6"/>
      <c r="V31" s="6"/>
      <c r="W31" s="6"/>
      <c r="X31" s="6"/>
      <c r="Y31" s="6"/>
      <c r="Z31" s="6"/>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ht="12" customHeight="1" x14ac:dyDescent="0.2">
      <c r="A32" s="6"/>
      <c r="B32" s="6"/>
      <c r="C32" s="6"/>
      <c r="D32" s="6"/>
      <c r="E32" s="6"/>
      <c r="F32" s="6"/>
      <c r="G32" s="6"/>
      <c r="H32" s="6"/>
      <c r="I32" s="6"/>
      <c r="J32" s="221"/>
      <c r="K32" s="120"/>
      <c r="L32" s="120"/>
      <c r="M32" s="120"/>
      <c r="N32" s="120"/>
      <c r="O32" s="120"/>
      <c r="P32" s="120"/>
      <c r="Q32" s="120"/>
      <c r="R32" s="120"/>
      <c r="S32" s="120"/>
      <c r="T32" s="120"/>
      <c r="U32" s="120"/>
      <c r="V32" s="120"/>
      <c r="W32" s="120"/>
      <c r="X32" s="120"/>
      <c r="Y32" s="220"/>
      <c r="Z32" s="6"/>
      <c r="AA32" s="6"/>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6"/>
      <c r="I33" s="6"/>
      <c r="J33" s="41"/>
      <c r="K33" s="40"/>
      <c r="L33" s="40"/>
      <c r="M33" s="40"/>
      <c r="N33" s="40"/>
      <c r="O33" s="40"/>
      <c r="P33" s="40"/>
      <c r="Q33" s="40"/>
      <c r="R33" s="40"/>
      <c r="S33" s="40"/>
      <c r="T33" s="40"/>
      <c r="U33" s="40"/>
      <c r="V33" s="40"/>
      <c r="W33" s="40"/>
      <c r="X33" s="40"/>
      <c r="Y33" s="103"/>
      <c r="Z33" s="6"/>
      <c r="AA33" s="6"/>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x14ac:dyDescent="0.2">
      <c r="A34" s="6"/>
      <c r="B34" s="6"/>
      <c r="C34" s="6"/>
      <c r="D34" s="6"/>
      <c r="E34" s="6"/>
      <c r="F34" s="6"/>
      <c r="G34" s="6"/>
      <c r="H34" s="6"/>
      <c r="I34" s="6"/>
      <c r="J34" s="41"/>
      <c r="K34" s="40"/>
      <c r="L34" s="40"/>
      <c r="M34" s="40"/>
      <c r="N34" s="40"/>
      <c r="O34" s="40"/>
      <c r="P34" s="40"/>
      <c r="Q34" s="40"/>
      <c r="R34" s="40"/>
      <c r="S34" s="40"/>
      <c r="T34" s="40"/>
      <c r="U34" s="40"/>
      <c r="V34" s="40"/>
      <c r="W34" s="40"/>
      <c r="X34" s="40"/>
      <c r="Y34" s="103"/>
      <c r="Z34" s="6"/>
      <c r="AA34" s="6"/>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6"/>
      <c r="I35" s="6"/>
      <c r="J35" s="41"/>
      <c r="K35" s="40"/>
      <c r="L35" s="40"/>
      <c r="M35" s="40"/>
      <c r="N35" s="40"/>
      <c r="O35" s="40"/>
      <c r="P35" s="40"/>
      <c r="Q35" s="40"/>
      <c r="R35" s="40"/>
      <c r="S35" s="40"/>
      <c r="T35" s="40"/>
      <c r="U35" s="40"/>
      <c r="V35" s="40"/>
      <c r="W35" s="40"/>
      <c r="X35" s="40"/>
      <c r="Y35" s="103"/>
      <c r="Z35" s="6"/>
      <c r="AA35" s="6"/>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6"/>
      <c r="B36" s="6"/>
      <c r="C36" s="6"/>
      <c r="D36" s="6"/>
      <c r="E36" s="6"/>
      <c r="F36" s="6"/>
      <c r="G36" s="6"/>
      <c r="H36" s="6"/>
      <c r="I36" s="6"/>
      <c r="J36" s="41"/>
      <c r="K36" s="40"/>
      <c r="L36" s="40"/>
      <c r="M36" s="40"/>
      <c r="N36" s="40"/>
      <c r="O36" s="40"/>
      <c r="P36" s="40"/>
      <c r="Q36" s="40"/>
      <c r="R36" s="40"/>
      <c r="S36" s="40"/>
      <c r="T36" s="40"/>
      <c r="U36" s="40"/>
      <c r="V36" s="40"/>
      <c r="W36" s="40"/>
      <c r="X36" s="40"/>
      <c r="Y36" s="103"/>
      <c r="Z36" s="6"/>
      <c r="AA36" s="6"/>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6"/>
      <c r="I37" s="6"/>
      <c r="J37" s="41"/>
      <c r="K37" s="40"/>
      <c r="L37" s="40"/>
      <c r="M37" s="40"/>
      <c r="N37" s="40"/>
      <c r="O37" s="40"/>
      <c r="P37" s="40"/>
      <c r="Q37" s="40"/>
      <c r="R37" s="40"/>
      <c r="S37" s="40"/>
      <c r="T37" s="40"/>
      <c r="U37" s="40"/>
      <c r="V37" s="40"/>
      <c r="W37" s="40"/>
      <c r="X37" s="40"/>
      <c r="Y37" s="103"/>
      <c r="Z37" s="6"/>
      <c r="AA37" s="6"/>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6"/>
      <c r="E38" s="6"/>
      <c r="F38" s="6"/>
      <c r="G38" s="6"/>
      <c r="H38" s="6"/>
      <c r="I38" s="6"/>
      <c r="J38" s="41"/>
      <c r="K38" s="40"/>
      <c r="L38" s="40"/>
      <c r="M38" s="40"/>
      <c r="N38" s="40"/>
      <c r="O38" s="40"/>
      <c r="P38" s="40"/>
      <c r="Q38" s="40"/>
      <c r="R38" s="40"/>
      <c r="S38" s="40"/>
      <c r="T38" s="40"/>
      <c r="U38" s="40"/>
      <c r="V38" s="40"/>
      <c r="W38" s="40"/>
      <c r="X38" s="40"/>
      <c r="Y38" s="103"/>
      <c r="Z38" s="6"/>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6"/>
      <c r="J39" s="41"/>
      <c r="K39" s="40"/>
      <c r="L39" s="40"/>
      <c r="M39" s="40"/>
      <c r="N39" s="40"/>
      <c r="O39" s="40"/>
      <c r="P39" s="40"/>
      <c r="Q39" s="40"/>
      <c r="R39" s="40"/>
      <c r="S39" s="40"/>
      <c r="T39" s="40"/>
      <c r="U39" s="40"/>
      <c r="V39" s="40"/>
      <c r="W39" s="40"/>
      <c r="X39" s="40"/>
      <c r="Y39" s="103"/>
      <c r="Z39" s="6"/>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6"/>
      <c r="E40" s="210"/>
      <c r="F40" s="6"/>
      <c r="G40" s="6"/>
      <c r="H40" s="6"/>
      <c r="I40" s="6"/>
      <c r="J40" s="41"/>
      <c r="K40" s="40"/>
      <c r="L40" s="40"/>
      <c r="M40" s="40"/>
      <c r="N40" s="40"/>
      <c r="O40" s="40"/>
      <c r="P40" s="40"/>
      <c r="Q40" s="40"/>
      <c r="R40" s="40"/>
      <c r="S40" s="40"/>
      <c r="T40" s="40"/>
      <c r="U40" s="40"/>
      <c r="V40" s="40"/>
      <c r="W40" s="40"/>
      <c r="X40" s="40"/>
      <c r="Y40" s="103"/>
      <c r="Z40" s="6"/>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6"/>
      <c r="J41" s="41"/>
      <c r="K41" s="40"/>
      <c r="L41" s="40"/>
      <c r="M41" s="40"/>
      <c r="N41" s="40"/>
      <c r="O41" s="40"/>
      <c r="P41" s="40"/>
      <c r="Q41" s="40"/>
      <c r="R41" s="40"/>
      <c r="S41" s="40"/>
      <c r="T41" s="40"/>
      <c r="U41" s="40"/>
      <c r="V41" s="40"/>
      <c r="W41" s="40"/>
      <c r="X41" s="40"/>
      <c r="Y41" s="103"/>
      <c r="Z41" s="6"/>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6"/>
      <c r="E42" s="6"/>
      <c r="F42" s="6"/>
      <c r="G42" s="6"/>
      <c r="H42" s="6"/>
      <c r="I42" s="6"/>
      <c r="J42" s="41"/>
      <c r="K42" s="40"/>
      <c r="L42" s="40"/>
      <c r="M42" s="40"/>
      <c r="N42" s="40"/>
      <c r="O42" s="40"/>
      <c r="P42" s="40"/>
      <c r="Q42" s="40"/>
      <c r="R42" s="40"/>
      <c r="S42" s="40"/>
      <c r="T42" s="40"/>
      <c r="U42" s="40"/>
      <c r="V42" s="40"/>
      <c r="W42" s="40"/>
      <c r="X42" s="40"/>
      <c r="Y42" s="103"/>
      <c r="Z42" s="6"/>
      <c r="AA42" s="6"/>
      <c r="AB42" s="6"/>
      <c r="AC42" s="6"/>
      <c r="AD42" s="6"/>
      <c r="AE42" s="6"/>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6"/>
      <c r="E43" s="6"/>
      <c r="F43" s="6"/>
      <c r="G43" s="6"/>
      <c r="H43" s="40"/>
      <c r="I43" s="40"/>
      <c r="J43" s="41"/>
      <c r="K43" s="40"/>
      <c r="L43" s="40"/>
      <c r="M43" s="40"/>
      <c r="N43" s="40"/>
      <c r="O43" s="40"/>
      <c r="P43" s="40"/>
      <c r="Q43" s="40"/>
      <c r="R43" s="40"/>
      <c r="S43" s="40"/>
      <c r="T43" s="40"/>
      <c r="U43" s="40"/>
      <c r="V43" s="40"/>
      <c r="W43" s="40"/>
      <c r="X43" s="40"/>
      <c r="Y43" s="103"/>
      <c r="Z43" s="40"/>
      <c r="AA43" s="40"/>
      <c r="AB43" s="229"/>
      <c r="AC43" s="6"/>
      <c r="AD43" s="6"/>
      <c r="AE43" s="6"/>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thickBot="1" x14ac:dyDescent="0.25">
      <c r="A44" s="6"/>
      <c r="B44" s="6"/>
      <c r="C44" s="6"/>
      <c r="D44" s="6"/>
      <c r="E44" s="6"/>
      <c r="F44" s="6"/>
      <c r="G44" s="6"/>
      <c r="H44" s="40"/>
      <c r="I44" s="40"/>
      <c r="J44" s="100"/>
      <c r="K44" s="99"/>
      <c r="L44" s="99"/>
      <c r="M44" s="99"/>
      <c r="N44" s="99"/>
      <c r="O44" s="99"/>
      <c r="P44" s="99"/>
      <c r="Q44" s="99"/>
      <c r="R44" s="99"/>
      <c r="S44" s="99"/>
      <c r="T44" s="99"/>
      <c r="U44" s="99"/>
      <c r="V44" s="99"/>
      <c r="W44" s="99"/>
      <c r="X44" s="99"/>
      <c r="Y44" s="98"/>
      <c r="Z44" s="40"/>
      <c r="AA44" s="40"/>
      <c r="AB44" s="40"/>
      <c r="AC44" s="6"/>
      <c r="AD44" s="6"/>
      <c r="AE44" s="6"/>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6"/>
      <c r="E45" s="6"/>
      <c r="F45" s="6"/>
      <c r="G45" s="6"/>
      <c r="H45" s="40"/>
      <c r="I45" s="40"/>
      <c r="J45" s="40"/>
      <c r="K45" s="40"/>
      <c r="L45" s="40"/>
      <c r="M45" s="40"/>
      <c r="N45" s="40"/>
      <c r="O45" s="40"/>
      <c r="P45" s="40"/>
      <c r="Q45" s="40"/>
      <c r="R45" s="40"/>
      <c r="S45" s="40"/>
      <c r="T45" s="40"/>
      <c r="U45" s="40"/>
      <c r="V45" s="40"/>
      <c r="W45" s="40"/>
      <c r="X45" s="40"/>
      <c r="Y45" s="40"/>
      <c r="Z45" s="40"/>
      <c r="AA45" s="40"/>
      <c r="AB45" s="40"/>
      <c r="AC45" s="6"/>
      <c r="AD45" s="6"/>
      <c r="AE45" s="6"/>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6"/>
      <c r="E46" s="6"/>
      <c r="F46" s="6"/>
      <c r="G46" s="6"/>
      <c r="H46" s="40"/>
      <c r="I46" s="40"/>
      <c r="J46" s="40"/>
      <c r="K46" s="40"/>
      <c r="L46" s="40"/>
      <c r="M46" s="40"/>
      <c r="N46" s="40"/>
      <c r="O46" s="40"/>
      <c r="P46" s="40"/>
      <c r="Q46" s="40"/>
      <c r="R46" s="40"/>
      <c r="S46" s="40"/>
      <c r="T46" s="40"/>
      <c r="U46" s="40"/>
      <c r="V46" s="40"/>
      <c r="W46" s="40"/>
      <c r="X46" s="40"/>
      <c r="Y46" s="40"/>
      <c r="Z46" s="40"/>
      <c r="AA46" s="40"/>
      <c r="AB46" s="40"/>
      <c r="AC46" s="6"/>
      <c r="AD46" s="6"/>
      <c r="AE46" s="6"/>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c r="C47" s="6"/>
      <c r="D47" s="6"/>
      <c r="E47" s="6"/>
      <c r="F47" s="6"/>
      <c r="G47" s="6"/>
      <c r="H47" s="40"/>
      <c r="I47" s="40"/>
      <c r="J47" s="40"/>
      <c r="K47" s="40"/>
      <c r="L47" s="40"/>
      <c r="M47" s="40"/>
      <c r="N47" s="40"/>
      <c r="O47" s="40"/>
      <c r="P47" s="40"/>
      <c r="Q47" s="40"/>
      <c r="R47" s="40"/>
      <c r="S47" s="40"/>
      <c r="T47" s="40"/>
      <c r="U47" s="40"/>
      <c r="V47" s="40"/>
      <c r="W47" s="40"/>
      <c r="X47" s="40"/>
      <c r="Y47" s="40"/>
      <c r="Z47" s="40"/>
      <c r="AA47" s="40"/>
      <c r="AB47" s="40"/>
      <c r="AC47" s="6"/>
      <c r="AD47" s="6"/>
      <c r="AE47" s="6"/>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6"/>
      <c r="D48" s="6"/>
      <c r="E48" s="6"/>
      <c r="F48" s="6"/>
      <c r="G48" s="6"/>
      <c r="H48" s="40"/>
      <c r="I48" s="40"/>
      <c r="J48" s="40"/>
      <c r="K48" s="40"/>
      <c r="L48" s="40"/>
      <c r="M48" s="40"/>
      <c r="N48" s="40"/>
      <c r="O48" s="40"/>
      <c r="P48" s="40"/>
      <c r="Q48" s="40"/>
      <c r="R48" s="40"/>
      <c r="S48" s="40"/>
      <c r="T48" s="40"/>
      <c r="U48" s="40"/>
      <c r="V48" s="40"/>
      <c r="W48" s="40"/>
      <c r="X48" s="40"/>
      <c r="Y48" s="40"/>
      <c r="Z48" s="40"/>
      <c r="AA48" s="40"/>
      <c r="AB48" s="40"/>
      <c r="AC48" s="6"/>
      <c r="AD48" s="6"/>
      <c r="AE48" s="6"/>
      <c r="AF48" s="6"/>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6"/>
      <c r="D49" s="6"/>
      <c r="E49" s="6"/>
      <c r="F49" s="6"/>
      <c r="G49" s="6"/>
      <c r="H49" s="40"/>
      <c r="I49" s="40"/>
      <c r="J49" s="40"/>
      <c r="K49" s="40"/>
      <c r="L49" s="40"/>
      <c r="M49" s="40"/>
      <c r="N49" s="40"/>
      <c r="O49" s="40"/>
      <c r="P49" s="40"/>
      <c r="Q49" s="40"/>
      <c r="R49" s="40"/>
      <c r="S49" s="40"/>
      <c r="T49" s="40"/>
      <c r="U49" s="40"/>
      <c r="V49" s="40"/>
      <c r="W49" s="40"/>
      <c r="X49" s="40"/>
      <c r="Y49" s="40"/>
      <c r="Z49" s="40"/>
      <c r="AA49" s="40"/>
      <c r="AB49" s="40"/>
      <c r="AC49" s="6"/>
      <c r="AD49" s="6"/>
      <c r="AE49" s="6"/>
      <c r="AF49" s="6"/>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t="s">
        <v>39</v>
      </c>
      <c r="C50" s="6"/>
      <c r="D50" s="6"/>
      <c r="E50" s="6"/>
      <c r="F50" s="6"/>
      <c r="G50" s="6"/>
      <c r="H50" s="40"/>
      <c r="I50" s="40"/>
      <c r="J50" s="40"/>
      <c r="K50" s="40"/>
      <c r="L50" s="40"/>
      <c r="M50" s="40"/>
      <c r="N50" s="40"/>
      <c r="O50" s="40"/>
      <c r="P50" s="40"/>
      <c r="Q50" s="40"/>
      <c r="R50" s="40"/>
      <c r="S50" s="40"/>
      <c r="T50" s="40"/>
      <c r="U50" s="40"/>
      <c r="V50" s="40"/>
      <c r="W50" s="40"/>
      <c r="X50" s="40"/>
      <c r="Y50" s="40"/>
      <c r="Z50" s="40"/>
      <c r="AA50" s="40"/>
      <c r="AB50" s="40"/>
      <c r="AC50" s="6"/>
      <c r="AD50" s="6"/>
      <c r="AE50" s="6"/>
      <c r="AF50" s="6"/>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4">
    <mergeCell ref="AJ1:BS1"/>
    <mergeCell ref="V62:AI62"/>
    <mergeCell ref="A7:E7"/>
    <mergeCell ref="A9:E9"/>
    <mergeCell ref="F7:P7"/>
    <mergeCell ref="F9:P9"/>
    <mergeCell ref="Y7:AI7"/>
    <mergeCell ref="A12:F12"/>
    <mergeCell ref="A13:F13"/>
    <mergeCell ref="A14:F14"/>
    <mergeCell ref="A16:F16"/>
    <mergeCell ref="S13:Y13"/>
    <mergeCell ref="S14:Y14"/>
    <mergeCell ref="S15:Y15"/>
    <mergeCell ref="S16:Y16"/>
    <mergeCell ref="B60:AI60"/>
    <mergeCell ref="B54:AI54"/>
    <mergeCell ref="E62:K62"/>
    <mergeCell ref="B59:AI59"/>
    <mergeCell ref="B55:AI55"/>
    <mergeCell ref="B56:AI56"/>
    <mergeCell ref="B57:AI57"/>
    <mergeCell ref="B53:AI53"/>
    <mergeCell ref="B58:AI58"/>
    <mergeCell ref="B52:AI52"/>
    <mergeCell ref="AK21:AY21"/>
    <mergeCell ref="AK22:AO22"/>
    <mergeCell ref="AP22:AT22"/>
    <mergeCell ref="AK26:AO26"/>
    <mergeCell ref="AP26:AT26"/>
    <mergeCell ref="A15:F15"/>
    <mergeCell ref="S20:Y20"/>
    <mergeCell ref="S21:Y21"/>
    <mergeCell ref="Z19:AD19"/>
    <mergeCell ref="S18:Y18"/>
    <mergeCell ref="S17:Y17"/>
    <mergeCell ref="S19:Y19"/>
    <mergeCell ref="Z16:AD16"/>
    <mergeCell ref="Z15:AI15"/>
    <mergeCell ref="AE19:AI19"/>
    <mergeCell ref="G15:P15"/>
    <mergeCell ref="G16:P16"/>
    <mergeCell ref="Z18:AD18"/>
    <mergeCell ref="AE18:AI18"/>
    <mergeCell ref="Z20:AD20"/>
    <mergeCell ref="AE20:AI20"/>
    <mergeCell ref="AN16:AP16"/>
    <mergeCell ref="A20:F20"/>
    <mergeCell ref="B51:AI51"/>
    <mergeCell ref="A21:F21"/>
    <mergeCell ref="G19:K19"/>
    <mergeCell ref="G20:K20"/>
    <mergeCell ref="G21:K21"/>
    <mergeCell ref="A19:F19"/>
    <mergeCell ref="A18:K18"/>
    <mergeCell ref="T23:AI23"/>
    <mergeCell ref="T24:AD24"/>
    <mergeCell ref="AE24:AG24"/>
    <mergeCell ref="AH24:AI24"/>
    <mergeCell ref="Z21:AD21"/>
    <mergeCell ref="AE21:AI21"/>
    <mergeCell ref="AT14:AY14"/>
    <mergeCell ref="AZ14:BG14"/>
    <mergeCell ref="BH14:BO14"/>
    <mergeCell ref="AT15:AY15"/>
    <mergeCell ref="AZ15:BG15"/>
    <mergeCell ref="BH15:BO15"/>
    <mergeCell ref="AN14:AP14"/>
    <mergeCell ref="Z14:AI14"/>
    <mergeCell ref="AK17:AS18"/>
    <mergeCell ref="AN15:AP15"/>
    <mergeCell ref="AK15:AM15"/>
    <mergeCell ref="AQ16:AS16"/>
    <mergeCell ref="AE16:AI16"/>
    <mergeCell ref="Z17:AD17"/>
    <mergeCell ref="AE17:AI17"/>
    <mergeCell ref="AQ14:AS14"/>
    <mergeCell ref="AQ15:AS15"/>
    <mergeCell ref="AK14:AM14"/>
    <mergeCell ref="AK16:AM16"/>
    <mergeCell ref="AT16:AY16"/>
    <mergeCell ref="AT17:AY17"/>
    <mergeCell ref="AZ16:BO16"/>
    <mergeCell ref="AZ17:BO18"/>
    <mergeCell ref="AT18:AY18"/>
    <mergeCell ref="AN12:AP12"/>
    <mergeCell ref="AN13:AP13"/>
    <mergeCell ref="AT12:AY12"/>
    <mergeCell ref="AZ12:BG12"/>
    <mergeCell ref="BH12:BO12"/>
    <mergeCell ref="AK11:BO11"/>
    <mergeCell ref="BH13:BO13"/>
    <mergeCell ref="AQ12:AS12"/>
    <mergeCell ref="AK13:AM13"/>
    <mergeCell ref="AT13:AY13"/>
    <mergeCell ref="AZ13:BG13"/>
    <mergeCell ref="AQ13:AS13"/>
    <mergeCell ref="M5:AI5"/>
    <mergeCell ref="T9:X9"/>
    <mergeCell ref="G12:P12"/>
    <mergeCell ref="G13:P13"/>
    <mergeCell ref="G14:P14"/>
    <mergeCell ref="AK12:AM12"/>
    <mergeCell ref="T7:X7"/>
    <mergeCell ref="Z12:AI12"/>
    <mergeCell ref="Z13:AI13"/>
    <mergeCell ref="A11:P11"/>
    <mergeCell ref="Y9:AI9"/>
    <mergeCell ref="S11:AI11"/>
    <mergeCell ref="S12:Y12"/>
    <mergeCell ref="AU26:AY26"/>
    <mergeCell ref="AK27:AO27"/>
    <mergeCell ref="AP27:AT27"/>
    <mergeCell ref="AU27:AY27"/>
    <mergeCell ref="AU22:AY22"/>
    <mergeCell ref="AK23:AO23"/>
    <mergeCell ref="AP23:AT23"/>
    <mergeCell ref="AU23:AY23"/>
    <mergeCell ref="AK24:AO24"/>
    <mergeCell ref="AP24:AT24"/>
    <mergeCell ref="AU24:AY24"/>
    <mergeCell ref="AK25:AO25"/>
    <mergeCell ref="AP25:AT25"/>
    <mergeCell ref="AU25:AY25"/>
  </mergeCells>
  <conditionalFormatting sqref="V62:AI62 E62:K62 G16:P16 G12:P14 Z12:AI14 Z18:AD18 Z21:AD21 Z17:AI17 Y9:AI9 Y7:AI7 F9:P9 F7:P7">
    <cfRule type="containsBlanks" dxfId="1140" priority="34">
      <formula>LEN(TRIM(E7))=0</formula>
    </cfRule>
  </conditionalFormatting>
  <conditionalFormatting sqref="AE18:AI18 AE20:AI21">
    <cfRule type="containsText" dxfId="1139" priority="33" operator="containsText" text="CALC.">
      <formula>NOT(ISERROR(SEARCH("CALC.",AE18)))</formula>
    </cfRule>
  </conditionalFormatting>
  <conditionalFormatting sqref="AE19:AI19">
    <cfRule type="containsText" dxfId="1138" priority="23" operator="containsText" text="CALC.">
      <formula>NOT(ISERROR(SEARCH("CALC.",AE19)))</formula>
    </cfRule>
  </conditionalFormatting>
  <conditionalFormatting sqref="Z15:AI15">
    <cfRule type="containsBlanks" dxfId="1137" priority="22">
      <formula>LEN(TRIM(Z15))=0</formula>
    </cfRule>
  </conditionalFormatting>
  <conditionalFormatting sqref="AZ13:BO15">
    <cfRule type="notContainsBlanks" dxfId="1136" priority="11">
      <formula>LEN(TRIM(AZ13))&gt;0</formula>
    </cfRule>
  </conditionalFormatting>
  <conditionalFormatting sqref="AN13:AS15 AT18">
    <cfRule type="containsBlanks" dxfId="1135" priority="10">
      <formula>LEN(TRIM(AN13))=0</formula>
    </cfRule>
  </conditionalFormatting>
  <conditionalFormatting sqref="AN16:AS16">
    <cfRule type="containsText" dxfId="1134" priority="9" operator="containsText" text="CALC.">
      <formula>NOT(ISERROR(SEARCH("CALC.",AN16)))</formula>
    </cfRule>
  </conditionalFormatting>
  <conditionalFormatting sqref="AK14:AS16 AZ12:BO18">
    <cfRule type="expression" dxfId="1133" priority="8">
      <formula>$AT$18="Single Phase"</formula>
    </cfRule>
  </conditionalFormatting>
  <conditionalFormatting sqref="G20:G21">
    <cfRule type="containsBlanks" dxfId="1132" priority="3">
      <formula>LEN(TRIM(G20))=0</formula>
    </cfRule>
  </conditionalFormatting>
  <conditionalFormatting sqref="AE24 AH24">
    <cfRule type="containsBlanks" dxfId="1131" priority="2">
      <formula>LEN(TRIM(AE24))=0</formula>
    </cfRule>
  </conditionalFormatting>
  <conditionalFormatting sqref="AH24:AI24">
    <cfRule type="expression" dxfId="1130" priority="1">
      <formula>OR($AE$25="HIGH",$AE$25="MEDIUM",$AE$25="LOW")</formula>
    </cfRule>
  </conditionalFormatting>
  <dataValidations count="8">
    <dataValidation type="list" allowBlank="1" showInputMessage="1" sqref="Z14:AI14" xr:uid="{00000000-0002-0000-1300-000001000000}">
      <formula1>".17,.25,.33,.5,.75,1,2,3,5,7.5,10,15,20,25,30,40,50,60,75,100,125,150,200"</formula1>
    </dataValidation>
    <dataValidation type="list" allowBlank="1" showInputMessage="1" sqref="Z12:AI12" xr:uid="{00000000-0002-0000-1300-000002000000}">
      <formula1>"Baldor,Dayton,Emmerson,FASCO,GE,GENTEQ,Marathon,Trane,WEG,Westinghouse"</formula1>
    </dataValidation>
    <dataValidation type="whole" allowBlank="1" showInputMessage="1" showErrorMessage="1" error="This Remarks section is limited to 10." sqref="A51:A60" xr:uid="{00000000-0002-0000-1300-000003000000}">
      <formula1>1</formula1>
      <formula2>10</formula2>
    </dataValidation>
    <dataValidation allowBlank="1" showInputMessage="1" showErrorMessage="1" prompt="Typical Service Factor is 1.15. If unknown then use '---" sqref="Z15:AI15" xr:uid="{00000000-0002-0000-1300-000005000000}"/>
    <dataValidation type="list" allowBlank="1" showInputMessage="1" showErrorMessage="1" promptTitle="Phase Selection" prompt="Select Single or Three Phase" sqref="AT18:AY18" xr:uid="{00000000-0002-0000-1300-000006000000}">
      <formula1>"Single Phase, Three Phase"</formula1>
    </dataValidation>
    <dataValidation allowBlank="1" showInputMessage="1" showErrorMessage="1" prompt="If EFF is unatainable use .90" sqref="AT14:AY14" xr:uid="{00000000-0002-0000-1300-000007000000}"/>
    <dataValidation allowBlank="1" showInputMessage="1" showErrorMessage="1" prompt="If PF is unattainable use .80" sqref="AT16:AY16" xr:uid="{00000000-0002-0000-1300-000008000000}"/>
    <dataValidation type="list" errorStyle="warning" allowBlank="1" showInputMessage="1" error="Use exact dropdown list (HIGH,MEDIUM,LOW) or input percent value ranging from 0-100 and include &quot;%&quot; symbol on right." sqref="AE24:AG24" xr:uid="{3C551DD8-CBFB-415B-9235-E186DE7A49AB}">
      <formula1>"LOW,MEDIUM,HIGH"</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0">
    <pageSetUpPr fitToPage="1"/>
  </sheetPr>
  <dimension ref="A1:BV62"/>
  <sheetViews>
    <sheetView zoomScaleNormal="100" workbookViewId="0">
      <selection activeCell="I30" sqref="I30:U30"/>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9" t="s">
        <v>49</v>
      </c>
      <c r="AK1" s="1449"/>
      <c r="AL1" s="1449"/>
      <c r="AM1" s="1449"/>
      <c r="AN1" s="1449"/>
      <c r="AO1" s="1449"/>
      <c r="AP1" s="1449"/>
      <c r="AQ1" s="1449"/>
      <c r="AR1" s="1449"/>
      <c r="AS1" s="1449"/>
      <c r="AT1" s="1449"/>
      <c r="AU1" s="1449"/>
      <c r="AV1" s="1449"/>
      <c r="AW1" s="1449"/>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8" t="s">
        <v>337</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5"/>
      <c r="AK7" s="1276" t="s">
        <v>696</v>
      </c>
      <c r="AL7" s="1277"/>
      <c r="AM7" s="1277"/>
      <c r="AN7" s="1277"/>
      <c r="AO7" s="1277"/>
      <c r="AP7" s="1277"/>
      <c r="AQ7" s="1277"/>
      <c r="AR7" s="1277"/>
      <c r="AS7" s="1277"/>
      <c r="AT7" s="1277"/>
      <c r="AU7" s="1277"/>
      <c r="AV7" s="1277"/>
      <c r="AW7" s="1277"/>
      <c r="AX7" s="1277"/>
      <c r="AY7" s="1278"/>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88" t="s">
        <v>158</v>
      </c>
      <c r="H11" s="1289"/>
      <c r="I11" s="1289"/>
      <c r="J11" s="1289"/>
      <c r="K11" s="1289"/>
      <c r="L11" s="1289"/>
      <c r="M11" s="1289"/>
      <c r="N11" s="1289"/>
      <c r="O11" s="1289"/>
      <c r="P11" s="1289"/>
      <c r="Q11" s="1289"/>
      <c r="R11" s="1289"/>
      <c r="S11" s="1289"/>
      <c r="T11" s="1289"/>
      <c r="U11" s="1289"/>
      <c r="V11" s="1289"/>
      <c r="W11" s="1289"/>
      <c r="X11" s="1289"/>
      <c r="Y11" s="1289"/>
      <c r="Z11" s="1289"/>
      <c r="AA11" s="1289"/>
      <c r="AB11" s="1290"/>
      <c r="AC11" s="6"/>
      <c r="AD11" s="6"/>
      <c r="AE11" s="6"/>
      <c r="AF11" s="6"/>
      <c r="AG11" s="6"/>
      <c r="AH11" s="6"/>
      <c r="AI11" s="6"/>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80" t="s">
        <v>111</v>
      </c>
      <c r="H12" s="1381"/>
      <c r="I12" s="1381"/>
      <c r="J12" s="1381"/>
      <c r="K12" s="1381"/>
      <c r="L12" s="1381"/>
      <c r="M12" s="1010"/>
      <c r="N12" s="1010"/>
      <c r="O12" s="1010"/>
      <c r="P12" s="1010"/>
      <c r="Q12" s="1010"/>
      <c r="R12" s="1010"/>
      <c r="S12" s="1010"/>
      <c r="T12" s="1010"/>
      <c r="U12" s="1010"/>
      <c r="V12" s="1010"/>
      <c r="W12" s="1010"/>
      <c r="X12" s="1010"/>
      <c r="Y12" s="1010"/>
      <c r="Z12" s="1010"/>
      <c r="AA12" s="1010"/>
      <c r="AB12" s="1011"/>
      <c r="AC12" s="6"/>
      <c r="AD12" s="6"/>
      <c r="AE12" s="6"/>
      <c r="AF12" s="6"/>
      <c r="AG12" s="6"/>
      <c r="AH12" s="6"/>
      <c r="AI12" s="6"/>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7" t="s">
        <v>54</v>
      </c>
      <c r="H13" s="1298"/>
      <c r="I13" s="1298"/>
      <c r="J13" s="1298"/>
      <c r="K13" s="1298"/>
      <c r="L13" s="1298"/>
      <c r="M13" s="1388" t="s">
        <v>938</v>
      </c>
      <c r="N13" s="1388"/>
      <c r="O13" s="1388"/>
      <c r="P13" s="1388"/>
      <c r="Q13" s="1388"/>
      <c r="R13" s="1388"/>
      <c r="S13" s="1388"/>
      <c r="T13" s="1388"/>
      <c r="U13" s="1388"/>
      <c r="V13" s="1388"/>
      <c r="W13" s="1388"/>
      <c r="X13" s="1388"/>
      <c r="Y13" s="1388"/>
      <c r="Z13" s="1388"/>
      <c r="AA13" s="1388"/>
      <c r="AB13" s="1389"/>
      <c r="AC13" s="6"/>
      <c r="AD13" s="6"/>
      <c r="AE13" s="6"/>
      <c r="AF13" s="6"/>
      <c r="AG13" s="6"/>
      <c r="AH13" s="6"/>
      <c r="AI13" s="6"/>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7" t="s">
        <v>150</v>
      </c>
      <c r="H14" s="1298"/>
      <c r="I14" s="1298"/>
      <c r="J14" s="1298"/>
      <c r="K14" s="1298"/>
      <c r="L14" s="1298"/>
      <c r="M14" s="994"/>
      <c r="N14" s="994"/>
      <c r="O14" s="994"/>
      <c r="P14" s="994"/>
      <c r="Q14" s="994"/>
      <c r="R14" s="994"/>
      <c r="S14" s="994"/>
      <c r="T14" s="994"/>
      <c r="U14" s="994"/>
      <c r="V14" s="994"/>
      <c r="W14" s="994"/>
      <c r="X14" s="994"/>
      <c r="Y14" s="994"/>
      <c r="Z14" s="994"/>
      <c r="AA14" s="994"/>
      <c r="AB14" s="995"/>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7" t="s">
        <v>149</v>
      </c>
      <c r="H15" s="1298"/>
      <c r="I15" s="1298"/>
      <c r="J15" s="1298"/>
      <c r="K15" s="1298"/>
      <c r="L15" s="1298"/>
      <c r="M15" s="1388" t="s">
        <v>695</v>
      </c>
      <c r="N15" s="1388"/>
      <c r="O15" s="1388"/>
      <c r="P15" s="1388"/>
      <c r="Q15" s="1388"/>
      <c r="R15" s="1388"/>
      <c r="S15" s="1388"/>
      <c r="T15" s="1388"/>
      <c r="U15" s="1388"/>
      <c r="V15" s="1388"/>
      <c r="W15" s="1388"/>
      <c r="X15" s="1388"/>
      <c r="Y15" s="1388"/>
      <c r="Z15" s="1388"/>
      <c r="AA15" s="1388"/>
      <c r="AB15" s="1389"/>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11" t="s">
        <v>146</v>
      </c>
      <c r="H16" s="2212"/>
      <c r="I16" s="2212"/>
      <c r="J16" s="2212"/>
      <c r="K16" s="2212"/>
      <c r="L16" s="2212"/>
      <c r="M16" s="1020"/>
      <c r="N16" s="1020"/>
      <c r="O16" s="1020"/>
      <c r="P16" s="1020"/>
      <c r="Q16" s="1020"/>
      <c r="R16" s="1020"/>
      <c r="S16" s="1020"/>
      <c r="T16" s="1020"/>
      <c r="U16" s="1020"/>
      <c r="V16" s="1020"/>
      <c r="W16" s="1020"/>
      <c r="X16" s="1020"/>
      <c r="Y16" s="1020"/>
      <c r="Z16" s="1020"/>
      <c r="AA16" s="1020"/>
      <c r="AB16" s="102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34" t="s">
        <v>884</v>
      </c>
      <c r="K18" s="1335"/>
      <c r="L18" s="1335"/>
      <c r="M18" s="1335"/>
      <c r="N18" s="1335"/>
      <c r="O18" s="1335"/>
      <c r="P18" s="1335"/>
      <c r="Q18" s="1335"/>
      <c r="R18" s="1335"/>
      <c r="S18" s="1335"/>
      <c r="T18" s="1335"/>
      <c r="U18" s="1335"/>
      <c r="V18" s="1335"/>
      <c r="W18" s="1335"/>
      <c r="X18" s="1335"/>
      <c r="Y18" s="1362"/>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6"/>
      <c r="B19" s="6"/>
      <c r="C19" s="6"/>
      <c r="D19" s="6"/>
      <c r="E19" s="6"/>
      <c r="F19" s="6"/>
      <c r="G19" s="6"/>
      <c r="H19" s="6"/>
      <c r="I19" s="6"/>
      <c r="J19" s="41"/>
      <c r="K19" s="40"/>
      <c r="L19" s="40"/>
      <c r="M19" s="40"/>
      <c r="N19" s="40"/>
      <c r="O19" s="40"/>
      <c r="P19" s="2215" t="s">
        <v>102</v>
      </c>
      <c r="Q19" s="2216"/>
      <c r="R19" s="2216"/>
      <c r="S19" s="2216"/>
      <c r="T19" s="1797"/>
      <c r="U19" s="2215" t="s">
        <v>101</v>
      </c>
      <c r="V19" s="2216"/>
      <c r="W19" s="2216"/>
      <c r="X19" s="2216"/>
      <c r="Y19" s="2217"/>
      <c r="Z19" s="6"/>
      <c r="AA19" s="6"/>
      <c r="AB19" s="6"/>
      <c r="AC19" s="6"/>
      <c r="AD19" s="6"/>
      <c r="AE19" s="6"/>
      <c r="AF19" s="6"/>
      <c r="AG19" s="6"/>
      <c r="AH19" s="6"/>
      <c r="AI19" s="6"/>
      <c r="AJ19" s="5"/>
      <c r="AK19" s="1421" t="s">
        <v>332</v>
      </c>
      <c r="AL19" s="1422"/>
      <c r="AM19" s="1422"/>
      <c r="AN19" s="1422"/>
      <c r="AO19" s="1422"/>
      <c r="AP19" s="1422"/>
      <c r="AQ19" s="1422"/>
      <c r="AR19" s="1422"/>
      <c r="AS19" s="1422"/>
      <c r="AT19" s="1423"/>
      <c r="AU19" s="5"/>
      <c r="AV19" s="1421" t="s">
        <v>331</v>
      </c>
      <c r="AW19" s="1422"/>
      <c r="AX19" s="1422"/>
      <c r="AY19" s="1422"/>
      <c r="AZ19" s="1422"/>
      <c r="BA19" s="1422"/>
      <c r="BB19" s="1422"/>
      <c r="BC19" s="1422"/>
      <c r="BD19" s="1422"/>
      <c r="BE19" s="1422"/>
      <c r="BF19" s="1422"/>
      <c r="BG19" s="1423"/>
      <c r="BH19" s="5"/>
      <c r="BI19" s="5"/>
      <c r="BJ19" s="5"/>
      <c r="BK19" s="5"/>
      <c r="BL19" s="5"/>
      <c r="BM19" s="5"/>
      <c r="BN19" s="5"/>
      <c r="BO19" s="5"/>
      <c r="BP19" s="5"/>
      <c r="BQ19" s="5"/>
      <c r="BR19" s="5"/>
      <c r="BS19" s="5"/>
    </row>
    <row r="20" spans="1:73" ht="13.5" thickTop="1" thickBot="1" x14ac:dyDescent="0.25">
      <c r="A20" s="6"/>
      <c r="B20" s="6"/>
      <c r="C20" s="6"/>
      <c r="D20" s="6"/>
      <c r="E20" s="6"/>
      <c r="F20" s="6"/>
      <c r="G20" s="6"/>
      <c r="H20" s="6"/>
      <c r="I20" s="6"/>
      <c r="J20" s="1325" t="s">
        <v>333</v>
      </c>
      <c r="K20" s="1326"/>
      <c r="L20" s="1326"/>
      <c r="M20" s="1326"/>
      <c r="N20" s="1326"/>
      <c r="O20" s="1327"/>
      <c r="P20" s="880"/>
      <c r="Q20" s="881"/>
      <c r="R20" s="881"/>
      <c r="S20" s="881"/>
      <c r="T20" s="882"/>
      <c r="U20" s="880"/>
      <c r="V20" s="881"/>
      <c r="W20" s="881"/>
      <c r="X20" s="881"/>
      <c r="Y20" s="2213"/>
      <c r="Z20" s="6"/>
      <c r="AA20" s="6"/>
      <c r="AB20" s="6"/>
      <c r="AC20" s="6"/>
      <c r="AD20" s="6"/>
      <c r="AE20" s="6"/>
      <c r="AF20" s="6"/>
      <c r="AG20" s="6"/>
      <c r="AH20" s="6"/>
      <c r="AI20" s="6"/>
      <c r="AJ20" s="5"/>
      <c r="AK20" s="1464" t="s">
        <v>327</v>
      </c>
      <c r="AL20" s="1465"/>
      <c r="AM20" s="1465"/>
      <c r="AN20" s="1465"/>
      <c r="AO20" s="1466"/>
      <c r="AP20" s="2194"/>
      <c r="AQ20" s="2195"/>
      <c r="AR20" s="2195"/>
      <c r="AS20" s="2196" t="s">
        <v>315</v>
      </c>
      <c r="AT20" s="2197"/>
      <c r="AU20" s="5"/>
      <c r="AV20" s="1459"/>
      <c r="AW20" s="1460"/>
      <c r="AX20" s="1460"/>
      <c r="AY20" s="1460"/>
      <c r="AZ20" s="1460" t="s">
        <v>326</v>
      </c>
      <c r="BA20" s="1460"/>
      <c r="BB20" s="1460"/>
      <c r="BC20" s="1460"/>
      <c r="BD20" s="1460" t="s">
        <v>325</v>
      </c>
      <c r="BE20" s="1460"/>
      <c r="BF20" s="1460"/>
      <c r="BG20" s="2199"/>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2214"/>
      <c r="K21" s="2214"/>
      <c r="L21" s="2214"/>
      <c r="M21" s="2214"/>
      <c r="N21" s="2214"/>
      <c r="O21" s="2214"/>
      <c r="P21" s="2204"/>
      <c r="Q21" s="2204"/>
      <c r="R21" s="2204"/>
      <c r="S21" s="2204"/>
      <c r="T21" s="2204"/>
      <c r="U21" s="2204"/>
      <c r="V21" s="2204"/>
      <c r="W21" s="2204"/>
      <c r="X21" s="2204"/>
      <c r="Y21" s="2204"/>
      <c r="Z21" s="6"/>
      <c r="AA21" s="6"/>
      <c r="AB21" s="6"/>
      <c r="AC21" s="6"/>
      <c r="AD21" s="6"/>
      <c r="AE21" s="6"/>
      <c r="AF21" s="6"/>
      <c r="AG21" s="6"/>
      <c r="AH21" s="6"/>
      <c r="AI21" s="6"/>
      <c r="AJ21" s="5"/>
      <c r="AK21" s="1464" t="s">
        <v>323</v>
      </c>
      <c r="AL21" s="1465"/>
      <c r="AM21" s="1465"/>
      <c r="AN21" s="1465"/>
      <c r="AO21" s="1466"/>
      <c r="AP21" s="2194"/>
      <c r="AQ21" s="2195"/>
      <c r="AR21" s="2195"/>
      <c r="AS21" s="2196" t="s">
        <v>315</v>
      </c>
      <c r="AT21" s="2197"/>
      <c r="AU21" s="5"/>
      <c r="AV21" s="1283" t="s">
        <v>102</v>
      </c>
      <c r="AW21" s="1284"/>
      <c r="AX21" s="1284"/>
      <c r="AY21" s="1284"/>
      <c r="AZ21" s="1407" t="str">
        <f>IF(500*P27*(P24-P25)/1000&lt;&gt;0,500*P27*(P24-P25)/1000,"")</f>
        <v/>
      </c>
      <c r="BA21" s="1407"/>
      <c r="BB21" s="1407"/>
      <c r="BC21" s="1407"/>
      <c r="BD21" s="1407" t="str">
        <f>IFERROR(AZ21/12,"")</f>
        <v/>
      </c>
      <c r="BE21" s="1407"/>
      <c r="BF21" s="1407"/>
      <c r="BG21" s="1432"/>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34" t="s">
        <v>376</v>
      </c>
      <c r="K22" s="1335"/>
      <c r="L22" s="1335"/>
      <c r="M22" s="1335"/>
      <c r="N22" s="1335"/>
      <c r="O22" s="1335"/>
      <c r="P22" s="1335"/>
      <c r="Q22" s="1335"/>
      <c r="R22" s="1335"/>
      <c r="S22" s="1335"/>
      <c r="T22" s="1335"/>
      <c r="U22" s="1335"/>
      <c r="V22" s="1335"/>
      <c r="W22" s="1335"/>
      <c r="X22" s="1335"/>
      <c r="Y22" s="1362"/>
      <c r="Z22" s="6"/>
      <c r="AA22" s="6"/>
      <c r="AB22" s="6"/>
      <c r="AC22" s="6"/>
      <c r="AD22" s="6"/>
      <c r="AE22" s="6"/>
      <c r="AF22" s="6"/>
      <c r="AG22" s="6"/>
      <c r="AH22" s="6"/>
      <c r="AI22" s="6"/>
      <c r="AJ22" s="5"/>
      <c r="AK22" s="1464" t="s">
        <v>320</v>
      </c>
      <c r="AL22" s="1465"/>
      <c r="AM22" s="1465"/>
      <c r="AN22" s="1465"/>
      <c r="AO22" s="1466"/>
      <c r="AP22" s="2209" t="str">
        <f>IF(AP21-AP20&lt;&gt;0,AP21-AP20,"")</f>
        <v/>
      </c>
      <c r="AQ22" s="2210"/>
      <c r="AR22" s="2210"/>
      <c r="AS22" s="2196" t="s">
        <v>315</v>
      </c>
      <c r="AT22" s="2197"/>
      <c r="AU22" s="5"/>
      <c r="AV22" s="2201" t="s">
        <v>101</v>
      </c>
      <c r="AW22" s="2202"/>
      <c r="AX22" s="2202"/>
      <c r="AY22" s="2202"/>
      <c r="AZ22" s="2198" t="e">
        <f>IF(500*U27*(U24-U25)/1000&lt;&gt;0,500*U27*(U24-U25)/1000,"")</f>
        <v>#VALUE!</v>
      </c>
      <c r="BA22" s="2198"/>
      <c r="BB22" s="2198"/>
      <c r="BC22" s="2198"/>
      <c r="BD22" s="2198" t="str">
        <f>IFERROR(AZ22/12,"")</f>
        <v/>
      </c>
      <c r="BE22" s="2198"/>
      <c r="BF22" s="2198"/>
      <c r="BG22" s="2200"/>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1702" t="s">
        <v>102</v>
      </c>
      <c r="Q23" s="1702"/>
      <c r="R23" s="1702"/>
      <c r="S23" s="1702"/>
      <c r="T23" s="1702"/>
      <c r="U23" s="1702" t="s">
        <v>101</v>
      </c>
      <c r="V23" s="1702"/>
      <c r="W23" s="1702"/>
      <c r="X23" s="1702"/>
      <c r="Y23" s="1703"/>
      <c r="Z23" s="6"/>
      <c r="AA23" s="6"/>
      <c r="AB23" s="6"/>
      <c r="AC23" s="6"/>
      <c r="AD23" s="6"/>
      <c r="AE23" s="6"/>
      <c r="AF23" s="6"/>
      <c r="AG23" s="6"/>
      <c r="AH23" s="6"/>
      <c r="AI23" s="6"/>
      <c r="AJ23" s="5"/>
      <c r="AK23" s="2201" t="s">
        <v>320</v>
      </c>
      <c r="AL23" s="2202"/>
      <c r="AM23" s="2202"/>
      <c r="AN23" s="2202"/>
      <c r="AO23" s="2202"/>
      <c r="AP23" s="2205" t="str">
        <f>IFERROR(AP22*2.31,"")</f>
        <v/>
      </c>
      <c r="AQ23" s="2205"/>
      <c r="AR23" s="2206"/>
      <c r="AS23" s="2207" t="s">
        <v>319</v>
      </c>
      <c r="AT23" s="2208"/>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99" t="s">
        <v>324</v>
      </c>
      <c r="K24" s="1300"/>
      <c r="L24" s="1300"/>
      <c r="M24" s="1300"/>
      <c r="N24" s="1300"/>
      <c r="O24" s="1301"/>
      <c r="P24" s="933"/>
      <c r="Q24" s="933"/>
      <c r="R24" s="933"/>
      <c r="S24" s="933"/>
      <c r="T24" s="933"/>
      <c r="U24" s="933"/>
      <c r="V24" s="933"/>
      <c r="W24" s="933"/>
      <c r="X24" s="933"/>
      <c r="Y24" s="2203"/>
      <c r="Z24" s="6"/>
      <c r="AA24" s="6"/>
      <c r="AB24" s="6"/>
      <c r="AC24" s="6"/>
      <c r="AD24" s="6"/>
      <c r="AE24" s="6"/>
      <c r="AF24" s="6"/>
      <c r="AG24" s="6"/>
      <c r="AH24" s="6"/>
      <c r="AI24" s="6"/>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223"/>
      <c r="BU24" s="222"/>
    </row>
    <row r="25" spans="1:73" ht="12" customHeight="1" thickTop="1" x14ac:dyDescent="0.2">
      <c r="A25" s="6"/>
      <c r="B25" s="6"/>
      <c r="C25" s="6"/>
      <c r="D25" s="6"/>
      <c r="E25" s="6"/>
      <c r="F25" s="6"/>
      <c r="G25" s="6"/>
      <c r="H25" s="6"/>
      <c r="I25" s="6"/>
      <c r="J25" s="1297" t="s">
        <v>322</v>
      </c>
      <c r="K25" s="1298"/>
      <c r="L25" s="1298"/>
      <c r="M25" s="1298"/>
      <c r="N25" s="1298"/>
      <c r="O25" s="1298"/>
      <c r="P25" s="933"/>
      <c r="Q25" s="933"/>
      <c r="R25" s="933"/>
      <c r="S25" s="933"/>
      <c r="T25" s="933"/>
      <c r="U25" s="933"/>
      <c r="V25" s="933"/>
      <c r="W25" s="933"/>
      <c r="X25" s="933"/>
      <c r="Y25" s="2203"/>
      <c r="Z25" s="6"/>
      <c r="AA25" s="6"/>
      <c r="AB25" s="6"/>
      <c r="AC25" s="6"/>
      <c r="AD25" s="6"/>
      <c r="AE25" s="6"/>
      <c r="AF25" s="6"/>
      <c r="AG25" s="6"/>
      <c r="AH25" s="6"/>
      <c r="AI25" s="6"/>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228"/>
      <c r="BU25" s="227"/>
    </row>
    <row r="26" spans="1:73" ht="12" customHeight="1" thickBot="1" x14ac:dyDescent="0.25">
      <c r="A26" s="6"/>
      <c r="B26" s="6"/>
      <c r="C26" s="6"/>
      <c r="D26" s="6"/>
      <c r="E26" s="6"/>
      <c r="F26" s="6"/>
      <c r="G26" s="6"/>
      <c r="H26" s="6"/>
      <c r="I26" s="6"/>
      <c r="J26" s="1299" t="s">
        <v>321</v>
      </c>
      <c r="K26" s="1300"/>
      <c r="L26" s="1300"/>
      <c r="M26" s="1300"/>
      <c r="N26" s="1300"/>
      <c r="O26" s="1301"/>
      <c r="P26" s="933"/>
      <c r="Q26" s="933"/>
      <c r="R26" s="933"/>
      <c r="S26" s="933"/>
      <c r="T26" s="933"/>
      <c r="U26" s="933"/>
      <c r="V26" s="933"/>
      <c r="W26" s="933"/>
      <c r="X26" s="933"/>
      <c r="Y26" s="2203"/>
      <c r="Z26" s="6"/>
      <c r="AA26" s="6"/>
      <c r="AB26" s="6"/>
      <c r="AC26" s="6"/>
      <c r="AD26" s="6"/>
      <c r="AE26" s="6"/>
      <c r="AF26" s="6"/>
      <c r="AG26" s="6"/>
      <c r="AH26" s="6"/>
      <c r="AI26" s="6"/>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225"/>
      <c r="BU26" s="224"/>
    </row>
    <row r="27" spans="1:73" ht="12.75" thickBot="1" x14ac:dyDescent="0.25">
      <c r="A27" s="6"/>
      <c r="B27" s="6"/>
      <c r="C27" s="6"/>
      <c r="D27" s="6"/>
      <c r="E27" s="6"/>
      <c r="F27" s="6"/>
      <c r="G27" s="6"/>
      <c r="H27" s="6"/>
      <c r="I27" s="6"/>
      <c r="J27" s="1315" t="s">
        <v>287</v>
      </c>
      <c r="K27" s="1316"/>
      <c r="L27" s="1316"/>
      <c r="M27" s="1316"/>
      <c r="N27" s="1316"/>
      <c r="O27" s="1316"/>
      <c r="P27" s="1476"/>
      <c r="Q27" s="1476"/>
      <c r="R27" s="1476"/>
      <c r="S27" s="1476"/>
      <c r="T27" s="1476"/>
      <c r="U27" s="1302" t="str">
        <f>IFERROR(SQRT(U26/P26)*P27,"")</f>
        <v/>
      </c>
      <c r="V27" s="1302"/>
      <c r="W27" s="1302"/>
      <c r="X27" s="1302"/>
      <c r="Y27" s="2081"/>
      <c r="Z27" s="6"/>
      <c r="AA27" s="6"/>
      <c r="AB27" s="6"/>
      <c r="AC27" s="6"/>
      <c r="AD27" s="6"/>
      <c r="AE27" s="6"/>
      <c r="AF27" s="6"/>
      <c r="AG27" s="6"/>
      <c r="AH27" s="6"/>
      <c r="AI27" s="6"/>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75" thickBot="1" x14ac:dyDescent="0.25">
      <c r="A28" s="6"/>
      <c r="B28" s="6"/>
      <c r="C28" s="6"/>
      <c r="D28" s="6"/>
      <c r="E28" s="6"/>
      <c r="F28" s="6"/>
      <c r="G28" s="6"/>
      <c r="H28" s="40"/>
      <c r="I28" s="40"/>
      <c r="J28" s="1300"/>
      <c r="K28" s="1300"/>
      <c r="L28" s="1300"/>
      <c r="M28" s="1300"/>
      <c r="N28" s="1300"/>
      <c r="O28" s="1300"/>
      <c r="P28" s="1300"/>
      <c r="Q28" s="1300"/>
      <c r="R28" s="1300"/>
      <c r="S28" s="1300"/>
      <c r="T28" s="1300"/>
      <c r="U28" s="1085"/>
      <c r="V28" s="1085"/>
      <c r="W28" s="1085"/>
      <c r="X28" s="2218"/>
      <c r="Y28" s="2218"/>
      <c r="Z28" s="40"/>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1288" t="s">
        <v>317</v>
      </c>
      <c r="J29" s="1289"/>
      <c r="K29" s="1289"/>
      <c r="L29" s="1289"/>
      <c r="M29" s="1289"/>
      <c r="N29" s="1289"/>
      <c r="O29" s="1289"/>
      <c r="P29" s="1289"/>
      <c r="Q29" s="1289"/>
      <c r="R29" s="1289"/>
      <c r="S29" s="1289"/>
      <c r="T29" s="1289"/>
      <c r="U29" s="1289"/>
      <c r="V29" s="1289"/>
      <c r="W29" s="1289"/>
      <c r="X29" s="1289"/>
      <c r="Y29" s="1289"/>
      <c r="Z29" s="1290"/>
      <c r="AA29" s="6"/>
      <c r="AB29" s="6"/>
      <c r="AC29" s="6"/>
      <c r="AD29" s="6"/>
      <c r="AE29" s="6"/>
      <c r="AF29" s="6"/>
      <c r="AG29" s="6"/>
      <c r="AH29" s="6"/>
      <c r="AI29" s="6"/>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223"/>
      <c r="BU29" s="222"/>
    </row>
    <row r="30" spans="1:73" ht="12.75" thickTop="1" x14ac:dyDescent="0.2">
      <c r="A30" s="6"/>
      <c r="B30" s="6"/>
      <c r="C30" s="6"/>
      <c r="D30" s="6"/>
      <c r="E30" s="6"/>
      <c r="F30" s="6"/>
      <c r="G30" s="6"/>
      <c r="H30" s="6"/>
      <c r="I30" s="1380" t="s">
        <v>1009</v>
      </c>
      <c r="J30" s="1381"/>
      <c r="K30" s="1381"/>
      <c r="L30" s="1381"/>
      <c r="M30" s="1381"/>
      <c r="N30" s="1381"/>
      <c r="O30" s="1381"/>
      <c r="P30" s="1381"/>
      <c r="Q30" s="1381"/>
      <c r="R30" s="1381"/>
      <c r="S30" s="1381"/>
      <c r="T30" s="1381"/>
      <c r="U30" s="1381"/>
      <c r="V30" s="2219"/>
      <c r="W30" s="2219"/>
      <c r="X30" s="2219"/>
      <c r="Y30" s="2220" t="s">
        <v>312</v>
      </c>
      <c r="Z30" s="2221"/>
      <c r="AA30" s="6"/>
      <c r="AB30" s="6"/>
      <c r="AC30" s="6"/>
      <c r="AD30" s="6"/>
      <c r="AE30" s="6"/>
      <c r="AF30" s="6"/>
      <c r="AG30" s="6"/>
      <c r="AH30" s="6"/>
      <c r="AI30" s="6"/>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228"/>
      <c r="BU30" s="227"/>
    </row>
    <row r="31" spans="1:73" ht="12.75" thickBot="1" x14ac:dyDescent="0.25">
      <c r="A31" s="6"/>
      <c r="B31" s="6"/>
      <c r="C31" s="6"/>
      <c r="D31" s="6"/>
      <c r="E31" s="6"/>
      <c r="F31" s="6"/>
      <c r="G31" s="6"/>
      <c r="H31" s="6"/>
      <c r="I31" s="1380" t="s">
        <v>886</v>
      </c>
      <c r="J31" s="1381"/>
      <c r="K31" s="1381"/>
      <c r="L31" s="1381"/>
      <c r="M31" s="1381"/>
      <c r="N31" s="1381"/>
      <c r="O31" s="1381"/>
      <c r="P31" s="1381"/>
      <c r="Q31" s="1381"/>
      <c r="R31" s="1381"/>
      <c r="S31" s="1381"/>
      <c r="T31" s="1381"/>
      <c r="U31" s="1381"/>
      <c r="V31" s="2219"/>
      <c r="W31" s="2219"/>
      <c r="X31" s="2219"/>
      <c r="Y31" s="2220" t="s">
        <v>315</v>
      </c>
      <c r="Z31" s="2221"/>
      <c r="AA31" s="6"/>
      <c r="AB31" s="6"/>
      <c r="AC31" s="6"/>
      <c r="AD31" s="6"/>
      <c r="AE31" s="6"/>
      <c r="AF31" s="6"/>
      <c r="AG31" s="6"/>
      <c r="AH31" s="6"/>
      <c r="AI31" s="6"/>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5"/>
      <c r="BJ31" s="5"/>
      <c r="BK31" s="5"/>
      <c r="BL31" s="5"/>
      <c r="BM31" s="5"/>
      <c r="BN31" s="5"/>
      <c r="BO31" s="5"/>
      <c r="BP31" s="5"/>
      <c r="BQ31" s="5"/>
      <c r="BR31" s="5"/>
      <c r="BS31" s="5"/>
      <c r="BT31" s="225"/>
      <c r="BU31" s="224"/>
    </row>
    <row r="32" spans="1:73" x14ac:dyDescent="0.2">
      <c r="A32" s="6"/>
      <c r="B32" s="6"/>
      <c r="C32" s="6"/>
      <c r="D32" s="6"/>
      <c r="E32" s="6"/>
      <c r="F32" s="6"/>
      <c r="G32" s="6"/>
      <c r="H32" s="40"/>
      <c r="I32" s="1297" t="s">
        <v>316</v>
      </c>
      <c r="J32" s="1298"/>
      <c r="K32" s="1298"/>
      <c r="L32" s="1298"/>
      <c r="M32" s="1298"/>
      <c r="N32" s="1298"/>
      <c r="O32" s="1298"/>
      <c r="P32" s="1298"/>
      <c r="Q32" s="1298"/>
      <c r="R32" s="1298"/>
      <c r="S32" s="1298"/>
      <c r="T32" s="1298"/>
      <c r="U32" s="1298"/>
      <c r="V32" s="1071"/>
      <c r="W32" s="1071"/>
      <c r="X32" s="1071"/>
      <c r="Y32" s="2222" t="s">
        <v>315</v>
      </c>
      <c r="Z32" s="2181"/>
      <c r="AA32" s="40"/>
      <c r="AB32" s="6"/>
      <c r="AC32" s="6"/>
      <c r="AD32" s="6"/>
      <c r="AE32" s="6"/>
      <c r="AF32" s="6"/>
      <c r="AG32" s="6"/>
      <c r="AH32" s="6"/>
      <c r="AI32" s="6"/>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x14ac:dyDescent="0.2">
      <c r="A33" s="6"/>
      <c r="B33" s="6"/>
      <c r="C33" s="6"/>
      <c r="D33" s="6"/>
      <c r="E33" s="6"/>
      <c r="F33" s="6"/>
      <c r="G33" s="6"/>
      <c r="H33" s="40"/>
      <c r="I33" s="1297" t="s">
        <v>314</v>
      </c>
      <c r="J33" s="1298"/>
      <c r="K33" s="1298"/>
      <c r="L33" s="1298"/>
      <c r="M33" s="1298"/>
      <c r="N33" s="1298"/>
      <c r="O33" s="1298"/>
      <c r="P33" s="1298"/>
      <c r="Q33" s="1298"/>
      <c r="R33" s="1298"/>
      <c r="S33" s="1298"/>
      <c r="T33" s="1298"/>
      <c r="U33" s="1298"/>
      <c r="V33" s="1071"/>
      <c r="W33" s="1071"/>
      <c r="X33" s="1071"/>
      <c r="Y33" s="2222" t="s">
        <v>312</v>
      </c>
      <c r="Z33" s="2181"/>
      <c r="AA33" s="40"/>
      <c r="AB33" s="6"/>
      <c r="AC33" s="6"/>
      <c r="AD33" s="6"/>
      <c r="AE33" s="6"/>
      <c r="AF33" s="6"/>
      <c r="AG33" s="6"/>
      <c r="AH33" s="6"/>
      <c r="AI33" s="6"/>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 customHeight="1" thickBot="1" x14ac:dyDescent="0.25">
      <c r="A34" s="6"/>
      <c r="B34" s="6"/>
      <c r="C34" s="6"/>
      <c r="D34" s="6"/>
      <c r="E34" s="6"/>
      <c r="F34" s="6"/>
      <c r="G34" s="6"/>
      <c r="H34" s="40"/>
      <c r="I34" s="1315" t="s">
        <v>890</v>
      </c>
      <c r="J34" s="1316"/>
      <c r="K34" s="1316"/>
      <c r="L34" s="1316"/>
      <c r="M34" s="1316"/>
      <c r="N34" s="1316"/>
      <c r="O34" s="1316"/>
      <c r="P34" s="1316"/>
      <c r="Q34" s="1316"/>
      <c r="R34" s="1316"/>
      <c r="S34" s="1316"/>
      <c r="T34" s="1316"/>
      <c r="U34" s="1316"/>
      <c r="V34" s="2223"/>
      <c r="W34" s="2223"/>
      <c r="X34" s="2224" t="s">
        <v>313</v>
      </c>
      <c r="Y34" s="2224" t="s">
        <v>312</v>
      </c>
      <c r="Z34" s="2186"/>
      <c r="AA34" s="40"/>
      <c r="AB34" s="6"/>
      <c r="AC34" s="6"/>
      <c r="AD34" s="6"/>
      <c r="AE34" s="6"/>
      <c r="AF34" s="6"/>
      <c r="AG34" s="6"/>
      <c r="AH34" s="6"/>
      <c r="AI34" s="6"/>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6"/>
      <c r="B35" s="6"/>
      <c r="C35" s="6"/>
      <c r="D35" s="6"/>
      <c r="E35" s="6"/>
      <c r="F35" s="6"/>
      <c r="G35" s="6"/>
      <c r="H35" s="40"/>
      <c r="I35" s="2225"/>
      <c r="J35" s="2225"/>
      <c r="K35" s="2225"/>
      <c r="L35" s="2225"/>
      <c r="M35" s="2225"/>
      <c r="N35" s="2225"/>
      <c r="O35" s="2225"/>
      <c r="P35" s="2225"/>
      <c r="Q35" s="2225"/>
      <c r="R35" s="2225"/>
      <c r="S35" s="2225"/>
      <c r="T35" s="2225"/>
      <c r="U35" s="2225"/>
      <c r="V35" s="2226"/>
      <c r="W35" s="2226"/>
      <c r="X35" s="2227"/>
      <c r="Y35" s="2227"/>
      <c r="Z35" s="2227"/>
      <c r="AA35" s="40"/>
      <c r="AB35" s="6"/>
      <c r="AC35" s="6"/>
      <c r="AD35" s="6"/>
      <c r="AE35" s="6"/>
      <c r="AF35" s="6"/>
      <c r="AG35" s="6"/>
      <c r="AH35" s="6"/>
      <c r="AI35" s="6"/>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6"/>
      <c r="B36" s="6"/>
      <c r="C36" s="6"/>
      <c r="D36" s="6"/>
      <c r="E36" s="6"/>
      <c r="F36" s="6"/>
      <c r="G36" s="6"/>
      <c r="H36" s="40"/>
      <c r="I36" s="40"/>
      <c r="J36" s="40"/>
      <c r="K36" s="40"/>
      <c r="L36" s="40"/>
      <c r="M36" s="40"/>
      <c r="N36" s="40"/>
      <c r="O36" s="40"/>
      <c r="P36" s="40"/>
      <c r="Q36" s="40"/>
      <c r="R36" s="40"/>
      <c r="S36" s="40"/>
      <c r="T36" s="40"/>
      <c r="U36" s="40"/>
      <c r="V36" s="40"/>
      <c r="W36" s="40"/>
      <c r="X36" s="40"/>
      <c r="Y36" s="40"/>
      <c r="Z36" s="40"/>
      <c r="AA36" s="40"/>
      <c r="AB36" s="6"/>
      <c r="AC36" s="6"/>
      <c r="AD36" s="6"/>
      <c r="AE36" s="6"/>
      <c r="AF36" s="6"/>
      <c r="AG36" s="6"/>
      <c r="AH36" s="6"/>
      <c r="AI36" s="6"/>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6"/>
      <c r="B37" s="6"/>
      <c r="C37" s="6"/>
      <c r="D37" s="6"/>
      <c r="E37" s="6"/>
      <c r="F37" s="6"/>
      <c r="G37" s="6"/>
      <c r="H37" s="40"/>
      <c r="I37" s="221"/>
      <c r="J37" s="120"/>
      <c r="K37" s="120"/>
      <c r="L37" s="120"/>
      <c r="M37" s="120"/>
      <c r="N37" s="120"/>
      <c r="O37" s="120"/>
      <c r="P37" s="120"/>
      <c r="Q37" s="120"/>
      <c r="R37" s="120"/>
      <c r="S37" s="120"/>
      <c r="T37" s="120"/>
      <c r="U37" s="120"/>
      <c r="V37" s="120"/>
      <c r="W37" s="120"/>
      <c r="X37" s="120"/>
      <c r="Y37" s="120"/>
      <c r="Z37" s="220"/>
      <c r="AA37" s="40"/>
      <c r="AB37" s="6"/>
      <c r="AC37" s="6"/>
      <c r="AD37" s="6"/>
      <c r="AE37" s="6"/>
      <c r="AF37" s="6"/>
      <c r="AG37" s="6"/>
      <c r="AH37" s="6"/>
      <c r="AI37" s="6"/>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6"/>
      <c r="B38" s="6"/>
      <c r="C38" s="6"/>
      <c r="D38" s="40"/>
      <c r="E38" s="40"/>
      <c r="F38" s="40"/>
      <c r="G38" s="40"/>
      <c r="H38" s="40"/>
      <c r="I38" s="41"/>
      <c r="J38" s="40"/>
      <c r="K38" s="40"/>
      <c r="L38" s="40"/>
      <c r="M38" s="40"/>
      <c r="N38" s="40"/>
      <c r="O38" s="40"/>
      <c r="P38" s="40"/>
      <c r="Q38" s="40"/>
      <c r="R38" s="40"/>
      <c r="S38" s="40"/>
      <c r="T38" s="40"/>
      <c r="U38" s="40"/>
      <c r="V38" s="40"/>
      <c r="W38" s="40"/>
      <c r="X38" s="40"/>
      <c r="Y38" s="40"/>
      <c r="Z38" s="103"/>
      <c r="AA38" s="40"/>
      <c r="AB38" s="40"/>
      <c r="AC38" s="40"/>
      <c r="AD38" s="40"/>
      <c r="AE38" s="40"/>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40"/>
      <c r="E39" s="40"/>
      <c r="F39" s="40"/>
      <c r="G39" s="40"/>
      <c r="H39" s="40"/>
      <c r="I39" s="41"/>
      <c r="J39" s="40"/>
      <c r="K39" s="40"/>
      <c r="L39" s="40"/>
      <c r="M39" s="40"/>
      <c r="N39" s="40"/>
      <c r="O39" s="40"/>
      <c r="P39" s="40"/>
      <c r="Q39" s="40"/>
      <c r="R39" s="40"/>
      <c r="S39" s="40"/>
      <c r="T39" s="40"/>
      <c r="U39" s="40"/>
      <c r="V39" s="40"/>
      <c r="W39" s="40"/>
      <c r="X39" s="40"/>
      <c r="Y39" s="40"/>
      <c r="Z39" s="103"/>
      <c r="AA39" s="40"/>
      <c r="AB39" s="40"/>
      <c r="AC39" s="40"/>
      <c r="AD39" s="40"/>
      <c r="AE39" s="40"/>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223"/>
      <c r="BU39" s="222"/>
    </row>
    <row r="40" spans="1:73" ht="12" customHeight="1" thickTop="1" x14ac:dyDescent="0.2">
      <c r="A40" s="6"/>
      <c r="B40" s="6"/>
      <c r="C40" s="6"/>
      <c r="D40" s="40"/>
      <c r="E40" s="40"/>
      <c r="F40" s="40"/>
      <c r="G40" s="40"/>
      <c r="H40" s="40"/>
      <c r="I40" s="41"/>
      <c r="J40" s="40"/>
      <c r="K40" s="40"/>
      <c r="L40" s="40"/>
      <c r="M40" s="40"/>
      <c r="N40" s="40"/>
      <c r="O40" s="40"/>
      <c r="P40" s="40"/>
      <c r="Q40" s="40"/>
      <c r="R40" s="40"/>
      <c r="S40" s="40"/>
      <c r="T40" s="40"/>
      <c r="U40" s="40"/>
      <c r="V40" s="40"/>
      <c r="W40" s="40"/>
      <c r="X40" s="40"/>
      <c r="Y40" s="40"/>
      <c r="Z40" s="103"/>
      <c r="AA40" s="40"/>
      <c r="AB40" s="40"/>
      <c r="AC40" s="40"/>
      <c r="AD40" s="40"/>
      <c r="AE40" s="40"/>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40"/>
      <c r="E41" s="40"/>
      <c r="F41" s="40"/>
      <c r="G41" s="40"/>
      <c r="H41" s="40"/>
      <c r="I41" s="41"/>
      <c r="J41" s="40"/>
      <c r="K41" s="40"/>
      <c r="L41" s="40"/>
      <c r="M41" s="40"/>
      <c r="N41" s="40"/>
      <c r="O41" s="40"/>
      <c r="P41" s="40"/>
      <c r="Q41" s="40"/>
      <c r="R41" s="40"/>
      <c r="S41" s="40"/>
      <c r="T41" s="40"/>
      <c r="U41" s="40"/>
      <c r="V41" s="40"/>
      <c r="W41" s="40"/>
      <c r="X41" s="40"/>
      <c r="Y41" s="40"/>
      <c r="Z41" s="103"/>
      <c r="AA41" s="40"/>
      <c r="AB41" s="40"/>
      <c r="AC41" s="40"/>
      <c r="AD41" s="40"/>
      <c r="AE41" s="40"/>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6"/>
      <c r="B42" s="6"/>
      <c r="C42" s="6"/>
      <c r="D42" s="40"/>
      <c r="E42" s="40"/>
      <c r="F42" s="40"/>
      <c r="G42" s="40"/>
      <c r="H42" s="40"/>
      <c r="I42" s="41"/>
      <c r="J42" s="40"/>
      <c r="K42" s="40"/>
      <c r="L42" s="40"/>
      <c r="M42" s="40"/>
      <c r="N42" s="40"/>
      <c r="O42" s="40"/>
      <c r="P42" s="40"/>
      <c r="Q42" s="40"/>
      <c r="R42" s="40"/>
      <c r="S42" s="40"/>
      <c r="T42" s="40"/>
      <c r="U42" s="40"/>
      <c r="V42" s="40"/>
      <c r="W42" s="40"/>
      <c r="X42" s="40"/>
      <c r="Y42" s="40"/>
      <c r="Z42" s="103"/>
      <c r="AA42" s="40"/>
      <c r="AB42" s="40"/>
      <c r="AC42" s="40"/>
      <c r="AD42" s="40"/>
      <c r="AE42" s="40"/>
      <c r="AF42" s="6"/>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215"/>
      <c r="BU42" s="214"/>
    </row>
    <row r="43" spans="1:73" ht="12" customHeight="1" x14ac:dyDescent="0.2">
      <c r="A43" s="6"/>
      <c r="B43" s="6"/>
      <c r="C43" s="6"/>
      <c r="D43" s="40"/>
      <c r="E43" s="40"/>
      <c r="F43" s="40"/>
      <c r="G43" s="40"/>
      <c r="H43" s="40"/>
      <c r="I43" s="41"/>
      <c r="J43" s="40"/>
      <c r="K43" s="40"/>
      <c r="L43" s="40"/>
      <c r="M43" s="40"/>
      <c r="N43" s="40"/>
      <c r="O43" s="40"/>
      <c r="P43" s="40"/>
      <c r="Q43" s="40"/>
      <c r="R43" s="40"/>
      <c r="S43" s="40"/>
      <c r="T43" s="40"/>
      <c r="U43" s="40"/>
      <c r="V43" s="40"/>
      <c r="W43" s="40"/>
      <c r="X43" s="40"/>
      <c r="Y43" s="40"/>
      <c r="Z43" s="103"/>
      <c r="AA43" s="40"/>
      <c r="AB43" s="40"/>
      <c r="AC43" s="40"/>
      <c r="AD43" s="40"/>
      <c r="AE43" s="40"/>
      <c r="AF43" s="6"/>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215"/>
      <c r="BU43" s="214"/>
    </row>
    <row r="44" spans="1:73" ht="12" customHeight="1" x14ac:dyDescent="0.2">
      <c r="A44" s="6"/>
      <c r="B44" s="6"/>
      <c r="C44" s="6"/>
      <c r="D44" s="40"/>
      <c r="E44" s="40"/>
      <c r="F44" s="40"/>
      <c r="G44" s="40"/>
      <c r="H44" s="40"/>
      <c r="I44" s="41"/>
      <c r="J44" s="40"/>
      <c r="K44" s="40"/>
      <c r="L44" s="40"/>
      <c r="M44" s="40"/>
      <c r="N44" s="40"/>
      <c r="O44" s="40"/>
      <c r="P44" s="40"/>
      <c r="Q44" s="40"/>
      <c r="R44" s="40"/>
      <c r="S44" s="40"/>
      <c r="T44" s="40"/>
      <c r="U44" s="40"/>
      <c r="V44" s="40"/>
      <c r="W44" s="40"/>
      <c r="X44" s="40"/>
      <c r="Y44" s="40"/>
      <c r="Z44" s="103"/>
      <c r="AA44" s="40"/>
      <c r="AB44" s="40"/>
      <c r="AC44" s="40"/>
      <c r="AD44" s="40"/>
      <c r="AE44" s="40"/>
      <c r="AF44" s="6"/>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215"/>
      <c r="BU44" s="214"/>
    </row>
    <row r="45" spans="1:73" ht="12" customHeight="1" thickBot="1" x14ac:dyDescent="0.25">
      <c r="A45" s="6"/>
      <c r="B45" s="6"/>
      <c r="C45" s="6"/>
      <c r="D45" s="40"/>
      <c r="E45" s="40"/>
      <c r="F45" s="40"/>
      <c r="G45" s="40"/>
      <c r="H45" s="40"/>
      <c r="I45" s="100"/>
      <c r="J45" s="99"/>
      <c r="K45" s="99"/>
      <c r="L45" s="99"/>
      <c r="M45" s="99"/>
      <c r="N45" s="99"/>
      <c r="O45" s="99"/>
      <c r="P45" s="99"/>
      <c r="Q45" s="99"/>
      <c r="R45" s="99"/>
      <c r="S45" s="99"/>
      <c r="T45" s="99"/>
      <c r="U45" s="99"/>
      <c r="V45" s="99"/>
      <c r="W45" s="99"/>
      <c r="X45" s="99"/>
      <c r="Y45" s="99"/>
      <c r="Z45" s="98"/>
      <c r="AA45" s="40"/>
      <c r="AB45" s="40"/>
      <c r="AC45" s="40"/>
      <c r="AD45" s="40"/>
      <c r="AE45" s="40"/>
      <c r="AF45" s="6"/>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213"/>
      <c r="BU45" s="212"/>
    </row>
    <row r="46" spans="1:73" ht="12" customHeight="1" x14ac:dyDescent="0.2">
      <c r="A46" s="6"/>
      <c r="B46" s="6"/>
      <c r="C46" s="6"/>
      <c r="D46" s="40"/>
      <c r="E46" s="40"/>
      <c r="F46" s="40"/>
      <c r="G46" s="40"/>
      <c r="H46" s="40"/>
      <c r="I46" s="40"/>
      <c r="J46" s="40"/>
      <c r="K46" s="40"/>
      <c r="L46" s="40"/>
      <c r="M46" s="40"/>
      <c r="N46" s="40"/>
      <c r="O46" s="40"/>
      <c r="P46" s="40"/>
      <c r="Q46" s="40"/>
      <c r="R46" s="40"/>
      <c r="S46" s="40"/>
      <c r="T46" s="40"/>
      <c r="U46" s="40"/>
      <c r="V46" s="40"/>
      <c r="W46" s="40"/>
      <c r="X46" s="40"/>
      <c r="Y46" s="40"/>
      <c r="Z46" s="40"/>
      <c r="AA46" s="40"/>
      <c r="AB46" s="40"/>
      <c r="AC46" s="40"/>
      <c r="AD46" s="40"/>
      <c r="AE46" s="40"/>
      <c r="AF46" s="6"/>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211"/>
      <c r="BU46" s="211"/>
    </row>
    <row r="47" spans="1:73" ht="12" customHeight="1" x14ac:dyDescent="0.2">
      <c r="A47" s="6"/>
      <c r="B47" s="6" t="s">
        <v>39</v>
      </c>
      <c r="C47" s="6"/>
      <c r="D47" s="40"/>
      <c r="E47" s="40"/>
      <c r="F47" s="40"/>
      <c r="G47" s="40"/>
      <c r="H47" s="40"/>
      <c r="I47" s="40"/>
      <c r="J47" s="40"/>
      <c r="K47" s="40"/>
      <c r="L47" s="40"/>
      <c r="M47" s="40"/>
      <c r="N47" s="40"/>
      <c r="O47" s="40"/>
      <c r="P47" s="40"/>
      <c r="Q47" s="40"/>
      <c r="R47" s="40"/>
      <c r="S47" s="40"/>
      <c r="T47" s="40"/>
      <c r="U47" s="40"/>
      <c r="V47" s="40"/>
      <c r="W47" s="40"/>
      <c r="X47" s="40"/>
      <c r="Y47" s="40"/>
      <c r="Z47" s="40"/>
      <c r="AA47" s="40"/>
      <c r="AB47" s="40"/>
      <c r="AC47" s="40"/>
      <c r="AD47" s="40"/>
      <c r="AE47" s="40"/>
      <c r="AF47" s="6"/>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23"/>
      <c r="B48" s="876"/>
      <c r="C48" s="876"/>
      <c r="D48" s="876"/>
      <c r="E48" s="876"/>
      <c r="F48" s="876"/>
      <c r="G48" s="876"/>
      <c r="H48" s="876"/>
      <c r="I48" s="876"/>
      <c r="J48" s="876"/>
      <c r="K48" s="876"/>
      <c r="L48" s="876"/>
      <c r="M48" s="876"/>
      <c r="N48" s="876"/>
      <c r="O48" s="876"/>
      <c r="P48" s="876"/>
      <c r="Q48" s="876"/>
      <c r="R48" s="876"/>
      <c r="S48" s="876"/>
      <c r="T48" s="876"/>
      <c r="U48" s="876"/>
      <c r="V48" s="876"/>
      <c r="W48" s="876"/>
      <c r="X48" s="876"/>
      <c r="Y48" s="876"/>
      <c r="Z48" s="876"/>
      <c r="AA48" s="876"/>
      <c r="AB48" s="876"/>
      <c r="AC48" s="876"/>
      <c r="AD48" s="876"/>
      <c r="AE48" s="876"/>
      <c r="AF48" s="876"/>
      <c r="AG48" s="876"/>
      <c r="AH48" s="876"/>
      <c r="AI48" s="87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23"/>
      <c r="B49" s="876"/>
      <c r="C49" s="876"/>
      <c r="D49" s="876"/>
      <c r="E49" s="876"/>
      <c r="F49" s="876"/>
      <c r="G49" s="876"/>
      <c r="H49" s="876"/>
      <c r="I49" s="876"/>
      <c r="J49" s="876"/>
      <c r="K49" s="876"/>
      <c r="L49" s="876"/>
      <c r="M49" s="876"/>
      <c r="N49" s="876"/>
      <c r="O49" s="876"/>
      <c r="P49" s="876"/>
      <c r="Q49" s="876"/>
      <c r="R49" s="876"/>
      <c r="S49" s="876"/>
      <c r="T49" s="876"/>
      <c r="U49" s="876"/>
      <c r="V49" s="876"/>
      <c r="W49" s="876"/>
      <c r="X49" s="876"/>
      <c r="Y49" s="876"/>
      <c r="Z49" s="876"/>
      <c r="AA49" s="876"/>
      <c r="AB49" s="876"/>
      <c r="AC49" s="876"/>
      <c r="AD49" s="876"/>
      <c r="AE49" s="876"/>
      <c r="AF49" s="876"/>
      <c r="AG49" s="876"/>
      <c r="AH49" s="876"/>
      <c r="AI49" s="87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23"/>
      <c r="B50" s="876"/>
      <c r="C50" s="876"/>
      <c r="D50" s="876"/>
      <c r="E50" s="876"/>
      <c r="F50" s="876"/>
      <c r="G50" s="876"/>
      <c r="H50" s="876"/>
      <c r="I50" s="876"/>
      <c r="J50" s="876"/>
      <c r="K50" s="876"/>
      <c r="L50" s="876"/>
      <c r="M50" s="876"/>
      <c r="N50" s="876"/>
      <c r="O50" s="876"/>
      <c r="P50" s="876"/>
      <c r="Q50" s="876"/>
      <c r="R50" s="876"/>
      <c r="S50" s="876"/>
      <c r="T50" s="876"/>
      <c r="U50" s="876"/>
      <c r="V50" s="876"/>
      <c r="W50" s="876"/>
      <c r="X50" s="876"/>
      <c r="Y50" s="876"/>
      <c r="Z50" s="876"/>
      <c r="AA50" s="876"/>
      <c r="AB50" s="876"/>
      <c r="AC50" s="876"/>
      <c r="AD50" s="876"/>
      <c r="AE50" s="876"/>
      <c r="AF50" s="876"/>
      <c r="AG50" s="876"/>
      <c r="AH50" s="876"/>
      <c r="AI50" s="87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23">
    <mergeCell ref="B48:AI48"/>
    <mergeCell ref="B49:AI49"/>
    <mergeCell ref="B50:AI50"/>
    <mergeCell ref="I33:U33"/>
    <mergeCell ref="V33:X33"/>
    <mergeCell ref="Y33:Z33"/>
    <mergeCell ref="I34:U34"/>
    <mergeCell ref="V34:W34"/>
    <mergeCell ref="X34:Z34"/>
    <mergeCell ref="I35:U35"/>
    <mergeCell ref="V35:W35"/>
    <mergeCell ref="X35:Z35"/>
    <mergeCell ref="I29:Z29"/>
    <mergeCell ref="I30:U30"/>
    <mergeCell ref="V30:X30"/>
    <mergeCell ref="Y30:Z30"/>
    <mergeCell ref="I31:U31"/>
    <mergeCell ref="V31:X31"/>
    <mergeCell ref="Y31:Z31"/>
    <mergeCell ref="I32:U32"/>
    <mergeCell ref="V32:X32"/>
    <mergeCell ref="Y32:Z32"/>
    <mergeCell ref="M5:AI5"/>
    <mergeCell ref="M14:AB14"/>
    <mergeCell ref="B60:AI60"/>
    <mergeCell ref="B51:AI51"/>
    <mergeCell ref="B52:AI52"/>
    <mergeCell ref="B53:AI53"/>
    <mergeCell ref="B54:AI54"/>
    <mergeCell ref="B55:AI55"/>
    <mergeCell ref="B58:AI58"/>
    <mergeCell ref="B59:AI59"/>
    <mergeCell ref="T7:X7"/>
    <mergeCell ref="T9:X9"/>
    <mergeCell ref="M12:AB12"/>
    <mergeCell ref="M13:AB13"/>
    <mergeCell ref="A7:E7"/>
    <mergeCell ref="A9:E9"/>
    <mergeCell ref="F7:P7"/>
    <mergeCell ref="M16:AB16"/>
    <mergeCell ref="G12:L12"/>
    <mergeCell ref="G13:L13"/>
    <mergeCell ref="J28:T28"/>
    <mergeCell ref="X28:Y28"/>
    <mergeCell ref="G14:L14"/>
    <mergeCell ref="G15:L15"/>
    <mergeCell ref="G16:L16"/>
    <mergeCell ref="P20:T20"/>
    <mergeCell ref="U20:Y20"/>
    <mergeCell ref="J21:O21"/>
    <mergeCell ref="P21:T21"/>
    <mergeCell ref="U28:W28"/>
    <mergeCell ref="J18:Y18"/>
    <mergeCell ref="P19:T19"/>
    <mergeCell ref="U19:Y19"/>
    <mergeCell ref="J20:O20"/>
    <mergeCell ref="J22:Y22"/>
    <mergeCell ref="J25:O25"/>
    <mergeCell ref="P25:T25"/>
    <mergeCell ref="U25:Y25"/>
    <mergeCell ref="J26:O26"/>
    <mergeCell ref="P26:T26"/>
    <mergeCell ref="U26:Y26"/>
    <mergeCell ref="J27:O27"/>
    <mergeCell ref="P27:T27"/>
    <mergeCell ref="U27:Y27"/>
    <mergeCell ref="AJ1:BS1"/>
    <mergeCell ref="V62:AI62"/>
    <mergeCell ref="B56:AI56"/>
    <mergeCell ref="B57:AI57"/>
    <mergeCell ref="AS22:AT22"/>
    <mergeCell ref="AK23:AO23"/>
    <mergeCell ref="U23:Y23"/>
    <mergeCell ref="J24:O24"/>
    <mergeCell ref="P24:T24"/>
    <mergeCell ref="U24:Y24"/>
    <mergeCell ref="P23:T23"/>
    <mergeCell ref="Y7:AI7"/>
    <mergeCell ref="Y9:AI9"/>
    <mergeCell ref="E62:K62"/>
    <mergeCell ref="G11:AB11"/>
    <mergeCell ref="U21:Y21"/>
    <mergeCell ref="M15:AB15"/>
    <mergeCell ref="AP23:AR23"/>
    <mergeCell ref="AS23:AT23"/>
    <mergeCell ref="AK22:AO22"/>
    <mergeCell ref="AP22:AR22"/>
    <mergeCell ref="AV19:BG19"/>
    <mergeCell ref="AZ20:BC20"/>
    <mergeCell ref="AP11:AT11"/>
    <mergeCell ref="AZ21:BC21"/>
    <mergeCell ref="AZ22:BC22"/>
    <mergeCell ref="BD20:BG20"/>
    <mergeCell ref="BD21:BG21"/>
    <mergeCell ref="BD22:BG22"/>
    <mergeCell ref="AV20:AY20"/>
    <mergeCell ref="AV21:AY21"/>
    <mergeCell ref="AV22:AY22"/>
    <mergeCell ref="AS20:AT20"/>
    <mergeCell ref="AU11:AY11"/>
    <mergeCell ref="AK21:AO21"/>
    <mergeCell ref="AP21:AR21"/>
    <mergeCell ref="AS21:AT21"/>
    <mergeCell ref="AK19:AT19"/>
    <mergeCell ref="AK20:AO20"/>
    <mergeCell ref="AP20:AR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s>
  <conditionalFormatting sqref="V62:AI62 E62:K62">
    <cfRule type="containsBlanks" dxfId="1129" priority="18">
      <formula>LEN(TRIM(E62))=0</formula>
    </cfRule>
  </conditionalFormatting>
  <conditionalFormatting sqref="V34:W34">
    <cfRule type="containsBlanks" dxfId="1128" priority="1">
      <formula>LEN(TRIM(V34))=0</formula>
    </cfRule>
  </conditionalFormatting>
  <conditionalFormatting sqref="F7:P7 Y9:AI9 Y7:AI7 AP20:AR21">
    <cfRule type="containsBlanks" dxfId="1127" priority="10">
      <formula>LEN(TRIM(F7))=0</formula>
    </cfRule>
  </conditionalFormatting>
  <conditionalFormatting sqref="AP22:AR23 AZ21:BG22">
    <cfRule type="containsText" dxfId="1126" priority="9" operator="containsText" text="CALC.">
      <formula>NOT(ISERROR(SEARCH("CALC.",AP21)))</formula>
    </cfRule>
  </conditionalFormatting>
  <conditionalFormatting sqref="M16:AB16 M14:AB14 M12:AB12">
    <cfRule type="containsBlanks" dxfId="1125" priority="8">
      <formula>LEN(TRIM(M12))=0</formula>
    </cfRule>
  </conditionalFormatting>
  <conditionalFormatting sqref="P20:Y20">
    <cfRule type="containsBlanks" dxfId="1124" priority="7">
      <formula>LEN(TRIM(P20))=0</formula>
    </cfRule>
  </conditionalFormatting>
  <conditionalFormatting sqref="P26:T27 P24:Y25">
    <cfRule type="containsBlanks" dxfId="1123" priority="6">
      <formula>LEN(TRIM(P24))=0</formula>
    </cfRule>
  </conditionalFormatting>
  <conditionalFormatting sqref="U27:Y27">
    <cfRule type="containsText" dxfId="1122" priority="5" operator="containsText" text="CALC.">
      <formula>NOT(ISERROR(SEARCH("CALC.",U27)))</formula>
    </cfRule>
  </conditionalFormatting>
  <conditionalFormatting sqref="V31:X33">
    <cfRule type="containsBlanks" dxfId="1121" priority="4">
      <formula>LEN(TRIM(V31))=0</formula>
    </cfRule>
  </conditionalFormatting>
  <conditionalFormatting sqref="V30:X30">
    <cfRule type="containsBlanks" dxfId="1120" priority="3">
      <formula>LEN(TRIM(V30))=0</formula>
    </cfRule>
  </conditionalFormatting>
  <conditionalFormatting sqref="U26:Y26">
    <cfRule type="containsBlanks" dxfId="1119" priority="2">
      <formula>LEN(TRIM(U26))=0</formula>
    </cfRule>
  </conditionalFormatting>
  <dataValidations disablePrompts="1" count="1">
    <dataValidation type="whole" allowBlank="1" showInputMessage="1" showErrorMessage="1" error="This Remarks section is limited to 10." sqref="A48:A60" xr:uid="{C0AF510A-D2CD-4C13-AB02-60FDBCC20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CE5EAA-9F4E-4C81-AD01-66D962DD68B1}">
  <sheetPr codeName="Sheet41">
    <pageSetUpPr fitToPage="1"/>
  </sheetPr>
  <dimension ref="A1:BV62"/>
  <sheetViews>
    <sheetView topLeftCell="A2" zoomScaleNormal="100" workbookViewId="0">
      <selection activeCell="U20" sqref="U20:Y20"/>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449" t="s">
        <v>49</v>
      </c>
      <c r="AK1" s="1449"/>
      <c r="AL1" s="1449"/>
      <c r="AM1" s="1449"/>
      <c r="AN1" s="1449"/>
      <c r="AO1" s="1449"/>
      <c r="AP1" s="1449"/>
      <c r="AQ1" s="1449"/>
      <c r="AR1" s="1449"/>
      <c r="AS1" s="1449"/>
      <c r="AT1" s="1449"/>
      <c r="AU1" s="1449"/>
      <c r="AV1" s="1449"/>
      <c r="AW1" s="1449"/>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6"/>
      <c r="B5" s="6"/>
      <c r="C5" s="6"/>
      <c r="D5" s="6"/>
      <c r="E5" s="6"/>
      <c r="F5" s="6"/>
      <c r="G5" s="6"/>
      <c r="H5" s="6"/>
      <c r="I5" s="6"/>
      <c r="J5" s="6"/>
      <c r="K5" s="6"/>
      <c r="L5" s="6"/>
      <c r="M5" s="1378" t="s">
        <v>335</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5"/>
      <c r="AK7" s="1276" t="s">
        <v>696</v>
      </c>
      <c r="AL7" s="1277"/>
      <c r="AM7" s="1277"/>
      <c r="AN7" s="1277"/>
      <c r="AO7" s="1277"/>
      <c r="AP7" s="1277"/>
      <c r="AQ7" s="1277"/>
      <c r="AR7" s="1277"/>
      <c r="AS7" s="1277"/>
      <c r="AT7" s="1277"/>
      <c r="AU7" s="1277"/>
      <c r="AV7" s="1277"/>
      <c r="AW7" s="1277"/>
      <c r="AX7" s="1277"/>
      <c r="AY7" s="1278"/>
      <c r="AZ7" s="5"/>
      <c r="BA7" s="5"/>
      <c r="BB7" s="5"/>
      <c r="BC7" s="5"/>
      <c r="BD7" s="5"/>
      <c r="BE7" s="5"/>
      <c r="BF7" s="5"/>
      <c r="BG7" s="5"/>
      <c r="BH7" s="5"/>
      <c r="BI7" s="5"/>
      <c r="BJ7" s="5"/>
      <c r="BK7" s="5"/>
      <c r="BL7" s="5"/>
      <c r="BM7" s="5"/>
      <c r="BN7" s="5"/>
      <c r="BO7" s="5"/>
      <c r="BP7" s="5"/>
      <c r="BQ7" s="5"/>
      <c r="BR7" s="5"/>
      <c r="BS7" s="5"/>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
      <c r="BN9" s="5"/>
      <c r="BO9" s="5"/>
      <c r="BP9" s="5"/>
      <c r="BQ9" s="5"/>
      <c r="BR9" s="5"/>
      <c r="BS9" s="5"/>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6"/>
      <c r="B11" s="6"/>
      <c r="C11" s="6"/>
      <c r="D11" s="6"/>
      <c r="E11" s="6"/>
      <c r="F11" s="6"/>
      <c r="G11" s="1288" t="s">
        <v>158</v>
      </c>
      <c r="H11" s="1289"/>
      <c r="I11" s="1289"/>
      <c r="J11" s="1289"/>
      <c r="K11" s="1289"/>
      <c r="L11" s="1289"/>
      <c r="M11" s="1289"/>
      <c r="N11" s="1289"/>
      <c r="O11" s="1289"/>
      <c r="P11" s="1289"/>
      <c r="Q11" s="1289"/>
      <c r="R11" s="1289"/>
      <c r="S11" s="1289"/>
      <c r="T11" s="1289"/>
      <c r="U11" s="1289"/>
      <c r="V11" s="1289"/>
      <c r="W11" s="1289"/>
      <c r="X11" s="1289"/>
      <c r="Y11" s="1289"/>
      <c r="Z11" s="1289"/>
      <c r="AA11" s="1289"/>
      <c r="AB11" s="1290"/>
      <c r="AC11" s="6"/>
      <c r="AD11" s="6"/>
      <c r="AE11" s="6"/>
      <c r="AF11" s="6"/>
      <c r="AG11" s="6"/>
      <c r="AH11" s="6"/>
      <c r="AI11" s="6"/>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6"/>
      <c r="B12" s="6"/>
      <c r="C12" s="6"/>
      <c r="D12" s="6"/>
      <c r="E12" s="6"/>
      <c r="F12" s="6"/>
      <c r="G12" s="1380" t="s">
        <v>111</v>
      </c>
      <c r="H12" s="1381"/>
      <c r="I12" s="1381"/>
      <c r="J12" s="1381"/>
      <c r="K12" s="1381"/>
      <c r="L12" s="1381"/>
      <c r="M12" s="1010"/>
      <c r="N12" s="1010"/>
      <c r="O12" s="1010"/>
      <c r="P12" s="1010"/>
      <c r="Q12" s="1010"/>
      <c r="R12" s="1010"/>
      <c r="S12" s="1010"/>
      <c r="T12" s="1010"/>
      <c r="U12" s="1010"/>
      <c r="V12" s="1010"/>
      <c r="W12" s="1010"/>
      <c r="X12" s="1010"/>
      <c r="Y12" s="1010"/>
      <c r="Z12" s="1010"/>
      <c r="AA12" s="1010"/>
      <c r="AB12" s="1011"/>
      <c r="AC12" s="6"/>
      <c r="AD12" s="6"/>
      <c r="AE12" s="6"/>
      <c r="AF12" s="6"/>
      <c r="AG12" s="6"/>
      <c r="AH12" s="6"/>
      <c r="AI12" s="6"/>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6"/>
      <c r="B13" s="6"/>
      <c r="C13" s="6"/>
      <c r="D13" s="6"/>
      <c r="E13" s="6"/>
      <c r="F13" s="6"/>
      <c r="G13" s="1297" t="s">
        <v>54</v>
      </c>
      <c r="H13" s="1298"/>
      <c r="I13" s="1298"/>
      <c r="J13" s="1298"/>
      <c r="K13" s="1298"/>
      <c r="L13" s="1298"/>
      <c r="M13" s="1388" t="s">
        <v>334</v>
      </c>
      <c r="N13" s="1388"/>
      <c r="O13" s="1388"/>
      <c r="P13" s="1388"/>
      <c r="Q13" s="1388"/>
      <c r="R13" s="1388"/>
      <c r="S13" s="1388"/>
      <c r="T13" s="1388"/>
      <c r="U13" s="1388"/>
      <c r="V13" s="1388"/>
      <c r="W13" s="1388"/>
      <c r="X13" s="1388"/>
      <c r="Y13" s="1388"/>
      <c r="Z13" s="1388"/>
      <c r="AA13" s="1388"/>
      <c r="AB13" s="1389"/>
      <c r="AC13" s="6"/>
      <c r="AD13" s="6"/>
      <c r="AE13" s="6"/>
      <c r="AF13" s="6"/>
      <c r="AG13" s="6"/>
      <c r="AH13" s="6"/>
      <c r="AI13" s="6"/>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6"/>
      <c r="B14" s="6"/>
      <c r="C14" s="6"/>
      <c r="D14" s="6"/>
      <c r="E14" s="6"/>
      <c r="F14" s="6"/>
      <c r="G14" s="1297" t="s">
        <v>150</v>
      </c>
      <c r="H14" s="1298"/>
      <c r="I14" s="1298"/>
      <c r="J14" s="1298"/>
      <c r="K14" s="1298"/>
      <c r="L14" s="1298"/>
      <c r="M14" s="994"/>
      <c r="N14" s="994"/>
      <c r="O14" s="994"/>
      <c r="P14" s="994"/>
      <c r="Q14" s="994"/>
      <c r="R14" s="994"/>
      <c r="S14" s="994"/>
      <c r="T14" s="994"/>
      <c r="U14" s="994"/>
      <c r="V14" s="994"/>
      <c r="W14" s="994"/>
      <c r="X14" s="994"/>
      <c r="Y14" s="994"/>
      <c r="Z14" s="994"/>
      <c r="AA14" s="994"/>
      <c r="AB14" s="995"/>
      <c r="AC14" s="6"/>
      <c r="AD14" s="6"/>
      <c r="AE14" s="6"/>
      <c r="AF14" s="6"/>
      <c r="AG14" s="6"/>
      <c r="AH14" s="6"/>
      <c r="AI14" s="6"/>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6"/>
      <c r="B15" s="6"/>
      <c r="C15" s="6"/>
      <c r="D15" s="6"/>
      <c r="E15" s="6"/>
      <c r="F15" s="6"/>
      <c r="G15" s="1297" t="s">
        <v>149</v>
      </c>
      <c r="H15" s="1298"/>
      <c r="I15" s="1298"/>
      <c r="J15" s="1298"/>
      <c r="K15" s="1298"/>
      <c r="L15" s="1298"/>
      <c r="M15" s="1388" t="s">
        <v>695</v>
      </c>
      <c r="N15" s="1388"/>
      <c r="O15" s="1388"/>
      <c r="P15" s="1388"/>
      <c r="Q15" s="1388"/>
      <c r="R15" s="1388"/>
      <c r="S15" s="1388"/>
      <c r="T15" s="1388"/>
      <c r="U15" s="1388"/>
      <c r="V15" s="1388"/>
      <c r="W15" s="1388"/>
      <c r="X15" s="1388"/>
      <c r="Y15" s="1388"/>
      <c r="Z15" s="1388"/>
      <c r="AA15" s="1388"/>
      <c r="AB15" s="1389"/>
      <c r="AC15" s="6"/>
      <c r="AD15" s="6"/>
      <c r="AE15" s="6"/>
      <c r="AF15" s="6"/>
      <c r="AG15" s="6"/>
      <c r="AH15" s="6"/>
      <c r="AI15" s="6"/>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6"/>
      <c r="B16" s="6"/>
      <c r="C16" s="6"/>
      <c r="D16" s="6"/>
      <c r="E16" s="6"/>
      <c r="F16" s="6"/>
      <c r="G16" s="2211" t="s">
        <v>146</v>
      </c>
      <c r="H16" s="2212"/>
      <c r="I16" s="2212"/>
      <c r="J16" s="2212"/>
      <c r="K16" s="2212"/>
      <c r="L16" s="2212"/>
      <c r="M16" s="1020"/>
      <c r="N16" s="1020"/>
      <c r="O16" s="1020"/>
      <c r="P16" s="1020"/>
      <c r="Q16" s="1020"/>
      <c r="R16" s="1020"/>
      <c r="S16" s="1020"/>
      <c r="T16" s="1020"/>
      <c r="U16" s="1020"/>
      <c r="V16" s="1020"/>
      <c r="W16" s="1020"/>
      <c r="X16" s="1020"/>
      <c r="Y16" s="1020"/>
      <c r="Z16" s="1020"/>
      <c r="AA16" s="1020"/>
      <c r="AB16" s="1021"/>
      <c r="AC16" s="6"/>
      <c r="AD16" s="6"/>
      <c r="AE16" s="6"/>
      <c r="AF16" s="6"/>
      <c r="AG16" s="6"/>
      <c r="AH16" s="6"/>
      <c r="AI16" s="6"/>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6"/>
      <c r="B17" s="6"/>
      <c r="C17" s="6"/>
      <c r="D17" s="6"/>
      <c r="E17" s="6"/>
      <c r="F17" s="6"/>
      <c r="G17" s="120"/>
      <c r="H17" s="120"/>
      <c r="I17" s="120"/>
      <c r="J17" s="120"/>
      <c r="K17" s="120"/>
      <c r="L17" s="120"/>
      <c r="M17" s="638"/>
      <c r="N17" s="638"/>
      <c r="O17" s="638"/>
      <c r="P17" s="638"/>
      <c r="Q17" s="638"/>
      <c r="R17" s="638"/>
      <c r="S17" s="638"/>
      <c r="T17" s="638"/>
      <c r="U17" s="638"/>
      <c r="V17" s="638"/>
      <c r="W17" s="638"/>
      <c r="X17" s="638"/>
      <c r="Y17" s="638"/>
      <c r="Z17" s="638"/>
      <c r="AA17" s="638"/>
      <c r="AB17" s="638"/>
      <c r="AC17" s="6"/>
      <c r="AD17" s="6"/>
      <c r="AE17" s="6"/>
      <c r="AF17" s="6"/>
      <c r="AG17" s="6"/>
      <c r="AH17" s="6"/>
      <c r="AI17" s="6"/>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6"/>
      <c r="B18" s="6"/>
      <c r="C18" s="6"/>
      <c r="D18" s="6"/>
      <c r="E18" s="6"/>
      <c r="F18" s="6"/>
      <c r="G18" s="6"/>
      <c r="H18" s="6"/>
      <c r="I18" s="6"/>
      <c r="J18" s="1334" t="s">
        <v>884</v>
      </c>
      <c r="K18" s="1335"/>
      <c r="L18" s="1335"/>
      <c r="M18" s="1335"/>
      <c r="N18" s="1335"/>
      <c r="O18" s="1335"/>
      <c r="P18" s="1335"/>
      <c r="Q18" s="1335"/>
      <c r="R18" s="1335"/>
      <c r="S18" s="1335"/>
      <c r="T18" s="1335"/>
      <c r="U18" s="1335"/>
      <c r="V18" s="1335"/>
      <c r="W18" s="1335"/>
      <c r="X18" s="1335"/>
      <c r="Y18" s="1362"/>
      <c r="Z18" s="6"/>
      <c r="AA18" s="6"/>
      <c r="AB18" s="6"/>
      <c r="AC18" s="6"/>
      <c r="AD18" s="6"/>
      <c r="AE18" s="6"/>
      <c r="AF18" s="6"/>
      <c r="AG18" s="6"/>
      <c r="AH18" s="6"/>
      <c r="AI18" s="6"/>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6"/>
      <c r="B19" s="6"/>
      <c r="C19" s="6"/>
      <c r="D19" s="6"/>
      <c r="E19" s="6"/>
      <c r="F19" s="6"/>
      <c r="G19" s="6"/>
      <c r="H19" s="6"/>
      <c r="I19" s="6"/>
      <c r="J19" s="41"/>
      <c r="K19" s="40"/>
      <c r="L19" s="40"/>
      <c r="M19" s="40"/>
      <c r="N19" s="40"/>
      <c r="O19" s="40"/>
      <c r="P19" s="2215" t="s">
        <v>102</v>
      </c>
      <c r="Q19" s="2216"/>
      <c r="R19" s="2216"/>
      <c r="S19" s="2216"/>
      <c r="T19" s="1797"/>
      <c r="U19" s="2215" t="s">
        <v>101</v>
      </c>
      <c r="V19" s="2216"/>
      <c r="W19" s="2216"/>
      <c r="X19" s="2216"/>
      <c r="Y19" s="2217"/>
      <c r="Z19" s="6"/>
      <c r="AA19" s="6"/>
      <c r="AB19" s="6"/>
      <c r="AC19" s="6"/>
      <c r="AD19" s="6"/>
      <c r="AE19" s="6"/>
      <c r="AF19" s="6"/>
      <c r="AG19" s="6"/>
      <c r="AH19" s="6"/>
      <c r="AI19" s="6"/>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6"/>
      <c r="B20" s="6"/>
      <c r="C20" s="6"/>
      <c r="D20" s="6"/>
      <c r="E20" s="6"/>
      <c r="F20" s="6"/>
      <c r="G20" s="6"/>
      <c r="H20" s="6"/>
      <c r="I20" s="6"/>
      <c r="J20" s="1325" t="s">
        <v>333</v>
      </c>
      <c r="K20" s="1326"/>
      <c r="L20" s="1326"/>
      <c r="M20" s="1326"/>
      <c r="N20" s="1326"/>
      <c r="O20" s="1327"/>
      <c r="P20" s="880"/>
      <c r="Q20" s="881"/>
      <c r="R20" s="881"/>
      <c r="S20" s="881"/>
      <c r="T20" s="882"/>
      <c r="U20" s="880"/>
      <c r="V20" s="881"/>
      <c r="W20" s="881"/>
      <c r="X20" s="881"/>
      <c r="Y20" s="2213"/>
      <c r="Z20" s="6"/>
      <c r="AA20" s="6"/>
      <c r="AB20" s="6"/>
      <c r="AC20" s="6"/>
      <c r="AD20" s="6"/>
      <c r="AE20" s="6"/>
      <c r="AF20" s="6"/>
      <c r="AG20" s="6"/>
      <c r="AH20" s="6"/>
      <c r="AI20" s="6"/>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6"/>
      <c r="B21" s="6"/>
      <c r="C21" s="6"/>
      <c r="D21" s="6"/>
      <c r="E21" s="6"/>
      <c r="F21" s="6"/>
      <c r="G21" s="6"/>
      <c r="H21" s="6"/>
      <c r="I21" s="6"/>
      <c r="J21" s="6"/>
      <c r="K21" s="6"/>
      <c r="L21" s="6"/>
      <c r="M21" s="6"/>
      <c r="N21" s="6"/>
      <c r="O21" s="6"/>
      <c r="P21" s="6"/>
      <c r="Q21" s="6"/>
      <c r="R21" s="6"/>
      <c r="S21" s="6"/>
      <c r="T21" s="6"/>
      <c r="U21" s="6"/>
      <c r="V21" s="6"/>
      <c r="W21" s="6"/>
      <c r="X21" s="6"/>
      <c r="Y21" s="6"/>
      <c r="Z21" s="6"/>
      <c r="AA21" s="6"/>
      <c r="AB21" s="6"/>
      <c r="AC21" s="6"/>
      <c r="AD21" s="6"/>
      <c r="AE21" s="6"/>
      <c r="AF21" s="6"/>
      <c r="AG21" s="6"/>
      <c r="AH21" s="6"/>
      <c r="AI21" s="6"/>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6"/>
      <c r="B22" s="6"/>
      <c r="C22" s="6"/>
      <c r="D22" s="6"/>
      <c r="E22" s="6"/>
      <c r="F22" s="6"/>
      <c r="G22" s="6"/>
      <c r="H22" s="6"/>
      <c r="I22" s="6"/>
      <c r="J22" s="1334" t="s">
        <v>330</v>
      </c>
      <c r="K22" s="1335"/>
      <c r="L22" s="1335"/>
      <c r="M22" s="1335"/>
      <c r="N22" s="1335"/>
      <c r="O22" s="1335"/>
      <c r="P22" s="1335"/>
      <c r="Q22" s="1335"/>
      <c r="R22" s="1335"/>
      <c r="S22" s="1335"/>
      <c r="T22" s="1335"/>
      <c r="U22" s="1335"/>
      <c r="V22" s="1335"/>
      <c r="W22" s="1335"/>
      <c r="X22" s="1335"/>
      <c r="Y22" s="1362"/>
      <c r="Z22" s="6"/>
      <c r="AA22" s="6"/>
      <c r="AB22" s="6"/>
      <c r="AC22" s="6"/>
      <c r="AD22" s="6"/>
      <c r="AE22" s="6"/>
      <c r="AF22" s="6"/>
      <c r="AG22" s="6"/>
      <c r="AH22" s="6"/>
      <c r="AI22" s="6"/>
      <c r="AJ22" s="5"/>
      <c r="AK22" s="1421" t="s">
        <v>329</v>
      </c>
      <c r="AL22" s="1422"/>
      <c r="AM22" s="1422"/>
      <c r="AN22" s="1422"/>
      <c r="AO22" s="1422"/>
      <c r="AP22" s="1422"/>
      <c r="AQ22" s="1422"/>
      <c r="AR22" s="1422"/>
      <c r="AS22" s="1422"/>
      <c r="AT22" s="1423"/>
      <c r="AU22" s="96"/>
      <c r="AV22" s="1421" t="s">
        <v>328</v>
      </c>
      <c r="AW22" s="1422"/>
      <c r="AX22" s="1422"/>
      <c r="AY22" s="1422"/>
      <c r="AZ22" s="1422"/>
      <c r="BA22" s="1422"/>
      <c r="BB22" s="1422"/>
      <c r="BC22" s="1422"/>
      <c r="BD22" s="1422"/>
      <c r="BE22" s="1422"/>
      <c r="BF22" s="1422"/>
      <c r="BG22" s="1423"/>
      <c r="BH22" s="5"/>
      <c r="BI22" s="5"/>
      <c r="BJ22" s="5"/>
      <c r="BK22" s="5"/>
      <c r="BL22" s="5"/>
      <c r="BM22" s="5"/>
      <c r="BN22" s="5"/>
      <c r="BO22" s="5"/>
      <c r="BP22" s="5"/>
      <c r="BQ22" s="5"/>
      <c r="BR22" s="5"/>
      <c r="BS22" s="5"/>
    </row>
    <row r="23" spans="1:73" ht="12" customHeight="1" thickTop="1" thickBot="1" x14ac:dyDescent="0.25">
      <c r="A23" s="6"/>
      <c r="B23" s="6"/>
      <c r="C23" s="6"/>
      <c r="D23" s="6"/>
      <c r="E23" s="6"/>
      <c r="F23" s="6"/>
      <c r="G23" s="6"/>
      <c r="H23" s="6"/>
      <c r="I23" s="6"/>
      <c r="J23" s="41"/>
      <c r="K23" s="40"/>
      <c r="L23" s="40"/>
      <c r="M23" s="40"/>
      <c r="N23" s="40"/>
      <c r="O23" s="40"/>
      <c r="P23" s="2215" t="s">
        <v>102</v>
      </c>
      <c r="Q23" s="2216"/>
      <c r="R23" s="2216"/>
      <c r="S23" s="2216"/>
      <c r="T23" s="1797"/>
      <c r="U23" s="2215" t="s">
        <v>101</v>
      </c>
      <c r="V23" s="2216"/>
      <c r="W23" s="2216"/>
      <c r="X23" s="2216"/>
      <c r="Y23" s="2217"/>
      <c r="Z23" s="6"/>
      <c r="AA23" s="6"/>
      <c r="AB23" s="6"/>
      <c r="AC23" s="6"/>
      <c r="AD23" s="6"/>
      <c r="AE23" s="6"/>
      <c r="AF23" s="6"/>
      <c r="AG23" s="6"/>
      <c r="AH23" s="6"/>
      <c r="AI23" s="6"/>
      <c r="AJ23" s="5"/>
      <c r="AK23" s="1283" t="s">
        <v>327</v>
      </c>
      <c r="AL23" s="1284"/>
      <c r="AM23" s="1284"/>
      <c r="AN23" s="1284"/>
      <c r="AO23" s="1284"/>
      <c r="AP23" s="2228"/>
      <c r="AQ23" s="2228"/>
      <c r="AR23" s="2229"/>
      <c r="AS23" s="2230" t="s">
        <v>315</v>
      </c>
      <c r="AT23" s="2231"/>
      <c r="AU23" s="96"/>
      <c r="AV23" s="1459"/>
      <c r="AW23" s="1460"/>
      <c r="AX23" s="1460"/>
      <c r="AY23" s="1460"/>
      <c r="AZ23" s="1460" t="s">
        <v>326</v>
      </c>
      <c r="BA23" s="1460"/>
      <c r="BB23" s="1460"/>
      <c r="BC23" s="1460"/>
      <c r="BD23" s="1460" t="s">
        <v>325</v>
      </c>
      <c r="BE23" s="1460"/>
      <c r="BF23" s="1460"/>
      <c r="BG23" s="2199"/>
      <c r="BH23" s="5"/>
      <c r="BI23" s="5"/>
      <c r="BJ23" s="5"/>
      <c r="BK23" s="5"/>
      <c r="BL23" s="5"/>
      <c r="BM23" s="5"/>
      <c r="BN23" s="5"/>
      <c r="BO23" s="5"/>
      <c r="BP23" s="5"/>
      <c r="BQ23" s="5"/>
      <c r="BR23" s="5"/>
      <c r="BS23" s="5"/>
      <c r="BT23" s="2"/>
      <c r="BU23" s="2"/>
    </row>
    <row r="24" spans="1:73" ht="12" customHeight="1" thickBot="1" x14ac:dyDescent="0.25">
      <c r="A24" s="6"/>
      <c r="B24" s="6"/>
      <c r="C24" s="6"/>
      <c r="D24" s="6"/>
      <c r="E24" s="6"/>
      <c r="F24" s="6"/>
      <c r="G24" s="6"/>
      <c r="H24" s="6"/>
      <c r="I24" s="6"/>
      <c r="J24" s="1299" t="s">
        <v>324</v>
      </c>
      <c r="K24" s="1300"/>
      <c r="L24" s="1300"/>
      <c r="M24" s="1300"/>
      <c r="N24" s="1300"/>
      <c r="O24" s="1301"/>
      <c r="P24" s="928"/>
      <c r="Q24" s="929"/>
      <c r="R24" s="929"/>
      <c r="S24" s="929"/>
      <c r="T24" s="930"/>
      <c r="U24" s="928"/>
      <c r="V24" s="929"/>
      <c r="W24" s="929"/>
      <c r="X24" s="929"/>
      <c r="Y24" s="2232"/>
      <c r="Z24" s="6"/>
      <c r="AA24" s="6"/>
      <c r="AB24" s="6"/>
      <c r="AC24" s="6"/>
      <c r="AD24" s="6"/>
      <c r="AE24" s="6"/>
      <c r="AF24" s="6"/>
      <c r="AG24" s="6"/>
      <c r="AH24" s="6"/>
      <c r="AI24" s="6"/>
      <c r="AJ24" s="5"/>
      <c r="AK24" s="1283" t="s">
        <v>323</v>
      </c>
      <c r="AL24" s="1284"/>
      <c r="AM24" s="1284"/>
      <c r="AN24" s="1284"/>
      <c r="AO24" s="1284"/>
      <c r="AP24" s="2228"/>
      <c r="AQ24" s="2228"/>
      <c r="AR24" s="2229"/>
      <c r="AS24" s="2230" t="s">
        <v>315</v>
      </c>
      <c r="AT24" s="2231"/>
      <c r="AU24" s="96"/>
      <c r="AV24" s="1283" t="s">
        <v>102</v>
      </c>
      <c r="AW24" s="1284"/>
      <c r="AX24" s="1284"/>
      <c r="AY24" s="1284"/>
      <c r="AZ24" s="1407" t="str">
        <f>IF(500*P27*(P25-P24)/1000&lt;&gt;0,500*P27*(P25-P24)/1000,"")</f>
        <v/>
      </c>
      <c r="BA24" s="1407"/>
      <c r="BB24" s="1407"/>
      <c r="BC24" s="1407"/>
      <c r="BD24" s="1407" t="str">
        <f>IFERROR(AZ24/15,"")</f>
        <v/>
      </c>
      <c r="BE24" s="1407"/>
      <c r="BF24" s="1407"/>
      <c r="BG24" s="1432"/>
      <c r="BH24" s="5"/>
      <c r="BI24" s="5"/>
      <c r="BJ24" s="5"/>
      <c r="BK24" s="5"/>
      <c r="BL24" s="5"/>
      <c r="BM24" s="5"/>
      <c r="BN24" s="5"/>
      <c r="BO24" s="5"/>
      <c r="BP24" s="5"/>
      <c r="BQ24" s="5"/>
      <c r="BR24" s="5"/>
      <c r="BS24" s="5"/>
      <c r="BT24" s="626"/>
      <c r="BU24" s="625"/>
    </row>
    <row r="25" spans="1:73" ht="12" customHeight="1" thickTop="1" thickBot="1" x14ac:dyDescent="0.25">
      <c r="A25" s="6"/>
      <c r="B25" s="6"/>
      <c r="C25" s="6"/>
      <c r="D25" s="6"/>
      <c r="E25" s="6"/>
      <c r="F25" s="6"/>
      <c r="G25" s="6"/>
      <c r="H25" s="6"/>
      <c r="I25" s="6"/>
      <c r="J25" s="1299" t="s">
        <v>322</v>
      </c>
      <c r="K25" s="1300"/>
      <c r="L25" s="1300"/>
      <c r="M25" s="1300"/>
      <c r="N25" s="1300"/>
      <c r="O25" s="1301"/>
      <c r="P25" s="928"/>
      <c r="Q25" s="929"/>
      <c r="R25" s="929"/>
      <c r="S25" s="929"/>
      <c r="T25" s="930"/>
      <c r="U25" s="928"/>
      <c r="V25" s="929"/>
      <c r="W25" s="929"/>
      <c r="X25" s="929"/>
      <c r="Y25" s="2232"/>
      <c r="Z25" s="6"/>
      <c r="AA25" s="6"/>
      <c r="AB25" s="6"/>
      <c r="AC25" s="6"/>
      <c r="AD25" s="6"/>
      <c r="AE25" s="6"/>
      <c r="AF25" s="6"/>
      <c r="AG25" s="6"/>
      <c r="AH25" s="6"/>
      <c r="AI25" s="6"/>
      <c r="AJ25" s="5"/>
      <c r="AK25" s="1283" t="s">
        <v>320</v>
      </c>
      <c r="AL25" s="1284"/>
      <c r="AM25" s="1284"/>
      <c r="AN25" s="1284"/>
      <c r="AO25" s="1284"/>
      <c r="AP25" s="2235" t="str">
        <f>IF(AP24-AP23&lt;&gt;0,AP24-AP23,"")</f>
        <v/>
      </c>
      <c r="AQ25" s="2235"/>
      <c r="AR25" s="2236"/>
      <c r="AS25" s="2230" t="s">
        <v>315</v>
      </c>
      <c r="AT25" s="2231"/>
      <c r="AU25" s="96"/>
      <c r="AV25" s="2201" t="s">
        <v>101</v>
      </c>
      <c r="AW25" s="2202"/>
      <c r="AX25" s="2202"/>
      <c r="AY25" s="2202"/>
      <c r="AZ25" s="2237" t="str">
        <f>IFERROR(500*U27*(U25-U24)/1000,"")</f>
        <v/>
      </c>
      <c r="BA25" s="2238"/>
      <c r="BB25" s="2238"/>
      <c r="BC25" s="2239"/>
      <c r="BD25" s="2198" t="str">
        <f>IFERROR(AZ25/15,"")</f>
        <v/>
      </c>
      <c r="BE25" s="2198"/>
      <c r="BF25" s="2198"/>
      <c r="BG25" s="2200"/>
      <c r="BH25" s="5"/>
      <c r="BI25" s="5"/>
      <c r="BJ25" s="5"/>
      <c r="BK25" s="5"/>
      <c r="BL25" s="5"/>
      <c r="BM25" s="5"/>
      <c r="BN25" s="5"/>
      <c r="BO25" s="5"/>
      <c r="BP25" s="5"/>
      <c r="BQ25" s="5"/>
      <c r="BR25" s="5"/>
      <c r="BS25" s="5"/>
      <c r="BT25" s="631"/>
      <c r="BU25" s="630"/>
    </row>
    <row r="26" spans="1:73" ht="12" customHeight="1" thickBot="1" x14ac:dyDescent="0.25">
      <c r="A26" s="6"/>
      <c r="B26" s="6"/>
      <c r="C26" s="6"/>
      <c r="D26" s="6"/>
      <c r="E26" s="6"/>
      <c r="F26" s="6"/>
      <c r="G26" s="6"/>
      <c r="H26" s="6"/>
      <c r="I26" s="6"/>
      <c r="J26" s="1299" t="s">
        <v>321</v>
      </c>
      <c r="K26" s="1300"/>
      <c r="L26" s="1300"/>
      <c r="M26" s="1300"/>
      <c r="N26" s="1300"/>
      <c r="O26" s="1301"/>
      <c r="P26" s="928"/>
      <c r="Q26" s="929"/>
      <c r="R26" s="929"/>
      <c r="S26" s="929"/>
      <c r="T26" s="930"/>
      <c r="U26" s="928"/>
      <c r="V26" s="929"/>
      <c r="W26" s="929"/>
      <c r="X26" s="929"/>
      <c r="Y26" s="2232"/>
      <c r="Z26" s="6"/>
      <c r="AA26" s="6"/>
      <c r="AB26" s="6"/>
      <c r="AC26" s="6"/>
      <c r="AD26" s="6"/>
      <c r="AE26" s="6"/>
      <c r="AF26" s="6"/>
      <c r="AG26" s="6"/>
      <c r="AH26" s="6"/>
      <c r="AI26" s="6"/>
      <c r="AJ26" s="5"/>
      <c r="AK26" s="2201" t="s">
        <v>320</v>
      </c>
      <c r="AL26" s="2202"/>
      <c r="AM26" s="2202"/>
      <c r="AN26" s="2202"/>
      <c r="AO26" s="2202"/>
      <c r="AP26" s="2233" t="str">
        <f>IFERROR(AP25*2.31,"")</f>
        <v/>
      </c>
      <c r="AQ26" s="2233"/>
      <c r="AR26" s="2234"/>
      <c r="AS26" s="2207" t="s">
        <v>319</v>
      </c>
      <c r="AT26" s="2208"/>
      <c r="AU26" s="96"/>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6"/>
      <c r="B27" s="6"/>
      <c r="C27" s="6"/>
      <c r="D27" s="6"/>
      <c r="E27" s="6"/>
      <c r="F27" s="6"/>
      <c r="G27" s="6"/>
      <c r="H27" s="6"/>
      <c r="I27" s="6"/>
      <c r="J27" s="1325" t="s">
        <v>287</v>
      </c>
      <c r="K27" s="1326"/>
      <c r="L27" s="1326"/>
      <c r="M27" s="1326"/>
      <c r="N27" s="1326"/>
      <c r="O27" s="1327"/>
      <c r="P27" s="903"/>
      <c r="Q27" s="904"/>
      <c r="R27" s="904"/>
      <c r="S27" s="904"/>
      <c r="T27" s="905"/>
      <c r="U27" s="1958" t="str">
        <f>IFERROR(SQRT(U26/P26)*P27,"")</f>
        <v/>
      </c>
      <c r="V27" s="1673"/>
      <c r="W27" s="1673"/>
      <c r="X27" s="1673"/>
      <c r="Y27" s="1674"/>
      <c r="Z27" s="6"/>
      <c r="AA27" s="6"/>
      <c r="AB27" s="6"/>
      <c r="AC27" s="6"/>
      <c r="AD27" s="6"/>
      <c r="AE27" s="6"/>
      <c r="AF27" s="6"/>
      <c r="AG27" s="6"/>
      <c r="AH27" s="6"/>
      <c r="AI27" s="6"/>
      <c r="AJ27" s="5"/>
      <c r="AK27" s="5"/>
      <c r="AL27" s="5"/>
      <c r="AM27" s="5"/>
      <c r="AN27" s="5"/>
      <c r="AO27" s="5"/>
      <c r="AP27" s="5"/>
      <c r="AQ27" s="5"/>
      <c r="AR27" s="5"/>
      <c r="AS27" s="5"/>
      <c r="AT27" s="5"/>
      <c r="AU27" s="96"/>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6"/>
      <c r="B28" s="6"/>
      <c r="C28" s="6"/>
      <c r="D28" s="6"/>
      <c r="E28" s="6"/>
      <c r="F28" s="6"/>
      <c r="G28" s="6"/>
      <c r="H28" s="6"/>
      <c r="I28" s="6"/>
      <c r="J28" s="6"/>
      <c r="K28" s="6"/>
      <c r="L28" s="6"/>
      <c r="M28" s="6"/>
      <c r="N28" s="6"/>
      <c r="O28" s="6"/>
      <c r="P28" s="6"/>
      <c r="Q28" s="6"/>
      <c r="R28" s="6"/>
      <c r="S28" s="6"/>
      <c r="T28" s="6"/>
      <c r="U28" s="6"/>
      <c r="V28" s="6"/>
      <c r="W28" s="6"/>
      <c r="X28" s="6"/>
      <c r="Y28" s="6"/>
      <c r="Z28" s="6"/>
      <c r="AA28" s="6"/>
      <c r="AB28" s="6"/>
      <c r="AC28" s="6"/>
      <c r="AD28" s="6"/>
      <c r="AE28" s="6"/>
      <c r="AF28" s="6"/>
      <c r="AG28" s="6"/>
      <c r="AH28" s="6"/>
      <c r="AI28" s="6"/>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6"/>
      <c r="B29" s="6"/>
      <c r="C29" s="6"/>
      <c r="D29" s="6"/>
      <c r="E29" s="6"/>
      <c r="F29" s="6"/>
      <c r="G29" s="6"/>
      <c r="H29" s="6"/>
      <c r="I29" s="6"/>
      <c r="J29" s="1334" t="s">
        <v>376</v>
      </c>
      <c r="K29" s="1335"/>
      <c r="L29" s="1335"/>
      <c r="M29" s="1335"/>
      <c r="N29" s="1335"/>
      <c r="O29" s="1335"/>
      <c r="P29" s="1335"/>
      <c r="Q29" s="1335"/>
      <c r="R29" s="1335"/>
      <c r="S29" s="1335"/>
      <c r="T29" s="1335"/>
      <c r="U29" s="1335"/>
      <c r="V29" s="1335"/>
      <c r="W29" s="1335"/>
      <c r="X29" s="1335"/>
      <c r="Y29" s="1362"/>
      <c r="Z29" s="6"/>
      <c r="AA29" s="6"/>
      <c r="AB29" s="6"/>
      <c r="AC29" s="6"/>
      <c r="AD29" s="6"/>
      <c r="AE29" s="6"/>
      <c r="AF29" s="6"/>
      <c r="AG29" s="6"/>
      <c r="AH29" s="6"/>
      <c r="AI29" s="6"/>
      <c r="AJ29" s="5"/>
      <c r="AK29" s="1421" t="s">
        <v>332</v>
      </c>
      <c r="AL29" s="1422"/>
      <c r="AM29" s="1422"/>
      <c r="AN29" s="1422"/>
      <c r="AO29" s="1422"/>
      <c r="AP29" s="1422"/>
      <c r="AQ29" s="1422"/>
      <c r="AR29" s="1422"/>
      <c r="AS29" s="1422"/>
      <c r="AT29" s="1423"/>
      <c r="AU29" s="5"/>
      <c r="AV29" s="1421" t="s">
        <v>331</v>
      </c>
      <c r="AW29" s="1422"/>
      <c r="AX29" s="1422"/>
      <c r="AY29" s="1422"/>
      <c r="AZ29" s="1422"/>
      <c r="BA29" s="1422"/>
      <c r="BB29" s="1422"/>
      <c r="BC29" s="1422"/>
      <c r="BD29" s="1422"/>
      <c r="BE29" s="1422"/>
      <c r="BF29" s="1422"/>
      <c r="BG29" s="1423"/>
      <c r="BH29" s="5"/>
      <c r="BI29" s="5"/>
      <c r="BJ29" s="5"/>
      <c r="BK29" s="5"/>
      <c r="BL29" s="5"/>
      <c r="BM29" s="5"/>
      <c r="BN29" s="5"/>
      <c r="BO29" s="5"/>
      <c r="BP29" s="5"/>
      <c r="BQ29" s="5"/>
      <c r="BR29" s="5"/>
      <c r="BS29" s="5"/>
      <c r="BT29" s="626"/>
      <c r="BU29" s="625"/>
    </row>
    <row r="30" spans="1:73" ht="12" customHeight="1" thickTop="1" x14ac:dyDescent="0.2">
      <c r="A30" s="6"/>
      <c r="B30" s="6"/>
      <c r="C30" s="6"/>
      <c r="D30" s="6"/>
      <c r="E30" s="6"/>
      <c r="F30" s="6"/>
      <c r="G30" s="6"/>
      <c r="H30" s="6"/>
      <c r="I30" s="6"/>
      <c r="J30" s="41"/>
      <c r="K30" s="40"/>
      <c r="L30" s="40"/>
      <c r="M30" s="40"/>
      <c r="N30" s="40"/>
      <c r="O30" s="40"/>
      <c r="P30" s="1702" t="s">
        <v>102</v>
      </c>
      <c r="Q30" s="1702"/>
      <c r="R30" s="1702"/>
      <c r="S30" s="1702"/>
      <c r="T30" s="1702"/>
      <c r="U30" s="1702" t="s">
        <v>101</v>
      </c>
      <c r="V30" s="1702"/>
      <c r="W30" s="1702"/>
      <c r="X30" s="1702"/>
      <c r="Y30" s="1703"/>
      <c r="Z30" s="6"/>
      <c r="AA30" s="6"/>
      <c r="AB30" s="6"/>
      <c r="AC30" s="6"/>
      <c r="AD30" s="6"/>
      <c r="AE30" s="6"/>
      <c r="AF30" s="6"/>
      <c r="AG30" s="6"/>
      <c r="AH30" s="6"/>
      <c r="AI30" s="6"/>
      <c r="AJ30" s="5"/>
      <c r="AK30" s="1283" t="s">
        <v>327</v>
      </c>
      <c r="AL30" s="1284"/>
      <c r="AM30" s="1284"/>
      <c r="AN30" s="1284"/>
      <c r="AO30" s="1284"/>
      <c r="AP30" s="2228"/>
      <c r="AQ30" s="2228"/>
      <c r="AR30" s="2229"/>
      <c r="AS30" s="2230" t="s">
        <v>315</v>
      </c>
      <c r="AT30" s="2231"/>
      <c r="AU30" s="5"/>
      <c r="AV30" s="1459"/>
      <c r="AW30" s="1460"/>
      <c r="AX30" s="1460"/>
      <c r="AY30" s="1460"/>
      <c r="AZ30" s="1460" t="s">
        <v>326</v>
      </c>
      <c r="BA30" s="1460"/>
      <c r="BB30" s="1460"/>
      <c r="BC30" s="1460"/>
      <c r="BD30" s="1460" t="s">
        <v>325</v>
      </c>
      <c r="BE30" s="1460"/>
      <c r="BF30" s="1460"/>
      <c r="BG30" s="2199"/>
      <c r="BH30" s="5"/>
      <c r="BI30" s="5"/>
      <c r="BJ30" s="1294"/>
      <c r="BK30" s="1294"/>
      <c r="BL30" s="1294"/>
      <c r="BM30" s="5"/>
      <c r="BN30" s="5"/>
      <c r="BO30" s="5"/>
      <c r="BP30" s="5"/>
      <c r="BQ30" s="5"/>
      <c r="BR30" s="5"/>
      <c r="BS30" s="5"/>
      <c r="BT30" s="631"/>
      <c r="BU30" s="630"/>
    </row>
    <row r="31" spans="1:73" ht="12" customHeight="1" thickBot="1" x14ac:dyDescent="0.25">
      <c r="A31" s="6"/>
      <c r="B31" s="6"/>
      <c r="C31" s="6"/>
      <c r="D31" s="6"/>
      <c r="E31" s="6"/>
      <c r="F31" s="6"/>
      <c r="G31" s="6"/>
      <c r="H31" s="6"/>
      <c r="I31" s="6"/>
      <c r="J31" s="1299" t="s">
        <v>324</v>
      </c>
      <c r="K31" s="1300"/>
      <c r="L31" s="1300"/>
      <c r="M31" s="1300"/>
      <c r="N31" s="1300"/>
      <c r="O31" s="1301"/>
      <c r="P31" s="933"/>
      <c r="Q31" s="933"/>
      <c r="R31" s="933"/>
      <c r="S31" s="933"/>
      <c r="T31" s="933"/>
      <c r="U31" s="933"/>
      <c r="V31" s="933"/>
      <c r="W31" s="933"/>
      <c r="X31" s="933"/>
      <c r="Y31" s="2203"/>
      <c r="Z31" s="6"/>
      <c r="AA31" s="6"/>
      <c r="AB31" s="6"/>
      <c r="AC31" s="6"/>
      <c r="AD31" s="6"/>
      <c r="AE31" s="6"/>
      <c r="AF31" s="6"/>
      <c r="AG31" s="6"/>
      <c r="AH31" s="6"/>
      <c r="AI31" s="6"/>
      <c r="AJ31" s="5"/>
      <c r="AK31" s="1283" t="s">
        <v>323</v>
      </c>
      <c r="AL31" s="1284"/>
      <c r="AM31" s="1284"/>
      <c r="AN31" s="1284"/>
      <c r="AO31" s="1284"/>
      <c r="AP31" s="2228"/>
      <c r="AQ31" s="2228"/>
      <c r="AR31" s="2229"/>
      <c r="AS31" s="2230" t="s">
        <v>315</v>
      </c>
      <c r="AT31" s="2231"/>
      <c r="AU31" s="5"/>
      <c r="AV31" s="1283" t="s">
        <v>102</v>
      </c>
      <c r="AW31" s="1284"/>
      <c r="AX31" s="1284"/>
      <c r="AY31" s="1284"/>
      <c r="AZ31" s="2240">
        <f>IFERROR(500*P34*(P31-P32)/1000,"")</f>
        <v>0</v>
      </c>
      <c r="BA31" s="2240"/>
      <c r="BB31" s="2240"/>
      <c r="BC31" s="2240"/>
      <c r="BD31" s="2240">
        <f>IFERROR(AZ31/12,"")</f>
        <v>0</v>
      </c>
      <c r="BE31" s="2240"/>
      <c r="BF31" s="2240"/>
      <c r="BG31" s="2241"/>
      <c r="BH31" s="5"/>
      <c r="BI31" s="5"/>
      <c r="BJ31" s="5"/>
      <c r="BK31" s="5"/>
      <c r="BL31" s="5"/>
      <c r="BM31" s="5"/>
      <c r="BN31" s="5"/>
      <c r="BO31" s="5"/>
      <c r="BP31" s="5"/>
      <c r="BQ31" s="5"/>
      <c r="BR31" s="5"/>
      <c r="BS31" s="5"/>
      <c r="BT31" s="628"/>
      <c r="BU31" s="627"/>
    </row>
    <row r="32" spans="1:73" ht="12" customHeight="1" thickBot="1" x14ac:dyDescent="0.25">
      <c r="A32" s="6"/>
      <c r="B32" s="6"/>
      <c r="C32" s="6"/>
      <c r="D32" s="6"/>
      <c r="E32" s="6"/>
      <c r="F32" s="6"/>
      <c r="G32" s="6"/>
      <c r="H32" s="6"/>
      <c r="I32" s="6"/>
      <c r="J32" s="1297" t="s">
        <v>322</v>
      </c>
      <c r="K32" s="1298"/>
      <c r="L32" s="1298"/>
      <c r="M32" s="1298"/>
      <c r="N32" s="1298"/>
      <c r="O32" s="1298"/>
      <c r="P32" s="933"/>
      <c r="Q32" s="933"/>
      <c r="R32" s="933"/>
      <c r="S32" s="933"/>
      <c r="T32" s="933"/>
      <c r="U32" s="933"/>
      <c r="V32" s="933"/>
      <c r="W32" s="933"/>
      <c r="X32" s="933"/>
      <c r="Y32" s="2203"/>
      <c r="Z32" s="6"/>
      <c r="AA32" s="6"/>
      <c r="AB32" s="6"/>
      <c r="AC32" s="6"/>
      <c r="AD32" s="6"/>
      <c r="AE32" s="6"/>
      <c r="AF32" s="6"/>
      <c r="AG32" s="6"/>
      <c r="AH32" s="6"/>
      <c r="AI32" s="6"/>
      <c r="AJ32" s="5"/>
      <c r="AK32" s="1283" t="s">
        <v>320</v>
      </c>
      <c r="AL32" s="1284"/>
      <c r="AM32" s="1284"/>
      <c r="AN32" s="1284"/>
      <c r="AO32" s="1284"/>
      <c r="AP32" s="2235" t="str">
        <f>IF(AP31-AP30&lt;&gt;0,AP31-AP30,"")</f>
        <v/>
      </c>
      <c r="AQ32" s="2235"/>
      <c r="AR32" s="2236"/>
      <c r="AS32" s="2230" t="s">
        <v>315</v>
      </c>
      <c r="AT32" s="2231"/>
      <c r="AU32" s="5"/>
      <c r="AV32" s="2201" t="s">
        <v>101</v>
      </c>
      <c r="AW32" s="2202"/>
      <c r="AX32" s="2202"/>
      <c r="AY32" s="2202"/>
      <c r="AZ32" s="2198" t="str">
        <f>IFERROR(500*U34*(U31-U32)/1000,"")</f>
        <v/>
      </c>
      <c r="BA32" s="2198"/>
      <c r="BB32" s="2198"/>
      <c r="BC32" s="2198"/>
      <c r="BD32" s="2198" t="str">
        <f>IFERROR(AZ32/12,"")</f>
        <v/>
      </c>
      <c r="BE32" s="2198"/>
      <c r="BF32" s="2198"/>
      <c r="BG32" s="2200"/>
      <c r="BH32" s="5"/>
      <c r="BI32" s="5"/>
      <c r="BJ32" s="5"/>
      <c r="BK32" s="5"/>
      <c r="BL32" s="5"/>
      <c r="BM32" s="5"/>
      <c r="BN32" s="5"/>
      <c r="BO32" s="5"/>
      <c r="BP32" s="5"/>
      <c r="BQ32" s="5"/>
      <c r="BR32" s="5"/>
      <c r="BS32" s="5"/>
      <c r="BT32" s="2"/>
      <c r="BU32" s="2"/>
    </row>
    <row r="33" spans="1:73" ht="12" customHeight="1" thickBot="1" x14ac:dyDescent="0.25">
      <c r="A33" s="6"/>
      <c r="B33" s="6"/>
      <c r="C33" s="6"/>
      <c r="D33" s="6"/>
      <c r="E33" s="6"/>
      <c r="F33" s="6"/>
      <c r="G33" s="6"/>
      <c r="H33" s="6"/>
      <c r="I33" s="6"/>
      <c r="J33" s="1299" t="s">
        <v>321</v>
      </c>
      <c r="K33" s="1300"/>
      <c r="L33" s="1300"/>
      <c r="M33" s="1300"/>
      <c r="N33" s="1300"/>
      <c r="O33" s="1301"/>
      <c r="P33" s="933"/>
      <c r="Q33" s="933"/>
      <c r="R33" s="933"/>
      <c r="S33" s="933"/>
      <c r="T33" s="933"/>
      <c r="U33" s="933"/>
      <c r="V33" s="933"/>
      <c r="W33" s="933"/>
      <c r="X33" s="933"/>
      <c r="Y33" s="2203"/>
      <c r="Z33" s="6"/>
      <c r="AA33" s="6"/>
      <c r="AB33" s="6"/>
      <c r="AC33" s="6"/>
      <c r="AD33" s="6"/>
      <c r="AE33" s="6"/>
      <c r="AF33" s="6"/>
      <c r="AG33" s="6"/>
      <c r="AH33" s="6"/>
      <c r="AI33" s="6"/>
      <c r="AJ33" s="5"/>
      <c r="AK33" s="2201" t="s">
        <v>320</v>
      </c>
      <c r="AL33" s="2202"/>
      <c r="AM33" s="2202"/>
      <c r="AN33" s="2202"/>
      <c r="AO33" s="2202"/>
      <c r="AP33" s="2233" t="str">
        <f>IFERROR(AP32*2.31,"")</f>
        <v/>
      </c>
      <c r="AQ33" s="2233"/>
      <c r="AR33" s="2234"/>
      <c r="AS33" s="2207" t="s">
        <v>319</v>
      </c>
      <c r="AT33" s="2208"/>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6"/>
      <c r="B34" s="6"/>
      <c r="C34" s="6"/>
      <c r="D34" s="6"/>
      <c r="E34" s="6"/>
      <c r="F34" s="6"/>
      <c r="G34" s="6"/>
      <c r="H34" s="6"/>
      <c r="I34" s="6"/>
      <c r="J34" s="1315" t="s">
        <v>287</v>
      </c>
      <c r="K34" s="1316"/>
      <c r="L34" s="1316"/>
      <c r="M34" s="1316"/>
      <c r="N34" s="1316"/>
      <c r="O34" s="1316"/>
      <c r="P34" s="1476"/>
      <c r="Q34" s="1476"/>
      <c r="R34" s="1476"/>
      <c r="S34" s="1476"/>
      <c r="T34" s="1476"/>
      <c r="U34" s="1302" t="str">
        <f>IFERROR(SQRT(U33/P33)*P34,"")</f>
        <v/>
      </c>
      <c r="V34" s="1302"/>
      <c r="W34" s="1302"/>
      <c r="X34" s="1302"/>
      <c r="Y34" s="2081"/>
      <c r="Z34" s="6"/>
      <c r="AA34" s="6"/>
      <c r="AB34" s="6"/>
      <c r="AC34" s="6"/>
      <c r="AD34" s="6"/>
      <c r="AE34" s="6"/>
      <c r="AF34" s="6"/>
      <c r="AG34" s="6"/>
      <c r="AH34" s="6"/>
      <c r="AI34" s="6"/>
      <c r="AJ34" s="5"/>
      <c r="AK34" s="5"/>
      <c r="AL34" s="5"/>
      <c r="AM34" s="5"/>
      <c r="AN34" s="5"/>
      <c r="AO34" s="5"/>
      <c r="AP34" s="5"/>
      <c r="AQ34" s="5"/>
      <c r="AR34" s="5"/>
      <c r="AS34" s="5"/>
      <c r="AT34" s="5"/>
      <c r="AU34" s="5"/>
      <c r="AV34" s="1276" t="s">
        <v>318</v>
      </c>
      <c r="AW34" s="1277"/>
      <c r="AX34" s="1277"/>
      <c r="AY34" s="1277"/>
      <c r="AZ34" s="1277"/>
      <c r="BA34" s="1277"/>
      <c r="BB34" s="1277"/>
      <c r="BC34" s="1277"/>
      <c r="BD34" s="1277"/>
      <c r="BE34" s="1277"/>
      <c r="BF34" s="1277"/>
      <c r="BG34" s="1277"/>
      <c r="BH34" s="1278"/>
      <c r="BI34" s="226"/>
      <c r="BJ34" s="226"/>
      <c r="BK34" s="226"/>
      <c r="BL34" s="5"/>
      <c r="BM34" s="5"/>
      <c r="BN34" s="5"/>
      <c r="BO34" s="5"/>
      <c r="BP34" s="5"/>
      <c r="BQ34" s="5"/>
      <c r="BR34" s="5"/>
      <c r="BS34" s="5"/>
    </row>
    <row r="35" spans="1:73" ht="12" customHeight="1" thickBot="1" x14ac:dyDescent="0.25">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5"/>
      <c r="AK35" s="5"/>
      <c r="AL35" s="5"/>
      <c r="AM35" s="5"/>
      <c r="AN35" s="5"/>
      <c r="AO35" s="5"/>
      <c r="AP35" s="5"/>
      <c r="AQ35" s="5"/>
      <c r="AR35" s="5"/>
      <c r="AS35" s="5"/>
      <c r="AT35" s="5"/>
      <c r="AU35" s="5"/>
      <c r="AV35" s="1396" t="str">
        <f>IFERROR(IF(AZ25&lt;AZ32*1.02,"Act. Cond. Is not &gt; than Act. Evap. + 2% by "&amp;ROUND(AZ32*1.02-AZ25,0)&amp;" MBH.",""),"")</f>
        <v/>
      </c>
      <c r="AW35" s="1397"/>
      <c r="AX35" s="1397"/>
      <c r="AY35" s="1397"/>
      <c r="AZ35" s="1397"/>
      <c r="BA35" s="1397"/>
      <c r="BB35" s="1397"/>
      <c r="BC35" s="1397"/>
      <c r="BD35" s="1397"/>
      <c r="BE35" s="1397"/>
      <c r="BF35" s="1397"/>
      <c r="BG35" s="1397"/>
      <c r="BH35" s="1398"/>
      <c r="BI35" s="5"/>
      <c r="BJ35" s="5"/>
      <c r="BK35" s="5"/>
      <c r="BL35" s="5"/>
      <c r="BM35" s="5"/>
      <c r="BN35" s="5"/>
      <c r="BO35" s="5"/>
      <c r="BP35" s="5"/>
      <c r="BQ35" s="5"/>
      <c r="BR35" s="5"/>
      <c r="BS35" s="5"/>
    </row>
    <row r="36" spans="1:73" ht="12" customHeight="1" thickBot="1" x14ac:dyDescent="0.25">
      <c r="A36" s="6"/>
      <c r="B36" s="6"/>
      <c r="C36" s="6"/>
      <c r="D36" s="6"/>
      <c r="E36" s="6"/>
      <c r="F36" s="6"/>
      <c r="G36" s="6"/>
      <c r="H36" s="6"/>
      <c r="I36" s="1288" t="s">
        <v>317</v>
      </c>
      <c r="J36" s="1289"/>
      <c r="K36" s="1289"/>
      <c r="L36" s="1289"/>
      <c r="M36" s="1289"/>
      <c r="N36" s="1289"/>
      <c r="O36" s="1289"/>
      <c r="P36" s="1289"/>
      <c r="Q36" s="1289"/>
      <c r="R36" s="1289"/>
      <c r="S36" s="1289"/>
      <c r="T36" s="1289"/>
      <c r="U36" s="1289"/>
      <c r="V36" s="1289"/>
      <c r="W36" s="1289"/>
      <c r="X36" s="1289"/>
      <c r="Y36" s="1289"/>
      <c r="Z36" s="1290"/>
      <c r="AA36" s="6"/>
      <c r="AB36" s="6"/>
      <c r="AC36" s="6"/>
      <c r="AD36" s="6"/>
      <c r="AE36" s="6"/>
      <c r="AF36" s="6"/>
      <c r="AG36" s="6"/>
      <c r="AH36" s="6"/>
      <c r="AI36" s="6"/>
      <c r="AJ36" s="5"/>
      <c r="AK36" s="5"/>
      <c r="AL36" s="5"/>
      <c r="AM36" s="5"/>
      <c r="AN36" s="5"/>
      <c r="AO36" s="5"/>
      <c r="AP36" s="5"/>
      <c r="AQ36" s="5"/>
      <c r="AR36" s="5"/>
      <c r="AS36" s="5"/>
      <c r="AT36" s="5"/>
      <c r="AU36" s="5"/>
      <c r="AV36" s="1399"/>
      <c r="AW36" s="1400"/>
      <c r="AX36" s="1400"/>
      <c r="AY36" s="1400"/>
      <c r="AZ36" s="1400"/>
      <c r="BA36" s="1400"/>
      <c r="BB36" s="1400"/>
      <c r="BC36" s="1400"/>
      <c r="BD36" s="1400"/>
      <c r="BE36" s="1400"/>
      <c r="BF36" s="1400"/>
      <c r="BG36" s="1400"/>
      <c r="BH36" s="1401"/>
      <c r="BI36" s="5"/>
      <c r="BJ36" s="5"/>
      <c r="BK36" s="5"/>
      <c r="BL36" s="5"/>
      <c r="BM36" s="5"/>
      <c r="BN36" s="5"/>
      <c r="BO36" s="5"/>
      <c r="BP36" s="5"/>
      <c r="BQ36" s="5"/>
      <c r="BR36" s="5"/>
      <c r="BS36" s="5"/>
    </row>
    <row r="37" spans="1:73" ht="12" customHeight="1" thickTop="1" x14ac:dyDescent="0.2">
      <c r="A37" s="6"/>
      <c r="B37" s="6"/>
      <c r="C37" s="6"/>
      <c r="D37" s="6"/>
      <c r="E37" s="6"/>
      <c r="F37" s="6"/>
      <c r="G37" s="6"/>
      <c r="H37" s="6"/>
      <c r="I37" s="1380" t="s">
        <v>1009</v>
      </c>
      <c r="J37" s="1381"/>
      <c r="K37" s="1381"/>
      <c r="L37" s="1381"/>
      <c r="M37" s="1381"/>
      <c r="N37" s="1381"/>
      <c r="O37" s="1381"/>
      <c r="P37" s="1381"/>
      <c r="Q37" s="1381"/>
      <c r="R37" s="1381"/>
      <c r="S37" s="1381"/>
      <c r="T37" s="1381"/>
      <c r="U37" s="1381"/>
      <c r="V37" s="2219"/>
      <c r="W37" s="2219"/>
      <c r="X37" s="2219"/>
      <c r="Y37" s="2220" t="s">
        <v>312</v>
      </c>
      <c r="Z37" s="2221"/>
      <c r="AA37" s="6"/>
      <c r="AB37" s="6"/>
      <c r="AC37" s="6"/>
      <c r="AD37" s="6"/>
      <c r="AE37" s="6"/>
      <c r="AF37" s="6"/>
      <c r="AG37" s="6"/>
      <c r="AH37" s="6"/>
      <c r="AI37" s="6"/>
      <c r="AJ37" s="5"/>
      <c r="AK37" s="5"/>
      <c r="AL37" s="5"/>
      <c r="AM37" s="5"/>
      <c r="AN37" s="5"/>
      <c r="AO37" s="5"/>
      <c r="AP37" s="5"/>
      <c r="AQ37" s="5"/>
      <c r="AR37" s="5"/>
      <c r="AS37" s="5"/>
      <c r="AT37" s="5"/>
      <c r="AU37" s="5"/>
      <c r="AV37" s="637"/>
      <c r="AW37" s="637"/>
      <c r="AX37" s="637"/>
      <c r="AY37" s="637"/>
      <c r="AZ37" s="637"/>
      <c r="BA37" s="637"/>
      <c r="BB37" s="637"/>
      <c r="BC37" s="637"/>
      <c r="BD37" s="637"/>
      <c r="BE37" s="637"/>
      <c r="BF37" s="637"/>
      <c r="BG37" s="637"/>
      <c r="BH37" s="637"/>
      <c r="BI37" s="5"/>
      <c r="BJ37" s="5"/>
      <c r="BK37" s="5"/>
      <c r="BL37" s="5"/>
      <c r="BM37" s="5"/>
      <c r="BN37" s="5"/>
      <c r="BO37" s="5"/>
      <c r="BP37" s="5"/>
      <c r="BQ37" s="5"/>
      <c r="BR37" s="5"/>
      <c r="BS37" s="5"/>
    </row>
    <row r="38" spans="1:73" ht="12" customHeight="1" thickBot="1" x14ac:dyDescent="0.25">
      <c r="A38" s="6"/>
      <c r="B38" s="6"/>
      <c r="C38" s="6"/>
      <c r="D38" s="6"/>
      <c r="E38" s="6"/>
      <c r="F38" s="6"/>
      <c r="G38" s="6"/>
      <c r="H38" s="6"/>
      <c r="I38" s="1380" t="s">
        <v>886</v>
      </c>
      <c r="J38" s="1381"/>
      <c r="K38" s="1381"/>
      <c r="L38" s="1381"/>
      <c r="M38" s="1381"/>
      <c r="N38" s="1381"/>
      <c r="O38" s="1381"/>
      <c r="P38" s="1381"/>
      <c r="Q38" s="1381"/>
      <c r="R38" s="1381"/>
      <c r="S38" s="1381"/>
      <c r="T38" s="1381"/>
      <c r="U38" s="1381"/>
      <c r="V38" s="2219"/>
      <c r="W38" s="2219"/>
      <c r="X38" s="2219"/>
      <c r="Y38" s="2220" t="s">
        <v>315</v>
      </c>
      <c r="Z38" s="2221"/>
      <c r="AA38" s="6"/>
      <c r="AB38" s="6"/>
      <c r="AC38" s="6"/>
      <c r="AD38" s="6"/>
      <c r="AE38" s="6"/>
      <c r="AF38" s="6"/>
      <c r="AG38" s="6"/>
      <c r="AH38" s="6"/>
      <c r="AI38" s="6"/>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6"/>
      <c r="B39" s="6"/>
      <c r="C39" s="6"/>
      <c r="D39" s="6"/>
      <c r="E39" s="6"/>
      <c r="F39" s="6"/>
      <c r="G39" s="6"/>
      <c r="H39" s="6"/>
      <c r="I39" s="1297" t="s">
        <v>316</v>
      </c>
      <c r="J39" s="1298"/>
      <c r="K39" s="1298"/>
      <c r="L39" s="1298"/>
      <c r="M39" s="1298"/>
      <c r="N39" s="1298"/>
      <c r="O39" s="1298"/>
      <c r="P39" s="1298"/>
      <c r="Q39" s="1298"/>
      <c r="R39" s="1298"/>
      <c r="S39" s="1298"/>
      <c r="T39" s="1298"/>
      <c r="U39" s="1298"/>
      <c r="V39" s="1071"/>
      <c r="W39" s="1071"/>
      <c r="X39" s="1071"/>
      <c r="Y39" s="2222" t="s">
        <v>315</v>
      </c>
      <c r="Z39" s="2181"/>
      <c r="AA39" s="6"/>
      <c r="AB39" s="6"/>
      <c r="AC39" s="6"/>
      <c r="AD39" s="6"/>
      <c r="AE39" s="6"/>
      <c r="AF39" s="6"/>
      <c r="AG39" s="6"/>
      <c r="AH39" s="6"/>
      <c r="AI39" s="6"/>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6"/>
      <c r="B40" s="6"/>
      <c r="C40" s="6"/>
      <c r="D40" s="6"/>
      <c r="E40" s="6"/>
      <c r="F40" s="6"/>
      <c r="G40" s="6"/>
      <c r="H40" s="6"/>
      <c r="I40" s="1297" t="s">
        <v>314</v>
      </c>
      <c r="J40" s="1298"/>
      <c r="K40" s="1298"/>
      <c r="L40" s="1298"/>
      <c r="M40" s="1298"/>
      <c r="N40" s="1298"/>
      <c r="O40" s="1298"/>
      <c r="P40" s="1298"/>
      <c r="Q40" s="1298"/>
      <c r="R40" s="1298"/>
      <c r="S40" s="1298"/>
      <c r="T40" s="1298"/>
      <c r="U40" s="1298"/>
      <c r="V40" s="1071"/>
      <c r="W40" s="1071"/>
      <c r="X40" s="1071"/>
      <c r="Y40" s="2222" t="s">
        <v>312</v>
      </c>
      <c r="Z40" s="2181"/>
      <c r="AA40" s="6"/>
      <c r="AB40" s="6"/>
      <c r="AC40" s="6"/>
      <c r="AD40" s="6"/>
      <c r="AE40" s="6"/>
      <c r="AF40" s="6"/>
      <c r="AG40" s="6"/>
      <c r="AH40" s="6"/>
      <c r="AI40" s="6"/>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6"/>
      <c r="B41" s="6"/>
      <c r="C41" s="6"/>
      <c r="D41" s="6"/>
      <c r="E41" s="6"/>
      <c r="F41" s="6"/>
      <c r="G41" s="6"/>
      <c r="H41" s="6"/>
      <c r="I41" s="1297" t="s">
        <v>336</v>
      </c>
      <c r="J41" s="1298"/>
      <c r="K41" s="1298"/>
      <c r="L41" s="1298"/>
      <c r="M41" s="1298"/>
      <c r="N41" s="1298"/>
      <c r="O41" s="1298"/>
      <c r="P41" s="1298"/>
      <c r="Q41" s="1298"/>
      <c r="R41" s="1298"/>
      <c r="S41" s="1298"/>
      <c r="T41" s="1298"/>
      <c r="U41" s="1298"/>
      <c r="V41" s="1076"/>
      <c r="W41" s="1076"/>
      <c r="X41" s="2222" t="s">
        <v>313</v>
      </c>
      <c r="Y41" s="2222"/>
      <c r="Z41" s="2181"/>
      <c r="AA41" s="6"/>
      <c r="AB41" s="6"/>
      <c r="AC41" s="6"/>
      <c r="AD41" s="6"/>
      <c r="AE41" s="6"/>
      <c r="AF41" s="6"/>
      <c r="AG41" s="6"/>
      <c r="AH41" s="6"/>
      <c r="AI41" s="6"/>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thickBot="1" x14ac:dyDescent="0.25">
      <c r="A42" s="6"/>
      <c r="B42" s="6"/>
      <c r="C42" s="40"/>
      <c r="D42" s="40"/>
      <c r="E42" s="40"/>
      <c r="F42" s="40"/>
      <c r="G42" s="40"/>
      <c r="H42" s="40"/>
      <c r="I42" s="1315" t="s">
        <v>890</v>
      </c>
      <c r="J42" s="1316"/>
      <c r="K42" s="1316"/>
      <c r="L42" s="1316"/>
      <c r="M42" s="1316"/>
      <c r="N42" s="1316"/>
      <c r="O42" s="1316"/>
      <c r="P42" s="1316"/>
      <c r="Q42" s="1316"/>
      <c r="R42" s="1316"/>
      <c r="S42" s="1316"/>
      <c r="T42" s="1316"/>
      <c r="U42" s="1316"/>
      <c r="V42" s="2223"/>
      <c r="W42" s="2223"/>
      <c r="X42" s="2224" t="s">
        <v>313</v>
      </c>
      <c r="Y42" s="2224" t="s">
        <v>312</v>
      </c>
      <c r="Z42" s="2186"/>
      <c r="AA42" s="40"/>
      <c r="AB42" s="40"/>
      <c r="AC42" s="40"/>
      <c r="AD42" s="40"/>
      <c r="AE42" s="40"/>
      <c r="AF42" s="40"/>
      <c r="AG42" s="6"/>
      <c r="AH42" s="6"/>
      <c r="AI42" s="6"/>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6"/>
      <c r="B43" s="6"/>
      <c r="C43" s="40"/>
      <c r="D43" s="40"/>
      <c r="E43" s="40"/>
      <c r="F43" s="40"/>
      <c r="G43" s="40"/>
      <c r="H43" s="40"/>
      <c r="I43" s="40"/>
      <c r="J43" s="40"/>
      <c r="K43" s="40"/>
      <c r="L43" s="40"/>
      <c r="M43" s="40"/>
      <c r="N43" s="40"/>
      <c r="O43" s="40"/>
      <c r="P43" s="40"/>
      <c r="Q43" s="40"/>
      <c r="R43" s="40"/>
      <c r="S43" s="40"/>
      <c r="T43" s="40"/>
      <c r="U43" s="40"/>
      <c r="V43" s="40"/>
      <c r="W43" s="40"/>
      <c r="X43" s="40"/>
      <c r="Y43" s="40"/>
      <c r="Z43" s="40"/>
      <c r="AA43" s="40"/>
      <c r="AB43" s="40"/>
      <c r="AC43" s="40"/>
      <c r="AD43" s="40"/>
      <c r="AE43" s="40"/>
      <c r="AF43" s="40"/>
      <c r="AG43" s="6"/>
      <c r="AH43" s="6"/>
      <c r="AI43" s="6"/>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6"/>
      <c r="B44" s="6"/>
      <c r="C44" s="40"/>
      <c r="D44" s="40"/>
      <c r="E44" s="40"/>
      <c r="F44" s="40"/>
      <c r="G44" s="40"/>
      <c r="H44" s="40"/>
      <c r="I44" s="221"/>
      <c r="J44" s="120"/>
      <c r="K44" s="120"/>
      <c r="L44" s="120"/>
      <c r="M44" s="120"/>
      <c r="N44" s="120"/>
      <c r="O44" s="120"/>
      <c r="P44" s="120"/>
      <c r="Q44" s="120"/>
      <c r="R44" s="120"/>
      <c r="S44" s="120"/>
      <c r="T44" s="120"/>
      <c r="U44" s="120"/>
      <c r="V44" s="120"/>
      <c r="W44" s="120"/>
      <c r="X44" s="120"/>
      <c r="Y44" s="120"/>
      <c r="Z44" s="220"/>
      <c r="AA44" s="40"/>
      <c r="AB44" s="40"/>
      <c r="AC44" s="40"/>
      <c r="AD44" s="40"/>
      <c r="AE44" s="40"/>
      <c r="AF44" s="40"/>
      <c r="AG44" s="6"/>
      <c r="AH44" s="6"/>
      <c r="AI44" s="6"/>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6"/>
      <c r="B45" s="6"/>
      <c r="C45" s="40"/>
      <c r="D45" s="40"/>
      <c r="E45" s="40"/>
      <c r="F45" s="40"/>
      <c r="G45" s="40"/>
      <c r="H45" s="40"/>
      <c r="I45" s="41"/>
      <c r="J45" s="40"/>
      <c r="K45" s="40"/>
      <c r="L45" s="40"/>
      <c r="M45" s="40"/>
      <c r="N45" s="40"/>
      <c r="O45" s="40"/>
      <c r="P45" s="40"/>
      <c r="Q45" s="40"/>
      <c r="R45" s="40"/>
      <c r="S45" s="40"/>
      <c r="T45" s="40"/>
      <c r="U45" s="40"/>
      <c r="V45" s="40"/>
      <c r="W45" s="40"/>
      <c r="X45" s="40"/>
      <c r="Y45" s="40"/>
      <c r="Z45" s="103"/>
      <c r="AA45" s="40"/>
      <c r="AB45" s="40"/>
      <c r="AC45" s="40"/>
      <c r="AD45" s="40"/>
      <c r="AE45" s="40"/>
      <c r="AF45" s="40"/>
      <c r="AG45" s="6"/>
      <c r="AH45" s="6"/>
      <c r="AI45" s="6"/>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6"/>
      <c r="B46" s="6"/>
      <c r="C46" s="40"/>
      <c r="D46" s="40"/>
      <c r="E46" s="40"/>
      <c r="F46" s="40"/>
      <c r="G46" s="40"/>
      <c r="H46" s="40"/>
      <c r="I46" s="41"/>
      <c r="J46" s="40"/>
      <c r="K46" s="40"/>
      <c r="L46" s="40"/>
      <c r="M46" s="40"/>
      <c r="N46" s="40"/>
      <c r="O46" s="40"/>
      <c r="P46" s="40"/>
      <c r="Q46" s="40"/>
      <c r="R46" s="40"/>
      <c r="S46" s="40"/>
      <c r="T46" s="40"/>
      <c r="U46" s="40"/>
      <c r="V46" s="40"/>
      <c r="W46" s="40"/>
      <c r="X46" s="40"/>
      <c r="Y46" s="40"/>
      <c r="Z46" s="103"/>
      <c r="AA46" s="40"/>
      <c r="AB46" s="40"/>
      <c r="AC46" s="40"/>
      <c r="AD46" s="40"/>
      <c r="AE46" s="40"/>
      <c r="AF46" s="40"/>
      <c r="AG46" s="6"/>
      <c r="AH46" s="6"/>
      <c r="AI46" s="6"/>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6"/>
      <c r="B47" s="6"/>
      <c r="C47" s="40"/>
      <c r="D47" s="40"/>
      <c r="E47" s="40"/>
      <c r="F47" s="40"/>
      <c r="G47" s="40"/>
      <c r="H47" s="40"/>
      <c r="I47" s="41"/>
      <c r="J47" s="40"/>
      <c r="K47" s="40"/>
      <c r="L47" s="40"/>
      <c r="M47" s="40"/>
      <c r="N47" s="40"/>
      <c r="O47" s="40"/>
      <c r="P47" s="40"/>
      <c r="Q47" s="40"/>
      <c r="R47" s="40"/>
      <c r="S47" s="40"/>
      <c r="T47" s="40"/>
      <c r="U47" s="40"/>
      <c r="V47" s="40"/>
      <c r="W47" s="40"/>
      <c r="X47" s="40"/>
      <c r="Y47" s="40"/>
      <c r="Z47" s="103"/>
      <c r="AA47" s="40"/>
      <c r="AB47" s="40"/>
      <c r="AC47" s="40"/>
      <c r="AD47" s="40"/>
      <c r="AE47" s="40"/>
      <c r="AF47" s="40"/>
      <c r="AG47" s="6"/>
      <c r="AH47" s="6"/>
      <c r="AI47" s="6"/>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6"/>
      <c r="B48" s="6"/>
      <c r="C48" s="40"/>
      <c r="D48" s="40"/>
      <c r="E48" s="40"/>
      <c r="F48" s="40"/>
      <c r="G48" s="40"/>
      <c r="H48" s="40"/>
      <c r="I48" s="41"/>
      <c r="J48" s="40"/>
      <c r="K48" s="40"/>
      <c r="L48" s="40"/>
      <c r="M48" s="40"/>
      <c r="N48" s="40"/>
      <c r="O48" s="40"/>
      <c r="P48" s="40"/>
      <c r="Q48" s="40"/>
      <c r="R48" s="40"/>
      <c r="S48" s="40"/>
      <c r="T48" s="40"/>
      <c r="U48" s="40"/>
      <c r="V48" s="40"/>
      <c r="W48" s="40"/>
      <c r="X48" s="40"/>
      <c r="Y48" s="40"/>
      <c r="Z48" s="103"/>
      <c r="AA48" s="40"/>
      <c r="AB48" s="40"/>
      <c r="AC48" s="40"/>
      <c r="AD48" s="40"/>
      <c r="AE48" s="40"/>
      <c r="AF48" s="40"/>
      <c r="AG48" s="6"/>
      <c r="AH48" s="6"/>
      <c r="AI48" s="6"/>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6"/>
      <c r="B49" s="6"/>
      <c r="C49" s="40"/>
      <c r="D49" s="40"/>
      <c r="E49" s="40"/>
      <c r="F49" s="40"/>
      <c r="G49" s="40"/>
      <c r="H49" s="40"/>
      <c r="I49" s="41"/>
      <c r="J49" s="40"/>
      <c r="K49" s="40"/>
      <c r="L49" s="40"/>
      <c r="M49" s="40"/>
      <c r="N49" s="40"/>
      <c r="O49" s="40"/>
      <c r="P49" s="40"/>
      <c r="Q49" s="40"/>
      <c r="R49" s="40"/>
      <c r="S49" s="40"/>
      <c r="T49" s="40"/>
      <c r="U49" s="40"/>
      <c r="V49" s="40"/>
      <c r="W49" s="40"/>
      <c r="X49" s="40"/>
      <c r="Y49" s="40"/>
      <c r="Z49" s="103"/>
      <c r="AA49" s="40"/>
      <c r="AB49" s="40"/>
      <c r="AC49" s="40"/>
      <c r="AD49" s="40"/>
      <c r="AE49" s="40"/>
      <c r="AF49" s="40"/>
      <c r="AG49" s="6"/>
      <c r="AH49" s="6"/>
      <c r="AI49" s="6"/>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6"/>
      <c r="B50" s="6"/>
      <c r="C50" s="40"/>
      <c r="D50" s="40"/>
      <c r="E50" s="40"/>
      <c r="F50" s="40"/>
      <c r="G50" s="40"/>
      <c r="H50" s="40"/>
      <c r="I50" s="41"/>
      <c r="J50" s="40"/>
      <c r="K50" s="40"/>
      <c r="L50" s="40"/>
      <c r="M50" s="40"/>
      <c r="N50" s="40"/>
      <c r="O50" s="40"/>
      <c r="P50" s="40"/>
      <c r="Q50" s="40"/>
      <c r="R50" s="40"/>
      <c r="S50" s="40"/>
      <c r="T50" s="40"/>
      <c r="U50" s="40"/>
      <c r="V50" s="40"/>
      <c r="W50" s="40"/>
      <c r="X50" s="40"/>
      <c r="Y50" s="40"/>
      <c r="Z50" s="103"/>
      <c r="AA50" s="40"/>
      <c r="AB50" s="40"/>
      <c r="AC50" s="40"/>
      <c r="AD50" s="40"/>
      <c r="AE50" s="40"/>
      <c r="AF50" s="40"/>
      <c r="AG50" s="6"/>
      <c r="AH50" s="6"/>
      <c r="AI50" s="6"/>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6"/>
      <c r="B51" s="6"/>
      <c r="C51" s="40"/>
      <c r="D51" s="40"/>
      <c r="E51" s="40"/>
      <c r="F51" s="40"/>
      <c r="G51" s="40"/>
      <c r="H51" s="40"/>
      <c r="I51" s="41"/>
      <c r="J51" s="40"/>
      <c r="K51" s="40"/>
      <c r="L51" s="40"/>
      <c r="M51" s="40"/>
      <c r="N51" s="40"/>
      <c r="O51" s="40"/>
      <c r="P51" s="40"/>
      <c r="Q51" s="40"/>
      <c r="R51" s="40"/>
      <c r="S51" s="40"/>
      <c r="T51" s="40"/>
      <c r="U51" s="40"/>
      <c r="V51" s="40"/>
      <c r="W51" s="40"/>
      <c r="X51" s="40"/>
      <c r="Y51" s="40"/>
      <c r="Z51" s="103"/>
      <c r="AA51" s="40"/>
      <c r="AB51" s="40"/>
      <c r="AC51" s="40"/>
      <c r="AD51" s="40"/>
      <c r="AE51" s="40"/>
      <c r="AF51" s="40"/>
      <c r="AG51" s="6"/>
      <c r="AH51" s="6"/>
      <c r="AI51" s="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6"/>
      <c r="B52" s="6"/>
      <c r="C52" s="40"/>
      <c r="D52" s="40"/>
      <c r="E52" s="40"/>
      <c r="F52" s="40"/>
      <c r="G52" s="40"/>
      <c r="H52" s="40"/>
      <c r="I52" s="100"/>
      <c r="J52" s="99"/>
      <c r="K52" s="99"/>
      <c r="L52" s="99"/>
      <c r="M52" s="99"/>
      <c r="N52" s="99"/>
      <c r="O52" s="99"/>
      <c r="P52" s="99"/>
      <c r="Q52" s="99"/>
      <c r="R52" s="99"/>
      <c r="S52" s="99"/>
      <c r="T52" s="99"/>
      <c r="U52" s="99"/>
      <c r="V52" s="99"/>
      <c r="W52" s="99"/>
      <c r="X52" s="99"/>
      <c r="Y52" s="99"/>
      <c r="Z52" s="98"/>
      <c r="AA52" s="40"/>
      <c r="AB52" s="40"/>
      <c r="AC52" s="40"/>
      <c r="AD52" s="40"/>
      <c r="AE52" s="40"/>
      <c r="AF52" s="40"/>
      <c r="AG52" s="6"/>
      <c r="AH52" s="6"/>
      <c r="AI52" s="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6"/>
      <c r="B53" s="6"/>
      <c r="C53" s="40"/>
      <c r="D53" s="40"/>
      <c r="E53" s="40"/>
      <c r="F53" s="40"/>
      <c r="G53" s="40"/>
      <c r="H53" s="40"/>
      <c r="I53" s="40"/>
      <c r="J53" s="40"/>
      <c r="K53" s="40"/>
      <c r="L53" s="40"/>
      <c r="M53" s="40"/>
      <c r="N53" s="40"/>
      <c r="O53" s="40"/>
      <c r="P53" s="40"/>
      <c r="Q53" s="40"/>
      <c r="R53" s="40"/>
      <c r="S53" s="40"/>
      <c r="T53" s="40"/>
      <c r="U53" s="40"/>
      <c r="V53" s="40"/>
      <c r="W53" s="40"/>
      <c r="X53" s="40"/>
      <c r="Y53" s="40"/>
      <c r="Z53" s="40"/>
      <c r="AA53" s="40"/>
      <c r="AB53" s="40"/>
      <c r="AC53" s="40"/>
      <c r="AD53" s="40"/>
      <c r="AE53" s="40"/>
      <c r="AF53" s="40"/>
      <c r="AG53" s="210"/>
      <c r="AH53" s="6"/>
      <c r="AI53" s="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6"/>
      <c r="B54" s="6" t="s">
        <v>39</v>
      </c>
      <c r="C54" s="40"/>
      <c r="D54" s="40"/>
      <c r="E54" s="40"/>
      <c r="F54" s="40"/>
      <c r="G54" s="40"/>
      <c r="H54" s="40"/>
      <c r="I54" s="40"/>
      <c r="J54" s="40"/>
      <c r="K54" s="40"/>
      <c r="L54" s="40"/>
      <c r="M54" s="40"/>
      <c r="N54" s="40"/>
      <c r="O54" s="40"/>
      <c r="P54" s="40"/>
      <c r="Q54" s="40"/>
      <c r="R54" s="40"/>
      <c r="S54" s="40"/>
      <c r="T54" s="40"/>
      <c r="U54" s="40"/>
      <c r="V54" s="40"/>
      <c r="W54" s="40"/>
      <c r="X54" s="40"/>
      <c r="Y54" s="40"/>
      <c r="Z54" s="40"/>
      <c r="AA54" s="40"/>
      <c r="AB54" s="40"/>
      <c r="AC54" s="40"/>
      <c r="AD54" s="40"/>
      <c r="AE54" s="40"/>
      <c r="AF54" s="40"/>
      <c r="AG54" s="6"/>
      <c r="AH54" s="6"/>
      <c r="AI54" s="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51">
    <mergeCell ref="I42:U42"/>
    <mergeCell ref="V42:W42"/>
    <mergeCell ref="X42:Z42"/>
    <mergeCell ref="V39:X39"/>
    <mergeCell ref="Y39:Z39"/>
    <mergeCell ref="I40:U40"/>
    <mergeCell ref="V40:X40"/>
    <mergeCell ref="Y40:Z40"/>
    <mergeCell ref="I41:U41"/>
    <mergeCell ref="V41:W41"/>
    <mergeCell ref="X41:Z41"/>
    <mergeCell ref="AV34:BH34"/>
    <mergeCell ref="AV35:BH36"/>
    <mergeCell ref="I36:Z36"/>
    <mergeCell ref="I37:U37"/>
    <mergeCell ref="V37:X37"/>
    <mergeCell ref="Y37:Z37"/>
    <mergeCell ref="AS32:AT32"/>
    <mergeCell ref="AV32:AY32"/>
    <mergeCell ref="AZ32:BC32"/>
    <mergeCell ref="BD32:BG32"/>
    <mergeCell ref="J33:O33"/>
    <mergeCell ref="P33:T33"/>
    <mergeCell ref="U33:Y33"/>
    <mergeCell ref="AK33:AO33"/>
    <mergeCell ref="AP33:AR33"/>
    <mergeCell ref="AS33:AT33"/>
    <mergeCell ref="J32:O32"/>
    <mergeCell ref="U32:Y32"/>
    <mergeCell ref="P32:T32"/>
    <mergeCell ref="AK32:AO32"/>
    <mergeCell ref="AP32:AR32"/>
    <mergeCell ref="BJ30:BL30"/>
    <mergeCell ref="AK31:AO31"/>
    <mergeCell ref="AP31:AR31"/>
    <mergeCell ref="AS31:AT31"/>
    <mergeCell ref="AV31:AY31"/>
    <mergeCell ref="AZ31:BC31"/>
    <mergeCell ref="BD31:BG31"/>
    <mergeCell ref="J27:O27"/>
    <mergeCell ref="J29:Y29"/>
    <mergeCell ref="AK29:AT29"/>
    <mergeCell ref="AV29:BG29"/>
    <mergeCell ref="AV30:AY30"/>
    <mergeCell ref="AZ30:BC30"/>
    <mergeCell ref="BD30:BG30"/>
    <mergeCell ref="U31:Y31"/>
    <mergeCell ref="P30:T30"/>
    <mergeCell ref="U30:Y30"/>
    <mergeCell ref="AK30:AO30"/>
    <mergeCell ref="AP30:AR30"/>
    <mergeCell ref="AS30:AT30"/>
    <mergeCell ref="P27:T27"/>
    <mergeCell ref="U27:Y27"/>
    <mergeCell ref="BD25:BG25"/>
    <mergeCell ref="J26:O26"/>
    <mergeCell ref="P26:T26"/>
    <mergeCell ref="U26:Y26"/>
    <mergeCell ref="AK26:AO26"/>
    <mergeCell ref="AP26:AR26"/>
    <mergeCell ref="AS26:AT26"/>
    <mergeCell ref="BD23:BG23"/>
    <mergeCell ref="AK24:AO24"/>
    <mergeCell ref="AP24:AR24"/>
    <mergeCell ref="AS24:AT24"/>
    <mergeCell ref="AV24:AY24"/>
    <mergeCell ref="AZ24:BC24"/>
    <mergeCell ref="BD24:BG24"/>
    <mergeCell ref="J24:O24"/>
    <mergeCell ref="P24:T24"/>
    <mergeCell ref="U24:Y24"/>
    <mergeCell ref="AP25:AR25"/>
    <mergeCell ref="AS25:AT25"/>
    <mergeCell ref="AV25:AY25"/>
    <mergeCell ref="AZ25:BC25"/>
    <mergeCell ref="P23:T23"/>
    <mergeCell ref="U23:Y23"/>
    <mergeCell ref="AK23:AO23"/>
    <mergeCell ref="B60:AI60"/>
    <mergeCell ref="E62:K62"/>
    <mergeCell ref="V62:AI62"/>
    <mergeCell ref="J20:O20"/>
    <mergeCell ref="J22:Y22"/>
    <mergeCell ref="AK22:AT22"/>
    <mergeCell ref="J25:O25"/>
    <mergeCell ref="P25:T25"/>
    <mergeCell ref="U25:Y25"/>
    <mergeCell ref="AK25:AO25"/>
    <mergeCell ref="B55:AI55"/>
    <mergeCell ref="B56:AI56"/>
    <mergeCell ref="B57:AI57"/>
    <mergeCell ref="B58:AI58"/>
    <mergeCell ref="B59:AI59"/>
    <mergeCell ref="I38:U38"/>
    <mergeCell ref="V38:X38"/>
    <mergeCell ref="Y38:Z38"/>
    <mergeCell ref="I39:U39"/>
    <mergeCell ref="J34:O34"/>
    <mergeCell ref="P34:T34"/>
    <mergeCell ref="U34:Y34"/>
    <mergeCell ref="J31:O31"/>
    <mergeCell ref="P31:T31"/>
    <mergeCell ref="AP23:AR23"/>
    <mergeCell ref="AS23:AT23"/>
    <mergeCell ref="AV22:BG22"/>
    <mergeCell ref="AV23:AY23"/>
    <mergeCell ref="AZ23:BC23"/>
    <mergeCell ref="J18:Y18"/>
    <mergeCell ref="P19:T19"/>
    <mergeCell ref="U19:Y19"/>
    <mergeCell ref="P20:T20"/>
    <mergeCell ref="U20:Y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V41:W42 V38:X40 P34:T34 P31:Y33 P27:T27 P24:Y26 M16:AB16 M14:AB14 M12:AB12 F7:P7 Y9:AI9 Y7:AI7 AP23:AR24 AP30:AR31 E62 V62">
    <cfRule type="containsBlanks" dxfId="1118" priority="4">
      <formula>LEN(TRIM(E7))=0</formula>
    </cfRule>
  </conditionalFormatting>
  <conditionalFormatting sqref="P20:Y20">
    <cfRule type="containsBlanks" dxfId="1117" priority="2">
      <formula>LEN(TRIM(P20))=0</formula>
    </cfRule>
  </conditionalFormatting>
  <conditionalFormatting sqref="V37:X37">
    <cfRule type="containsBlanks" dxfId="1116" priority="1">
      <formula>LEN(TRIM(V37))=0</formula>
    </cfRule>
  </conditionalFormatting>
  <conditionalFormatting sqref="AV35:BH37">
    <cfRule type="notContainsBlanks" dxfId="1115" priority="5">
      <formula>LEN(TRIM(AV35))&gt;0</formula>
    </cfRule>
  </conditionalFormatting>
  <conditionalFormatting sqref="AZ24:BG25 AP25:AR26 AP32:AR33 U34:Y34 U27:Y27 AZ31:BG32">
    <cfRule type="containsText" dxfId="1114" priority="3" operator="containsText" text="CALC.">
      <formula>NOT(ISERROR(SEARCH("CALC.",U24)))</formula>
    </cfRule>
  </conditionalFormatting>
  <dataValidations count="1">
    <dataValidation type="whole" allowBlank="1" showInputMessage="1" showErrorMessage="1" error="This Remarks section is limited to 10." sqref="A55:A60" xr:uid="{8B3DCFC4-E494-4535-B8A2-B47D45698067}">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584C2-25D0-4BFE-803F-145CA21ABBD8}">
  <sheetPr codeName="Sheet9">
    <pageSetUpPr fitToPage="1"/>
  </sheetPr>
  <dimension ref="A1:BV62"/>
  <sheetViews>
    <sheetView zoomScaleNormal="100" workbookViewId="0">
      <selection activeCell="I37" sqref="I37:U37"/>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8" t="s">
        <v>919</v>
      </c>
      <c r="N5" s="948"/>
      <c r="O5" s="948"/>
      <c r="P5" s="948"/>
      <c r="Q5" s="948"/>
      <c r="R5" s="948"/>
      <c r="S5" s="948"/>
      <c r="T5" s="948"/>
      <c r="U5" s="948"/>
      <c r="V5" s="948"/>
      <c r="W5" s="948"/>
      <c r="X5" s="948"/>
      <c r="Y5" s="948"/>
      <c r="Z5" s="948"/>
      <c r="AA5" s="948"/>
      <c r="AB5" s="948"/>
      <c r="AC5" s="948"/>
      <c r="AD5" s="948"/>
      <c r="AE5" s="948"/>
      <c r="AF5" s="948"/>
      <c r="AG5" s="948"/>
      <c r="AH5" s="948"/>
      <c r="AI5" s="9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3" t="s">
        <v>48</v>
      </c>
      <c r="B7" s="953"/>
      <c r="C7" s="953"/>
      <c r="D7" s="953"/>
      <c r="E7" s="953"/>
      <c r="F7" s="920"/>
      <c r="G7" s="920"/>
      <c r="H7" s="920"/>
      <c r="I7" s="920"/>
      <c r="J7" s="920"/>
      <c r="K7" s="920"/>
      <c r="L7" s="920"/>
      <c r="M7" s="920"/>
      <c r="N7" s="920"/>
      <c r="O7" s="920"/>
      <c r="P7" s="920"/>
      <c r="Q7" s="42"/>
      <c r="R7" s="42"/>
      <c r="S7" s="42"/>
      <c r="T7" s="953" t="s">
        <v>47</v>
      </c>
      <c r="U7" s="953"/>
      <c r="V7" s="953"/>
      <c r="W7" s="953"/>
      <c r="X7" s="953"/>
      <c r="Y7" s="920"/>
      <c r="Z7" s="920"/>
      <c r="AA7" s="920"/>
      <c r="AB7" s="920"/>
      <c r="AC7" s="920"/>
      <c r="AD7" s="920"/>
      <c r="AE7" s="920"/>
      <c r="AF7" s="920"/>
      <c r="AG7" s="920"/>
      <c r="AH7" s="920"/>
      <c r="AI7" s="920"/>
      <c r="AJ7" s="5"/>
      <c r="AK7" s="955" t="s">
        <v>696</v>
      </c>
      <c r="AL7" s="956"/>
      <c r="AM7" s="956"/>
      <c r="AN7" s="956"/>
      <c r="AO7" s="956"/>
      <c r="AP7" s="956"/>
      <c r="AQ7" s="956"/>
      <c r="AR7" s="956"/>
      <c r="AS7" s="956"/>
      <c r="AT7" s="956"/>
      <c r="AU7" s="956"/>
      <c r="AV7" s="956"/>
      <c r="AW7" s="956"/>
      <c r="AX7" s="956"/>
      <c r="AY7" s="957"/>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
      <c r="BN8" s="5"/>
      <c r="BO8" s="5"/>
      <c r="BP8" s="5"/>
      <c r="BQ8" s="5"/>
      <c r="BR8" s="5"/>
      <c r="BS8" s="5"/>
    </row>
    <row r="9" spans="1:71" ht="12" customHeight="1" x14ac:dyDescent="0.2">
      <c r="A9" s="42"/>
      <c r="B9" s="42"/>
      <c r="C9" s="42"/>
      <c r="D9" s="42"/>
      <c r="E9" s="42"/>
      <c r="F9" s="42"/>
      <c r="G9" s="42"/>
      <c r="H9" s="42"/>
      <c r="I9" s="42"/>
      <c r="J9" s="42"/>
      <c r="K9" s="42"/>
      <c r="L9" s="42"/>
      <c r="M9" s="42"/>
      <c r="N9" s="42"/>
      <c r="O9" s="42"/>
      <c r="P9" s="42"/>
      <c r="Q9" s="42"/>
      <c r="R9" s="42"/>
      <c r="S9" s="42"/>
      <c r="T9" s="953" t="s">
        <v>46</v>
      </c>
      <c r="U9" s="953"/>
      <c r="V9" s="953"/>
      <c r="W9" s="953"/>
      <c r="X9" s="953"/>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60" t="s">
        <v>158</v>
      </c>
      <c r="H11" s="1061"/>
      <c r="I11" s="1061"/>
      <c r="J11" s="1061"/>
      <c r="K11" s="1061"/>
      <c r="L11" s="1061"/>
      <c r="M11" s="1061"/>
      <c r="N11" s="1061"/>
      <c r="O11" s="1061"/>
      <c r="P11" s="1061"/>
      <c r="Q11" s="1061"/>
      <c r="R11" s="1061"/>
      <c r="S11" s="1061"/>
      <c r="T11" s="1061"/>
      <c r="U11" s="1061"/>
      <c r="V11" s="1061"/>
      <c r="W11" s="1061"/>
      <c r="X11" s="1061"/>
      <c r="Y11" s="1061"/>
      <c r="Z11" s="1061"/>
      <c r="AA11" s="1061"/>
      <c r="AB11" s="1062"/>
      <c r="AC11" s="42"/>
      <c r="AD11" s="42"/>
      <c r="AE11" s="42"/>
      <c r="AF11" s="42"/>
      <c r="AG11" s="42"/>
      <c r="AH11" s="42"/>
      <c r="AI11" s="42"/>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12" t="s">
        <v>111</v>
      </c>
      <c r="H12" s="1013"/>
      <c r="I12" s="1013"/>
      <c r="J12" s="1013"/>
      <c r="K12" s="1013"/>
      <c r="L12" s="1013"/>
      <c r="M12" s="1010"/>
      <c r="N12" s="1010"/>
      <c r="O12" s="1010"/>
      <c r="P12" s="1010"/>
      <c r="Q12" s="1010"/>
      <c r="R12" s="1010"/>
      <c r="S12" s="1010"/>
      <c r="T12" s="1010"/>
      <c r="U12" s="1010"/>
      <c r="V12" s="1010"/>
      <c r="W12" s="1010"/>
      <c r="X12" s="1010"/>
      <c r="Y12" s="1010"/>
      <c r="Z12" s="1010"/>
      <c r="AA12" s="1010"/>
      <c r="AB12" s="1011"/>
      <c r="AC12" s="42"/>
      <c r="AD12" s="42"/>
      <c r="AE12" s="42"/>
      <c r="AF12" s="42"/>
      <c r="AG12" s="42"/>
      <c r="AH12" s="42"/>
      <c r="AI12" s="42"/>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1017" t="s">
        <v>334</v>
      </c>
      <c r="N13" s="1017"/>
      <c r="O13" s="1017"/>
      <c r="P13" s="1017"/>
      <c r="Q13" s="1017"/>
      <c r="R13" s="1017"/>
      <c r="S13" s="1017"/>
      <c r="T13" s="1017"/>
      <c r="U13" s="1017"/>
      <c r="V13" s="1017"/>
      <c r="W13" s="1017"/>
      <c r="X13" s="1017"/>
      <c r="Y13" s="1017"/>
      <c r="Z13" s="1017"/>
      <c r="AA13" s="1017"/>
      <c r="AB13" s="1018"/>
      <c r="AC13" s="42"/>
      <c r="AD13" s="42"/>
      <c r="AE13" s="42"/>
      <c r="AF13" s="42"/>
      <c r="AG13" s="42"/>
      <c r="AH13" s="42"/>
      <c r="AI13" s="42"/>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994"/>
      <c r="N14" s="994"/>
      <c r="O14" s="994"/>
      <c r="P14" s="994"/>
      <c r="Q14" s="994"/>
      <c r="R14" s="994"/>
      <c r="S14" s="994"/>
      <c r="T14" s="994"/>
      <c r="U14" s="994"/>
      <c r="V14" s="994"/>
      <c r="W14" s="994"/>
      <c r="X14" s="994"/>
      <c r="Y14" s="994"/>
      <c r="Z14" s="994"/>
      <c r="AA14" s="994"/>
      <c r="AB14" s="995"/>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149</v>
      </c>
      <c r="H15" s="997"/>
      <c r="I15" s="997"/>
      <c r="J15" s="997"/>
      <c r="K15" s="997"/>
      <c r="L15" s="997"/>
      <c r="M15" s="1017" t="s">
        <v>695</v>
      </c>
      <c r="N15" s="1017"/>
      <c r="O15" s="1017"/>
      <c r="P15" s="1017"/>
      <c r="Q15" s="1017"/>
      <c r="R15" s="1017"/>
      <c r="S15" s="1017"/>
      <c r="T15" s="1017"/>
      <c r="U15" s="1017"/>
      <c r="V15" s="1017"/>
      <c r="W15" s="1017"/>
      <c r="X15" s="1017"/>
      <c r="Y15" s="1017"/>
      <c r="Z15" s="1017"/>
      <c r="AA15" s="1017"/>
      <c r="AB15" s="1018"/>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3" t="s">
        <v>146</v>
      </c>
      <c r="H16" s="2244"/>
      <c r="I16" s="2244"/>
      <c r="J16" s="2244"/>
      <c r="K16" s="2244"/>
      <c r="L16" s="2244"/>
      <c r="M16" s="1020"/>
      <c r="N16" s="1020"/>
      <c r="O16" s="1020"/>
      <c r="P16" s="1020"/>
      <c r="Q16" s="1020"/>
      <c r="R16" s="1020"/>
      <c r="S16" s="1020"/>
      <c r="T16" s="1020"/>
      <c r="U16" s="1020"/>
      <c r="V16" s="1020"/>
      <c r="W16" s="1020"/>
      <c r="X16" s="1020"/>
      <c r="Y16" s="1020"/>
      <c r="Z16" s="1020"/>
      <c r="AA16" s="1020"/>
      <c r="AB16" s="102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638"/>
      <c r="N17" s="638"/>
      <c r="O17" s="638"/>
      <c r="P17" s="638"/>
      <c r="Q17" s="638"/>
      <c r="R17" s="638"/>
      <c r="S17" s="638"/>
      <c r="T17" s="638"/>
      <c r="U17" s="638"/>
      <c r="V17" s="638"/>
      <c r="W17" s="638"/>
      <c r="X17" s="638"/>
      <c r="Y17" s="638"/>
      <c r="Z17" s="638"/>
      <c r="AA17" s="638"/>
      <c r="AB17" s="638"/>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82" t="s">
        <v>884</v>
      </c>
      <c r="K18" s="983"/>
      <c r="L18" s="983"/>
      <c r="M18" s="983"/>
      <c r="N18" s="983"/>
      <c r="O18" s="983"/>
      <c r="P18" s="983"/>
      <c r="Q18" s="983"/>
      <c r="R18" s="983"/>
      <c r="S18" s="983"/>
      <c r="T18" s="983"/>
      <c r="U18" s="983"/>
      <c r="V18" s="983"/>
      <c r="W18" s="983"/>
      <c r="X18" s="983"/>
      <c r="Y18" s="98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x14ac:dyDescent="0.2">
      <c r="A19" s="42"/>
      <c r="B19" s="42"/>
      <c r="C19" s="42"/>
      <c r="D19" s="42"/>
      <c r="E19" s="42"/>
      <c r="F19" s="42"/>
      <c r="G19" s="42"/>
      <c r="H19" s="42"/>
      <c r="I19" s="42"/>
      <c r="J19" s="254"/>
      <c r="K19" s="42"/>
      <c r="L19" s="42"/>
      <c r="M19" s="42"/>
      <c r="N19" s="42"/>
      <c r="O19" s="42"/>
      <c r="P19" s="2275" t="s">
        <v>102</v>
      </c>
      <c r="Q19" s="2276"/>
      <c r="R19" s="2276"/>
      <c r="S19" s="2276"/>
      <c r="T19" s="1855"/>
      <c r="U19" s="2275" t="s">
        <v>101</v>
      </c>
      <c r="V19" s="2276"/>
      <c r="W19" s="2276"/>
      <c r="X19" s="2276"/>
      <c r="Y19" s="2277"/>
      <c r="Z19" s="42"/>
      <c r="AA19" s="42"/>
      <c r="AB19" s="42"/>
      <c r="AC19" s="42"/>
      <c r="AD19" s="42"/>
      <c r="AE19" s="42"/>
      <c r="AF19" s="42"/>
      <c r="AG19" s="42"/>
      <c r="AH19" s="42"/>
      <c r="AI19" s="42"/>
      <c r="AJ19" s="5"/>
      <c r="AK19" s="5"/>
      <c r="AL19" s="5"/>
      <c r="AM19" s="5"/>
      <c r="AN19" s="5"/>
      <c r="AO19" s="5"/>
      <c r="AP19" s="5"/>
      <c r="AQ19" s="5"/>
      <c r="AR19" s="5"/>
      <c r="AS19" s="5"/>
      <c r="AT19" s="5"/>
      <c r="AU19" s="5"/>
      <c r="AV19" s="5"/>
      <c r="AW19" s="5"/>
      <c r="AX19" s="5"/>
      <c r="AY19" s="5"/>
      <c r="AZ19" s="5"/>
      <c r="BA19" s="5"/>
      <c r="BB19" s="5"/>
      <c r="BC19" s="5"/>
      <c r="BD19" s="5"/>
      <c r="BE19" s="5"/>
      <c r="BF19" s="5"/>
      <c r="BG19" s="5"/>
      <c r="BH19" s="5"/>
      <c r="BI19" s="5"/>
      <c r="BJ19" s="5"/>
      <c r="BK19" s="5"/>
      <c r="BL19" s="5"/>
      <c r="BM19" s="5"/>
      <c r="BN19" s="5"/>
      <c r="BO19" s="5"/>
      <c r="BP19" s="5"/>
      <c r="BQ19" s="5"/>
      <c r="BR19" s="5"/>
      <c r="BS19" s="5"/>
    </row>
    <row r="20" spans="1:73" ht="12.75" thickBot="1" x14ac:dyDescent="0.25">
      <c r="A20" s="42"/>
      <c r="B20" s="42"/>
      <c r="C20" s="42"/>
      <c r="D20" s="42"/>
      <c r="E20" s="42"/>
      <c r="F20" s="42"/>
      <c r="G20" s="42"/>
      <c r="H20" s="42"/>
      <c r="I20" s="42"/>
      <c r="J20" s="1147" t="s">
        <v>333</v>
      </c>
      <c r="K20" s="1148"/>
      <c r="L20" s="1148"/>
      <c r="M20" s="1148"/>
      <c r="N20" s="1148"/>
      <c r="O20" s="1149"/>
      <c r="P20" s="880"/>
      <c r="Q20" s="881"/>
      <c r="R20" s="881"/>
      <c r="S20" s="881"/>
      <c r="T20" s="882"/>
      <c r="U20" s="2278" t="str">
        <f>BD32</f>
        <v/>
      </c>
      <c r="V20" s="2279"/>
      <c r="W20" s="2279"/>
      <c r="X20" s="2279"/>
      <c r="Y20" s="2280"/>
      <c r="Z20" s="42"/>
      <c r="AA20" s="42"/>
      <c r="AB20" s="42"/>
      <c r="AC20" s="42"/>
      <c r="AD20" s="42"/>
      <c r="AE20" s="42"/>
      <c r="AF20" s="42"/>
      <c r="AG20" s="42"/>
      <c r="AH20" s="42"/>
      <c r="AI20" s="42"/>
      <c r="AJ20" s="5"/>
      <c r="AK20" s="5"/>
      <c r="AL20" s="5"/>
      <c r="AM20" s="5"/>
      <c r="AN20" s="5"/>
      <c r="AO20" s="5"/>
      <c r="AP20" s="5"/>
      <c r="AQ20" s="5"/>
      <c r="AR20" s="5"/>
      <c r="AS20" s="5"/>
      <c r="AT20" s="5"/>
      <c r="AU20" s="5"/>
      <c r="AV20" s="5"/>
      <c r="AW20" s="5"/>
      <c r="AX20" s="5"/>
      <c r="AY20" s="5"/>
      <c r="AZ20" s="5"/>
      <c r="BA20" s="5"/>
      <c r="BB20" s="5"/>
      <c r="BC20" s="5"/>
      <c r="BD20" s="5"/>
      <c r="BE20" s="5"/>
      <c r="BF20" s="5"/>
      <c r="BG20" s="5"/>
      <c r="BH20" s="5"/>
      <c r="BI20" s="5"/>
      <c r="BJ20" s="5"/>
      <c r="BK20" s="5"/>
      <c r="BL20" s="5"/>
      <c r="BM20" s="5"/>
      <c r="BN20" s="5"/>
      <c r="BO20" s="5"/>
      <c r="BP20" s="5"/>
      <c r="BQ20" s="5"/>
      <c r="BR20" s="5"/>
      <c r="BS20" s="5"/>
    </row>
    <row r="21" spans="1:73" ht="12" customHeight="1" thickBot="1" x14ac:dyDescent="0.25">
      <c r="A21" s="42"/>
      <c r="B21" s="42"/>
      <c r="C21" s="42"/>
      <c r="D21" s="42"/>
      <c r="E21" s="42"/>
      <c r="F21" s="42"/>
      <c r="G21" s="42"/>
      <c r="H21" s="42"/>
      <c r="I21" s="42"/>
      <c r="J21" s="42"/>
      <c r="K21" s="42"/>
      <c r="L21" s="42"/>
      <c r="M21" s="42"/>
      <c r="N21" s="42"/>
      <c r="O21" s="42"/>
      <c r="P21" s="42"/>
      <c r="Q21" s="42"/>
      <c r="R21" s="42"/>
      <c r="S21" s="42"/>
      <c r="T21" s="42"/>
      <c r="U21" s="42"/>
      <c r="V21" s="42"/>
      <c r="W21" s="42"/>
      <c r="X21" s="42"/>
      <c r="Y21" s="42"/>
      <c r="Z21" s="42"/>
      <c r="AA21" s="42"/>
      <c r="AB21" s="42"/>
      <c r="AC21" s="42"/>
      <c r="AD21" s="42"/>
      <c r="AE21" s="42"/>
      <c r="AF21" s="42"/>
      <c r="AG21" s="42"/>
      <c r="AH21" s="42"/>
      <c r="AI21" s="42"/>
      <c r="AJ21" s="5"/>
      <c r="AK21" s="5"/>
      <c r="AL21" s="5"/>
      <c r="AM21" s="5"/>
      <c r="AN21" s="5"/>
      <c r="AO21" s="5"/>
      <c r="AP21" s="5"/>
      <c r="AQ21" s="5"/>
      <c r="AR21" s="5"/>
      <c r="AS21" s="5"/>
      <c r="AT21" s="5"/>
      <c r="AU21" s="5"/>
      <c r="AV21" s="5"/>
      <c r="AW21" s="5"/>
      <c r="AX21" s="5"/>
      <c r="AY21" s="5"/>
      <c r="AZ21" s="5"/>
      <c r="BA21" s="5"/>
      <c r="BB21" s="5"/>
      <c r="BC21" s="5"/>
      <c r="BD21" s="5"/>
      <c r="BE21" s="5"/>
      <c r="BF21" s="5"/>
      <c r="BG21" s="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82" t="s">
        <v>920</v>
      </c>
      <c r="K22" s="983"/>
      <c r="L22" s="983"/>
      <c r="M22" s="983"/>
      <c r="N22" s="983"/>
      <c r="O22" s="983"/>
      <c r="P22" s="983"/>
      <c r="Q22" s="983"/>
      <c r="R22" s="983"/>
      <c r="S22" s="983"/>
      <c r="T22" s="983"/>
      <c r="U22" s="983"/>
      <c r="V22" s="983"/>
      <c r="W22" s="983"/>
      <c r="X22" s="983"/>
      <c r="Y22" s="984"/>
      <c r="Z22" s="42"/>
      <c r="AA22" s="42"/>
      <c r="AB22" s="42"/>
      <c r="AC22" s="42"/>
      <c r="AD22" s="42"/>
      <c r="AE22" s="42"/>
      <c r="AF22" s="42"/>
      <c r="AG22" s="42"/>
      <c r="AH22" s="42"/>
      <c r="AI22" s="42"/>
      <c r="AJ22" s="5"/>
      <c r="AK22" s="2269" t="s">
        <v>329</v>
      </c>
      <c r="AL22" s="2270"/>
      <c r="AM22" s="2270"/>
      <c r="AN22" s="2270"/>
      <c r="AO22" s="2270"/>
      <c r="AP22" s="2270"/>
      <c r="AQ22" s="2270"/>
      <c r="AR22" s="2270"/>
      <c r="AS22" s="2270"/>
      <c r="AT22" s="2271"/>
      <c r="AU22" s="5"/>
      <c r="AV22" s="2269" t="s">
        <v>921</v>
      </c>
      <c r="AW22" s="2270"/>
      <c r="AX22" s="2270"/>
      <c r="AY22" s="2270"/>
      <c r="AZ22" s="2270"/>
      <c r="BA22" s="2270"/>
      <c r="BB22" s="2270"/>
      <c r="BC22" s="2270"/>
      <c r="BD22" s="2270"/>
      <c r="BE22" s="2270"/>
      <c r="BF22" s="2270"/>
      <c r="BG22" s="2271"/>
      <c r="BH22" s="5"/>
      <c r="BI22" s="5"/>
      <c r="BJ22" s="5"/>
      <c r="BK22" s="5"/>
      <c r="BL22" s="5"/>
      <c r="BM22" s="5"/>
      <c r="BN22" s="5"/>
      <c r="BO22" s="5"/>
      <c r="BP22" s="5"/>
      <c r="BQ22" s="5"/>
      <c r="BR22" s="5"/>
      <c r="BS22" s="5"/>
    </row>
    <row r="23" spans="1:73" ht="12" customHeight="1" thickTop="1" thickBot="1" x14ac:dyDescent="0.25">
      <c r="A23" s="42"/>
      <c r="B23" s="42"/>
      <c r="C23" s="42"/>
      <c r="D23" s="42"/>
      <c r="E23" s="42"/>
      <c r="F23" s="42"/>
      <c r="G23" s="42"/>
      <c r="H23" s="42"/>
      <c r="I23" s="42"/>
      <c r="J23" s="254"/>
      <c r="K23" s="42"/>
      <c r="L23" s="42"/>
      <c r="M23" s="42"/>
      <c r="N23" s="42"/>
      <c r="O23" s="42"/>
      <c r="P23" s="2275" t="s">
        <v>102</v>
      </c>
      <c r="Q23" s="2276"/>
      <c r="R23" s="2276"/>
      <c r="S23" s="2276"/>
      <c r="T23" s="1855"/>
      <c r="U23" s="2275" t="s">
        <v>101</v>
      </c>
      <c r="V23" s="2276"/>
      <c r="W23" s="2276"/>
      <c r="X23" s="2276"/>
      <c r="Y23" s="2277"/>
      <c r="Z23" s="42"/>
      <c r="AA23" s="42"/>
      <c r="AB23" s="42"/>
      <c r="AC23" s="42"/>
      <c r="AD23" s="42"/>
      <c r="AE23" s="42"/>
      <c r="AF23" s="42"/>
      <c r="AG23" s="42"/>
      <c r="AH23" s="42"/>
      <c r="AI23" s="42"/>
      <c r="AJ23" s="5"/>
      <c r="AK23" s="998" t="s">
        <v>327</v>
      </c>
      <c r="AL23" s="999"/>
      <c r="AM23" s="999"/>
      <c r="AN23" s="999"/>
      <c r="AO23" s="999"/>
      <c r="AP23" s="2266"/>
      <c r="AQ23" s="2266"/>
      <c r="AR23" s="2194"/>
      <c r="AS23" s="2263" t="s">
        <v>315</v>
      </c>
      <c r="AT23" s="2264"/>
      <c r="AU23" s="5"/>
      <c r="AV23" s="1560"/>
      <c r="AW23" s="1479"/>
      <c r="AX23" s="1479"/>
      <c r="AY23" s="1479"/>
      <c r="AZ23" s="1479" t="s">
        <v>326</v>
      </c>
      <c r="BA23" s="1479"/>
      <c r="BB23" s="1479"/>
      <c r="BC23" s="1479"/>
      <c r="BD23" s="1479" t="s">
        <v>325</v>
      </c>
      <c r="BE23" s="1479"/>
      <c r="BF23" s="1479"/>
      <c r="BG23" s="226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991" t="s">
        <v>324</v>
      </c>
      <c r="K24" s="992"/>
      <c r="L24" s="992"/>
      <c r="M24" s="992"/>
      <c r="N24" s="992"/>
      <c r="O24" s="993"/>
      <c r="P24" s="928"/>
      <c r="Q24" s="929"/>
      <c r="R24" s="929"/>
      <c r="S24" s="929"/>
      <c r="T24" s="930"/>
      <c r="U24" s="928"/>
      <c r="V24" s="929"/>
      <c r="W24" s="929"/>
      <c r="X24" s="929"/>
      <c r="Y24" s="2232"/>
      <c r="Z24" s="42"/>
      <c r="AA24" s="42"/>
      <c r="AB24" s="42"/>
      <c r="AC24" s="42"/>
      <c r="AD24" s="42"/>
      <c r="AE24" s="42"/>
      <c r="AF24" s="42"/>
      <c r="AG24" s="42"/>
      <c r="AH24" s="42"/>
      <c r="AI24" s="42"/>
      <c r="AJ24" s="5"/>
      <c r="AK24" s="998" t="s">
        <v>323</v>
      </c>
      <c r="AL24" s="999"/>
      <c r="AM24" s="999"/>
      <c r="AN24" s="999"/>
      <c r="AO24" s="999"/>
      <c r="AP24" s="2266"/>
      <c r="AQ24" s="2266"/>
      <c r="AR24" s="2194"/>
      <c r="AS24" s="2263" t="s">
        <v>315</v>
      </c>
      <c r="AT24" s="2264"/>
      <c r="AU24" s="5"/>
      <c r="AV24" s="998" t="s">
        <v>102</v>
      </c>
      <c r="AW24" s="999"/>
      <c r="AX24" s="999"/>
      <c r="AY24" s="999"/>
      <c r="AZ24" s="1049" t="str">
        <f>IF(500*P27*(P25-P24)/1000&lt;&gt;0,500*P27*(P25-P24)/1000,"")</f>
        <v/>
      </c>
      <c r="BA24" s="1049"/>
      <c r="BB24" s="1049"/>
      <c r="BC24" s="1049"/>
      <c r="BD24" s="1049" t="str">
        <f>IFERROR(AZ24/15,"")</f>
        <v/>
      </c>
      <c r="BE24" s="1049"/>
      <c r="BF24" s="1049"/>
      <c r="BG24" s="111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991" t="s">
        <v>322</v>
      </c>
      <c r="K25" s="992"/>
      <c r="L25" s="992"/>
      <c r="M25" s="992"/>
      <c r="N25" s="992"/>
      <c r="O25" s="993"/>
      <c r="P25" s="928"/>
      <c r="Q25" s="929"/>
      <c r="R25" s="929"/>
      <c r="S25" s="929"/>
      <c r="T25" s="930"/>
      <c r="U25" s="928"/>
      <c r="V25" s="929"/>
      <c r="W25" s="929"/>
      <c r="X25" s="929"/>
      <c r="Y25" s="2232"/>
      <c r="Z25" s="42"/>
      <c r="AA25" s="42"/>
      <c r="AB25" s="42"/>
      <c r="AC25" s="42"/>
      <c r="AD25" s="42"/>
      <c r="AE25" s="42"/>
      <c r="AF25" s="42"/>
      <c r="AG25" s="42"/>
      <c r="AH25" s="42"/>
      <c r="AI25" s="42"/>
      <c r="AJ25" s="5"/>
      <c r="AK25" s="998" t="s">
        <v>320</v>
      </c>
      <c r="AL25" s="999"/>
      <c r="AM25" s="999"/>
      <c r="AN25" s="999"/>
      <c r="AO25" s="999"/>
      <c r="AP25" s="2261" t="str">
        <f>IF(AP24-AP23&lt;&gt;0,AP24-AP23,"")</f>
        <v/>
      </c>
      <c r="AQ25" s="2261"/>
      <c r="AR25" s="2262"/>
      <c r="AS25" s="2263" t="s">
        <v>315</v>
      </c>
      <c r="AT25" s="2264"/>
      <c r="AU25" s="5"/>
      <c r="AV25" s="2255" t="s">
        <v>101</v>
      </c>
      <c r="AW25" s="2256"/>
      <c r="AX25" s="2256"/>
      <c r="AY25" s="2256"/>
      <c r="AZ25" s="2272" t="str">
        <f>IFERROR(500*U27*(U25-U24)/1000,"")</f>
        <v/>
      </c>
      <c r="BA25" s="2273"/>
      <c r="BB25" s="2273"/>
      <c r="BC25" s="2274"/>
      <c r="BD25" s="2253" t="str">
        <f>IFERROR(AZ25/15,"")</f>
        <v/>
      </c>
      <c r="BE25" s="2253"/>
      <c r="BF25" s="2253"/>
      <c r="BG25" s="2254"/>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91" t="s">
        <v>321</v>
      </c>
      <c r="K26" s="992"/>
      <c r="L26" s="992"/>
      <c r="M26" s="992"/>
      <c r="N26" s="992"/>
      <c r="O26" s="993"/>
      <c r="P26" s="928"/>
      <c r="Q26" s="929"/>
      <c r="R26" s="929"/>
      <c r="S26" s="929"/>
      <c r="T26" s="930"/>
      <c r="U26" s="928"/>
      <c r="V26" s="929"/>
      <c r="W26" s="929"/>
      <c r="X26" s="929"/>
      <c r="Y26" s="2232"/>
      <c r="Z26" s="42"/>
      <c r="AA26" s="42"/>
      <c r="AB26" s="42"/>
      <c r="AC26" s="42"/>
      <c r="AD26" s="42"/>
      <c r="AE26" s="42"/>
      <c r="AF26" s="42"/>
      <c r="AG26" s="42"/>
      <c r="AH26" s="42"/>
      <c r="AI26" s="42"/>
      <c r="AJ26" s="5"/>
      <c r="AK26" s="2255" t="s">
        <v>320</v>
      </c>
      <c r="AL26" s="2256"/>
      <c r="AM26" s="2256"/>
      <c r="AN26" s="2256"/>
      <c r="AO26" s="2256"/>
      <c r="AP26" s="2257" t="str">
        <f>IFERROR(AP25*2.31,"")</f>
        <v/>
      </c>
      <c r="AQ26" s="2257"/>
      <c r="AR26" s="2258"/>
      <c r="AS26" s="2259" t="s">
        <v>319</v>
      </c>
      <c r="AT26" s="2260"/>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Bot="1" x14ac:dyDescent="0.25">
      <c r="A27" s="42"/>
      <c r="B27" s="42"/>
      <c r="C27" s="42"/>
      <c r="D27" s="42"/>
      <c r="E27" s="42"/>
      <c r="F27" s="42"/>
      <c r="G27" s="42"/>
      <c r="H27" s="42"/>
      <c r="I27" s="42"/>
      <c r="J27" s="1147" t="s">
        <v>287</v>
      </c>
      <c r="K27" s="1148"/>
      <c r="L27" s="1148"/>
      <c r="M27" s="1148"/>
      <c r="N27" s="1148"/>
      <c r="O27" s="1149"/>
      <c r="P27" s="903"/>
      <c r="Q27" s="904"/>
      <c r="R27" s="904"/>
      <c r="S27" s="904"/>
      <c r="T27" s="905"/>
      <c r="U27" s="1066" t="str">
        <f>IFERROR(SQRT(U26/P26)*P27,"")</f>
        <v/>
      </c>
      <c r="V27" s="1067"/>
      <c r="W27" s="1067"/>
      <c r="X27" s="1067"/>
      <c r="Y27" s="1068"/>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5"/>
      <c r="BK27" s="5"/>
      <c r="BL27" s="5"/>
      <c r="BM27" s="5"/>
      <c r="BN27" s="5"/>
      <c r="BO27" s="5"/>
      <c r="BP27" s="5"/>
      <c r="BQ27" s="5"/>
      <c r="BR27" s="5"/>
      <c r="BS27" s="5"/>
      <c r="BT27" s="2"/>
      <c r="BU27" s="2"/>
    </row>
    <row r="28" spans="1:73" ht="12" customHeight="1" thickBot="1" x14ac:dyDescent="0.25">
      <c r="A28" s="42"/>
      <c r="B28" s="42"/>
      <c r="C28" s="42"/>
      <c r="D28" s="42"/>
      <c r="E28" s="42"/>
      <c r="F28" s="42"/>
      <c r="G28" s="42"/>
      <c r="H28" s="42"/>
      <c r="I28" s="42"/>
      <c r="J28" s="42"/>
      <c r="K28" s="42"/>
      <c r="L28" s="42"/>
      <c r="M28" s="42"/>
      <c r="N28" s="42"/>
      <c r="O28" s="42"/>
      <c r="P28" s="42"/>
      <c r="Q28" s="42"/>
      <c r="R28" s="42"/>
      <c r="S28" s="42"/>
      <c r="T28" s="42"/>
      <c r="U28" s="42"/>
      <c r="V28" s="42"/>
      <c r="W28" s="42"/>
      <c r="X28" s="42"/>
      <c r="Y28" s="42"/>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82" t="s">
        <v>376</v>
      </c>
      <c r="K29" s="983"/>
      <c r="L29" s="983"/>
      <c r="M29" s="983"/>
      <c r="N29" s="983"/>
      <c r="O29" s="983"/>
      <c r="P29" s="983"/>
      <c r="Q29" s="983"/>
      <c r="R29" s="983"/>
      <c r="S29" s="983"/>
      <c r="T29" s="983"/>
      <c r="U29" s="983"/>
      <c r="V29" s="983"/>
      <c r="W29" s="983"/>
      <c r="X29" s="983"/>
      <c r="Y29" s="984"/>
      <c r="Z29" s="42"/>
      <c r="AA29" s="42"/>
      <c r="AB29" s="42"/>
      <c r="AC29" s="42"/>
      <c r="AD29" s="42"/>
      <c r="AE29" s="42"/>
      <c r="AF29" s="42"/>
      <c r="AG29" s="42"/>
      <c r="AH29" s="42"/>
      <c r="AI29" s="42"/>
      <c r="AJ29" s="5"/>
      <c r="AK29" s="2269" t="s">
        <v>332</v>
      </c>
      <c r="AL29" s="2270"/>
      <c r="AM29" s="2270"/>
      <c r="AN29" s="2270"/>
      <c r="AO29" s="2270"/>
      <c r="AP29" s="2270"/>
      <c r="AQ29" s="2270"/>
      <c r="AR29" s="2270"/>
      <c r="AS29" s="2270"/>
      <c r="AT29" s="2271"/>
      <c r="AU29" s="5"/>
      <c r="AV29" s="2269" t="s">
        <v>331</v>
      </c>
      <c r="AW29" s="2270"/>
      <c r="AX29" s="2270"/>
      <c r="AY29" s="2270"/>
      <c r="AZ29" s="2270"/>
      <c r="BA29" s="2270"/>
      <c r="BB29" s="2270"/>
      <c r="BC29" s="2270"/>
      <c r="BD29" s="2270"/>
      <c r="BE29" s="2270"/>
      <c r="BF29" s="2270"/>
      <c r="BG29" s="2271"/>
      <c r="BH29" s="5"/>
      <c r="BI29" s="5"/>
      <c r="BJ29" s="5"/>
      <c r="BK29" s="5"/>
      <c r="BL29" s="5"/>
      <c r="BM29" s="5"/>
      <c r="BN29" s="5"/>
      <c r="BO29" s="5"/>
      <c r="BP29" s="5"/>
      <c r="BQ29" s="5"/>
      <c r="BR29" s="5"/>
      <c r="BS29" s="5"/>
      <c r="BT29" s="626"/>
      <c r="BU29" s="625"/>
    </row>
    <row r="30" spans="1:73" ht="12" customHeight="1" thickTop="1" x14ac:dyDescent="0.2">
      <c r="A30" s="42"/>
      <c r="B30" s="42"/>
      <c r="C30" s="42"/>
      <c r="D30" s="42"/>
      <c r="E30" s="42"/>
      <c r="F30" s="42"/>
      <c r="G30" s="42"/>
      <c r="H30" s="42"/>
      <c r="I30" s="42"/>
      <c r="J30" s="254"/>
      <c r="K30" s="42"/>
      <c r="L30" s="42"/>
      <c r="M30" s="42"/>
      <c r="N30" s="42"/>
      <c r="O30" s="42"/>
      <c r="P30" s="1063" t="s">
        <v>102</v>
      </c>
      <c r="Q30" s="1063"/>
      <c r="R30" s="1063"/>
      <c r="S30" s="1063"/>
      <c r="T30" s="1063"/>
      <c r="U30" s="1063" t="s">
        <v>101</v>
      </c>
      <c r="V30" s="1063"/>
      <c r="W30" s="1063"/>
      <c r="X30" s="1063"/>
      <c r="Y30" s="1064"/>
      <c r="Z30" s="42"/>
      <c r="AA30" s="42"/>
      <c r="AB30" s="42"/>
      <c r="AC30" s="42"/>
      <c r="AD30" s="42"/>
      <c r="AE30" s="42"/>
      <c r="AF30" s="42"/>
      <c r="AG30" s="42"/>
      <c r="AH30" s="42"/>
      <c r="AI30" s="42"/>
      <c r="AJ30" s="5"/>
      <c r="AK30" s="998" t="s">
        <v>327</v>
      </c>
      <c r="AL30" s="999"/>
      <c r="AM30" s="999"/>
      <c r="AN30" s="999"/>
      <c r="AO30" s="999"/>
      <c r="AP30" s="2266"/>
      <c r="AQ30" s="2266"/>
      <c r="AR30" s="2194"/>
      <c r="AS30" s="2263" t="s">
        <v>315</v>
      </c>
      <c r="AT30" s="2264"/>
      <c r="AU30" s="5"/>
      <c r="AV30" s="1560"/>
      <c r="AW30" s="1479"/>
      <c r="AX30" s="1479"/>
      <c r="AY30" s="1479"/>
      <c r="AZ30" s="1479" t="s">
        <v>326</v>
      </c>
      <c r="BA30" s="1479"/>
      <c r="BB30" s="1479"/>
      <c r="BC30" s="1479"/>
      <c r="BD30" s="1479" t="s">
        <v>325</v>
      </c>
      <c r="BE30" s="1479"/>
      <c r="BF30" s="1479"/>
      <c r="BG30" s="2265"/>
      <c r="BH30" s="5"/>
      <c r="BI30" s="5"/>
      <c r="BJ30" s="1294"/>
      <c r="BK30" s="1294"/>
      <c r="BL30" s="1294"/>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91" t="s">
        <v>324</v>
      </c>
      <c r="K31" s="992"/>
      <c r="L31" s="992"/>
      <c r="M31" s="992"/>
      <c r="N31" s="992"/>
      <c r="O31" s="993"/>
      <c r="P31" s="933"/>
      <c r="Q31" s="933"/>
      <c r="R31" s="933"/>
      <c r="S31" s="933"/>
      <c r="T31" s="933"/>
      <c r="U31" s="933"/>
      <c r="V31" s="933"/>
      <c r="W31" s="933"/>
      <c r="X31" s="933"/>
      <c r="Y31" s="2203"/>
      <c r="Z31" s="42"/>
      <c r="AA31" s="42"/>
      <c r="AB31" s="42"/>
      <c r="AC31" s="42"/>
      <c r="AD31" s="42"/>
      <c r="AE31" s="42"/>
      <c r="AF31" s="42"/>
      <c r="AG31" s="42"/>
      <c r="AH31" s="42"/>
      <c r="AI31" s="42"/>
      <c r="AJ31" s="5"/>
      <c r="AK31" s="998" t="s">
        <v>323</v>
      </c>
      <c r="AL31" s="999"/>
      <c r="AM31" s="999"/>
      <c r="AN31" s="999"/>
      <c r="AO31" s="999"/>
      <c r="AP31" s="2266"/>
      <c r="AQ31" s="2266"/>
      <c r="AR31" s="2194"/>
      <c r="AS31" s="2263" t="s">
        <v>315</v>
      </c>
      <c r="AT31" s="2264"/>
      <c r="AU31" s="5"/>
      <c r="AV31" s="998" t="s">
        <v>102</v>
      </c>
      <c r="AW31" s="999"/>
      <c r="AX31" s="999"/>
      <c r="AY31" s="999"/>
      <c r="AZ31" s="2267">
        <f>IFERROR(500*P34*(P31-P32)/1000,"")</f>
        <v>0</v>
      </c>
      <c r="BA31" s="2267"/>
      <c r="BB31" s="2267"/>
      <c r="BC31" s="2267"/>
      <c r="BD31" s="2267">
        <f>IFERROR(AZ31/12,"")</f>
        <v>0</v>
      </c>
      <c r="BE31" s="2267"/>
      <c r="BF31" s="2267"/>
      <c r="BG31" s="2268"/>
      <c r="BH31" s="5"/>
      <c r="BI31" s="5"/>
      <c r="BJ31" s="5"/>
      <c r="BK31" s="5"/>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96" t="s">
        <v>322</v>
      </c>
      <c r="K32" s="997"/>
      <c r="L32" s="997"/>
      <c r="M32" s="997"/>
      <c r="N32" s="997"/>
      <c r="O32" s="997"/>
      <c r="P32" s="933"/>
      <c r="Q32" s="933"/>
      <c r="R32" s="933"/>
      <c r="S32" s="933"/>
      <c r="T32" s="933"/>
      <c r="U32" s="933"/>
      <c r="V32" s="933"/>
      <c r="W32" s="933"/>
      <c r="X32" s="933"/>
      <c r="Y32" s="2203"/>
      <c r="Z32" s="42"/>
      <c r="AA32" s="42"/>
      <c r="AB32" s="42"/>
      <c r="AC32" s="42"/>
      <c r="AD32" s="42"/>
      <c r="AE32" s="42"/>
      <c r="AF32" s="42"/>
      <c r="AG32" s="42"/>
      <c r="AH32" s="42"/>
      <c r="AI32" s="42"/>
      <c r="AJ32" s="5"/>
      <c r="AK32" s="998" t="s">
        <v>320</v>
      </c>
      <c r="AL32" s="999"/>
      <c r="AM32" s="999"/>
      <c r="AN32" s="999"/>
      <c r="AO32" s="999"/>
      <c r="AP32" s="2261" t="str">
        <f>IF(AP31-AP30&lt;&gt;0,AP31-AP30,"")</f>
        <v/>
      </c>
      <c r="AQ32" s="2261"/>
      <c r="AR32" s="2262"/>
      <c r="AS32" s="2263" t="s">
        <v>315</v>
      </c>
      <c r="AT32" s="2264"/>
      <c r="AU32" s="5"/>
      <c r="AV32" s="2255" t="s">
        <v>101</v>
      </c>
      <c r="AW32" s="2256"/>
      <c r="AX32" s="2256"/>
      <c r="AY32" s="2256"/>
      <c r="AZ32" s="2253" t="str">
        <f>IFERROR(500*U34*(U31-U32)/1000,"")</f>
        <v/>
      </c>
      <c r="BA32" s="2253"/>
      <c r="BB32" s="2253"/>
      <c r="BC32" s="2253"/>
      <c r="BD32" s="2253" t="str">
        <f>IFERROR(AZ32/12,"")</f>
        <v/>
      </c>
      <c r="BE32" s="2253"/>
      <c r="BF32" s="2253"/>
      <c r="BG32" s="2254"/>
      <c r="BH32" s="5"/>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991" t="s">
        <v>321</v>
      </c>
      <c r="K33" s="992"/>
      <c r="L33" s="992"/>
      <c r="M33" s="992"/>
      <c r="N33" s="992"/>
      <c r="O33" s="993"/>
      <c r="P33" s="933"/>
      <c r="Q33" s="933"/>
      <c r="R33" s="933"/>
      <c r="S33" s="933"/>
      <c r="T33" s="933"/>
      <c r="U33" s="933"/>
      <c r="V33" s="933"/>
      <c r="W33" s="933"/>
      <c r="X33" s="933"/>
      <c r="Y33" s="2203"/>
      <c r="Z33" s="42"/>
      <c r="AA33" s="42"/>
      <c r="AB33" s="42"/>
      <c r="AC33" s="42"/>
      <c r="AD33" s="42"/>
      <c r="AE33" s="42"/>
      <c r="AF33" s="42"/>
      <c r="AG33" s="42"/>
      <c r="AH33" s="42"/>
      <c r="AI33" s="42"/>
      <c r="AJ33" s="5"/>
      <c r="AK33" s="2255" t="s">
        <v>320</v>
      </c>
      <c r="AL33" s="2256"/>
      <c r="AM33" s="2256"/>
      <c r="AN33" s="2256"/>
      <c r="AO33" s="2256"/>
      <c r="AP33" s="2257" t="str">
        <f>IFERROR(AP32*2.31,"")</f>
        <v/>
      </c>
      <c r="AQ33" s="2257"/>
      <c r="AR33" s="2258"/>
      <c r="AS33" s="2259" t="s">
        <v>319</v>
      </c>
      <c r="AT33" s="2260"/>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42" t="s">
        <v>287</v>
      </c>
      <c r="K34" s="1043"/>
      <c r="L34" s="1043"/>
      <c r="M34" s="1043"/>
      <c r="N34" s="1043"/>
      <c r="O34" s="1043"/>
      <c r="P34" s="1476"/>
      <c r="Q34" s="1476"/>
      <c r="R34" s="1476"/>
      <c r="S34" s="1476"/>
      <c r="T34" s="1476"/>
      <c r="U34" s="1178" t="str">
        <f>IFERROR(SQRT(U33/P33)*P34,"")</f>
        <v/>
      </c>
      <c r="V34" s="1178"/>
      <c r="W34" s="1178"/>
      <c r="X34" s="1178"/>
      <c r="Y34" s="1179"/>
      <c r="Z34" s="42"/>
      <c r="AA34" s="42"/>
      <c r="AB34" s="42"/>
      <c r="AC34" s="42"/>
      <c r="AD34" s="42"/>
      <c r="AE34" s="42"/>
      <c r="AF34" s="42"/>
      <c r="AG34" s="42"/>
      <c r="AH34" s="42"/>
      <c r="AI34" s="42"/>
      <c r="AJ34" s="5"/>
      <c r="AK34" s="5"/>
      <c r="AL34" s="5"/>
      <c r="AM34" s="5"/>
      <c r="AN34" s="5"/>
      <c r="AO34" s="5"/>
      <c r="AP34" s="5"/>
      <c r="AQ34" s="5"/>
      <c r="AR34" s="5"/>
      <c r="AS34" s="5"/>
      <c r="AT34" s="5"/>
      <c r="AU34" s="5"/>
      <c r="AV34" s="955" t="s">
        <v>318</v>
      </c>
      <c r="AW34" s="956"/>
      <c r="AX34" s="956"/>
      <c r="AY34" s="956"/>
      <c r="AZ34" s="956"/>
      <c r="BA34" s="956"/>
      <c r="BB34" s="956"/>
      <c r="BC34" s="956"/>
      <c r="BD34" s="956"/>
      <c r="BE34" s="956"/>
      <c r="BF34" s="956"/>
      <c r="BG34" s="956"/>
      <c r="BH34" s="957"/>
      <c r="BI34" s="629"/>
      <c r="BJ34" s="629"/>
      <c r="BK34" s="629"/>
      <c r="BL34" s="5"/>
      <c r="BM34" s="5"/>
      <c r="BN34" s="5"/>
      <c r="BO34" s="5"/>
      <c r="BP34" s="5"/>
      <c r="BQ34" s="5"/>
      <c r="BR34" s="5"/>
      <c r="BS34" s="5"/>
    </row>
    <row r="35" spans="1:73" ht="12" customHeight="1" thickBot="1" x14ac:dyDescent="0.25">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1488" t="str">
        <f>IFERROR(IF(AZ25&lt;AZ32*1.02,"Act. Cond. Is not &gt; than Act. Evap. + 2% by "&amp;ROUND(AZ32*1.02-AZ25,0)&amp;" MBH.",""),"")</f>
        <v/>
      </c>
      <c r="AW35" s="1489"/>
      <c r="AX35" s="1489"/>
      <c r="AY35" s="1489"/>
      <c r="AZ35" s="1489"/>
      <c r="BA35" s="1489"/>
      <c r="BB35" s="1489"/>
      <c r="BC35" s="1489"/>
      <c r="BD35" s="1489"/>
      <c r="BE35" s="1489"/>
      <c r="BF35" s="1489"/>
      <c r="BG35" s="1489"/>
      <c r="BH35" s="1490"/>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1060" t="s">
        <v>317</v>
      </c>
      <c r="J36" s="1061"/>
      <c r="K36" s="1061"/>
      <c r="L36" s="1061"/>
      <c r="M36" s="1061"/>
      <c r="N36" s="1061"/>
      <c r="O36" s="1061"/>
      <c r="P36" s="1061"/>
      <c r="Q36" s="1061"/>
      <c r="R36" s="1061"/>
      <c r="S36" s="1061"/>
      <c r="T36" s="1061"/>
      <c r="U36" s="1061"/>
      <c r="V36" s="1061"/>
      <c r="W36" s="1061"/>
      <c r="X36" s="1061"/>
      <c r="Y36" s="1061"/>
      <c r="Z36" s="1062"/>
      <c r="AA36" s="42"/>
      <c r="AB36" s="42"/>
      <c r="AC36" s="42"/>
      <c r="AD36" s="42"/>
      <c r="AE36" s="42"/>
      <c r="AF36" s="42"/>
      <c r="AG36" s="42"/>
      <c r="AH36" s="42"/>
      <c r="AI36" s="42"/>
      <c r="AJ36" s="5"/>
      <c r="AK36" s="5"/>
      <c r="AL36" s="5"/>
      <c r="AM36" s="5"/>
      <c r="AN36" s="5"/>
      <c r="AO36" s="5"/>
      <c r="AP36" s="5"/>
      <c r="AQ36" s="5"/>
      <c r="AR36" s="5"/>
      <c r="AS36" s="5"/>
      <c r="AT36" s="5"/>
      <c r="AU36" s="5"/>
      <c r="AV36" s="1491"/>
      <c r="AW36" s="1492"/>
      <c r="AX36" s="1492"/>
      <c r="AY36" s="1492"/>
      <c r="AZ36" s="1492"/>
      <c r="BA36" s="1492"/>
      <c r="BB36" s="1492"/>
      <c r="BC36" s="1492"/>
      <c r="BD36" s="1492"/>
      <c r="BE36" s="1492"/>
      <c r="BF36" s="1492"/>
      <c r="BG36" s="1492"/>
      <c r="BH36" s="1493"/>
      <c r="BI36" s="5"/>
      <c r="BJ36" s="5"/>
      <c r="BK36" s="5"/>
      <c r="BL36" s="5"/>
      <c r="BM36" s="5"/>
      <c r="BN36" s="5"/>
      <c r="BO36" s="5"/>
      <c r="BP36" s="5"/>
      <c r="BQ36" s="5"/>
      <c r="BR36" s="5"/>
      <c r="BS36" s="5"/>
    </row>
    <row r="37" spans="1:73" ht="12" customHeight="1" thickTop="1" x14ac:dyDescent="0.2">
      <c r="A37" s="42"/>
      <c r="B37" s="42"/>
      <c r="C37" s="42"/>
      <c r="D37" s="42"/>
      <c r="E37" s="42"/>
      <c r="F37" s="42"/>
      <c r="G37" s="42"/>
      <c r="H37" s="42"/>
      <c r="I37" s="1012" t="s">
        <v>1009</v>
      </c>
      <c r="J37" s="1013"/>
      <c r="K37" s="1013"/>
      <c r="L37" s="1013"/>
      <c r="M37" s="1013"/>
      <c r="N37" s="1013"/>
      <c r="O37" s="1013"/>
      <c r="P37" s="1013"/>
      <c r="Q37" s="1013"/>
      <c r="R37" s="1013"/>
      <c r="S37" s="1013"/>
      <c r="T37" s="1013"/>
      <c r="U37" s="1013"/>
      <c r="V37" s="2250"/>
      <c r="W37" s="2250"/>
      <c r="X37" s="2250"/>
      <c r="Y37" s="2251" t="s">
        <v>312</v>
      </c>
      <c r="Z37" s="2252"/>
      <c r="AA37" s="42"/>
      <c r="AB37" s="42"/>
      <c r="AC37" s="42"/>
      <c r="AD37" s="42"/>
      <c r="AE37" s="42"/>
      <c r="AF37" s="42"/>
      <c r="AG37" s="42"/>
      <c r="AH37" s="42"/>
      <c r="AI37" s="42"/>
      <c r="AJ37" s="5"/>
      <c r="AK37" s="5"/>
      <c r="AL37" s="5"/>
      <c r="AM37" s="5"/>
      <c r="AN37" s="5"/>
      <c r="AO37" s="5"/>
      <c r="AP37" s="5"/>
      <c r="AQ37" s="5"/>
      <c r="AR37" s="5"/>
      <c r="AS37" s="5"/>
      <c r="AT37" s="5"/>
      <c r="AU37" s="5"/>
      <c r="AV37" s="663"/>
      <c r="AW37" s="663"/>
      <c r="AX37" s="663"/>
      <c r="AY37" s="663"/>
      <c r="AZ37" s="663"/>
      <c r="BA37" s="663"/>
      <c r="BB37" s="663"/>
      <c r="BC37" s="663"/>
      <c r="BD37" s="663"/>
      <c r="BE37" s="663"/>
      <c r="BF37" s="663"/>
      <c r="BG37" s="663"/>
      <c r="BH37" s="663"/>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1012" t="s">
        <v>922</v>
      </c>
      <c r="J38" s="1013"/>
      <c r="K38" s="1013"/>
      <c r="L38" s="1013"/>
      <c r="M38" s="1013"/>
      <c r="N38" s="1013"/>
      <c r="O38" s="1013"/>
      <c r="P38" s="1013"/>
      <c r="Q38" s="1013"/>
      <c r="R38" s="1013"/>
      <c r="S38" s="1013"/>
      <c r="T38" s="1013"/>
      <c r="U38" s="1013"/>
      <c r="V38" s="2219"/>
      <c r="W38" s="2219"/>
      <c r="X38" s="2219"/>
      <c r="Y38" s="2251" t="s">
        <v>315</v>
      </c>
      <c r="Z38" s="225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243" t="s">
        <v>316</v>
      </c>
      <c r="J39" s="2244"/>
      <c r="K39" s="2244"/>
      <c r="L39" s="2244"/>
      <c r="M39" s="2244"/>
      <c r="N39" s="2244"/>
      <c r="O39" s="2244"/>
      <c r="P39" s="2244"/>
      <c r="Q39" s="2244"/>
      <c r="R39" s="2244"/>
      <c r="S39" s="2244"/>
      <c r="T39" s="2244"/>
      <c r="U39" s="2244"/>
      <c r="V39" s="2245"/>
      <c r="W39" s="2245"/>
      <c r="X39" s="2245"/>
      <c r="Y39" s="2246" t="s">
        <v>315</v>
      </c>
      <c r="Z39" s="2247"/>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996" t="s">
        <v>923</v>
      </c>
      <c r="J40" s="997"/>
      <c r="K40" s="997"/>
      <c r="L40" s="997"/>
      <c r="M40" s="997"/>
      <c r="N40" s="997"/>
      <c r="O40" s="997"/>
      <c r="P40" s="997"/>
      <c r="Q40" s="997"/>
      <c r="R40" s="997"/>
      <c r="S40" s="997"/>
      <c r="T40" s="997"/>
      <c r="U40" s="997"/>
      <c r="V40" s="1076"/>
      <c r="W40" s="1076"/>
      <c r="X40" s="2248" t="s">
        <v>313</v>
      </c>
      <c r="Y40" s="2248"/>
      <c r="Z40" s="2249"/>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thickBot="1" x14ac:dyDescent="0.25">
      <c r="A41" s="42"/>
      <c r="B41" s="42"/>
      <c r="C41" s="42"/>
      <c r="D41" s="42"/>
      <c r="E41" s="42"/>
      <c r="F41" s="42"/>
      <c r="G41" s="42"/>
      <c r="H41" s="42"/>
      <c r="I41" s="1042" t="s">
        <v>890</v>
      </c>
      <c r="J41" s="1043"/>
      <c r="K41" s="1043"/>
      <c r="L41" s="1043"/>
      <c r="M41" s="1043"/>
      <c r="N41" s="1043"/>
      <c r="O41" s="1043"/>
      <c r="P41" s="1043"/>
      <c r="Q41" s="1043"/>
      <c r="R41" s="1043"/>
      <c r="S41" s="1043"/>
      <c r="T41" s="1043"/>
      <c r="U41" s="1043"/>
      <c r="V41" s="2223"/>
      <c r="W41" s="2223"/>
      <c r="X41" s="1057" t="s">
        <v>313</v>
      </c>
      <c r="Y41" s="1057" t="s">
        <v>312</v>
      </c>
      <c r="Z41" s="1058"/>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1497"/>
      <c r="J42" s="1497"/>
      <c r="K42" s="1497"/>
      <c r="L42" s="1497"/>
      <c r="M42" s="1497"/>
      <c r="N42" s="1497"/>
      <c r="O42" s="1497"/>
      <c r="P42" s="1497"/>
      <c r="Q42" s="1497"/>
      <c r="R42" s="1497"/>
      <c r="S42" s="1497"/>
      <c r="T42" s="1497"/>
      <c r="U42" s="1497"/>
      <c r="V42" s="42"/>
      <c r="W42" s="42"/>
      <c r="X42" s="2242"/>
      <c r="Y42" s="2242"/>
      <c r="Z42" s="2242"/>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thickBot="1" x14ac:dyDescent="0.25">
      <c r="A43" s="42"/>
      <c r="B43" s="42"/>
      <c r="C43" s="42"/>
      <c r="D43" s="42"/>
      <c r="E43" s="42"/>
      <c r="F43" s="42"/>
      <c r="G43" s="42"/>
      <c r="H43" s="42"/>
      <c r="I43" s="42"/>
      <c r="J43" s="42"/>
      <c r="K43" s="42"/>
      <c r="L43" s="42"/>
      <c r="M43" s="42"/>
      <c r="N43" s="42"/>
      <c r="O43" s="42"/>
      <c r="P43" s="42"/>
      <c r="Q43" s="42"/>
      <c r="R43" s="42"/>
      <c r="S43" s="42"/>
      <c r="T43" s="42"/>
      <c r="U43" s="42"/>
      <c r="V43" s="42"/>
      <c r="W43" s="42"/>
      <c r="X43" s="42"/>
      <c r="Y43" s="42"/>
      <c r="Z43" s="42"/>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1"/>
      <c r="J44" s="252"/>
      <c r="K44" s="252"/>
      <c r="L44" s="252"/>
      <c r="M44" s="252"/>
      <c r="N44" s="252"/>
      <c r="O44" s="252"/>
      <c r="P44" s="252"/>
      <c r="Q44" s="252"/>
      <c r="R44" s="252"/>
      <c r="S44" s="252"/>
      <c r="T44" s="252"/>
      <c r="U44" s="252"/>
      <c r="V44" s="252"/>
      <c r="W44" s="252"/>
      <c r="X44" s="252"/>
      <c r="Y44" s="252"/>
      <c r="Z44" s="253"/>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c r="C47" s="42"/>
      <c r="D47" s="42"/>
      <c r="E47" s="42"/>
      <c r="F47" s="42"/>
      <c r="G47" s="42"/>
      <c r="H47" s="42"/>
      <c r="I47" s="254"/>
      <c r="J47" s="42"/>
      <c r="K47" s="42"/>
      <c r="L47" s="42"/>
      <c r="M47" s="42"/>
      <c r="N47" s="42"/>
      <c r="O47" s="42"/>
      <c r="P47" s="42"/>
      <c r="Q47" s="42"/>
      <c r="R47" s="42"/>
      <c r="S47" s="42"/>
      <c r="T47" s="42"/>
      <c r="U47" s="42"/>
      <c r="V47" s="42"/>
      <c r="W47" s="42"/>
      <c r="X47" s="42"/>
      <c r="Y47" s="42"/>
      <c r="Z47" s="255"/>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254"/>
      <c r="J48" s="42"/>
      <c r="K48" s="42"/>
      <c r="L48" s="42"/>
      <c r="M48" s="42"/>
      <c r="N48" s="42"/>
      <c r="O48" s="42"/>
      <c r="P48" s="42"/>
      <c r="Q48" s="42"/>
      <c r="R48" s="42"/>
      <c r="S48" s="42"/>
      <c r="T48" s="42"/>
      <c r="U48" s="42"/>
      <c r="V48" s="42"/>
      <c r="W48" s="42"/>
      <c r="X48" s="42"/>
      <c r="Y48" s="42"/>
      <c r="Z48" s="255"/>
      <c r="AA48" s="42"/>
      <c r="AB48" s="42"/>
      <c r="AC48" s="42"/>
      <c r="AD48" s="42"/>
      <c r="AE48" s="42"/>
      <c r="AF48" s="42"/>
      <c r="AG48" s="42"/>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c r="C49" s="42"/>
      <c r="D49" s="42"/>
      <c r="E49" s="42"/>
      <c r="F49" s="42"/>
      <c r="G49" s="42"/>
      <c r="H49" s="42"/>
      <c r="I49" s="254"/>
      <c r="J49" s="42"/>
      <c r="K49" s="42"/>
      <c r="L49" s="42"/>
      <c r="M49" s="42"/>
      <c r="N49" s="42"/>
      <c r="O49" s="42"/>
      <c r="P49" s="42"/>
      <c r="Q49" s="42"/>
      <c r="R49" s="42"/>
      <c r="S49" s="42"/>
      <c r="T49" s="42"/>
      <c r="U49" s="42"/>
      <c r="V49" s="42"/>
      <c r="W49" s="42"/>
      <c r="X49" s="42"/>
      <c r="Y49" s="42"/>
      <c r="Z49" s="255"/>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254"/>
      <c r="J50" s="42"/>
      <c r="K50" s="42"/>
      <c r="L50" s="42"/>
      <c r="M50" s="42"/>
      <c r="N50" s="42"/>
      <c r="O50" s="42"/>
      <c r="P50" s="42"/>
      <c r="Q50" s="42"/>
      <c r="R50" s="42"/>
      <c r="S50" s="42"/>
      <c r="T50" s="42"/>
      <c r="U50" s="42"/>
      <c r="V50" s="42"/>
      <c r="W50" s="42"/>
      <c r="X50" s="42"/>
      <c r="Y50" s="42"/>
      <c r="Z50" s="255"/>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42"/>
      <c r="B51" s="42"/>
      <c r="C51" s="42"/>
      <c r="D51" s="42"/>
      <c r="E51" s="42"/>
      <c r="F51" s="42"/>
      <c r="G51" s="42"/>
      <c r="H51" s="42"/>
      <c r="I51" s="254"/>
      <c r="J51" s="42"/>
      <c r="K51" s="42"/>
      <c r="L51" s="42"/>
      <c r="M51" s="42"/>
      <c r="N51" s="42"/>
      <c r="O51" s="42"/>
      <c r="P51" s="42"/>
      <c r="Q51" s="42"/>
      <c r="R51" s="42"/>
      <c r="S51" s="42"/>
      <c r="T51" s="42"/>
      <c r="U51" s="42"/>
      <c r="V51" s="42"/>
      <c r="W51" s="42"/>
      <c r="X51" s="42"/>
      <c r="Y51" s="42"/>
      <c r="Z51" s="255"/>
      <c r="AA51" s="42"/>
      <c r="AB51" s="42"/>
      <c r="AC51" s="42"/>
      <c r="AD51" s="42"/>
      <c r="AE51" s="42"/>
      <c r="AF51" s="42"/>
      <c r="AG51" s="42"/>
      <c r="AH51" s="42"/>
      <c r="AI51" s="42"/>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thickBot="1" x14ac:dyDescent="0.25">
      <c r="A52" s="42"/>
      <c r="B52" s="42"/>
      <c r="C52" s="42"/>
      <c r="D52" s="42"/>
      <c r="E52" s="42"/>
      <c r="F52" s="42"/>
      <c r="G52" s="42"/>
      <c r="H52" s="42"/>
      <c r="I52" s="572"/>
      <c r="J52" s="259"/>
      <c r="K52" s="259"/>
      <c r="L52" s="259"/>
      <c r="M52" s="259"/>
      <c r="N52" s="259"/>
      <c r="O52" s="259"/>
      <c r="P52" s="259"/>
      <c r="Q52" s="259"/>
      <c r="R52" s="259"/>
      <c r="S52" s="259"/>
      <c r="T52" s="259"/>
      <c r="U52" s="259"/>
      <c r="V52" s="259"/>
      <c r="W52" s="259"/>
      <c r="X52" s="259"/>
      <c r="Y52" s="259"/>
      <c r="Z52" s="260"/>
      <c r="AA52" s="42"/>
      <c r="AB52" s="42"/>
      <c r="AC52" s="42"/>
      <c r="AD52" s="42"/>
      <c r="AE52" s="42"/>
      <c r="AF52" s="42"/>
      <c r="AG52" s="42"/>
      <c r="AH52" s="42"/>
      <c r="AI52" s="42"/>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42"/>
      <c r="B53" s="42"/>
      <c r="C53" s="42"/>
      <c r="D53" s="42"/>
      <c r="E53" s="42"/>
      <c r="F53" s="42"/>
      <c r="G53" s="42"/>
      <c r="H53" s="42"/>
      <c r="I53" s="42"/>
      <c r="J53" s="42"/>
      <c r="K53" s="42"/>
      <c r="L53" s="42"/>
      <c r="M53" s="42"/>
      <c r="N53" s="42"/>
      <c r="O53" s="42"/>
      <c r="P53" s="42"/>
      <c r="Q53" s="42"/>
      <c r="R53" s="42"/>
      <c r="S53" s="42"/>
      <c r="T53" s="42"/>
      <c r="U53" s="42"/>
      <c r="V53" s="42"/>
      <c r="W53" s="42"/>
      <c r="X53" s="42"/>
      <c r="Y53" s="42"/>
      <c r="Z53" s="42"/>
      <c r="AA53" s="42"/>
      <c r="AB53" s="42"/>
      <c r="AC53" s="42"/>
      <c r="AD53" s="42"/>
      <c r="AE53" s="42"/>
      <c r="AF53" s="42"/>
      <c r="AG53" s="619"/>
      <c r="AH53" s="42"/>
      <c r="AI53" s="42"/>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42"/>
      <c r="B54" s="42" t="s">
        <v>39</v>
      </c>
      <c r="C54" s="42"/>
      <c r="D54" s="42"/>
      <c r="E54" s="42"/>
      <c r="F54" s="42"/>
      <c r="G54" s="42"/>
      <c r="H54" s="42"/>
      <c r="I54" s="42"/>
      <c r="J54" s="42"/>
      <c r="K54" s="42"/>
      <c r="L54" s="42"/>
      <c r="M54" s="42"/>
      <c r="N54" s="42"/>
      <c r="O54" s="42"/>
      <c r="P54" s="42"/>
      <c r="Q54" s="42"/>
      <c r="R54" s="42"/>
      <c r="S54" s="42"/>
      <c r="T54" s="42"/>
      <c r="U54" s="42"/>
      <c r="V54" s="42"/>
      <c r="W54" s="42"/>
      <c r="X54" s="42"/>
      <c r="Y54" s="42"/>
      <c r="Z54" s="42"/>
      <c r="AA54" s="42"/>
      <c r="AB54" s="42"/>
      <c r="AC54" s="42"/>
      <c r="AD54" s="42"/>
      <c r="AE54" s="42"/>
      <c r="AF54" s="42"/>
      <c r="AG54" s="42"/>
      <c r="AH54" s="42"/>
      <c r="AI54" s="42"/>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9">
    <mergeCell ref="AJ1:BS1"/>
    <mergeCell ref="M5:AI5"/>
    <mergeCell ref="A7:E7"/>
    <mergeCell ref="F7:P7"/>
    <mergeCell ref="T7:X7"/>
    <mergeCell ref="Y7:AI7"/>
    <mergeCell ref="AK7:AY7"/>
    <mergeCell ref="AK10:AO10"/>
    <mergeCell ref="AP10:AT10"/>
    <mergeCell ref="AU10:AY10"/>
    <mergeCell ref="G11:AB11"/>
    <mergeCell ref="AK11:AO11"/>
    <mergeCell ref="AP11:AT11"/>
    <mergeCell ref="AU11:AY11"/>
    <mergeCell ref="AK8:AO8"/>
    <mergeCell ref="AP8:AT8"/>
    <mergeCell ref="AU8:AY8"/>
    <mergeCell ref="T9:X9"/>
    <mergeCell ref="Y9:AI9"/>
    <mergeCell ref="AK9:AO9"/>
    <mergeCell ref="AP9:AT9"/>
    <mergeCell ref="AU9:AY9"/>
    <mergeCell ref="G12:L12"/>
    <mergeCell ref="M12:AB12"/>
    <mergeCell ref="AK12:AO12"/>
    <mergeCell ref="AP12:AT12"/>
    <mergeCell ref="AU12:AY12"/>
    <mergeCell ref="G13:L13"/>
    <mergeCell ref="M13:AB13"/>
    <mergeCell ref="AK13:AO13"/>
    <mergeCell ref="AP13:AT13"/>
    <mergeCell ref="AU13:AY13"/>
    <mergeCell ref="J18:Y18"/>
    <mergeCell ref="P19:T19"/>
    <mergeCell ref="U19:Y19"/>
    <mergeCell ref="J20:O20"/>
    <mergeCell ref="P20:T20"/>
    <mergeCell ref="U20:Y20"/>
    <mergeCell ref="G14:L14"/>
    <mergeCell ref="M14:AB14"/>
    <mergeCell ref="G15:L15"/>
    <mergeCell ref="M15:AB15"/>
    <mergeCell ref="G16:L16"/>
    <mergeCell ref="M16:AB16"/>
    <mergeCell ref="J22:Y22"/>
    <mergeCell ref="AK22:AT22"/>
    <mergeCell ref="AV22:BG22"/>
    <mergeCell ref="P23:T23"/>
    <mergeCell ref="U23:Y23"/>
    <mergeCell ref="AK23:AO23"/>
    <mergeCell ref="AP23:AR23"/>
    <mergeCell ref="AS23:AT23"/>
    <mergeCell ref="AV23:AY23"/>
    <mergeCell ref="AZ23:BC23"/>
    <mergeCell ref="BD23:BG23"/>
    <mergeCell ref="J24:O24"/>
    <mergeCell ref="P24:T24"/>
    <mergeCell ref="U24:Y24"/>
    <mergeCell ref="AK24:AO24"/>
    <mergeCell ref="AP24:AR24"/>
    <mergeCell ref="AS24:AT24"/>
    <mergeCell ref="AV24:AY24"/>
    <mergeCell ref="AZ24:BC24"/>
    <mergeCell ref="BD24:BG24"/>
    <mergeCell ref="J27:O27"/>
    <mergeCell ref="P27:T27"/>
    <mergeCell ref="U27:Y27"/>
    <mergeCell ref="J29:Y29"/>
    <mergeCell ref="AK29:AT29"/>
    <mergeCell ref="AV29:BG29"/>
    <mergeCell ref="AV25:AY25"/>
    <mergeCell ref="AZ25:BC25"/>
    <mergeCell ref="BD25:BG25"/>
    <mergeCell ref="J26:O26"/>
    <mergeCell ref="P26:T26"/>
    <mergeCell ref="U26:Y26"/>
    <mergeCell ref="AK26:AO26"/>
    <mergeCell ref="AP26:AR26"/>
    <mergeCell ref="AS26:AT26"/>
    <mergeCell ref="J25:O25"/>
    <mergeCell ref="P25:T25"/>
    <mergeCell ref="U25:Y25"/>
    <mergeCell ref="AK25:AO25"/>
    <mergeCell ref="AP25:AR25"/>
    <mergeCell ref="AS25:AT25"/>
    <mergeCell ref="AZ30:BC30"/>
    <mergeCell ref="BD30:BG30"/>
    <mergeCell ref="BJ30:BL30"/>
    <mergeCell ref="J31:O31"/>
    <mergeCell ref="P31:T31"/>
    <mergeCell ref="U31:Y31"/>
    <mergeCell ref="AK31:AO31"/>
    <mergeCell ref="AP31:AR31"/>
    <mergeCell ref="AS31:AT31"/>
    <mergeCell ref="AV31:AY31"/>
    <mergeCell ref="P30:T30"/>
    <mergeCell ref="U30:Y30"/>
    <mergeCell ref="AK30:AO30"/>
    <mergeCell ref="AP30:AR30"/>
    <mergeCell ref="AS30:AT30"/>
    <mergeCell ref="AV30:AY30"/>
    <mergeCell ref="AZ31:BC31"/>
    <mergeCell ref="BD31:BG31"/>
    <mergeCell ref="AV35:BH36"/>
    <mergeCell ref="I36:Z36"/>
    <mergeCell ref="BD32:BG32"/>
    <mergeCell ref="J33:O33"/>
    <mergeCell ref="P33:T33"/>
    <mergeCell ref="U33:Y33"/>
    <mergeCell ref="AK33:AO33"/>
    <mergeCell ref="AP33:AR33"/>
    <mergeCell ref="AS33:AT33"/>
    <mergeCell ref="J32:O32"/>
    <mergeCell ref="P32:T32"/>
    <mergeCell ref="U32:Y32"/>
    <mergeCell ref="AK32:AO32"/>
    <mergeCell ref="AP32:AR32"/>
    <mergeCell ref="AS32:AT32"/>
    <mergeCell ref="AV32:AY32"/>
    <mergeCell ref="AZ32:BC32"/>
    <mergeCell ref="J34:O34"/>
    <mergeCell ref="P34:T34"/>
    <mergeCell ref="U34:Y34"/>
    <mergeCell ref="AV34:BH34"/>
    <mergeCell ref="I39:U39"/>
    <mergeCell ref="V39:X39"/>
    <mergeCell ref="Y39:Z39"/>
    <mergeCell ref="I40:U40"/>
    <mergeCell ref="V40:W40"/>
    <mergeCell ref="X40:Z40"/>
    <mergeCell ref="I37:U37"/>
    <mergeCell ref="V37:X37"/>
    <mergeCell ref="Y37:Z37"/>
    <mergeCell ref="I38:U38"/>
    <mergeCell ref="V38:X38"/>
    <mergeCell ref="Y38:Z38"/>
    <mergeCell ref="B56:AI56"/>
    <mergeCell ref="B57:AI57"/>
    <mergeCell ref="B58:AI58"/>
    <mergeCell ref="B59:AI59"/>
    <mergeCell ref="B60:AI60"/>
    <mergeCell ref="E62:K62"/>
    <mergeCell ref="V62:AI62"/>
    <mergeCell ref="I41:U41"/>
    <mergeCell ref="V41:W41"/>
    <mergeCell ref="X41:Z41"/>
    <mergeCell ref="I42:U42"/>
    <mergeCell ref="X42:Z42"/>
    <mergeCell ref="B55:AI55"/>
  </mergeCells>
  <conditionalFormatting sqref="V38:X39 P34:T34 P31:Y33 P27:T27 P24:Y26 M16:AB16 M14:AB14 M12:AB12 F7:P7 Y9:AI9 Y7:AI7 AP23:AR24 AP30:AR31 E62 V62">
    <cfRule type="containsBlanks" dxfId="1113" priority="5">
      <formula>LEN(TRIM(E7))=0</formula>
    </cfRule>
  </conditionalFormatting>
  <conditionalFormatting sqref="V37:X37">
    <cfRule type="containsBlanks" dxfId="1112" priority="3">
      <formula>LEN(TRIM(V37))=0</formula>
    </cfRule>
  </conditionalFormatting>
  <conditionalFormatting sqref="AV35:BH37">
    <cfRule type="notContainsBlanks" dxfId="1111" priority="6">
      <formula>LEN(TRIM(AV35))&gt;0</formula>
    </cfRule>
  </conditionalFormatting>
  <conditionalFormatting sqref="AZ24:BG25 AP25:AR26 AP32:AR33 U34:Y34 U27:Y27 AZ31:BG32">
    <cfRule type="containsText" dxfId="1110" priority="4" operator="containsText" text="CALC.">
      <formula>NOT(ISERROR(SEARCH("CALC.",U24)))</formula>
    </cfRule>
  </conditionalFormatting>
  <conditionalFormatting sqref="V40:W40">
    <cfRule type="containsBlanks" dxfId="1109" priority="2">
      <formula>LEN(TRIM(V40))=0</formula>
    </cfRule>
  </conditionalFormatting>
  <conditionalFormatting sqref="V41:W41">
    <cfRule type="containsBlanks" dxfId="1108" priority="1">
      <formula>LEN(TRIM(V41))=0</formula>
    </cfRule>
  </conditionalFormatting>
  <dataValidations count="1">
    <dataValidation allowBlank="1" showInputMessage="1" showErrorMessage="1" error="This Remarks section is limited to 10." sqref="A55:A61" xr:uid="{C44C67CA-6D07-4206-B1A7-DEB3804AD361}"/>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1042B4-3D81-46F8-8E5C-D0732AB3AE82}">
  <sheetPr codeName="Sheet39">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8" t="s">
        <v>885</v>
      </c>
      <c r="N5" s="948"/>
      <c r="O5" s="948"/>
      <c r="P5" s="948"/>
      <c r="Q5" s="948"/>
      <c r="R5" s="948"/>
      <c r="S5" s="948"/>
      <c r="T5" s="948"/>
      <c r="U5" s="948"/>
      <c r="V5" s="948"/>
      <c r="W5" s="948"/>
      <c r="X5" s="948"/>
      <c r="Y5" s="948"/>
      <c r="Z5" s="948"/>
      <c r="AA5" s="948"/>
      <c r="AB5" s="948"/>
      <c r="AC5" s="948"/>
      <c r="AD5" s="948"/>
      <c r="AE5" s="948"/>
      <c r="AF5" s="948"/>
      <c r="AG5" s="948"/>
      <c r="AH5" s="948"/>
      <c r="AI5" s="9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3" t="s">
        <v>48</v>
      </c>
      <c r="B7" s="953"/>
      <c r="C7" s="953"/>
      <c r="D7" s="953"/>
      <c r="E7" s="953"/>
      <c r="F7" s="920"/>
      <c r="G7" s="920"/>
      <c r="H7" s="920"/>
      <c r="I7" s="920"/>
      <c r="J7" s="920"/>
      <c r="K7" s="920"/>
      <c r="L7" s="920"/>
      <c r="M7" s="920"/>
      <c r="N7" s="920"/>
      <c r="O7" s="920"/>
      <c r="P7" s="920"/>
      <c r="Q7" s="42"/>
      <c r="R7" s="42"/>
      <c r="S7" s="42"/>
      <c r="T7" s="953" t="s">
        <v>47</v>
      </c>
      <c r="U7" s="953"/>
      <c r="V7" s="953"/>
      <c r="W7" s="953"/>
      <c r="X7" s="953"/>
      <c r="Y7" s="920"/>
      <c r="Z7" s="920"/>
      <c r="AA7" s="920"/>
      <c r="AB7" s="920"/>
      <c r="AC7" s="920"/>
      <c r="AD7" s="920"/>
      <c r="AE7" s="920"/>
      <c r="AF7" s="920"/>
      <c r="AG7" s="920"/>
      <c r="AH7" s="920"/>
      <c r="AI7" s="920"/>
      <c r="AJ7" s="5"/>
      <c r="AK7" s="955" t="s">
        <v>696</v>
      </c>
      <c r="AL7" s="956"/>
      <c r="AM7" s="956"/>
      <c r="AN7" s="956"/>
      <c r="AO7" s="956"/>
      <c r="AP7" s="956"/>
      <c r="AQ7" s="956"/>
      <c r="AR7" s="956"/>
      <c r="AS7" s="956"/>
      <c r="AT7" s="956"/>
      <c r="AU7" s="956"/>
      <c r="AV7" s="956"/>
      <c r="AW7" s="956"/>
      <c r="AX7" s="956"/>
      <c r="AY7" s="957"/>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
      <c r="BN8" s="5"/>
      <c r="BO8" s="5"/>
      <c r="BP8" s="5"/>
      <c r="BQ8" s="5"/>
      <c r="BR8" s="5"/>
      <c r="BS8" s="5"/>
    </row>
    <row r="9" spans="1:71" ht="12" customHeight="1" x14ac:dyDescent="0.2">
      <c r="A9" s="1371"/>
      <c r="B9" s="1371"/>
      <c r="C9" s="1371"/>
      <c r="D9" s="1371"/>
      <c r="E9" s="1371"/>
      <c r="F9" s="290"/>
      <c r="G9" s="290"/>
      <c r="H9" s="290"/>
      <c r="I9" s="290"/>
      <c r="J9" s="290"/>
      <c r="K9" s="290"/>
      <c r="L9" s="290"/>
      <c r="M9" s="290"/>
      <c r="N9" s="290"/>
      <c r="O9" s="290"/>
      <c r="P9" s="290"/>
      <c r="Q9" s="42"/>
      <c r="R9" s="42"/>
      <c r="S9" s="42"/>
      <c r="T9" s="953" t="s">
        <v>46</v>
      </c>
      <c r="U9" s="953"/>
      <c r="V9" s="953"/>
      <c r="W9" s="953"/>
      <c r="X9" s="953"/>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60" t="s">
        <v>158</v>
      </c>
      <c r="H11" s="1061"/>
      <c r="I11" s="1061"/>
      <c r="J11" s="1061"/>
      <c r="K11" s="1061"/>
      <c r="L11" s="1061"/>
      <c r="M11" s="1061"/>
      <c r="N11" s="1061"/>
      <c r="O11" s="1061"/>
      <c r="P11" s="1061"/>
      <c r="Q11" s="1061"/>
      <c r="R11" s="1061"/>
      <c r="S11" s="1061"/>
      <c r="T11" s="1061"/>
      <c r="U11" s="1061"/>
      <c r="V11" s="1061"/>
      <c r="W11" s="1061"/>
      <c r="X11" s="1061"/>
      <c r="Y11" s="1061"/>
      <c r="Z11" s="1061"/>
      <c r="AA11" s="1061"/>
      <c r="AB11" s="1062"/>
      <c r="AC11" s="42"/>
      <c r="AD11" s="42"/>
      <c r="AE11" s="42"/>
      <c r="AF11" s="42"/>
      <c r="AG11" s="42"/>
      <c r="AH11" s="42"/>
      <c r="AI11" s="42"/>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12" t="s">
        <v>111</v>
      </c>
      <c r="H12" s="1013"/>
      <c r="I12" s="1013"/>
      <c r="J12" s="1013"/>
      <c r="K12" s="1013"/>
      <c r="L12" s="1013"/>
      <c r="M12" s="1010"/>
      <c r="N12" s="1010"/>
      <c r="O12" s="1010"/>
      <c r="P12" s="1010"/>
      <c r="Q12" s="1010"/>
      <c r="R12" s="1010"/>
      <c r="S12" s="1010"/>
      <c r="T12" s="1010"/>
      <c r="U12" s="1010"/>
      <c r="V12" s="1010"/>
      <c r="W12" s="1010"/>
      <c r="X12" s="1010"/>
      <c r="Y12" s="1010"/>
      <c r="Z12" s="1010"/>
      <c r="AA12" s="1010"/>
      <c r="AB12" s="1011"/>
      <c r="AC12" s="42"/>
      <c r="AD12" s="42"/>
      <c r="AE12" s="42"/>
      <c r="AF12" s="42"/>
      <c r="AG12" s="42"/>
      <c r="AH12" s="42"/>
      <c r="AI12" s="42"/>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1017"/>
      <c r="N13" s="1017"/>
      <c r="O13" s="1017"/>
      <c r="P13" s="1017"/>
      <c r="Q13" s="1017"/>
      <c r="R13" s="1017"/>
      <c r="S13" s="1017"/>
      <c r="T13" s="1017"/>
      <c r="U13" s="1017"/>
      <c r="V13" s="1017"/>
      <c r="W13" s="1017"/>
      <c r="X13" s="1017"/>
      <c r="Y13" s="1017"/>
      <c r="Z13" s="1017"/>
      <c r="AA13" s="1017"/>
      <c r="AB13" s="1018"/>
      <c r="AC13" s="42"/>
      <c r="AD13" s="42"/>
      <c r="AE13" s="42"/>
      <c r="AF13" s="42"/>
      <c r="AG13" s="42"/>
      <c r="AH13" s="42"/>
      <c r="AI13" s="42"/>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994"/>
      <c r="N14" s="994"/>
      <c r="O14" s="994"/>
      <c r="P14" s="994"/>
      <c r="Q14" s="994"/>
      <c r="R14" s="994"/>
      <c r="S14" s="994"/>
      <c r="T14" s="994"/>
      <c r="U14" s="994"/>
      <c r="V14" s="994"/>
      <c r="W14" s="994"/>
      <c r="X14" s="994"/>
      <c r="Y14" s="994"/>
      <c r="Z14" s="994"/>
      <c r="AA14" s="994"/>
      <c r="AB14" s="995"/>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146</v>
      </c>
      <c r="H15" s="997"/>
      <c r="I15" s="997"/>
      <c r="J15" s="997"/>
      <c r="K15" s="997"/>
      <c r="L15" s="997"/>
      <c r="M15" s="994"/>
      <c r="N15" s="994"/>
      <c r="O15" s="994"/>
      <c r="P15" s="994"/>
      <c r="Q15" s="994"/>
      <c r="R15" s="994"/>
      <c r="S15" s="994"/>
      <c r="T15" s="994"/>
      <c r="U15" s="994"/>
      <c r="V15" s="994"/>
      <c r="W15" s="994"/>
      <c r="X15" s="994"/>
      <c r="Y15" s="994"/>
      <c r="Z15" s="994"/>
      <c r="AA15" s="994"/>
      <c r="AB15" s="99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3" t="s">
        <v>149</v>
      </c>
      <c r="H16" s="2244"/>
      <c r="I16" s="2244"/>
      <c r="J16" s="2244"/>
      <c r="K16" s="2244"/>
      <c r="L16" s="2244"/>
      <c r="M16" s="2291" t="s">
        <v>695</v>
      </c>
      <c r="N16" s="2292"/>
      <c r="O16" s="2292"/>
      <c r="P16" s="2292"/>
      <c r="Q16" s="2292"/>
      <c r="R16" s="2292"/>
      <c r="S16" s="2292"/>
      <c r="T16" s="2292"/>
      <c r="U16" s="2292"/>
      <c r="V16" s="2292"/>
      <c r="W16" s="2292"/>
      <c r="X16" s="2292"/>
      <c r="Y16" s="2292"/>
      <c r="Z16" s="2292"/>
      <c r="AA16" s="2292"/>
      <c r="AB16" s="2293"/>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82" t="s">
        <v>859</v>
      </c>
      <c r="K18" s="983"/>
      <c r="L18" s="983"/>
      <c r="M18" s="983"/>
      <c r="N18" s="983"/>
      <c r="O18" s="983"/>
      <c r="P18" s="983"/>
      <c r="Q18" s="983"/>
      <c r="R18" s="983"/>
      <c r="S18" s="983"/>
      <c r="T18" s="983"/>
      <c r="U18" s="983"/>
      <c r="V18" s="983"/>
      <c r="W18" s="983"/>
      <c r="X18" s="983"/>
      <c r="Y18" s="98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75" t="s">
        <v>102</v>
      </c>
      <c r="Q19" s="2276"/>
      <c r="R19" s="2276"/>
      <c r="S19" s="2276"/>
      <c r="T19" s="1855"/>
      <c r="U19" s="2275" t="s">
        <v>101</v>
      </c>
      <c r="V19" s="2276"/>
      <c r="W19" s="2276"/>
      <c r="X19" s="2276"/>
      <c r="Y19" s="2277"/>
      <c r="Z19" s="42"/>
      <c r="AA19" s="42"/>
      <c r="AB19" s="42"/>
      <c r="AC19" s="42"/>
      <c r="AD19" s="42"/>
      <c r="AE19" s="42"/>
      <c r="AF19" s="42"/>
      <c r="AG19" s="42"/>
      <c r="AH19" s="42"/>
      <c r="AI19" s="42"/>
      <c r="AJ19" s="5"/>
      <c r="AK19" s="2269" t="s">
        <v>933</v>
      </c>
      <c r="AL19" s="2270"/>
      <c r="AM19" s="2270"/>
      <c r="AN19" s="2270"/>
      <c r="AO19" s="2270"/>
      <c r="AP19" s="2270"/>
      <c r="AQ19" s="2270"/>
      <c r="AR19" s="2270"/>
      <c r="AS19" s="2270"/>
      <c r="AT19" s="2271"/>
      <c r="AU19" s="5"/>
      <c r="AV19" s="2269" t="s">
        <v>934</v>
      </c>
      <c r="AW19" s="2270"/>
      <c r="AX19" s="2270"/>
      <c r="AY19" s="2270"/>
      <c r="AZ19" s="2270"/>
      <c r="BA19" s="2270"/>
      <c r="BB19" s="2270"/>
      <c r="BC19" s="2270"/>
      <c r="BD19" s="2270"/>
      <c r="BE19" s="2270"/>
      <c r="BF19" s="2270"/>
      <c r="BG19" s="227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28"/>
      <c r="Q20" s="929"/>
      <c r="R20" s="929"/>
      <c r="S20" s="929"/>
      <c r="T20" s="930"/>
      <c r="U20" s="2288" t="str">
        <f>IFERROR(500*U24*(U22-U21)/1000,"")</f>
        <v/>
      </c>
      <c r="V20" s="2289"/>
      <c r="W20" s="2289"/>
      <c r="X20" s="2289"/>
      <c r="Y20" s="2290"/>
      <c r="Z20" s="42"/>
      <c r="AA20" s="42"/>
      <c r="AB20" s="42"/>
      <c r="AC20" s="42"/>
      <c r="AD20" s="42"/>
      <c r="AE20" s="42"/>
      <c r="AF20" s="42"/>
      <c r="AG20" s="42"/>
      <c r="AH20" s="42"/>
      <c r="AI20" s="42"/>
      <c r="AJ20" s="5"/>
      <c r="AK20" s="998" t="s">
        <v>327</v>
      </c>
      <c r="AL20" s="999"/>
      <c r="AM20" s="999"/>
      <c r="AN20" s="999"/>
      <c r="AO20" s="999"/>
      <c r="AP20" s="2228"/>
      <c r="AQ20" s="2228"/>
      <c r="AR20" s="2229"/>
      <c r="AS20" s="2263" t="s">
        <v>315</v>
      </c>
      <c r="AT20" s="2264"/>
      <c r="AU20" s="5"/>
      <c r="AV20" s="1560"/>
      <c r="AW20" s="1479"/>
      <c r="AX20" s="1479"/>
      <c r="AY20" s="1479"/>
      <c r="AZ20" s="1479" t="s">
        <v>326</v>
      </c>
      <c r="BA20" s="1479"/>
      <c r="BB20" s="1479"/>
      <c r="BC20" s="1479"/>
      <c r="BD20" s="1479" t="s">
        <v>325</v>
      </c>
      <c r="BE20" s="1479"/>
      <c r="BF20" s="1479"/>
      <c r="BG20" s="226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91" t="s">
        <v>324</v>
      </c>
      <c r="K21" s="992"/>
      <c r="L21" s="992"/>
      <c r="M21" s="992"/>
      <c r="N21" s="992"/>
      <c r="O21" s="993"/>
      <c r="P21" s="928"/>
      <c r="Q21" s="929"/>
      <c r="R21" s="929"/>
      <c r="S21" s="929"/>
      <c r="T21" s="930"/>
      <c r="U21" s="928"/>
      <c r="V21" s="929"/>
      <c r="W21" s="929"/>
      <c r="X21" s="929"/>
      <c r="Y21" s="2232"/>
      <c r="Z21" s="42"/>
      <c r="AA21" s="42"/>
      <c r="AB21" s="42"/>
      <c r="AC21" s="42"/>
      <c r="AD21" s="42"/>
      <c r="AE21" s="42"/>
      <c r="AF21" s="42"/>
      <c r="AG21" s="42"/>
      <c r="AH21" s="42"/>
      <c r="AI21" s="42"/>
      <c r="AJ21" s="5"/>
      <c r="AK21" s="998" t="s">
        <v>323</v>
      </c>
      <c r="AL21" s="999"/>
      <c r="AM21" s="999"/>
      <c r="AN21" s="999"/>
      <c r="AO21" s="999"/>
      <c r="AP21" s="2228"/>
      <c r="AQ21" s="2228"/>
      <c r="AR21" s="2229"/>
      <c r="AS21" s="2263" t="s">
        <v>315</v>
      </c>
      <c r="AT21" s="2264"/>
      <c r="AU21" s="5"/>
      <c r="AV21" s="998" t="s">
        <v>102</v>
      </c>
      <c r="AW21" s="999"/>
      <c r="AX21" s="999"/>
      <c r="AY21" s="999"/>
      <c r="AZ21" s="1049" t="str">
        <f>IF(500*P24*(P22-P21)/1000&lt;&gt;0,500*P24*(P22-P21)/1000,"")</f>
        <v/>
      </c>
      <c r="BA21" s="1049"/>
      <c r="BB21" s="1049"/>
      <c r="BC21" s="1049"/>
      <c r="BD21" s="1049" t="str">
        <f>IFERROR(AZ21/15,"")</f>
        <v/>
      </c>
      <c r="BE21" s="1049"/>
      <c r="BF21" s="1049"/>
      <c r="BG21" s="111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91" t="s">
        <v>322</v>
      </c>
      <c r="K22" s="992"/>
      <c r="L22" s="992"/>
      <c r="M22" s="992"/>
      <c r="N22" s="992"/>
      <c r="O22" s="993"/>
      <c r="P22" s="928"/>
      <c r="Q22" s="929"/>
      <c r="R22" s="929"/>
      <c r="S22" s="929"/>
      <c r="T22" s="930"/>
      <c r="U22" s="928"/>
      <c r="V22" s="929"/>
      <c r="W22" s="929"/>
      <c r="X22" s="929"/>
      <c r="Y22" s="2232"/>
      <c r="Z22" s="42"/>
      <c r="AA22" s="42"/>
      <c r="AB22" s="42"/>
      <c r="AC22" s="42"/>
      <c r="AD22" s="42"/>
      <c r="AE22" s="42"/>
      <c r="AF22" s="42"/>
      <c r="AG22" s="42"/>
      <c r="AH22" s="42"/>
      <c r="AI22" s="42"/>
      <c r="AJ22" s="5"/>
      <c r="AK22" s="998" t="s">
        <v>320</v>
      </c>
      <c r="AL22" s="999"/>
      <c r="AM22" s="999"/>
      <c r="AN22" s="999"/>
      <c r="AO22" s="999"/>
      <c r="AP22" s="2261" t="str">
        <f>IF(AP21-AP20&lt;&gt;0,AP21-AP20,"")</f>
        <v/>
      </c>
      <c r="AQ22" s="2261"/>
      <c r="AR22" s="2262"/>
      <c r="AS22" s="2263" t="s">
        <v>315</v>
      </c>
      <c r="AT22" s="2264"/>
      <c r="AU22" s="5"/>
      <c r="AV22" s="2255" t="s">
        <v>101</v>
      </c>
      <c r="AW22" s="2256"/>
      <c r="AX22" s="2256"/>
      <c r="AY22" s="2256"/>
      <c r="AZ22" s="2253" t="str">
        <f>IFERROR(500*U24*(U22-U21)/1000,"")</f>
        <v/>
      </c>
      <c r="BA22" s="2253"/>
      <c r="BB22" s="2253"/>
      <c r="BC22" s="2253"/>
      <c r="BD22" s="2253" t="str">
        <f>IFERROR(AZ22/15,"")</f>
        <v/>
      </c>
      <c r="BE22" s="2253"/>
      <c r="BF22" s="2253"/>
      <c r="BG22" s="2254"/>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91" t="s">
        <v>856</v>
      </c>
      <c r="K23" s="992"/>
      <c r="L23" s="992"/>
      <c r="M23" s="992"/>
      <c r="N23" s="992"/>
      <c r="O23" s="993"/>
      <c r="P23" s="928"/>
      <c r="Q23" s="929"/>
      <c r="R23" s="929"/>
      <c r="S23" s="929"/>
      <c r="T23" s="930"/>
      <c r="U23" s="928"/>
      <c r="V23" s="929"/>
      <c r="W23" s="929"/>
      <c r="X23" s="929"/>
      <c r="Y23" s="2232"/>
      <c r="Z23" s="42"/>
      <c r="AA23" s="42"/>
      <c r="AB23" s="42"/>
      <c r="AC23" s="42"/>
      <c r="AD23" s="42"/>
      <c r="AE23" s="42"/>
      <c r="AF23" s="42"/>
      <c r="AG23" s="42"/>
      <c r="AH23" s="42"/>
      <c r="AI23" s="42"/>
      <c r="AJ23" s="5"/>
      <c r="AK23" s="2255" t="s">
        <v>320</v>
      </c>
      <c r="AL23" s="2256"/>
      <c r="AM23" s="2256"/>
      <c r="AN23" s="2256"/>
      <c r="AO23" s="2256"/>
      <c r="AP23" s="2257" t="str">
        <f>IFERROR(AP22*2.31,"")</f>
        <v/>
      </c>
      <c r="AQ23" s="2257"/>
      <c r="AR23" s="2258"/>
      <c r="AS23" s="2259" t="s">
        <v>319</v>
      </c>
      <c r="AT23" s="226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47" t="s">
        <v>287</v>
      </c>
      <c r="K24" s="1148"/>
      <c r="L24" s="1148"/>
      <c r="M24" s="1148"/>
      <c r="N24" s="1148"/>
      <c r="O24" s="1149"/>
      <c r="P24" s="903"/>
      <c r="Q24" s="904"/>
      <c r="R24" s="904"/>
      <c r="S24" s="904"/>
      <c r="T24" s="905"/>
      <c r="U24" s="1066" t="str">
        <f>IFERROR(SQRT(U23/P23)*P24,"")</f>
        <v/>
      </c>
      <c r="V24" s="1067"/>
      <c r="W24" s="1067"/>
      <c r="X24" s="1067"/>
      <c r="Y24" s="1068"/>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82" t="s">
        <v>858</v>
      </c>
      <c r="K26" s="983"/>
      <c r="L26" s="983"/>
      <c r="M26" s="983"/>
      <c r="N26" s="983"/>
      <c r="O26" s="983"/>
      <c r="P26" s="983"/>
      <c r="Q26" s="983"/>
      <c r="R26" s="983"/>
      <c r="S26" s="983"/>
      <c r="T26" s="983"/>
      <c r="U26" s="983"/>
      <c r="V26" s="983"/>
      <c r="W26" s="983"/>
      <c r="X26" s="983"/>
      <c r="Y26" s="984"/>
      <c r="Z26" s="42"/>
      <c r="AA26" s="42"/>
      <c r="AB26" s="42"/>
      <c r="AC26" s="42"/>
      <c r="AD26" s="42"/>
      <c r="AE26" s="42"/>
      <c r="AF26" s="42"/>
      <c r="AG26" s="42"/>
      <c r="AH26" s="42"/>
      <c r="AI26" s="42"/>
      <c r="AJ26" s="5"/>
      <c r="AK26" s="2269" t="s">
        <v>935</v>
      </c>
      <c r="AL26" s="2270"/>
      <c r="AM26" s="2270"/>
      <c r="AN26" s="2270"/>
      <c r="AO26" s="2270"/>
      <c r="AP26" s="2270"/>
      <c r="AQ26" s="2270"/>
      <c r="AR26" s="2270"/>
      <c r="AS26" s="2270"/>
      <c r="AT26" s="2271"/>
      <c r="AU26" s="5"/>
      <c r="AV26" s="2269" t="s">
        <v>936</v>
      </c>
      <c r="AW26" s="2270"/>
      <c r="AX26" s="2270"/>
      <c r="AY26" s="2270"/>
      <c r="AZ26" s="2270"/>
      <c r="BA26" s="2270"/>
      <c r="BB26" s="2270"/>
      <c r="BC26" s="2270"/>
      <c r="BD26" s="2270"/>
      <c r="BE26" s="2270"/>
      <c r="BF26" s="2270"/>
      <c r="BG26" s="2271"/>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63" t="s">
        <v>102</v>
      </c>
      <c r="Q27" s="1063"/>
      <c r="R27" s="1063"/>
      <c r="S27" s="1063"/>
      <c r="T27" s="1063"/>
      <c r="U27" s="1063" t="s">
        <v>101</v>
      </c>
      <c r="V27" s="1063"/>
      <c r="W27" s="1063"/>
      <c r="X27" s="1063"/>
      <c r="Y27" s="1064"/>
      <c r="Z27" s="42"/>
      <c r="AA27" s="42"/>
      <c r="AB27" s="42"/>
      <c r="AC27" s="42"/>
      <c r="AD27" s="42"/>
      <c r="AE27" s="42"/>
      <c r="AF27" s="42"/>
      <c r="AG27" s="42"/>
      <c r="AH27" s="42"/>
      <c r="AI27" s="42"/>
      <c r="AJ27" s="5"/>
      <c r="AK27" s="998" t="s">
        <v>880</v>
      </c>
      <c r="AL27" s="999"/>
      <c r="AM27" s="999"/>
      <c r="AN27" s="999"/>
      <c r="AO27" s="999"/>
      <c r="AP27" s="2228"/>
      <c r="AQ27" s="2228"/>
      <c r="AR27" s="2229"/>
      <c r="AS27" s="2263" t="s">
        <v>315</v>
      </c>
      <c r="AT27" s="2264"/>
      <c r="AU27" s="5"/>
      <c r="AV27" s="1560"/>
      <c r="AW27" s="1479"/>
      <c r="AX27" s="1479"/>
      <c r="AY27" s="1479"/>
      <c r="AZ27" s="1479" t="s">
        <v>326</v>
      </c>
      <c r="BA27" s="1479"/>
      <c r="BB27" s="1479"/>
      <c r="BC27" s="1479"/>
      <c r="BD27" s="1479" t="s">
        <v>325</v>
      </c>
      <c r="BE27" s="1479"/>
      <c r="BF27" s="1479"/>
      <c r="BG27" s="2265"/>
      <c r="BH27" s="5"/>
      <c r="BI27" s="5"/>
      <c r="BJ27" s="1294"/>
      <c r="BK27" s="1294"/>
      <c r="BL27" s="1294"/>
      <c r="BM27" s="5"/>
      <c r="BN27" s="5"/>
      <c r="BO27" s="5"/>
      <c r="BP27" s="5"/>
      <c r="BQ27" s="5"/>
      <c r="BR27" s="5"/>
      <c r="BS27" s="5"/>
      <c r="BT27" s="2"/>
      <c r="BU27" s="2"/>
    </row>
    <row r="28" spans="1:73" ht="12" customHeight="1" thickBot="1" x14ac:dyDescent="0.25">
      <c r="A28" s="42"/>
      <c r="B28" s="42"/>
      <c r="C28" s="42"/>
      <c r="D28" s="42"/>
      <c r="E28" s="42"/>
      <c r="F28" s="42"/>
      <c r="G28" s="42"/>
      <c r="H28" s="42"/>
      <c r="I28" s="42"/>
      <c r="J28" s="991" t="s">
        <v>857</v>
      </c>
      <c r="K28" s="992"/>
      <c r="L28" s="992"/>
      <c r="M28" s="992"/>
      <c r="N28" s="992"/>
      <c r="O28" s="993"/>
      <c r="P28" s="933"/>
      <c r="Q28" s="933"/>
      <c r="R28" s="933"/>
      <c r="S28" s="933"/>
      <c r="T28" s="933"/>
      <c r="U28" s="1318" t="str">
        <f>IFERROR(500*U32*(U29-U30)/1000,"")</f>
        <v/>
      </c>
      <c r="V28" s="1318"/>
      <c r="W28" s="1318"/>
      <c r="X28" s="1318"/>
      <c r="Y28" s="1319"/>
      <c r="Z28" s="42"/>
      <c r="AA28" s="42"/>
      <c r="AB28" s="42"/>
      <c r="AC28" s="42"/>
      <c r="AD28" s="42"/>
      <c r="AE28" s="42"/>
      <c r="AF28" s="42"/>
      <c r="AG28" s="42"/>
      <c r="AH28" s="42"/>
      <c r="AI28" s="42"/>
      <c r="AJ28" s="5"/>
      <c r="AK28" s="998" t="s">
        <v>323</v>
      </c>
      <c r="AL28" s="999"/>
      <c r="AM28" s="999"/>
      <c r="AN28" s="999"/>
      <c r="AO28" s="999"/>
      <c r="AP28" s="2228"/>
      <c r="AQ28" s="2228"/>
      <c r="AR28" s="2229"/>
      <c r="AS28" s="2263" t="s">
        <v>315</v>
      </c>
      <c r="AT28" s="2264"/>
      <c r="AU28" s="5"/>
      <c r="AV28" s="998" t="s">
        <v>102</v>
      </c>
      <c r="AW28" s="999"/>
      <c r="AX28" s="999"/>
      <c r="AY28" s="999"/>
      <c r="AZ28" s="1049" t="str">
        <f>IF(500*P31*(P29-P28)/1000&lt;&gt;0,500*P31*(P29-P28)/1000,"")</f>
        <v/>
      </c>
      <c r="BA28" s="1049"/>
      <c r="BB28" s="1049"/>
      <c r="BC28" s="1049"/>
      <c r="BD28" s="1049" t="str">
        <f>IFERROR(AZ28/15,"")</f>
        <v/>
      </c>
      <c r="BE28" s="1049"/>
      <c r="BF28" s="1049"/>
      <c r="BG28" s="111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996" t="s">
        <v>324</v>
      </c>
      <c r="K29" s="997"/>
      <c r="L29" s="997"/>
      <c r="M29" s="997"/>
      <c r="N29" s="997"/>
      <c r="O29" s="997"/>
      <c r="P29" s="933"/>
      <c r="Q29" s="933"/>
      <c r="R29" s="933"/>
      <c r="S29" s="933"/>
      <c r="T29" s="933"/>
      <c r="U29" s="933"/>
      <c r="V29" s="933"/>
      <c r="W29" s="933"/>
      <c r="X29" s="933"/>
      <c r="Y29" s="2203"/>
      <c r="Z29" s="42"/>
      <c r="AA29" s="42"/>
      <c r="AB29" s="42"/>
      <c r="AC29" s="42"/>
      <c r="AD29" s="42"/>
      <c r="AE29" s="42"/>
      <c r="AF29" s="42"/>
      <c r="AG29" s="42"/>
      <c r="AH29" s="42"/>
      <c r="AI29" s="42"/>
      <c r="AJ29" s="5"/>
      <c r="AK29" s="998" t="s">
        <v>320</v>
      </c>
      <c r="AL29" s="999"/>
      <c r="AM29" s="999"/>
      <c r="AN29" s="999"/>
      <c r="AO29" s="999"/>
      <c r="AP29" s="2261" t="str">
        <f>IF(AP28-AP27&lt;&gt;0,AP28-AP27,"")</f>
        <v/>
      </c>
      <c r="AQ29" s="2261"/>
      <c r="AR29" s="2262"/>
      <c r="AS29" s="2263" t="s">
        <v>315</v>
      </c>
      <c r="AT29" s="2264"/>
      <c r="AU29" s="5"/>
      <c r="AV29" s="2255" t="s">
        <v>101</v>
      </c>
      <c r="AW29" s="2256"/>
      <c r="AX29" s="2256"/>
      <c r="AY29" s="2256"/>
      <c r="AZ29" s="2253" t="str">
        <f>IFERROR(500*U32*(U29-U30)/1000,"")</f>
        <v/>
      </c>
      <c r="BA29" s="2253"/>
      <c r="BB29" s="2253"/>
      <c r="BC29" s="2253"/>
      <c r="BD29" s="2253" t="str">
        <f>IFERROR(AZ29/15,"")</f>
        <v/>
      </c>
      <c r="BE29" s="2253"/>
      <c r="BF29" s="2253"/>
      <c r="BG29" s="2254"/>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996" t="s">
        <v>322</v>
      </c>
      <c r="K30" s="997"/>
      <c r="L30" s="997"/>
      <c r="M30" s="997"/>
      <c r="N30" s="997"/>
      <c r="O30" s="997"/>
      <c r="P30" s="933"/>
      <c r="Q30" s="933"/>
      <c r="R30" s="933"/>
      <c r="S30" s="933"/>
      <c r="T30" s="933"/>
      <c r="U30" s="933"/>
      <c r="V30" s="933"/>
      <c r="W30" s="933"/>
      <c r="X30" s="933"/>
      <c r="Y30" s="2203"/>
      <c r="Z30" s="42"/>
      <c r="AA30" s="42"/>
      <c r="AB30" s="42"/>
      <c r="AC30" s="42"/>
      <c r="AD30" s="42"/>
      <c r="AE30" s="42"/>
      <c r="AF30" s="42"/>
      <c r="AG30" s="42"/>
      <c r="AH30" s="42"/>
      <c r="AI30" s="42"/>
      <c r="AJ30" s="5"/>
      <c r="AK30" s="2255" t="s">
        <v>320</v>
      </c>
      <c r="AL30" s="2256"/>
      <c r="AM30" s="2256"/>
      <c r="AN30" s="2256"/>
      <c r="AO30" s="2256"/>
      <c r="AP30" s="2257" t="str">
        <f>IFERROR(AP29*2.31,"")</f>
        <v/>
      </c>
      <c r="AQ30" s="2257"/>
      <c r="AR30" s="2258"/>
      <c r="AS30" s="2259" t="s">
        <v>319</v>
      </c>
      <c r="AT30" s="2260"/>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991" t="s">
        <v>856</v>
      </c>
      <c r="K31" s="992"/>
      <c r="L31" s="992"/>
      <c r="M31" s="992"/>
      <c r="N31" s="992"/>
      <c r="O31" s="993"/>
      <c r="P31" s="2287"/>
      <c r="Q31" s="2287"/>
      <c r="R31" s="2287"/>
      <c r="S31" s="2287"/>
      <c r="T31" s="2287"/>
      <c r="U31" s="933"/>
      <c r="V31" s="933"/>
      <c r="W31" s="933"/>
      <c r="X31" s="933"/>
      <c r="Y31" s="2203"/>
      <c r="Z31" s="42"/>
      <c r="AA31" s="42"/>
      <c r="AB31" s="42"/>
      <c r="AC31" s="42"/>
      <c r="AD31" s="42"/>
      <c r="AE31" s="42"/>
      <c r="AF31" s="42"/>
      <c r="AG31" s="42"/>
      <c r="AH31" s="42"/>
      <c r="AI31" s="42"/>
      <c r="AJ31" s="5"/>
      <c r="AK31" s="5"/>
      <c r="AL31" s="5"/>
      <c r="AM31" s="5"/>
      <c r="AN31" s="5"/>
      <c r="AO31" s="5"/>
      <c r="AP31" s="5"/>
      <c r="AQ31" s="5"/>
      <c r="AR31" s="5"/>
      <c r="AS31" s="5"/>
      <c r="AT31" s="5"/>
      <c r="AU31" s="5"/>
      <c r="AV31" s="955" t="s">
        <v>937</v>
      </c>
      <c r="AW31" s="956"/>
      <c r="AX31" s="956"/>
      <c r="AY31" s="956"/>
      <c r="AZ31" s="956"/>
      <c r="BA31" s="956"/>
      <c r="BB31" s="956"/>
      <c r="BC31" s="956"/>
      <c r="BD31" s="956"/>
      <c r="BE31" s="956"/>
      <c r="BF31" s="956"/>
      <c r="BG31" s="956"/>
      <c r="BH31" s="957"/>
      <c r="BI31" s="629"/>
      <c r="BJ31" s="629"/>
      <c r="BK31" s="629"/>
      <c r="BL31" s="5"/>
      <c r="BM31" s="5"/>
      <c r="BN31" s="5"/>
      <c r="BO31" s="5"/>
      <c r="BP31" s="5"/>
      <c r="BQ31" s="5"/>
      <c r="BR31" s="5"/>
      <c r="BS31" s="5"/>
      <c r="BT31" s="628"/>
      <c r="BU31" s="627"/>
    </row>
    <row r="32" spans="1:73" ht="12" customHeight="1" thickTop="1" thickBot="1" x14ac:dyDescent="0.25">
      <c r="A32" s="42"/>
      <c r="B32" s="42"/>
      <c r="C32" s="42"/>
      <c r="D32" s="42"/>
      <c r="E32" s="42"/>
      <c r="F32" s="42"/>
      <c r="G32" s="42"/>
      <c r="H32" s="42"/>
      <c r="I32" s="42"/>
      <c r="J32" s="1042" t="s">
        <v>287</v>
      </c>
      <c r="K32" s="1043"/>
      <c r="L32" s="1043"/>
      <c r="M32" s="1043"/>
      <c r="N32" s="1043"/>
      <c r="O32" s="1043"/>
      <c r="P32" s="903"/>
      <c r="Q32" s="904"/>
      <c r="R32" s="904"/>
      <c r="S32" s="904"/>
      <c r="T32" s="905"/>
      <c r="U32" s="1066" t="str">
        <f>IFERROR(SQRT(U31/P31)*P32,"")</f>
        <v/>
      </c>
      <c r="V32" s="1067"/>
      <c r="W32" s="1067"/>
      <c r="X32" s="1067"/>
      <c r="Y32" s="1068"/>
      <c r="Z32" s="42"/>
      <c r="AA32" s="42"/>
      <c r="AB32" s="42"/>
      <c r="AC32" s="42"/>
      <c r="AD32" s="42"/>
      <c r="AE32" s="42"/>
      <c r="AF32" s="42"/>
      <c r="AG32" s="42"/>
      <c r="AH32" s="42"/>
      <c r="AI32" s="42"/>
      <c r="AJ32" s="5"/>
      <c r="AK32" s="5"/>
      <c r="AL32" s="5"/>
      <c r="AM32" s="5"/>
      <c r="AN32" s="5"/>
      <c r="AO32" s="5"/>
      <c r="AP32" s="5"/>
      <c r="AQ32" s="5"/>
      <c r="AR32" s="5"/>
      <c r="AS32" s="5"/>
      <c r="AT32" s="5"/>
      <c r="AU32" s="5"/>
      <c r="AV32" s="1488" t="str">
        <f>IFERROR(IF(AZ22&lt;AZ29*1.02,"Act. Cond. Is not &gt; than Act. Evap. + 2% by "&amp;ROUND(AZ29*1.02-AZ22,0)&amp;" MBH.",""),"")</f>
        <v/>
      </c>
      <c r="AW32" s="1489"/>
      <c r="AX32" s="1489"/>
      <c r="AY32" s="1489"/>
      <c r="AZ32" s="1489"/>
      <c r="BA32" s="1489"/>
      <c r="BB32" s="1489"/>
      <c r="BC32" s="1489"/>
      <c r="BD32" s="1489"/>
      <c r="BE32" s="1489"/>
      <c r="BF32" s="1489"/>
      <c r="BG32" s="1489"/>
      <c r="BH32" s="1490"/>
      <c r="BI32" s="5"/>
      <c r="BJ32" s="5"/>
      <c r="BK32" s="5"/>
      <c r="BL32" s="5"/>
      <c r="BM32" s="5"/>
      <c r="BN32" s="5"/>
      <c r="BO32" s="5"/>
      <c r="BP32" s="5"/>
      <c r="BQ32" s="5"/>
      <c r="BR32" s="5"/>
      <c r="BS32" s="5"/>
      <c r="BT32" s="2"/>
      <c r="BU32" s="2"/>
    </row>
    <row r="33" spans="1:73" ht="12" customHeight="1" thickBot="1" x14ac:dyDescent="0.25">
      <c r="A33" s="42"/>
      <c r="B33" s="42"/>
      <c r="C33" s="42"/>
      <c r="D33" s="42"/>
      <c r="E33" s="42"/>
      <c r="F33" s="42"/>
      <c r="G33" s="42"/>
      <c r="H33" s="42"/>
      <c r="I33" s="42"/>
      <c r="J33" s="42"/>
      <c r="K33" s="42"/>
      <c r="L33" s="42"/>
      <c r="M33" s="42"/>
      <c r="N33" s="42"/>
      <c r="O33" s="42"/>
      <c r="P33" s="42"/>
      <c r="Q33" s="42"/>
      <c r="R33" s="42"/>
      <c r="S33" s="42"/>
      <c r="T33" s="42"/>
      <c r="U33" s="42"/>
      <c r="V33" s="42"/>
      <c r="W33" s="42"/>
      <c r="X33" s="42"/>
      <c r="Y33" s="42"/>
      <c r="Z33" s="42"/>
      <c r="AA33" s="42"/>
      <c r="AB33" s="42"/>
      <c r="AC33" s="42"/>
      <c r="AD33" s="42"/>
      <c r="AE33" s="42"/>
      <c r="AF33" s="42"/>
      <c r="AG33" s="42"/>
      <c r="AH33" s="42"/>
      <c r="AI33" s="42"/>
      <c r="AJ33" s="5"/>
      <c r="AK33" s="5"/>
      <c r="AL33" s="5"/>
      <c r="AM33" s="5"/>
      <c r="AN33" s="5"/>
      <c r="AO33" s="5"/>
      <c r="AP33" s="5"/>
      <c r="AQ33" s="5"/>
      <c r="AR33" s="5"/>
      <c r="AS33" s="5"/>
      <c r="AT33" s="5"/>
      <c r="AU33" s="5"/>
      <c r="AV33" s="1491"/>
      <c r="AW33" s="1492"/>
      <c r="AX33" s="1492"/>
      <c r="AY33" s="1492"/>
      <c r="AZ33" s="1492"/>
      <c r="BA33" s="1492"/>
      <c r="BB33" s="1492"/>
      <c r="BC33" s="1492"/>
      <c r="BD33" s="1492"/>
      <c r="BE33" s="1492"/>
      <c r="BF33" s="1492"/>
      <c r="BG33" s="1492"/>
      <c r="BH33" s="1493"/>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982" t="s">
        <v>159</v>
      </c>
      <c r="K34" s="983"/>
      <c r="L34" s="983"/>
      <c r="M34" s="983"/>
      <c r="N34" s="983"/>
      <c r="O34" s="983"/>
      <c r="P34" s="983"/>
      <c r="Q34" s="983"/>
      <c r="R34" s="983"/>
      <c r="S34" s="983"/>
      <c r="T34" s="983"/>
      <c r="U34" s="983"/>
      <c r="V34" s="983"/>
      <c r="W34" s="983"/>
      <c r="X34" s="983"/>
      <c r="Y34" s="984"/>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thickTop="1" x14ac:dyDescent="0.2">
      <c r="A35" s="42"/>
      <c r="B35" s="42"/>
      <c r="C35" s="42"/>
      <c r="D35" s="42"/>
      <c r="E35" s="42"/>
      <c r="F35" s="42"/>
      <c r="G35" s="42"/>
      <c r="H35" s="42"/>
      <c r="I35" s="42"/>
      <c r="J35" s="1012" t="s">
        <v>888</v>
      </c>
      <c r="K35" s="1013"/>
      <c r="L35" s="1013"/>
      <c r="M35" s="1013"/>
      <c r="N35" s="1013"/>
      <c r="O35" s="1013"/>
      <c r="P35" s="1013"/>
      <c r="Q35" s="1013"/>
      <c r="R35" s="1013"/>
      <c r="S35" s="1013"/>
      <c r="T35" s="1013"/>
      <c r="U35" s="2283"/>
      <c r="V35" s="2284"/>
      <c r="W35" s="2284"/>
      <c r="X35" s="2285" t="s">
        <v>315</v>
      </c>
      <c r="Y35" s="2286"/>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x14ac:dyDescent="0.2">
      <c r="A36" s="42"/>
      <c r="B36" s="42"/>
      <c r="C36" s="42"/>
      <c r="D36" s="42"/>
      <c r="E36" s="42"/>
      <c r="F36" s="42"/>
      <c r="G36" s="42"/>
      <c r="H36" s="42"/>
      <c r="I36" s="42"/>
      <c r="J36" s="996" t="s">
        <v>855</v>
      </c>
      <c r="K36" s="997"/>
      <c r="L36" s="997"/>
      <c r="M36" s="997"/>
      <c r="N36" s="997"/>
      <c r="O36" s="997"/>
      <c r="P36" s="997"/>
      <c r="Q36" s="997"/>
      <c r="R36" s="997"/>
      <c r="S36" s="997"/>
      <c r="T36" s="997"/>
      <c r="U36" s="1077"/>
      <c r="V36" s="1996"/>
      <c r="W36" s="1069" t="s">
        <v>313</v>
      </c>
      <c r="X36" s="1069"/>
      <c r="Y36" s="1070"/>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thickBot="1" x14ac:dyDescent="0.25">
      <c r="A37" s="42"/>
      <c r="B37" s="42"/>
      <c r="C37" s="42"/>
      <c r="D37" s="42"/>
      <c r="E37" s="42"/>
      <c r="F37" s="42"/>
      <c r="G37" s="42"/>
      <c r="H37" s="42"/>
      <c r="I37" s="42"/>
      <c r="J37" s="1042" t="s">
        <v>889</v>
      </c>
      <c r="K37" s="1043"/>
      <c r="L37" s="1043"/>
      <c r="M37" s="1043"/>
      <c r="N37" s="1043"/>
      <c r="O37" s="1043"/>
      <c r="P37" s="1043"/>
      <c r="Q37" s="1043"/>
      <c r="R37" s="1043"/>
      <c r="S37" s="1043"/>
      <c r="T37" s="1043"/>
      <c r="U37" s="2281"/>
      <c r="V37" s="2282"/>
      <c r="W37" s="1088" t="s">
        <v>313</v>
      </c>
      <c r="X37" s="1088" t="s">
        <v>312</v>
      </c>
      <c r="Y37" s="1089"/>
      <c r="Z37" s="42"/>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25">
      <c r="A38" s="42"/>
      <c r="B38" s="42"/>
      <c r="C38" s="42"/>
      <c r="D38" s="42"/>
      <c r="E38" s="42"/>
      <c r="F38" s="42"/>
      <c r="G38" s="42"/>
      <c r="H38" s="42"/>
      <c r="I38" s="42"/>
      <c r="J38" s="42"/>
      <c r="K38" s="42"/>
      <c r="L38" s="42"/>
      <c r="M38" s="42"/>
      <c r="N38" s="42"/>
      <c r="O38" s="42"/>
      <c r="P38" s="42"/>
      <c r="Q38" s="42"/>
      <c r="R38" s="42"/>
      <c r="S38" s="42"/>
      <c r="T38" s="42"/>
      <c r="U38" s="42"/>
      <c r="V38" s="42"/>
      <c r="W38" s="42"/>
      <c r="X38" s="42"/>
      <c r="Y38" s="42"/>
      <c r="Z38" s="42"/>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1"/>
      <c r="J39" s="252"/>
      <c r="K39" s="252"/>
      <c r="L39" s="252"/>
      <c r="M39" s="252"/>
      <c r="N39" s="252"/>
      <c r="O39" s="252"/>
      <c r="P39" s="252"/>
      <c r="Q39" s="252"/>
      <c r="R39" s="252"/>
      <c r="S39" s="252"/>
      <c r="T39" s="252"/>
      <c r="U39" s="252"/>
      <c r="V39" s="252"/>
      <c r="W39" s="252"/>
      <c r="X39" s="252"/>
      <c r="Y39" s="252"/>
      <c r="Z39" s="253"/>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5">
      <c r="A40" s="42"/>
      <c r="B40" s="42"/>
      <c r="C40" s="42"/>
      <c r="D40" s="42"/>
      <c r="E40" s="42"/>
      <c r="F40" s="42"/>
      <c r="G40" s="42"/>
      <c r="H40" s="42"/>
      <c r="I40" s="254"/>
      <c r="J40" s="42"/>
      <c r="K40" s="42"/>
      <c r="L40" s="42"/>
      <c r="M40"/>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254"/>
      <c r="J45" s="42"/>
      <c r="K45" s="42"/>
      <c r="L45" s="42"/>
      <c r="M45" s="42"/>
      <c r="N45" s="42"/>
      <c r="O45" s="42"/>
      <c r="P45" s="42"/>
      <c r="Q45" s="42"/>
      <c r="R45" s="42"/>
      <c r="S45" s="42"/>
      <c r="T45" s="42"/>
      <c r="U45" s="42"/>
      <c r="V45" s="42"/>
      <c r="W45" s="42"/>
      <c r="X45" s="42"/>
      <c r="Y45" s="42"/>
      <c r="Z45" s="255"/>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254"/>
      <c r="J46" s="42"/>
      <c r="K46" s="42"/>
      <c r="L46" s="42"/>
      <c r="M46" s="42"/>
      <c r="N46" s="42"/>
      <c r="O46" s="42"/>
      <c r="P46" s="42"/>
      <c r="Q46" s="42"/>
      <c r="R46" s="42"/>
      <c r="S46" s="42"/>
      <c r="T46" s="42"/>
      <c r="U46" s="42"/>
      <c r="V46" s="42"/>
      <c r="W46" s="42"/>
      <c r="X46" s="42"/>
      <c r="Y46" s="42"/>
      <c r="Z46" s="255"/>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thickBot="1" x14ac:dyDescent="0.25">
      <c r="A47" s="42"/>
      <c r="B47" s="42"/>
      <c r="C47" s="42"/>
      <c r="D47" s="42"/>
      <c r="E47" s="42"/>
      <c r="F47" s="42"/>
      <c r="G47" s="42"/>
      <c r="H47" s="42"/>
      <c r="I47" s="572"/>
      <c r="J47" s="259"/>
      <c r="K47" s="259"/>
      <c r="L47" s="259"/>
      <c r="M47" s="259"/>
      <c r="N47" s="259"/>
      <c r="O47" s="259"/>
      <c r="P47" s="259"/>
      <c r="Q47" s="259"/>
      <c r="R47" s="259"/>
      <c r="S47" s="259"/>
      <c r="T47" s="259"/>
      <c r="U47" s="259"/>
      <c r="V47" s="259"/>
      <c r="W47" s="259"/>
      <c r="X47" s="259"/>
      <c r="Y47" s="259"/>
      <c r="Z47" s="260"/>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B49" s="42" t="s">
        <v>39</v>
      </c>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45">
    <mergeCell ref="AJ1:BS1"/>
    <mergeCell ref="A7:E7"/>
    <mergeCell ref="F7:P7"/>
    <mergeCell ref="T7:X7"/>
    <mergeCell ref="Y7:AI7"/>
    <mergeCell ref="AK7:AY7"/>
    <mergeCell ref="AK8:AO8"/>
    <mergeCell ref="AP8:AT8"/>
    <mergeCell ref="AU8:AY8"/>
    <mergeCell ref="M5:AI5"/>
    <mergeCell ref="A9:E9"/>
    <mergeCell ref="T9:X9"/>
    <mergeCell ref="Y9:AI9"/>
    <mergeCell ref="AK9:AO9"/>
    <mergeCell ref="AP9:AT9"/>
    <mergeCell ref="AK10:AO10"/>
    <mergeCell ref="AP10:AT10"/>
    <mergeCell ref="AU10:AY10"/>
    <mergeCell ref="G11:AB11"/>
    <mergeCell ref="AK11:AO11"/>
    <mergeCell ref="AP11:AT11"/>
    <mergeCell ref="AU11:AY11"/>
    <mergeCell ref="AU9:AY9"/>
    <mergeCell ref="G12:L12"/>
    <mergeCell ref="M12:AB12"/>
    <mergeCell ref="AK12:AO12"/>
    <mergeCell ref="AP12:AT12"/>
    <mergeCell ref="AU12:AY12"/>
    <mergeCell ref="BD20:BG20"/>
    <mergeCell ref="AV21:AY21"/>
    <mergeCell ref="AZ21:BC21"/>
    <mergeCell ref="BD21:BG21"/>
    <mergeCell ref="G13:L13"/>
    <mergeCell ref="M13:AB13"/>
    <mergeCell ref="AK13:AO13"/>
    <mergeCell ref="AP13:AT13"/>
    <mergeCell ref="AU13:AY13"/>
    <mergeCell ref="J18:Y18"/>
    <mergeCell ref="P19:T19"/>
    <mergeCell ref="U19:Y19"/>
    <mergeCell ref="G14:L14"/>
    <mergeCell ref="M14:AB14"/>
    <mergeCell ref="G15:L15"/>
    <mergeCell ref="M15:AB15"/>
    <mergeCell ref="G16:L16"/>
    <mergeCell ref="M16:AB16"/>
    <mergeCell ref="AK19:AT19"/>
    <mergeCell ref="AV19:BG19"/>
    <mergeCell ref="J21:O21"/>
    <mergeCell ref="U23:Y23"/>
    <mergeCell ref="P20:T20"/>
    <mergeCell ref="U20:Y20"/>
    <mergeCell ref="AK20:AO20"/>
    <mergeCell ref="AP20:AR20"/>
    <mergeCell ref="AS20:AT20"/>
    <mergeCell ref="AV20:AY20"/>
    <mergeCell ref="AZ20:BC20"/>
    <mergeCell ref="P21:T21"/>
    <mergeCell ref="U21:Y21"/>
    <mergeCell ref="AK21:AO21"/>
    <mergeCell ref="AP21:AR21"/>
    <mergeCell ref="AS21:AT21"/>
    <mergeCell ref="AK22:AO22"/>
    <mergeCell ref="AP22:AR22"/>
    <mergeCell ref="AS22:AT22"/>
    <mergeCell ref="AV22:AY22"/>
    <mergeCell ref="AZ22:BC22"/>
    <mergeCell ref="J22:O22"/>
    <mergeCell ref="P22:T22"/>
    <mergeCell ref="U22:Y22"/>
    <mergeCell ref="BJ27:BL27"/>
    <mergeCell ref="J28:O28"/>
    <mergeCell ref="P28:T28"/>
    <mergeCell ref="U28:Y28"/>
    <mergeCell ref="AK28:AO28"/>
    <mergeCell ref="AP28:AR28"/>
    <mergeCell ref="AS28:AT28"/>
    <mergeCell ref="AV28:AY28"/>
    <mergeCell ref="P27:T27"/>
    <mergeCell ref="AV27:AY27"/>
    <mergeCell ref="AZ28:BC28"/>
    <mergeCell ref="BD28:BG28"/>
    <mergeCell ref="AZ27:BC27"/>
    <mergeCell ref="U27:Y27"/>
    <mergeCell ref="AK27:AO27"/>
    <mergeCell ref="AP27:AR27"/>
    <mergeCell ref="AS27:AT27"/>
    <mergeCell ref="J26:Y26"/>
    <mergeCell ref="AK26:AT26"/>
    <mergeCell ref="AV26:BG26"/>
    <mergeCell ref="BD22:BG22"/>
    <mergeCell ref="AV32:BH33"/>
    <mergeCell ref="BD29:BG29"/>
    <mergeCell ref="J30:O30"/>
    <mergeCell ref="P30:T30"/>
    <mergeCell ref="U30:Y30"/>
    <mergeCell ref="AK30:AO30"/>
    <mergeCell ref="AP30:AR30"/>
    <mergeCell ref="BD27:BG27"/>
    <mergeCell ref="AV29:AY29"/>
    <mergeCell ref="AZ29:BC29"/>
    <mergeCell ref="AV31:BH31"/>
    <mergeCell ref="P32:T32"/>
    <mergeCell ref="J24:O24"/>
    <mergeCell ref="P24:T24"/>
    <mergeCell ref="U24:Y24"/>
    <mergeCell ref="AK23:AO23"/>
    <mergeCell ref="AP23:AR23"/>
    <mergeCell ref="AS23:AT23"/>
    <mergeCell ref="J23:O23"/>
    <mergeCell ref="P23:T23"/>
    <mergeCell ref="J35:T35"/>
    <mergeCell ref="U35:W35"/>
    <mergeCell ref="X35:Y35"/>
    <mergeCell ref="J31:O31"/>
    <mergeCell ref="P31:T31"/>
    <mergeCell ref="U31:Y31"/>
    <mergeCell ref="J32:O32"/>
    <mergeCell ref="AS30:AT30"/>
    <mergeCell ref="J29:O29"/>
    <mergeCell ref="P29:T29"/>
    <mergeCell ref="U29:Y29"/>
    <mergeCell ref="AK29:AO29"/>
    <mergeCell ref="AP29:AR29"/>
    <mergeCell ref="AS29:AT29"/>
    <mergeCell ref="U32:Y32"/>
    <mergeCell ref="J34:Y34"/>
    <mergeCell ref="B51:AI51"/>
    <mergeCell ref="B52:AI52"/>
    <mergeCell ref="B53:AI53"/>
    <mergeCell ref="J36:T36"/>
    <mergeCell ref="J37:T37"/>
    <mergeCell ref="U37:V37"/>
    <mergeCell ref="W37:Y37"/>
    <mergeCell ref="U36:V36"/>
    <mergeCell ref="W36:Y36"/>
    <mergeCell ref="B60:AI60"/>
    <mergeCell ref="E62:K62"/>
    <mergeCell ref="V62:AI62"/>
    <mergeCell ref="B54:AI54"/>
    <mergeCell ref="B55:AI55"/>
    <mergeCell ref="B56:AI56"/>
    <mergeCell ref="B57:AI57"/>
    <mergeCell ref="B58:AI58"/>
    <mergeCell ref="B59:AI59"/>
  </mergeCells>
  <conditionalFormatting sqref="AV32:BH33">
    <cfRule type="notContainsBlanks" dxfId="1107" priority="16">
      <formula>LEN(TRIM(AV32))&gt;0</formula>
    </cfRule>
  </conditionalFormatting>
  <conditionalFormatting sqref="AP20:AR21 AP27:AR28 E62 V62">
    <cfRule type="containsBlanks" dxfId="1106" priority="15">
      <formula>LEN(TRIM(E20))=0</formula>
    </cfRule>
  </conditionalFormatting>
  <conditionalFormatting sqref="AP22:AR23 AP29:AR30 AZ21:BG22 AZ28:BG29">
    <cfRule type="containsText" dxfId="1105" priority="14" operator="containsText" text="CALC.">
      <formula>NOT(ISERROR(SEARCH("CALC.",AP21)))</formula>
    </cfRule>
  </conditionalFormatting>
  <conditionalFormatting sqref="U24:Y24 U32:Y32">
    <cfRule type="containsText" dxfId="1104" priority="9" operator="containsText" text="CALC.">
      <formula>NOT(ISERROR(SEARCH("CALC.",U24)))</formula>
    </cfRule>
  </conditionalFormatting>
  <conditionalFormatting sqref="P20:T20">
    <cfRule type="containsBlanks" dxfId="1103" priority="7">
      <formula>LEN(TRIM(P20))=0</formula>
    </cfRule>
  </conditionalFormatting>
  <conditionalFormatting sqref="P21:T24 U21:Y23">
    <cfRule type="containsBlanks" dxfId="1102" priority="4">
      <formula>LEN(TRIM(P21))=0</formula>
    </cfRule>
  </conditionalFormatting>
  <conditionalFormatting sqref="P28:T32 U29:Y31">
    <cfRule type="containsBlanks" dxfId="1101" priority="3">
      <formula>LEN(TRIM(P28))=0</formula>
    </cfRule>
  </conditionalFormatting>
  <conditionalFormatting sqref="U35:W35 U36:V37">
    <cfRule type="containsBlanks" dxfId="1100" priority="2">
      <formula>LEN(TRIM(U35))=0</formula>
    </cfRule>
  </conditionalFormatting>
  <conditionalFormatting sqref="M12:AB15">
    <cfRule type="containsBlanks" dxfId="1099" priority="1">
      <formula>LEN(TRIM(M12))=0</formula>
    </cfRule>
  </conditionalFormatting>
  <dataValidations disablePrompts="1" count="1">
    <dataValidation type="whole" allowBlank="1" showInputMessage="1" showErrorMessage="1" error="This Remarks section is limited to 10." sqref="A51:A60" xr:uid="{0FD30BE7-92F0-4B47-815D-E26FD9E1AE71}">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60CB20-CE6A-48BD-B2A5-4B83452F7563}">
  <sheetPr codeName="Sheet47">
    <pageSetUpPr fitToPage="1"/>
  </sheetPr>
  <dimension ref="A1:BV62"/>
  <sheetViews>
    <sheetView zoomScaleNormal="100" workbookViewId="0">
      <selection sqref="A1:C1"/>
    </sheetView>
  </sheetViews>
  <sheetFormatPr defaultColWidth="0" defaultRowHeight="0" customHeight="1" zeroHeight="1" x14ac:dyDescent="0.2"/>
  <cols>
    <col min="1" max="71" width="2.7109375" style="1" customWidth="1"/>
    <col min="72" max="74" width="2.7109375" style="1" hidden="1" customWidth="1"/>
    <col min="75" max="16384" width="9.140625" style="1" hidden="1"/>
  </cols>
  <sheetData>
    <row r="1" spans="1:71" ht="12" customHeight="1" x14ac:dyDescent="0.2">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947" t="s">
        <v>49</v>
      </c>
      <c r="AK1" s="947"/>
      <c r="AL1" s="947"/>
      <c r="AM1" s="947"/>
      <c r="AN1" s="947"/>
      <c r="AO1" s="947"/>
      <c r="AP1" s="947"/>
      <c r="AQ1" s="947"/>
      <c r="AR1" s="947"/>
      <c r="AS1" s="947"/>
      <c r="AT1" s="947"/>
      <c r="AU1" s="947"/>
      <c r="AV1" s="947"/>
      <c r="AW1" s="947"/>
      <c r="AX1" s="947"/>
      <c r="AY1" s="947"/>
      <c r="AZ1" s="947"/>
      <c r="BA1" s="947"/>
      <c r="BB1" s="947"/>
      <c r="BC1" s="947"/>
      <c r="BD1" s="947"/>
      <c r="BE1" s="947"/>
      <c r="BF1" s="947"/>
      <c r="BG1" s="947"/>
      <c r="BH1" s="947"/>
      <c r="BI1" s="947"/>
      <c r="BJ1" s="947"/>
      <c r="BK1" s="947"/>
      <c r="BL1" s="947"/>
      <c r="BM1" s="947"/>
      <c r="BN1" s="947"/>
      <c r="BO1" s="947"/>
      <c r="BP1" s="947"/>
      <c r="BQ1" s="947"/>
      <c r="BR1" s="947"/>
      <c r="BS1" s="947"/>
    </row>
    <row r="2" spans="1:71" ht="12" customHeight="1" x14ac:dyDescent="0.2">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618"/>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row>
    <row r="3" spans="1:71" ht="12" customHeight="1" x14ac:dyDescent="0.2">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row>
    <row r="4" spans="1:71" ht="12" customHeight="1" x14ac:dyDescent="0.2">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row>
    <row r="5" spans="1:71" ht="12.75" customHeight="1" x14ac:dyDescent="0.2">
      <c r="A5" s="42"/>
      <c r="B5" s="42"/>
      <c r="C5" s="42"/>
      <c r="D5" s="42"/>
      <c r="E5" s="42"/>
      <c r="F5" s="42"/>
      <c r="G5" s="42"/>
      <c r="H5" s="42"/>
      <c r="I5" s="42"/>
      <c r="J5" s="42"/>
      <c r="K5" s="42"/>
      <c r="L5" s="42"/>
      <c r="M5" s="948" t="s">
        <v>924</v>
      </c>
      <c r="N5" s="948"/>
      <c r="O5" s="948"/>
      <c r="P5" s="948"/>
      <c r="Q5" s="948"/>
      <c r="R5" s="948"/>
      <c r="S5" s="948"/>
      <c r="T5" s="948"/>
      <c r="U5" s="948"/>
      <c r="V5" s="948"/>
      <c r="W5" s="948"/>
      <c r="X5" s="948"/>
      <c r="Y5" s="948"/>
      <c r="Z5" s="948"/>
      <c r="AA5" s="948"/>
      <c r="AB5" s="948"/>
      <c r="AC5" s="948"/>
      <c r="AD5" s="948"/>
      <c r="AE5" s="948"/>
      <c r="AF5" s="948"/>
      <c r="AG5" s="948"/>
      <c r="AH5" s="948"/>
      <c r="AI5" s="948"/>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row>
    <row r="6" spans="1:71" ht="12" customHeight="1" thickBo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row>
    <row r="7" spans="1:71" ht="12" customHeight="1" thickBot="1" x14ac:dyDescent="0.25">
      <c r="A7" s="953" t="s">
        <v>48</v>
      </c>
      <c r="B7" s="953"/>
      <c r="C7" s="953"/>
      <c r="D7" s="953"/>
      <c r="E7" s="953"/>
      <c r="F7" s="920"/>
      <c r="G7" s="920"/>
      <c r="H7" s="920"/>
      <c r="I7" s="920"/>
      <c r="J7" s="920"/>
      <c r="K7" s="920"/>
      <c r="L7" s="920"/>
      <c r="M7" s="920"/>
      <c r="N7" s="920"/>
      <c r="O7" s="920"/>
      <c r="P7" s="920"/>
      <c r="Q7" s="42"/>
      <c r="R7" s="42"/>
      <c r="S7" s="42"/>
      <c r="T7" s="953" t="s">
        <v>47</v>
      </c>
      <c r="U7" s="953"/>
      <c r="V7" s="953"/>
      <c r="W7" s="953"/>
      <c r="X7" s="953"/>
      <c r="Y7" s="920"/>
      <c r="Z7" s="920"/>
      <c r="AA7" s="920"/>
      <c r="AB7" s="920"/>
      <c r="AC7" s="920"/>
      <c r="AD7" s="920"/>
      <c r="AE7" s="920"/>
      <c r="AF7" s="920"/>
      <c r="AG7" s="920"/>
      <c r="AH7" s="920"/>
      <c r="AI7" s="920"/>
      <c r="AJ7" s="5"/>
      <c r="AK7" s="955" t="s">
        <v>696</v>
      </c>
      <c r="AL7" s="956"/>
      <c r="AM7" s="956"/>
      <c r="AN7" s="956"/>
      <c r="AO7" s="956"/>
      <c r="AP7" s="956"/>
      <c r="AQ7" s="956"/>
      <c r="AR7" s="956"/>
      <c r="AS7" s="956"/>
      <c r="AT7" s="956"/>
      <c r="AU7" s="956"/>
      <c r="AV7" s="956"/>
      <c r="AW7" s="956"/>
      <c r="AX7" s="956"/>
      <c r="AY7" s="957"/>
      <c r="AZ7" s="5"/>
      <c r="BA7" s="5"/>
      <c r="BB7" s="5"/>
      <c r="BC7" s="5"/>
      <c r="BD7" s="5"/>
      <c r="BE7" s="5"/>
      <c r="BF7" s="5"/>
      <c r="BG7" s="5"/>
      <c r="BH7" s="5"/>
      <c r="BI7" s="5"/>
      <c r="BJ7" s="5"/>
      <c r="BK7" s="5"/>
      <c r="BL7" s="5"/>
      <c r="BM7" s="5"/>
      <c r="BN7" s="5"/>
      <c r="BO7" s="5"/>
      <c r="BP7" s="5"/>
      <c r="BQ7" s="5"/>
      <c r="BR7" s="5"/>
      <c r="BS7" s="5"/>
    </row>
    <row r="8" spans="1:71" ht="12" customHeight="1" thickTop="1" x14ac:dyDescent="0.2">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5"/>
      <c r="AK8" s="973"/>
      <c r="AL8" s="974"/>
      <c r="AM8" s="974"/>
      <c r="AN8" s="974"/>
      <c r="AO8" s="975"/>
      <c r="AP8" s="976"/>
      <c r="AQ8" s="974"/>
      <c r="AR8" s="974"/>
      <c r="AS8" s="974"/>
      <c r="AT8" s="975"/>
      <c r="AU8" s="976"/>
      <c r="AV8" s="974"/>
      <c r="AW8" s="974"/>
      <c r="AX8" s="974"/>
      <c r="AY8" s="977"/>
      <c r="AZ8" s="5"/>
      <c r="BA8" s="5"/>
      <c r="BB8" s="5"/>
      <c r="BC8" s="5"/>
      <c r="BD8" s="5"/>
      <c r="BE8" s="5"/>
      <c r="BF8" s="5"/>
      <c r="BG8" s="5"/>
      <c r="BH8" s="5"/>
      <c r="BI8" s="5"/>
      <c r="BJ8" s="5"/>
      <c r="BK8" s="5"/>
      <c r="BL8" s="5"/>
      <c r="BM8" s="5"/>
      <c r="BN8" s="5"/>
      <c r="BO8" s="5"/>
      <c r="BP8" s="5"/>
      <c r="BQ8" s="5"/>
      <c r="BR8" s="5"/>
      <c r="BS8" s="5"/>
    </row>
    <row r="9" spans="1:71" ht="12" customHeight="1" x14ac:dyDescent="0.2">
      <c r="A9" s="953" t="s">
        <v>61</v>
      </c>
      <c r="B9" s="953"/>
      <c r="C9" s="953"/>
      <c r="D9" s="953"/>
      <c r="E9" s="953"/>
      <c r="F9" s="920"/>
      <c r="G9" s="920"/>
      <c r="H9" s="920"/>
      <c r="I9" s="920"/>
      <c r="J9" s="920"/>
      <c r="K9" s="920"/>
      <c r="L9" s="920"/>
      <c r="M9" s="920"/>
      <c r="N9" s="920"/>
      <c r="O9" s="920"/>
      <c r="P9" s="920"/>
      <c r="Q9" s="42"/>
      <c r="R9" s="42"/>
      <c r="S9" s="42"/>
      <c r="T9" s="953" t="s">
        <v>46</v>
      </c>
      <c r="U9" s="953"/>
      <c r="V9" s="953"/>
      <c r="W9" s="953"/>
      <c r="X9" s="953"/>
      <c r="Y9" s="920"/>
      <c r="Z9" s="920"/>
      <c r="AA9" s="920"/>
      <c r="AB9" s="920"/>
      <c r="AC9" s="920"/>
      <c r="AD9" s="920"/>
      <c r="AE9" s="920"/>
      <c r="AF9" s="920"/>
      <c r="AG9" s="920"/>
      <c r="AH9" s="920"/>
      <c r="AI9" s="920"/>
      <c r="AJ9" s="5"/>
      <c r="AK9" s="969"/>
      <c r="AL9" s="945"/>
      <c r="AM9" s="945"/>
      <c r="AN9" s="945"/>
      <c r="AO9" s="946"/>
      <c r="AP9" s="944"/>
      <c r="AQ9" s="945"/>
      <c r="AR9" s="945"/>
      <c r="AS9" s="945"/>
      <c r="AT9" s="946"/>
      <c r="AU9" s="944"/>
      <c r="AV9" s="945"/>
      <c r="AW9" s="945"/>
      <c r="AX9" s="945"/>
      <c r="AY9" s="949"/>
      <c r="AZ9" s="5"/>
      <c r="BA9" s="5"/>
      <c r="BB9" s="5"/>
      <c r="BC9" s="5"/>
      <c r="BD9" s="5"/>
      <c r="BE9" s="5"/>
      <c r="BF9" s="5"/>
      <c r="BG9" s="5"/>
      <c r="BH9" s="5"/>
      <c r="BI9" s="5"/>
      <c r="BJ9" s="5"/>
      <c r="BK9" s="5"/>
      <c r="BL9" s="5"/>
      <c r="BM9" s="5"/>
      <c r="BN9" s="5"/>
      <c r="BO9" s="5"/>
      <c r="BP9" s="5"/>
      <c r="BQ9" s="5"/>
      <c r="BR9" s="5"/>
      <c r="BS9" s="5"/>
    </row>
    <row r="10" spans="1:71" ht="12" customHeight="1" thickBot="1" x14ac:dyDescent="0.25">
      <c r="A10" s="42"/>
      <c r="B10" s="42"/>
      <c r="C10" s="42"/>
      <c r="D10" s="42"/>
      <c r="E10" s="42"/>
      <c r="F10" s="42"/>
      <c r="G10" s="42"/>
      <c r="H10" s="42"/>
      <c r="I10" s="42"/>
      <c r="J10" s="42"/>
      <c r="K10" s="42"/>
      <c r="L10" s="42"/>
      <c r="M10" s="42"/>
      <c r="N10" s="42"/>
      <c r="O10" s="42"/>
      <c r="P10" s="42"/>
      <c r="Q10" s="42"/>
      <c r="R10" s="42"/>
      <c r="S10" s="42"/>
      <c r="T10" s="42"/>
      <c r="U10" s="42"/>
      <c r="V10" s="42"/>
      <c r="W10" s="42"/>
      <c r="X10" s="42"/>
      <c r="Y10" s="42"/>
      <c r="Z10" s="42"/>
      <c r="AA10" s="42"/>
      <c r="AB10" s="42"/>
      <c r="AC10" s="42"/>
      <c r="AD10" s="42"/>
      <c r="AE10" s="42"/>
      <c r="AF10" s="42"/>
      <c r="AG10" s="42"/>
      <c r="AH10" s="42"/>
      <c r="AI10" s="42"/>
      <c r="AJ10" s="5"/>
      <c r="AK10" s="969"/>
      <c r="AL10" s="945"/>
      <c r="AM10" s="945"/>
      <c r="AN10" s="945"/>
      <c r="AO10" s="946"/>
      <c r="AP10" s="944"/>
      <c r="AQ10" s="945"/>
      <c r="AR10" s="945"/>
      <c r="AS10" s="945"/>
      <c r="AT10" s="946"/>
      <c r="AU10" s="944"/>
      <c r="AV10" s="945"/>
      <c r="AW10" s="945"/>
      <c r="AX10" s="945"/>
      <c r="AY10" s="949"/>
      <c r="AZ10" s="5"/>
      <c r="BA10" s="5"/>
      <c r="BB10" s="5"/>
      <c r="BC10" s="5"/>
      <c r="BD10" s="5"/>
      <c r="BE10" s="5"/>
      <c r="BF10" s="5"/>
      <c r="BG10" s="5"/>
      <c r="BH10" s="5"/>
      <c r="BI10" s="5"/>
      <c r="BJ10" s="5"/>
      <c r="BK10" s="5"/>
      <c r="BL10" s="5"/>
      <c r="BM10" s="5"/>
      <c r="BN10" s="5"/>
      <c r="BO10" s="5"/>
      <c r="BP10" s="5"/>
      <c r="BQ10" s="5"/>
      <c r="BR10" s="5"/>
      <c r="BS10" s="5"/>
    </row>
    <row r="11" spans="1:71" ht="12" customHeight="1" thickBot="1" x14ac:dyDescent="0.25">
      <c r="A11" s="42"/>
      <c r="B11" s="42"/>
      <c r="C11" s="42"/>
      <c r="D11" s="42"/>
      <c r="E11" s="42"/>
      <c r="F11" s="42"/>
      <c r="G11" s="1060" t="s">
        <v>158</v>
      </c>
      <c r="H11" s="1061"/>
      <c r="I11" s="1061"/>
      <c r="J11" s="1061"/>
      <c r="K11" s="1061"/>
      <c r="L11" s="1061"/>
      <c r="M11" s="1061"/>
      <c r="N11" s="1061"/>
      <c r="O11" s="1061"/>
      <c r="P11" s="1061"/>
      <c r="Q11" s="1061"/>
      <c r="R11" s="1061"/>
      <c r="S11" s="1061"/>
      <c r="T11" s="1061"/>
      <c r="U11" s="1061"/>
      <c r="V11" s="1061"/>
      <c r="W11" s="1061"/>
      <c r="X11" s="1061"/>
      <c r="Y11" s="1061"/>
      <c r="Z11" s="1061"/>
      <c r="AA11" s="1061"/>
      <c r="AB11" s="1062"/>
      <c r="AC11" s="42"/>
      <c r="AD11" s="42"/>
      <c r="AE11" s="42"/>
      <c r="AF11" s="42"/>
      <c r="AG11" s="42"/>
      <c r="AH11" s="42"/>
      <c r="AI11" s="42"/>
      <c r="AJ11" s="5"/>
      <c r="AK11" s="969"/>
      <c r="AL11" s="945"/>
      <c r="AM11" s="945"/>
      <c r="AN11" s="945"/>
      <c r="AO11" s="946"/>
      <c r="AP11" s="944"/>
      <c r="AQ11" s="945"/>
      <c r="AR11" s="945"/>
      <c r="AS11" s="945"/>
      <c r="AT11" s="946"/>
      <c r="AU11" s="944"/>
      <c r="AV11" s="945"/>
      <c r="AW11" s="945"/>
      <c r="AX11" s="945"/>
      <c r="AY11" s="949"/>
      <c r="AZ11" s="5"/>
      <c r="BA11" s="5"/>
      <c r="BB11" s="5"/>
      <c r="BC11" s="5"/>
      <c r="BD11" s="5"/>
      <c r="BE11" s="5"/>
      <c r="BF11" s="5"/>
      <c r="BG11" s="5"/>
      <c r="BH11" s="5"/>
      <c r="BI11" s="5"/>
      <c r="BJ11" s="5"/>
      <c r="BK11" s="5"/>
      <c r="BL11" s="5"/>
      <c r="BM11" s="5"/>
      <c r="BN11" s="5"/>
      <c r="BO11" s="5"/>
      <c r="BP11" s="5"/>
      <c r="BQ11" s="5"/>
      <c r="BR11" s="5"/>
      <c r="BS11" s="5"/>
    </row>
    <row r="12" spans="1:71" ht="12.75" thickTop="1" x14ac:dyDescent="0.2">
      <c r="A12" s="42"/>
      <c r="B12" s="42"/>
      <c r="C12" s="42"/>
      <c r="D12" s="42"/>
      <c r="E12" s="42"/>
      <c r="F12" s="42"/>
      <c r="G12" s="1012" t="s">
        <v>111</v>
      </c>
      <c r="H12" s="1013"/>
      <c r="I12" s="1013"/>
      <c r="J12" s="1013"/>
      <c r="K12" s="1013"/>
      <c r="L12" s="1013"/>
      <c r="M12" s="1010"/>
      <c r="N12" s="1010"/>
      <c r="O12" s="1010"/>
      <c r="P12" s="1010"/>
      <c r="Q12" s="1010"/>
      <c r="R12" s="1010"/>
      <c r="S12" s="1010"/>
      <c r="T12" s="1010"/>
      <c r="U12" s="1010"/>
      <c r="V12" s="1010"/>
      <c r="W12" s="1010"/>
      <c r="X12" s="1010"/>
      <c r="Y12" s="1010"/>
      <c r="Z12" s="1010"/>
      <c r="AA12" s="1010"/>
      <c r="AB12" s="1011"/>
      <c r="AC12" s="42"/>
      <c r="AD12" s="42"/>
      <c r="AE12" s="42"/>
      <c r="AF12" s="42"/>
      <c r="AG12" s="42"/>
      <c r="AH12" s="42"/>
      <c r="AI12" s="42"/>
      <c r="AJ12" s="5"/>
      <c r="AK12" s="969"/>
      <c r="AL12" s="945"/>
      <c r="AM12" s="945"/>
      <c r="AN12" s="945"/>
      <c r="AO12" s="946"/>
      <c r="AP12" s="944"/>
      <c r="AQ12" s="945"/>
      <c r="AR12" s="945"/>
      <c r="AS12" s="945"/>
      <c r="AT12" s="946"/>
      <c r="AU12" s="944"/>
      <c r="AV12" s="945"/>
      <c r="AW12" s="945"/>
      <c r="AX12" s="945"/>
      <c r="AY12" s="949"/>
      <c r="AZ12" s="5"/>
      <c r="BA12" s="5"/>
      <c r="BB12" s="5"/>
      <c r="BC12" s="5"/>
      <c r="BD12" s="5"/>
      <c r="BE12" s="5"/>
      <c r="BF12" s="5"/>
      <c r="BG12" s="5"/>
      <c r="BH12" s="5"/>
      <c r="BI12" s="5"/>
      <c r="BJ12" s="5"/>
      <c r="BK12" s="5"/>
      <c r="BL12" s="5"/>
      <c r="BM12" s="5"/>
      <c r="BN12" s="5"/>
      <c r="BO12" s="5"/>
      <c r="BP12" s="5"/>
      <c r="BQ12" s="5"/>
      <c r="BR12" s="5"/>
      <c r="BS12" s="5"/>
    </row>
    <row r="13" spans="1:71" ht="12" customHeight="1" thickBot="1" x14ac:dyDescent="0.25">
      <c r="A13" s="42"/>
      <c r="B13" s="42"/>
      <c r="C13" s="42"/>
      <c r="D13" s="42"/>
      <c r="E13" s="42"/>
      <c r="F13" s="42"/>
      <c r="G13" s="996" t="s">
        <v>54</v>
      </c>
      <c r="H13" s="997"/>
      <c r="I13" s="997"/>
      <c r="J13" s="997"/>
      <c r="K13" s="997"/>
      <c r="L13" s="997"/>
      <c r="M13" s="994"/>
      <c r="N13" s="994"/>
      <c r="O13" s="994"/>
      <c r="P13" s="994"/>
      <c r="Q13" s="994"/>
      <c r="R13" s="994"/>
      <c r="S13" s="994"/>
      <c r="T13" s="994"/>
      <c r="U13" s="994"/>
      <c r="V13" s="994"/>
      <c r="W13" s="994"/>
      <c r="X13" s="994"/>
      <c r="Y13" s="994"/>
      <c r="Z13" s="994"/>
      <c r="AA13" s="994"/>
      <c r="AB13" s="995"/>
      <c r="AC13" s="42"/>
      <c r="AD13" s="42"/>
      <c r="AE13" s="42"/>
      <c r="AF13" s="42"/>
      <c r="AG13" s="42"/>
      <c r="AH13" s="42"/>
      <c r="AI13" s="42"/>
      <c r="AJ13" s="5"/>
      <c r="AK13" s="952"/>
      <c r="AL13" s="942"/>
      <c r="AM13" s="942"/>
      <c r="AN13" s="942"/>
      <c r="AO13" s="943"/>
      <c r="AP13" s="941"/>
      <c r="AQ13" s="942"/>
      <c r="AR13" s="942"/>
      <c r="AS13" s="942"/>
      <c r="AT13" s="943"/>
      <c r="AU13" s="941"/>
      <c r="AV13" s="942"/>
      <c r="AW13" s="942"/>
      <c r="AX13" s="942"/>
      <c r="AY13" s="951"/>
      <c r="AZ13" s="5"/>
      <c r="BA13" s="5"/>
      <c r="BB13" s="5"/>
      <c r="BC13" s="5"/>
      <c r="BD13" s="5"/>
      <c r="BE13" s="5"/>
      <c r="BF13" s="5"/>
      <c r="BG13" s="5"/>
      <c r="BH13" s="5"/>
      <c r="BI13" s="5"/>
      <c r="BJ13" s="5"/>
      <c r="BK13" s="5"/>
      <c r="BL13" s="5"/>
      <c r="BM13" s="5"/>
      <c r="BN13" s="5"/>
      <c r="BO13" s="5"/>
      <c r="BP13" s="5"/>
      <c r="BQ13" s="5"/>
      <c r="BR13" s="5"/>
      <c r="BS13" s="5"/>
    </row>
    <row r="14" spans="1:71" ht="12" customHeight="1" x14ac:dyDescent="0.2">
      <c r="A14" s="42"/>
      <c r="B14" s="42"/>
      <c r="C14" s="42"/>
      <c r="D14" s="42"/>
      <c r="E14" s="42"/>
      <c r="F14" s="42"/>
      <c r="G14" s="996" t="s">
        <v>150</v>
      </c>
      <c r="H14" s="997"/>
      <c r="I14" s="997"/>
      <c r="J14" s="997"/>
      <c r="K14" s="997"/>
      <c r="L14" s="997"/>
      <c r="M14" s="994"/>
      <c r="N14" s="994"/>
      <c r="O14" s="994"/>
      <c r="P14" s="994"/>
      <c r="Q14" s="994"/>
      <c r="R14" s="994"/>
      <c r="S14" s="994"/>
      <c r="T14" s="994"/>
      <c r="U14" s="994"/>
      <c r="V14" s="994"/>
      <c r="W14" s="994"/>
      <c r="X14" s="994"/>
      <c r="Y14" s="994"/>
      <c r="Z14" s="994"/>
      <c r="AA14" s="994"/>
      <c r="AB14" s="995"/>
      <c r="AC14" s="42"/>
      <c r="AD14" s="42"/>
      <c r="AE14" s="42"/>
      <c r="AF14" s="42"/>
      <c r="AG14" s="42"/>
      <c r="AH14" s="42"/>
      <c r="AI14" s="42"/>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row>
    <row r="15" spans="1:71" ht="12" customHeight="1" x14ac:dyDescent="0.2">
      <c r="A15" s="42"/>
      <c r="B15" s="42"/>
      <c r="C15" s="42"/>
      <c r="D15" s="42"/>
      <c r="E15" s="42"/>
      <c r="F15" s="42"/>
      <c r="G15" s="996" t="s">
        <v>146</v>
      </c>
      <c r="H15" s="997"/>
      <c r="I15" s="997"/>
      <c r="J15" s="997"/>
      <c r="K15" s="997"/>
      <c r="L15" s="997"/>
      <c r="M15" s="994"/>
      <c r="N15" s="994"/>
      <c r="O15" s="994"/>
      <c r="P15" s="994"/>
      <c r="Q15" s="994"/>
      <c r="R15" s="994"/>
      <c r="S15" s="994"/>
      <c r="T15" s="994"/>
      <c r="U15" s="994"/>
      <c r="V15" s="994"/>
      <c r="W15" s="994"/>
      <c r="X15" s="994"/>
      <c r="Y15" s="994"/>
      <c r="Z15" s="994"/>
      <c r="AA15" s="994"/>
      <c r="AB15" s="995"/>
      <c r="AC15" s="42"/>
      <c r="AD15" s="42"/>
      <c r="AE15" s="42"/>
      <c r="AF15" s="42"/>
      <c r="AG15" s="42"/>
      <c r="AH15" s="42"/>
      <c r="AI15" s="42"/>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row>
    <row r="16" spans="1:71" ht="12" customHeight="1" thickBot="1" x14ac:dyDescent="0.25">
      <c r="A16" s="42"/>
      <c r="B16" s="42"/>
      <c r="C16" s="42"/>
      <c r="D16" s="42"/>
      <c r="E16" s="42"/>
      <c r="F16" s="42"/>
      <c r="G16" s="2243" t="s">
        <v>149</v>
      </c>
      <c r="H16" s="2244"/>
      <c r="I16" s="2244"/>
      <c r="J16" s="2244"/>
      <c r="K16" s="2244"/>
      <c r="L16" s="2244"/>
      <c r="M16" s="1019"/>
      <c r="N16" s="1020"/>
      <c r="O16" s="1020"/>
      <c r="P16" s="1020"/>
      <c r="Q16" s="1020"/>
      <c r="R16" s="1020"/>
      <c r="S16" s="1020"/>
      <c r="T16" s="1020"/>
      <c r="U16" s="1020"/>
      <c r="V16" s="1020"/>
      <c r="W16" s="1020"/>
      <c r="X16" s="1020"/>
      <c r="Y16" s="1020"/>
      <c r="Z16" s="1020"/>
      <c r="AA16" s="1020"/>
      <c r="AB16" s="1021"/>
      <c r="AC16" s="42"/>
      <c r="AD16" s="42"/>
      <c r="AE16" s="42"/>
      <c r="AF16" s="42"/>
      <c r="AG16" s="42"/>
      <c r="AH16" s="42"/>
      <c r="AI16" s="42"/>
      <c r="AJ16" s="5"/>
      <c r="AK16" s="5"/>
      <c r="AL16" s="5"/>
      <c r="AM16" s="5"/>
      <c r="AN16" s="5"/>
      <c r="AO16" s="5"/>
      <c r="AP16" s="5"/>
      <c r="AQ16" s="5"/>
      <c r="AR16" s="5"/>
      <c r="AS16" s="5"/>
      <c r="AT16" s="5"/>
      <c r="AU16" s="5"/>
      <c r="AV16" s="5"/>
      <c r="AW16" s="5"/>
      <c r="AX16" s="5"/>
      <c r="AY16" s="5"/>
      <c r="AZ16" s="5"/>
      <c r="BA16" s="5"/>
      <c r="BB16" s="5"/>
      <c r="BC16" s="5"/>
      <c r="BD16" s="5"/>
      <c r="BE16" s="5"/>
      <c r="BF16" s="5"/>
      <c r="BG16" s="5"/>
      <c r="BH16" s="5"/>
      <c r="BI16" s="5"/>
      <c r="BJ16" s="5"/>
      <c r="BK16" s="5"/>
      <c r="BL16" s="5"/>
      <c r="BM16" s="5"/>
      <c r="BN16" s="5"/>
      <c r="BO16" s="5"/>
      <c r="BP16" s="5"/>
      <c r="BQ16" s="5"/>
      <c r="BR16" s="5"/>
      <c r="BS16" s="5"/>
    </row>
    <row r="17" spans="1:73" ht="12" customHeight="1" thickBot="1" x14ac:dyDescent="0.25">
      <c r="A17" s="42"/>
      <c r="B17" s="42"/>
      <c r="C17" s="42"/>
      <c r="D17" s="42"/>
      <c r="E17" s="42"/>
      <c r="F17" s="42"/>
      <c r="G17" s="252"/>
      <c r="H17" s="252"/>
      <c r="I17" s="252"/>
      <c r="J17" s="252"/>
      <c r="K17" s="252"/>
      <c r="L17" s="252"/>
      <c r="M17" s="252"/>
      <c r="N17" s="252"/>
      <c r="O17" s="252"/>
      <c r="P17" s="252"/>
      <c r="Q17" s="252"/>
      <c r="R17" s="252"/>
      <c r="S17" s="252"/>
      <c r="T17" s="252"/>
      <c r="U17" s="252"/>
      <c r="V17" s="252"/>
      <c r="W17" s="252"/>
      <c r="X17" s="252"/>
      <c r="Y17" s="252"/>
      <c r="Z17" s="252"/>
      <c r="AA17" s="252"/>
      <c r="AB17" s="252"/>
      <c r="AC17" s="42"/>
      <c r="AD17" s="42"/>
      <c r="AE17" s="42"/>
      <c r="AF17" s="42"/>
      <c r="AG17" s="42"/>
      <c r="AH17" s="42"/>
      <c r="AI17" s="42"/>
      <c r="AJ17" s="5"/>
      <c r="AK17" s="5"/>
      <c r="AL17" s="5"/>
      <c r="AM17" s="5"/>
      <c r="AN17" s="5"/>
      <c r="AO17" s="5"/>
      <c r="AP17" s="5"/>
      <c r="AQ17" s="5"/>
      <c r="AR17" s="5"/>
      <c r="AS17" s="5"/>
      <c r="AT17" s="5"/>
      <c r="AU17" s="5"/>
      <c r="AV17" s="5"/>
      <c r="AW17" s="5"/>
      <c r="AX17" s="5"/>
      <c r="AY17" s="5"/>
      <c r="AZ17" s="5"/>
      <c r="BA17" s="5"/>
      <c r="BB17" s="5"/>
      <c r="BC17" s="5"/>
      <c r="BD17" s="5"/>
      <c r="BE17" s="5"/>
      <c r="BF17" s="5"/>
      <c r="BG17" s="5"/>
      <c r="BH17" s="5"/>
      <c r="BI17" s="5"/>
      <c r="BJ17" s="5"/>
      <c r="BK17" s="5"/>
      <c r="BL17" s="5"/>
      <c r="BM17" s="5"/>
      <c r="BN17" s="5"/>
      <c r="BO17" s="5"/>
      <c r="BP17" s="5"/>
      <c r="BQ17" s="5"/>
      <c r="BR17" s="5"/>
      <c r="BS17" s="5"/>
    </row>
    <row r="18" spans="1:73" ht="12" customHeight="1" thickBot="1" x14ac:dyDescent="0.25">
      <c r="A18" s="42"/>
      <c r="B18" s="42"/>
      <c r="C18" s="42"/>
      <c r="D18" s="42"/>
      <c r="E18" s="42"/>
      <c r="F18" s="42"/>
      <c r="G18" s="42"/>
      <c r="H18" s="42"/>
      <c r="I18" s="42"/>
      <c r="J18" s="982" t="s">
        <v>920</v>
      </c>
      <c r="K18" s="983"/>
      <c r="L18" s="983"/>
      <c r="M18" s="983"/>
      <c r="N18" s="983"/>
      <c r="O18" s="983"/>
      <c r="P18" s="983"/>
      <c r="Q18" s="983"/>
      <c r="R18" s="983"/>
      <c r="S18" s="983"/>
      <c r="T18" s="983"/>
      <c r="U18" s="983"/>
      <c r="V18" s="983"/>
      <c r="W18" s="983"/>
      <c r="X18" s="983"/>
      <c r="Y18" s="984"/>
      <c r="Z18" s="42"/>
      <c r="AA18" s="42"/>
      <c r="AB18" s="42"/>
      <c r="AC18" s="42"/>
      <c r="AD18" s="42"/>
      <c r="AE18" s="42"/>
      <c r="AF18" s="42"/>
      <c r="AG18" s="42"/>
      <c r="AH18" s="42"/>
      <c r="AI18" s="42"/>
      <c r="AJ18" s="5"/>
      <c r="AK18" s="5"/>
      <c r="AL18" s="5"/>
      <c r="AM18" s="5"/>
      <c r="AN18" s="5"/>
      <c r="AO18" s="5"/>
      <c r="AP18" s="5"/>
      <c r="AQ18" s="5"/>
      <c r="AR18" s="5"/>
      <c r="AS18" s="5"/>
      <c r="AT18" s="5"/>
      <c r="AU18" s="5"/>
      <c r="AV18" s="5"/>
      <c r="AW18" s="5"/>
      <c r="AX18" s="5"/>
      <c r="AY18" s="5"/>
      <c r="AZ18" s="5"/>
      <c r="BA18" s="5"/>
      <c r="BB18" s="5"/>
      <c r="BC18" s="5"/>
      <c r="BD18" s="5"/>
      <c r="BE18" s="5"/>
      <c r="BF18" s="5"/>
      <c r="BG18" s="5"/>
      <c r="BH18" s="5"/>
      <c r="BI18" s="5"/>
      <c r="BJ18" s="5"/>
      <c r="BK18" s="5"/>
      <c r="BL18" s="5"/>
      <c r="BM18" s="5"/>
      <c r="BN18" s="5"/>
      <c r="BO18" s="5"/>
      <c r="BP18" s="5"/>
      <c r="BQ18" s="5"/>
      <c r="BR18" s="5"/>
      <c r="BS18" s="5"/>
    </row>
    <row r="19" spans="1:73" ht="12" customHeight="1" thickTop="1" thickBot="1" x14ac:dyDescent="0.25">
      <c r="A19" s="42"/>
      <c r="B19" s="42"/>
      <c r="C19" s="42"/>
      <c r="D19" s="42"/>
      <c r="E19" s="42"/>
      <c r="F19" s="42"/>
      <c r="G19" s="42"/>
      <c r="H19" s="42"/>
      <c r="I19" s="42"/>
      <c r="J19" s="254"/>
      <c r="K19" s="42"/>
      <c r="L19" s="42"/>
      <c r="M19" s="42"/>
      <c r="N19" s="42"/>
      <c r="O19" s="42"/>
      <c r="P19" s="2275" t="s">
        <v>102</v>
      </c>
      <c r="Q19" s="2276"/>
      <c r="R19" s="2276"/>
      <c r="S19" s="2276"/>
      <c r="T19" s="1855"/>
      <c r="U19" s="2275" t="s">
        <v>101</v>
      </c>
      <c r="V19" s="2276"/>
      <c r="W19" s="2276"/>
      <c r="X19" s="2276"/>
      <c r="Y19" s="2277"/>
      <c r="Z19" s="42"/>
      <c r="AA19" s="42"/>
      <c r="AB19" s="42"/>
      <c r="AC19" s="42"/>
      <c r="AD19" s="42"/>
      <c r="AE19" s="42"/>
      <c r="AF19" s="42"/>
      <c r="AG19" s="42"/>
      <c r="AH19" s="42"/>
      <c r="AI19" s="42"/>
      <c r="AJ19" s="5"/>
      <c r="AK19" s="2269" t="s">
        <v>925</v>
      </c>
      <c r="AL19" s="2270"/>
      <c r="AM19" s="2270"/>
      <c r="AN19" s="2270"/>
      <c r="AO19" s="2270"/>
      <c r="AP19" s="2270"/>
      <c r="AQ19" s="2270"/>
      <c r="AR19" s="2270"/>
      <c r="AS19" s="2270"/>
      <c r="AT19" s="2271"/>
      <c r="AU19" s="5"/>
      <c r="AV19" s="2269" t="s">
        <v>921</v>
      </c>
      <c r="AW19" s="2270"/>
      <c r="AX19" s="2270"/>
      <c r="AY19" s="2270"/>
      <c r="AZ19" s="2270"/>
      <c r="BA19" s="2270"/>
      <c r="BB19" s="2270"/>
      <c r="BC19" s="2270"/>
      <c r="BD19" s="2270"/>
      <c r="BE19" s="2270"/>
      <c r="BF19" s="2270"/>
      <c r="BG19" s="2271"/>
      <c r="BH19" s="5"/>
      <c r="BI19" s="5"/>
      <c r="BJ19" s="5"/>
      <c r="BK19" s="5"/>
      <c r="BL19" s="5"/>
      <c r="BM19" s="5"/>
      <c r="BN19" s="5"/>
      <c r="BO19" s="5"/>
      <c r="BP19" s="5"/>
      <c r="BQ19" s="5"/>
      <c r="BR19" s="5"/>
      <c r="BS19" s="5"/>
    </row>
    <row r="20" spans="1:73" ht="12.75" thickTop="1" x14ac:dyDescent="0.2">
      <c r="A20" s="42"/>
      <c r="B20" s="42"/>
      <c r="C20" s="42"/>
      <c r="D20" s="42"/>
      <c r="E20" s="42"/>
      <c r="F20" s="42"/>
      <c r="G20" s="42"/>
      <c r="H20" s="42"/>
      <c r="I20" s="42"/>
      <c r="J20" s="634" t="s">
        <v>857</v>
      </c>
      <c r="K20" s="633"/>
      <c r="L20" s="633"/>
      <c r="M20" s="633"/>
      <c r="N20" s="633"/>
      <c r="O20" s="632"/>
      <c r="P20" s="928"/>
      <c r="Q20" s="929"/>
      <c r="R20" s="929"/>
      <c r="S20" s="929"/>
      <c r="T20" s="930"/>
      <c r="U20" s="1051" t="str">
        <f>IFERROR(500*U24*(U22-U21)/1000,"")</f>
        <v/>
      </c>
      <c r="V20" s="1052"/>
      <c r="W20" s="1052"/>
      <c r="X20" s="1052"/>
      <c r="Y20" s="1053"/>
      <c r="Z20" s="42"/>
      <c r="AA20" s="42"/>
      <c r="AB20" s="42"/>
      <c r="AC20" s="42"/>
      <c r="AD20" s="42"/>
      <c r="AE20" s="42"/>
      <c r="AF20" s="42"/>
      <c r="AG20" s="42"/>
      <c r="AH20" s="42"/>
      <c r="AI20" s="42"/>
      <c r="AJ20" s="5"/>
      <c r="AK20" s="998" t="s">
        <v>327</v>
      </c>
      <c r="AL20" s="999"/>
      <c r="AM20" s="999"/>
      <c r="AN20" s="999"/>
      <c r="AO20" s="999"/>
      <c r="AP20" s="2266"/>
      <c r="AQ20" s="2266"/>
      <c r="AR20" s="2194"/>
      <c r="AS20" s="2263" t="s">
        <v>315</v>
      </c>
      <c r="AT20" s="2264"/>
      <c r="AU20" s="5"/>
      <c r="AV20" s="1560"/>
      <c r="AW20" s="1479"/>
      <c r="AX20" s="1479"/>
      <c r="AY20" s="1479"/>
      <c r="AZ20" s="1479" t="s">
        <v>326</v>
      </c>
      <c r="BA20" s="1479"/>
      <c r="BB20" s="1479"/>
      <c r="BC20" s="1479"/>
      <c r="BD20" s="1479" t="s">
        <v>325</v>
      </c>
      <c r="BE20" s="1479"/>
      <c r="BF20" s="1479"/>
      <c r="BG20" s="2265"/>
      <c r="BH20" s="5"/>
      <c r="BI20" s="5"/>
      <c r="BJ20" s="5"/>
      <c r="BK20" s="5"/>
      <c r="BL20" s="5"/>
      <c r="BM20" s="5"/>
      <c r="BN20" s="5"/>
      <c r="BO20" s="5"/>
      <c r="BP20" s="5"/>
      <c r="BQ20" s="5"/>
      <c r="BR20" s="5"/>
      <c r="BS20" s="5"/>
    </row>
    <row r="21" spans="1:73" ht="12" customHeight="1" x14ac:dyDescent="0.2">
      <c r="A21" s="42"/>
      <c r="B21" s="42"/>
      <c r="C21" s="42"/>
      <c r="D21" s="42"/>
      <c r="E21" s="42"/>
      <c r="F21" s="42"/>
      <c r="G21" s="42"/>
      <c r="H21" s="42"/>
      <c r="I21" s="42"/>
      <c r="J21" s="991" t="s">
        <v>324</v>
      </c>
      <c r="K21" s="992"/>
      <c r="L21" s="992"/>
      <c r="M21" s="992"/>
      <c r="N21" s="992"/>
      <c r="O21" s="993"/>
      <c r="P21" s="928"/>
      <c r="Q21" s="929"/>
      <c r="R21" s="929"/>
      <c r="S21" s="929"/>
      <c r="T21" s="930"/>
      <c r="U21" s="928"/>
      <c r="V21" s="929"/>
      <c r="W21" s="929"/>
      <c r="X21" s="929"/>
      <c r="Y21" s="2232"/>
      <c r="Z21" s="42"/>
      <c r="AA21" s="42"/>
      <c r="AB21" s="42"/>
      <c r="AC21" s="42"/>
      <c r="AD21" s="42"/>
      <c r="AE21" s="42"/>
      <c r="AF21" s="42"/>
      <c r="AG21" s="42"/>
      <c r="AH21" s="42"/>
      <c r="AI21" s="42"/>
      <c r="AJ21" s="5"/>
      <c r="AK21" s="998" t="s">
        <v>323</v>
      </c>
      <c r="AL21" s="999"/>
      <c r="AM21" s="999"/>
      <c r="AN21" s="999"/>
      <c r="AO21" s="999"/>
      <c r="AP21" s="2266"/>
      <c r="AQ21" s="2266"/>
      <c r="AR21" s="2194"/>
      <c r="AS21" s="2263" t="s">
        <v>315</v>
      </c>
      <c r="AT21" s="2264"/>
      <c r="AU21" s="5"/>
      <c r="AV21" s="998" t="s">
        <v>102</v>
      </c>
      <c r="AW21" s="999"/>
      <c r="AX21" s="999"/>
      <c r="AY21" s="999"/>
      <c r="AZ21" s="1049" t="str">
        <f>IF(500*P24*(P22-P21)/1000&lt;&gt;0,500*P24*(P22-P21)/1000,"")</f>
        <v/>
      </c>
      <c r="BA21" s="1049"/>
      <c r="BB21" s="1049"/>
      <c r="BC21" s="1049"/>
      <c r="BD21" s="1049" t="str">
        <f>IFERROR(AZ21/15,"")</f>
        <v/>
      </c>
      <c r="BE21" s="1049"/>
      <c r="BF21" s="1049"/>
      <c r="BG21" s="1115"/>
      <c r="BH21" s="5"/>
      <c r="BI21" s="5"/>
      <c r="BJ21" s="5"/>
      <c r="BK21" s="5"/>
      <c r="BL21" s="5"/>
      <c r="BM21" s="5"/>
      <c r="BN21" s="5"/>
      <c r="BO21" s="5"/>
      <c r="BP21" s="5"/>
      <c r="BQ21" s="5"/>
      <c r="BR21" s="5"/>
      <c r="BS21" s="5"/>
    </row>
    <row r="22" spans="1:73" ht="12" customHeight="1" thickBot="1" x14ac:dyDescent="0.25">
      <c r="A22" s="42"/>
      <c r="B22" s="42"/>
      <c r="C22" s="42"/>
      <c r="D22" s="42"/>
      <c r="E22" s="42"/>
      <c r="F22" s="42"/>
      <c r="G22" s="42"/>
      <c r="H22" s="42"/>
      <c r="I22" s="42"/>
      <c r="J22" s="991" t="s">
        <v>322</v>
      </c>
      <c r="K22" s="992"/>
      <c r="L22" s="992"/>
      <c r="M22" s="992"/>
      <c r="N22" s="992"/>
      <c r="O22" s="993"/>
      <c r="P22" s="928"/>
      <c r="Q22" s="929"/>
      <c r="R22" s="929"/>
      <c r="S22" s="929"/>
      <c r="T22" s="930"/>
      <c r="U22" s="928"/>
      <c r="V22" s="929"/>
      <c r="W22" s="929"/>
      <c r="X22" s="929"/>
      <c r="Y22" s="2232"/>
      <c r="Z22" s="42"/>
      <c r="AA22" s="42"/>
      <c r="AB22" s="42"/>
      <c r="AC22" s="42"/>
      <c r="AD22" s="42"/>
      <c r="AE22" s="42"/>
      <c r="AF22" s="42"/>
      <c r="AG22" s="42"/>
      <c r="AH22" s="42"/>
      <c r="AI22" s="42"/>
      <c r="AJ22" s="5"/>
      <c r="AK22" s="998" t="s">
        <v>320</v>
      </c>
      <c r="AL22" s="999"/>
      <c r="AM22" s="999"/>
      <c r="AN22" s="999"/>
      <c r="AO22" s="999"/>
      <c r="AP22" s="2296" t="str">
        <f>IF(AP21-AP20&lt;&gt;0,AP21-AP20,"")</f>
        <v/>
      </c>
      <c r="AQ22" s="2296"/>
      <c r="AR22" s="2297"/>
      <c r="AS22" s="2263" t="s">
        <v>315</v>
      </c>
      <c r="AT22" s="2264"/>
      <c r="AU22" s="5"/>
      <c r="AV22" s="2255" t="s">
        <v>101</v>
      </c>
      <c r="AW22" s="2256"/>
      <c r="AX22" s="2256"/>
      <c r="AY22" s="2256"/>
      <c r="AZ22" s="2253" t="str">
        <f>IFERROR(500*U24*(U22-U21)/1000,"")</f>
        <v/>
      </c>
      <c r="BA22" s="2253"/>
      <c r="BB22" s="2253"/>
      <c r="BC22" s="2253"/>
      <c r="BD22" s="2253" t="str">
        <f>IFERROR(AZ22/15,"")</f>
        <v/>
      </c>
      <c r="BE22" s="2253"/>
      <c r="BF22" s="2253"/>
      <c r="BG22" s="2254"/>
      <c r="BH22" s="5"/>
      <c r="BI22" s="5"/>
      <c r="BJ22" s="5"/>
      <c r="BK22" s="5"/>
      <c r="BL22" s="5"/>
      <c r="BM22" s="5"/>
      <c r="BN22" s="5"/>
      <c r="BO22" s="5"/>
      <c r="BP22" s="5"/>
      <c r="BQ22" s="5"/>
      <c r="BR22" s="5"/>
      <c r="BS22" s="5"/>
    </row>
    <row r="23" spans="1:73" ht="12" customHeight="1" thickBot="1" x14ac:dyDescent="0.25">
      <c r="A23" s="42"/>
      <c r="B23" s="42"/>
      <c r="C23" s="42"/>
      <c r="D23" s="42"/>
      <c r="E23" s="42"/>
      <c r="F23" s="42"/>
      <c r="G23" s="42"/>
      <c r="H23" s="42"/>
      <c r="I23" s="42"/>
      <c r="J23" s="991" t="s">
        <v>856</v>
      </c>
      <c r="K23" s="992"/>
      <c r="L23" s="992"/>
      <c r="M23" s="992"/>
      <c r="N23" s="992"/>
      <c r="O23" s="993"/>
      <c r="P23" s="928"/>
      <c r="Q23" s="929"/>
      <c r="R23" s="929"/>
      <c r="S23" s="929"/>
      <c r="T23" s="930"/>
      <c r="U23" s="928"/>
      <c r="V23" s="929"/>
      <c r="W23" s="929"/>
      <c r="X23" s="929"/>
      <c r="Y23" s="2232"/>
      <c r="Z23" s="42"/>
      <c r="AA23" s="42"/>
      <c r="AB23" s="42"/>
      <c r="AC23" s="42"/>
      <c r="AD23" s="42"/>
      <c r="AE23" s="42"/>
      <c r="AF23" s="42"/>
      <c r="AG23" s="42"/>
      <c r="AH23" s="42"/>
      <c r="AI23" s="42"/>
      <c r="AJ23" s="5"/>
      <c r="AK23" s="2255" t="s">
        <v>320</v>
      </c>
      <c r="AL23" s="2256"/>
      <c r="AM23" s="2256"/>
      <c r="AN23" s="2256"/>
      <c r="AO23" s="2256"/>
      <c r="AP23" s="2294" t="str">
        <f>IFERROR(AP22*2.31,"")</f>
        <v/>
      </c>
      <c r="AQ23" s="2294"/>
      <c r="AR23" s="2295"/>
      <c r="AS23" s="2259" t="s">
        <v>319</v>
      </c>
      <c r="AT23" s="2260"/>
      <c r="AU23" s="5"/>
      <c r="AV23" s="5"/>
      <c r="AW23" s="5"/>
      <c r="AX23" s="5"/>
      <c r="AY23" s="5"/>
      <c r="AZ23" s="5"/>
      <c r="BA23" s="5"/>
      <c r="BB23" s="5"/>
      <c r="BC23" s="5"/>
      <c r="BD23" s="5"/>
      <c r="BE23" s="5"/>
      <c r="BF23" s="5"/>
      <c r="BG23" s="5"/>
      <c r="BH23" s="5"/>
      <c r="BI23" s="5"/>
      <c r="BJ23" s="5"/>
      <c r="BK23" s="5"/>
      <c r="BL23" s="5"/>
      <c r="BM23" s="5"/>
      <c r="BN23" s="5"/>
      <c r="BO23" s="5"/>
      <c r="BP23" s="5"/>
      <c r="BQ23" s="5"/>
      <c r="BR23" s="5"/>
      <c r="BS23" s="5"/>
      <c r="BT23" s="2"/>
      <c r="BU23" s="2"/>
    </row>
    <row r="24" spans="1:73" ht="12" customHeight="1" thickBot="1" x14ac:dyDescent="0.25">
      <c r="A24" s="42"/>
      <c r="B24" s="42"/>
      <c r="C24" s="42"/>
      <c r="D24" s="42"/>
      <c r="E24" s="42"/>
      <c r="F24" s="42"/>
      <c r="G24" s="42"/>
      <c r="H24" s="42"/>
      <c r="I24" s="42"/>
      <c r="J24" s="1147" t="s">
        <v>287</v>
      </c>
      <c r="K24" s="1148"/>
      <c r="L24" s="1148"/>
      <c r="M24" s="1148"/>
      <c r="N24" s="1148"/>
      <c r="O24" s="1149"/>
      <c r="P24" s="903"/>
      <c r="Q24" s="904"/>
      <c r="R24" s="904"/>
      <c r="S24" s="904"/>
      <c r="T24" s="905"/>
      <c r="U24" s="1066" t="str">
        <f>IFERROR(SQRT(U23/P23)*P24,"")</f>
        <v/>
      </c>
      <c r="V24" s="1067"/>
      <c r="W24" s="1067"/>
      <c r="X24" s="1067"/>
      <c r="Y24" s="1068"/>
      <c r="Z24" s="42"/>
      <c r="AA24" s="42"/>
      <c r="AB24" s="42"/>
      <c r="AC24" s="42"/>
      <c r="AD24" s="42"/>
      <c r="AE24" s="42"/>
      <c r="AF24" s="42"/>
      <c r="AG24" s="42"/>
      <c r="AH24" s="42"/>
      <c r="AI24" s="42"/>
      <c r="AJ24" s="5"/>
      <c r="AK24" s="5"/>
      <c r="AL24" s="5"/>
      <c r="AM24" s="5"/>
      <c r="AN24" s="5"/>
      <c r="AO24" s="5"/>
      <c r="AP24" s="5"/>
      <c r="AQ24" s="5"/>
      <c r="AR24" s="5"/>
      <c r="AS24" s="5"/>
      <c r="AT24" s="5"/>
      <c r="AU24" s="5"/>
      <c r="AV24" s="5"/>
      <c r="AW24" s="5"/>
      <c r="AX24" s="5"/>
      <c r="AY24" s="5"/>
      <c r="AZ24" s="5"/>
      <c r="BA24" s="5"/>
      <c r="BB24" s="5"/>
      <c r="BC24" s="5"/>
      <c r="BD24" s="5"/>
      <c r="BE24" s="5"/>
      <c r="BF24" s="5"/>
      <c r="BG24" s="5"/>
      <c r="BH24" s="5"/>
      <c r="BI24" s="5"/>
      <c r="BJ24" s="5"/>
      <c r="BK24" s="5"/>
      <c r="BL24" s="5"/>
      <c r="BM24" s="5"/>
      <c r="BN24" s="5"/>
      <c r="BO24" s="5"/>
      <c r="BP24" s="5"/>
      <c r="BQ24" s="5"/>
      <c r="BR24" s="5"/>
      <c r="BS24" s="5"/>
      <c r="BT24" s="626"/>
      <c r="BU24" s="625"/>
    </row>
    <row r="25" spans="1:73" ht="12" customHeight="1" thickTop="1" thickBot="1" x14ac:dyDescent="0.25">
      <c r="A25" s="42"/>
      <c r="B25" s="42"/>
      <c r="C25" s="42"/>
      <c r="D25" s="42"/>
      <c r="E25" s="42"/>
      <c r="F25" s="42"/>
      <c r="G25" s="42"/>
      <c r="H25" s="42"/>
      <c r="I25" s="42"/>
      <c r="J25" s="42"/>
      <c r="K25" s="42"/>
      <c r="L25" s="42"/>
      <c r="M25" s="42"/>
      <c r="N25" s="42"/>
      <c r="O25" s="42"/>
      <c r="P25" s="42"/>
      <c r="Q25" s="42"/>
      <c r="R25" s="42"/>
      <c r="S25" s="42"/>
      <c r="T25" s="42"/>
      <c r="U25" s="42"/>
      <c r="V25" s="42"/>
      <c r="W25" s="42"/>
      <c r="X25" s="42"/>
      <c r="Y25" s="42"/>
      <c r="Z25" s="42"/>
      <c r="AA25" s="42"/>
      <c r="AB25" s="42"/>
      <c r="AC25" s="42"/>
      <c r="AD25" s="42"/>
      <c r="AE25" s="42"/>
      <c r="AF25" s="42"/>
      <c r="AG25" s="42"/>
      <c r="AH25" s="42"/>
      <c r="AI25" s="42"/>
      <c r="AJ25" s="5"/>
      <c r="AK25" s="5"/>
      <c r="AL25" s="5"/>
      <c r="AM25" s="5"/>
      <c r="AN25" s="5"/>
      <c r="AO25" s="5"/>
      <c r="AP25" s="5"/>
      <c r="AQ25" s="5"/>
      <c r="AR25" s="5"/>
      <c r="AS25" s="5"/>
      <c r="AT25" s="5"/>
      <c r="AU25" s="5"/>
      <c r="AV25" s="5"/>
      <c r="AW25" s="5"/>
      <c r="AX25" s="5"/>
      <c r="AY25" s="5"/>
      <c r="AZ25" s="5"/>
      <c r="BA25" s="5"/>
      <c r="BB25" s="5"/>
      <c r="BC25" s="5"/>
      <c r="BD25" s="5"/>
      <c r="BE25" s="5"/>
      <c r="BF25" s="5"/>
      <c r="BG25" s="5"/>
      <c r="BH25" s="5"/>
      <c r="BI25" s="5"/>
      <c r="BJ25" s="5"/>
      <c r="BK25" s="5"/>
      <c r="BL25" s="5"/>
      <c r="BM25" s="5"/>
      <c r="BN25" s="5"/>
      <c r="BO25" s="5"/>
      <c r="BP25" s="5"/>
      <c r="BQ25" s="5"/>
      <c r="BR25" s="5"/>
      <c r="BS25" s="5"/>
      <c r="BT25" s="631"/>
      <c r="BU25" s="630"/>
    </row>
    <row r="26" spans="1:73" ht="12" customHeight="1" thickBot="1" x14ac:dyDescent="0.25">
      <c r="A26" s="42"/>
      <c r="B26" s="42"/>
      <c r="C26" s="42"/>
      <c r="D26" s="42"/>
      <c r="E26" s="42"/>
      <c r="F26" s="42"/>
      <c r="G26" s="42"/>
      <c r="H26" s="42"/>
      <c r="I26" s="42"/>
      <c r="J26" s="982" t="s">
        <v>926</v>
      </c>
      <c r="K26" s="983"/>
      <c r="L26" s="983"/>
      <c r="M26" s="983"/>
      <c r="N26" s="983"/>
      <c r="O26" s="983"/>
      <c r="P26" s="983"/>
      <c r="Q26" s="983"/>
      <c r="R26" s="983"/>
      <c r="S26" s="983"/>
      <c r="T26" s="983"/>
      <c r="U26" s="983"/>
      <c r="V26" s="983"/>
      <c r="W26" s="983"/>
      <c r="X26" s="983"/>
      <c r="Y26" s="984"/>
      <c r="Z26" s="42"/>
      <c r="AA26" s="42"/>
      <c r="AB26" s="42"/>
      <c r="AC26" s="42"/>
      <c r="AD26" s="42"/>
      <c r="AE26" s="42"/>
      <c r="AF26" s="42"/>
      <c r="AG26" s="42"/>
      <c r="AH26" s="42"/>
      <c r="AI26" s="42"/>
      <c r="AJ26" s="5"/>
      <c r="AK26" s="5"/>
      <c r="AL26" s="5"/>
      <c r="AM26" s="5"/>
      <c r="AN26" s="5"/>
      <c r="AO26" s="5"/>
      <c r="AP26" s="5"/>
      <c r="AQ26" s="5"/>
      <c r="AR26" s="5"/>
      <c r="AS26" s="5"/>
      <c r="AT26" s="5"/>
      <c r="AU26" s="5"/>
      <c r="AV26" s="5"/>
      <c r="AW26" s="5"/>
      <c r="AX26" s="5"/>
      <c r="AY26" s="5"/>
      <c r="AZ26" s="5"/>
      <c r="BA26" s="5"/>
      <c r="BB26" s="5"/>
      <c r="BC26" s="5"/>
      <c r="BD26" s="5"/>
      <c r="BE26" s="5"/>
      <c r="BF26" s="5"/>
      <c r="BG26" s="5"/>
      <c r="BH26" s="5"/>
      <c r="BI26" s="5"/>
      <c r="BJ26" s="5"/>
      <c r="BK26" s="5"/>
      <c r="BL26" s="5"/>
      <c r="BM26" s="5"/>
      <c r="BN26" s="5"/>
      <c r="BO26" s="5"/>
      <c r="BP26" s="5"/>
      <c r="BQ26" s="5"/>
      <c r="BR26" s="5"/>
      <c r="BS26" s="5"/>
      <c r="BT26" s="628"/>
      <c r="BU26" s="627"/>
    </row>
    <row r="27" spans="1:73" ht="12.75" thickTop="1" x14ac:dyDescent="0.2">
      <c r="A27" s="42"/>
      <c r="B27" s="42"/>
      <c r="C27" s="42"/>
      <c r="D27" s="42"/>
      <c r="E27" s="42"/>
      <c r="F27" s="42"/>
      <c r="G27" s="42"/>
      <c r="H27" s="42"/>
      <c r="I27" s="42"/>
      <c r="J27" s="254"/>
      <c r="K27" s="42"/>
      <c r="L27" s="42"/>
      <c r="M27" s="42"/>
      <c r="N27" s="42"/>
      <c r="O27" s="42"/>
      <c r="P27" s="1063" t="s">
        <v>102</v>
      </c>
      <c r="Q27" s="1063"/>
      <c r="R27" s="1063"/>
      <c r="S27" s="1063"/>
      <c r="T27" s="1063"/>
      <c r="U27" s="1063" t="s">
        <v>101</v>
      </c>
      <c r="V27" s="1063"/>
      <c r="W27" s="1063"/>
      <c r="X27" s="1063"/>
      <c r="Y27" s="1064"/>
      <c r="Z27" s="42"/>
      <c r="AA27" s="42"/>
      <c r="AB27" s="42"/>
      <c r="AC27" s="42"/>
      <c r="AD27" s="42"/>
      <c r="AE27" s="42"/>
      <c r="AF27" s="42"/>
      <c r="AG27" s="42"/>
      <c r="AH27" s="42"/>
      <c r="AI27" s="42"/>
      <c r="AJ27" s="5"/>
      <c r="AK27" s="5"/>
      <c r="AL27" s="5"/>
      <c r="AM27" s="5"/>
      <c r="AN27" s="5"/>
      <c r="AO27" s="5"/>
      <c r="AP27" s="5"/>
      <c r="AQ27" s="5"/>
      <c r="AR27" s="5"/>
      <c r="AS27" s="5"/>
      <c r="AT27" s="5"/>
      <c r="AU27" s="5"/>
      <c r="AV27" s="5"/>
      <c r="AW27" s="5"/>
      <c r="AX27" s="5"/>
      <c r="AY27" s="5"/>
      <c r="AZ27" s="5"/>
      <c r="BA27" s="5"/>
      <c r="BB27" s="5"/>
      <c r="BC27" s="5"/>
      <c r="BD27" s="5"/>
      <c r="BE27" s="5"/>
      <c r="BF27" s="5"/>
      <c r="BG27" s="5"/>
      <c r="BH27" s="5"/>
      <c r="BI27" s="5"/>
      <c r="BJ27" s="1294"/>
      <c r="BK27" s="1294"/>
      <c r="BL27" s="1294"/>
      <c r="BM27" s="5"/>
      <c r="BN27" s="5"/>
      <c r="BO27" s="5"/>
      <c r="BP27" s="5"/>
      <c r="BQ27" s="5"/>
      <c r="BR27" s="5"/>
      <c r="BS27" s="5"/>
      <c r="BT27" s="2"/>
      <c r="BU27" s="2"/>
    </row>
    <row r="28" spans="1:73" ht="12" customHeight="1" thickBot="1" x14ac:dyDescent="0.25">
      <c r="A28" s="42"/>
      <c r="B28" s="42"/>
      <c r="C28" s="42"/>
      <c r="D28" s="42"/>
      <c r="E28" s="42"/>
      <c r="F28" s="42"/>
      <c r="G28" s="42"/>
      <c r="H28" s="42"/>
      <c r="I28" s="42"/>
      <c r="J28" s="991" t="s">
        <v>927</v>
      </c>
      <c r="K28" s="992"/>
      <c r="L28" s="992"/>
      <c r="M28" s="992"/>
      <c r="N28" s="992"/>
      <c r="O28" s="993"/>
      <c r="P28" s="933"/>
      <c r="Q28" s="933"/>
      <c r="R28" s="933"/>
      <c r="S28" s="933"/>
      <c r="T28" s="933"/>
      <c r="U28" s="933"/>
      <c r="V28" s="933"/>
      <c r="W28" s="933"/>
      <c r="X28" s="933"/>
      <c r="Y28" s="2203"/>
      <c r="Z28" s="42"/>
      <c r="AA28" s="42"/>
      <c r="AB28" s="42"/>
      <c r="AC28" s="42"/>
      <c r="AD28" s="42"/>
      <c r="AE28" s="42"/>
      <c r="AF28" s="42"/>
      <c r="AG28" s="42"/>
      <c r="AH28" s="42"/>
      <c r="AI28" s="42"/>
      <c r="AJ28" s="5"/>
      <c r="AK28" s="5"/>
      <c r="AL28" s="5"/>
      <c r="AM28" s="5"/>
      <c r="AN28" s="5"/>
      <c r="AO28" s="5"/>
      <c r="AP28" s="5"/>
      <c r="AQ28" s="5"/>
      <c r="AR28" s="5"/>
      <c r="AS28" s="5"/>
      <c r="AT28" s="5"/>
      <c r="AU28" s="5"/>
      <c r="AV28" s="5"/>
      <c r="AW28" s="5"/>
      <c r="AX28" s="5"/>
      <c r="AY28" s="5"/>
      <c r="AZ28" s="5"/>
      <c r="BA28" s="5"/>
      <c r="BB28" s="5"/>
      <c r="BC28" s="5"/>
      <c r="BD28" s="5"/>
      <c r="BE28" s="5"/>
      <c r="BF28" s="5"/>
      <c r="BG28" s="5"/>
      <c r="BH28" s="5"/>
      <c r="BI28" s="5"/>
      <c r="BJ28" s="5"/>
      <c r="BK28" s="5"/>
      <c r="BL28" s="5"/>
      <c r="BM28" s="5"/>
      <c r="BN28" s="5"/>
      <c r="BO28" s="5"/>
      <c r="BP28" s="5"/>
      <c r="BQ28" s="5"/>
      <c r="BR28" s="5"/>
      <c r="BS28" s="5"/>
      <c r="BT28" s="2"/>
      <c r="BU28" s="2"/>
    </row>
    <row r="29" spans="1:73" ht="12" customHeight="1" thickBot="1" x14ac:dyDescent="0.25">
      <c r="A29" s="42"/>
      <c r="B29" s="42"/>
      <c r="C29" s="42"/>
      <c r="D29" s="42"/>
      <c r="E29" s="42"/>
      <c r="F29" s="42"/>
      <c r="G29" s="42"/>
      <c r="H29" s="42"/>
      <c r="I29" s="42"/>
      <c r="J29" s="1515" t="s">
        <v>928</v>
      </c>
      <c r="K29" s="1516"/>
      <c r="L29" s="1516"/>
      <c r="M29" s="1516"/>
      <c r="N29" s="1516"/>
      <c r="O29" s="1516"/>
      <c r="P29" s="933"/>
      <c r="Q29" s="933"/>
      <c r="R29" s="933"/>
      <c r="S29" s="933"/>
      <c r="T29" s="933"/>
      <c r="U29" s="933"/>
      <c r="V29" s="933"/>
      <c r="W29" s="933"/>
      <c r="X29" s="933"/>
      <c r="Y29" s="2203"/>
      <c r="Z29" s="42"/>
      <c r="AA29" s="42"/>
      <c r="AB29" s="42"/>
      <c r="AC29" s="42"/>
      <c r="AD29" s="42"/>
      <c r="AE29" s="42"/>
      <c r="AF29" s="42"/>
      <c r="AG29" s="42"/>
      <c r="AH29" s="42"/>
      <c r="AI29" s="42"/>
      <c r="AJ29" s="5"/>
      <c r="AK29" s="5"/>
      <c r="AL29" s="5"/>
      <c r="AM29" s="5"/>
      <c r="AN29" s="5"/>
      <c r="AO29" s="5"/>
      <c r="AP29" s="5"/>
      <c r="AQ29" s="5"/>
      <c r="AR29" s="5"/>
      <c r="AS29" s="5"/>
      <c r="AT29" s="5"/>
      <c r="AU29" s="5"/>
      <c r="AV29" s="5"/>
      <c r="AW29" s="5"/>
      <c r="AX29" s="5"/>
      <c r="AY29" s="5"/>
      <c r="AZ29" s="5"/>
      <c r="BA29" s="5"/>
      <c r="BB29" s="5"/>
      <c r="BC29" s="5"/>
      <c r="BD29" s="5"/>
      <c r="BE29" s="5"/>
      <c r="BF29" s="5"/>
      <c r="BG29" s="5"/>
      <c r="BH29" s="5"/>
      <c r="BI29" s="5"/>
      <c r="BJ29" s="5"/>
      <c r="BK29" s="5"/>
      <c r="BL29" s="5"/>
      <c r="BM29" s="5"/>
      <c r="BN29" s="5"/>
      <c r="BO29" s="5"/>
      <c r="BP29" s="5"/>
      <c r="BQ29" s="5"/>
      <c r="BR29" s="5"/>
      <c r="BS29" s="5"/>
      <c r="BT29" s="626"/>
      <c r="BU29" s="625"/>
    </row>
    <row r="30" spans="1:73" ht="12" customHeight="1" thickTop="1" thickBot="1" x14ac:dyDescent="0.25">
      <c r="A30" s="42"/>
      <c r="B30" s="42"/>
      <c r="C30" s="42"/>
      <c r="D30" s="42"/>
      <c r="E30" s="42"/>
      <c r="F30" s="42"/>
      <c r="G30" s="42"/>
      <c r="H30" s="42"/>
      <c r="I30" s="42"/>
      <c r="J30" s="1504" t="s">
        <v>929</v>
      </c>
      <c r="K30" s="1505"/>
      <c r="L30" s="1505"/>
      <c r="M30" s="1505"/>
      <c r="N30" s="1505"/>
      <c r="O30" s="1505"/>
      <c r="P30" s="908"/>
      <c r="Q30" s="908"/>
      <c r="R30" s="908"/>
      <c r="S30" s="908"/>
      <c r="T30" s="908"/>
      <c r="U30" s="908"/>
      <c r="V30" s="908"/>
      <c r="W30" s="908"/>
      <c r="X30" s="908"/>
      <c r="Y30" s="2298"/>
      <c r="Z30" s="42"/>
      <c r="AA30" s="42"/>
      <c r="AB30" s="42"/>
      <c r="AC30" s="42"/>
      <c r="AD30" s="42"/>
      <c r="AE30" s="42"/>
      <c r="AF30" s="42"/>
      <c r="AG30" s="42"/>
      <c r="AH30" s="42"/>
      <c r="AI30" s="42"/>
      <c r="AJ30" s="5"/>
      <c r="AK30" s="5"/>
      <c r="AL30" s="5"/>
      <c r="AM30" s="5"/>
      <c r="AN30" s="5"/>
      <c r="AO30" s="5"/>
      <c r="AP30" s="5"/>
      <c r="AQ30" s="5"/>
      <c r="AR30" s="5"/>
      <c r="AS30" s="5"/>
      <c r="AT30" s="5"/>
      <c r="AU30" s="5"/>
      <c r="AV30" s="5"/>
      <c r="AW30" s="5"/>
      <c r="AX30" s="5"/>
      <c r="AY30" s="5"/>
      <c r="AZ30" s="5"/>
      <c r="BA30" s="5"/>
      <c r="BB30" s="5"/>
      <c r="BC30" s="5"/>
      <c r="BD30" s="5"/>
      <c r="BE30" s="5"/>
      <c r="BF30" s="5"/>
      <c r="BG30" s="5"/>
      <c r="BH30" s="5"/>
      <c r="BI30" s="5"/>
      <c r="BJ30" s="5"/>
      <c r="BK30" s="5"/>
      <c r="BL30" s="5"/>
      <c r="BM30" s="5"/>
      <c r="BN30" s="5"/>
      <c r="BO30" s="5"/>
      <c r="BP30" s="5"/>
      <c r="BQ30" s="5"/>
      <c r="BR30" s="5"/>
      <c r="BS30" s="5"/>
      <c r="BT30" s="631"/>
      <c r="BU30" s="630"/>
    </row>
    <row r="31" spans="1:73" ht="12" customHeight="1" thickBot="1" x14ac:dyDescent="0.25">
      <c r="A31" s="42"/>
      <c r="B31" s="42"/>
      <c r="C31" s="42"/>
      <c r="D31" s="42"/>
      <c r="E31" s="42"/>
      <c r="F31" s="42"/>
      <c r="G31" s="42"/>
      <c r="H31" s="42"/>
      <c r="I31" s="42"/>
      <c r="J31" s="42"/>
      <c r="K31" s="42"/>
      <c r="L31" s="42"/>
      <c r="M31" s="42"/>
      <c r="N31" s="42"/>
      <c r="O31" s="42"/>
      <c r="P31" s="42"/>
      <c r="Q31" s="42"/>
      <c r="R31" s="42"/>
      <c r="S31" s="42"/>
      <c r="T31" s="42"/>
      <c r="U31" s="42"/>
      <c r="V31" s="42"/>
      <c r="W31" s="42"/>
      <c r="X31" s="42"/>
      <c r="Y31" s="42"/>
      <c r="Z31" s="42"/>
      <c r="AA31" s="42"/>
      <c r="AB31" s="42"/>
      <c r="AC31" s="42"/>
      <c r="AD31" s="42"/>
      <c r="AE31" s="42"/>
      <c r="AF31" s="42"/>
      <c r="AG31" s="42"/>
      <c r="AH31" s="42"/>
      <c r="AI31" s="42"/>
      <c r="AJ31" s="5"/>
      <c r="AK31" s="5"/>
      <c r="AL31" s="5"/>
      <c r="AM31" s="5"/>
      <c r="AN31" s="5"/>
      <c r="AO31" s="5"/>
      <c r="AP31" s="5"/>
      <c r="AQ31" s="5"/>
      <c r="AR31" s="5"/>
      <c r="AS31" s="5"/>
      <c r="AT31" s="5"/>
      <c r="AU31" s="5"/>
      <c r="AV31" s="5"/>
      <c r="AW31" s="5"/>
      <c r="AX31" s="5"/>
      <c r="AY31" s="5"/>
      <c r="AZ31" s="5"/>
      <c r="BA31" s="5"/>
      <c r="BB31" s="5"/>
      <c r="BC31" s="5"/>
      <c r="BD31" s="5"/>
      <c r="BE31" s="5"/>
      <c r="BF31" s="5"/>
      <c r="BG31" s="5"/>
      <c r="BH31" s="5"/>
      <c r="BI31" s="629"/>
      <c r="BJ31" s="629"/>
      <c r="BK31" s="629"/>
      <c r="BL31" s="5"/>
      <c r="BM31" s="5"/>
      <c r="BN31" s="5"/>
      <c r="BO31" s="5"/>
      <c r="BP31" s="5"/>
      <c r="BQ31" s="5"/>
      <c r="BR31" s="5"/>
      <c r="BS31" s="5"/>
      <c r="BT31" s="628"/>
      <c r="BU31" s="627"/>
    </row>
    <row r="32" spans="1:73" ht="12" customHeight="1" thickBot="1" x14ac:dyDescent="0.25">
      <c r="A32" s="42"/>
      <c r="B32" s="42"/>
      <c r="C32" s="42"/>
      <c r="D32" s="42"/>
      <c r="E32" s="42"/>
      <c r="F32" s="42"/>
      <c r="G32" s="42"/>
      <c r="H32" s="42"/>
      <c r="I32" s="42"/>
      <c r="J32" s="982" t="s">
        <v>159</v>
      </c>
      <c r="K32" s="983"/>
      <c r="L32" s="983"/>
      <c r="M32" s="983"/>
      <c r="N32" s="983"/>
      <c r="O32" s="983"/>
      <c r="P32" s="983"/>
      <c r="Q32" s="983"/>
      <c r="R32" s="983"/>
      <c r="S32" s="983"/>
      <c r="T32" s="983"/>
      <c r="U32" s="983"/>
      <c r="V32" s="983"/>
      <c r="W32" s="983"/>
      <c r="X32" s="983"/>
      <c r="Y32" s="984"/>
      <c r="Z32" s="42"/>
      <c r="AA32" s="42"/>
      <c r="AB32" s="42"/>
      <c r="AC32" s="42"/>
      <c r="AD32" s="42"/>
      <c r="AE32" s="42"/>
      <c r="AF32" s="42"/>
      <c r="AG32" s="42"/>
      <c r="AH32" s="42"/>
      <c r="AI32" s="42"/>
      <c r="AJ32" s="5"/>
      <c r="AK32" s="5"/>
      <c r="AL32" s="5"/>
      <c r="AM32" s="5"/>
      <c r="AN32" s="5"/>
      <c r="AO32" s="5"/>
      <c r="AP32" s="5"/>
      <c r="AQ32" s="5"/>
      <c r="AR32" s="5"/>
      <c r="AS32" s="5"/>
      <c r="AT32" s="5"/>
      <c r="AU32" s="5"/>
      <c r="AV32" s="5"/>
      <c r="AW32" s="5"/>
      <c r="AX32" s="5"/>
      <c r="AY32" s="5"/>
      <c r="AZ32" s="5"/>
      <c r="BA32" s="5"/>
      <c r="BB32" s="5"/>
      <c r="BC32" s="5"/>
      <c r="BD32" s="5"/>
      <c r="BE32" s="5"/>
      <c r="BF32" s="5"/>
      <c r="BG32" s="5"/>
      <c r="BH32" s="5"/>
      <c r="BI32" s="5"/>
      <c r="BJ32" s="5"/>
      <c r="BK32" s="5"/>
      <c r="BL32" s="5"/>
      <c r="BM32" s="5"/>
      <c r="BN32" s="5"/>
      <c r="BO32" s="5"/>
      <c r="BP32" s="5"/>
      <c r="BQ32" s="5"/>
      <c r="BR32" s="5"/>
      <c r="BS32" s="5"/>
      <c r="BT32" s="2"/>
      <c r="BU32" s="2"/>
    </row>
    <row r="33" spans="1:73" ht="12" customHeight="1" thickTop="1" x14ac:dyDescent="0.2">
      <c r="A33" s="42"/>
      <c r="B33" s="42"/>
      <c r="C33" s="42"/>
      <c r="D33" s="42"/>
      <c r="E33" s="42"/>
      <c r="F33" s="42"/>
      <c r="G33" s="42"/>
      <c r="H33" s="42"/>
      <c r="I33" s="42"/>
      <c r="J33" s="1012" t="s">
        <v>888</v>
      </c>
      <c r="K33" s="1013"/>
      <c r="L33" s="1013"/>
      <c r="M33" s="1013"/>
      <c r="N33" s="1013"/>
      <c r="O33" s="1013"/>
      <c r="P33" s="1013"/>
      <c r="Q33" s="1013"/>
      <c r="R33" s="1013"/>
      <c r="S33" s="1013"/>
      <c r="T33" s="1013"/>
      <c r="U33" s="2283"/>
      <c r="V33" s="2284"/>
      <c r="W33" s="2284"/>
      <c r="X33" s="2285" t="s">
        <v>315</v>
      </c>
      <c r="Y33" s="2286"/>
      <c r="Z33" s="42"/>
      <c r="AA33" s="42"/>
      <c r="AB33" s="42"/>
      <c r="AC33" s="42"/>
      <c r="AD33" s="42"/>
      <c r="AE33" s="42"/>
      <c r="AF33" s="42"/>
      <c r="AG33" s="42"/>
      <c r="AH33" s="42"/>
      <c r="AI33" s="42"/>
      <c r="AJ33" s="5"/>
      <c r="AK33" s="5"/>
      <c r="AL33" s="5"/>
      <c r="AM33" s="5"/>
      <c r="AN33" s="5"/>
      <c r="AO33" s="5"/>
      <c r="AP33" s="5"/>
      <c r="AQ33" s="5"/>
      <c r="AR33" s="5"/>
      <c r="AS33" s="5"/>
      <c r="AT33" s="5"/>
      <c r="AU33" s="5"/>
      <c r="AV33" s="5"/>
      <c r="AW33" s="5"/>
      <c r="AX33" s="5"/>
      <c r="AY33" s="5"/>
      <c r="AZ33" s="5"/>
      <c r="BA33" s="5"/>
      <c r="BB33" s="5"/>
      <c r="BC33" s="5"/>
      <c r="BD33" s="5"/>
      <c r="BE33" s="5"/>
      <c r="BF33" s="5"/>
      <c r="BG33" s="5"/>
      <c r="BH33" s="5"/>
      <c r="BI33" s="5"/>
      <c r="BJ33" s="5"/>
      <c r="BK33" s="5"/>
      <c r="BL33" s="5"/>
      <c r="BM33" s="5"/>
      <c r="BN33" s="5"/>
      <c r="BO33" s="5"/>
      <c r="BP33" s="5"/>
      <c r="BQ33" s="5"/>
      <c r="BR33" s="5"/>
      <c r="BS33" s="5"/>
    </row>
    <row r="34" spans="1:73" ht="12.75" thickBot="1" x14ac:dyDescent="0.25">
      <c r="A34" s="42"/>
      <c r="B34" s="42"/>
      <c r="C34" s="42"/>
      <c r="D34" s="42"/>
      <c r="E34" s="42"/>
      <c r="F34" s="42"/>
      <c r="G34" s="42"/>
      <c r="H34" s="42"/>
      <c r="I34" s="42"/>
      <c r="J34" s="1042" t="s">
        <v>930</v>
      </c>
      <c r="K34" s="1043"/>
      <c r="L34" s="1043"/>
      <c r="M34" s="1043"/>
      <c r="N34" s="1043"/>
      <c r="O34" s="1043"/>
      <c r="P34" s="1043"/>
      <c r="Q34" s="1043"/>
      <c r="R34" s="1043"/>
      <c r="S34" s="1043"/>
      <c r="T34" s="1043"/>
      <c r="U34" s="2281"/>
      <c r="V34" s="2282"/>
      <c r="W34" s="1088" t="s">
        <v>313</v>
      </c>
      <c r="X34" s="1088"/>
      <c r="Y34" s="1089"/>
      <c r="Z34" s="42"/>
      <c r="AA34" s="42"/>
      <c r="AB34" s="42"/>
      <c r="AC34" s="42"/>
      <c r="AD34" s="42"/>
      <c r="AE34" s="42"/>
      <c r="AF34" s="42"/>
      <c r="AG34" s="42"/>
      <c r="AH34" s="42"/>
      <c r="AI34" s="42"/>
      <c r="AJ34" s="5"/>
      <c r="AK34" s="5"/>
      <c r="AL34" s="5"/>
      <c r="AM34" s="5"/>
      <c r="AN34" s="5"/>
      <c r="AO34" s="5"/>
      <c r="AP34" s="5"/>
      <c r="AQ34" s="5"/>
      <c r="AR34" s="5"/>
      <c r="AS34" s="5"/>
      <c r="AT34" s="5"/>
      <c r="AU34" s="5"/>
      <c r="AV34" s="5"/>
      <c r="AW34" s="5"/>
      <c r="AX34" s="5"/>
      <c r="AY34" s="5"/>
      <c r="AZ34" s="5"/>
      <c r="BA34" s="5"/>
      <c r="BB34" s="5"/>
      <c r="BC34" s="5"/>
      <c r="BD34" s="5"/>
      <c r="BE34" s="5"/>
      <c r="BF34" s="5"/>
      <c r="BG34" s="5"/>
      <c r="BH34" s="5"/>
      <c r="BI34" s="5"/>
      <c r="BJ34" s="5"/>
      <c r="BK34" s="5"/>
      <c r="BL34" s="5"/>
      <c r="BM34" s="5"/>
      <c r="BN34" s="5"/>
      <c r="BO34" s="5"/>
      <c r="BP34" s="5"/>
      <c r="BQ34" s="5"/>
      <c r="BR34" s="5"/>
      <c r="BS34" s="5"/>
    </row>
    <row r="35" spans="1:73" ht="12" customHeight="1" x14ac:dyDescent="0.2">
      <c r="A35" s="42"/>
      <c r="B35" s="42"/>
      <c r="C35" s="42"/>
      <c r="D35" s="42"/>
      <c r="E35" s="42"/>
      <c r="F35" s="42"/>
      <c r="G35" s="42"/>
      <c r="H35" s="42"/>
      <c r="I35" s="42"/>
      <c r="J35" s="42"/>
      <c r="K35" s="42"/>
      <c r="L35" s="42"/>
      <c r="M35" s="42"/>
      <c r="N35" s="42"/>
      <c r="O35" s="42"/>
      <c r="P35" s="42"/>
      <c r="Q35" s="42"/>
      <c r="R35" s="42"/>
      <c r="S35" s="42"/>
      <c r="T35" s="42"/>
      <c r="U35" s="42"/>
      <c r="V35" s="42"/>
      <c r="W35" s="42"/>
      <c r="X35" s="42"/>
      <c r="Y35" s="42"/>
      <c r="Z35" s="42"/>
      <c r="AA35" s="42"/>
      <c r="AB35" s="42"/>
      <c r="AC35" s="42"/>
      <c r="AD35" s="42"/>
      <c r="AE35" s="42"/>
      <c r="AF35" s="42"/>
      <c r="AG35" s="42"/>
      <c r="AH35" s="42"/>
      <c r="AI35" s="42"/>
      <c r="AJ35" s="5"/>
      <c r="AK35" s="5"/>
      <c r="AL35" s="5"/>
      <c r="AM35" s="5"/>
      <c r="AN35" s="5"/>
      <c r="AO35" s="5"/>
      <c r="AP35" s="5"/>
      <c r="AQ35" s="5"/>
      <c r="AR35" s="5"/>
      <c r="AS35" s="5"/>
      <c r="AT35" s="5"/>
      <c r="AU35" s="5"/>
      <c r="AV35" s="5"/>
      <c r="AW35" s="5"/>
      <c r="AX35" s="5"/>
      <c r="AY35" s="5"/>
      <c r="AZ35" s="5"/>
      <c r="BA35" s="5"/>
      <c r="BB35" s="5"/>
      <c r="BC35" s="5"/>
      <c r="BD35" s="5"/>
      <c r="BE35" s="5"/>
      <c r="BF35" s="5"/>
      <c r="BG35" s="5"/>
      <c r="BH35" s="5"/>
      <c r="BI35" s="5"/>
      <c r="BJ35" s="5"/>
      <c r="BK35" s="5"/>
      <c r="BL35" s="5"/>
      <c r="BM35" s="5"/>
      <c r="BN35" s="5"/>
      <c r="BO35" s="5"/>
      <c r="BP35" s="5"/>
      <c r="BQ35" s="5"/>
      <c r="BR35" s="5"/>
      <c r="BS35" s="5"/>
    </row>
    <row r="36" spans="1:73" ht="12" customHeight="1" thickBot="1" x14ac:dyDescent="0.25">
      <c r="A36" s="42"/>
      <c r="B36" s="42"/>
      <c r="C36" s="42"/>
      <c r="D36" s="42"/>
      <c r="E36" s="42"/>
      <c r="F36" s="42"/>
      <c r="G36" s="42"/>
      <c r="H36" s="42"/>
      <c r="I36" s="42"/>
      <c r="J36" s="42"/>
      <c r="K36" s="42"/>
      <c r="L36" s="42"/>
      <c r="M36" s="42"/>
      <c r="N36" s="42"/>
      <c r="O36" s="42"/>
      <c r="P36" s="42"/>
      <c r="Q36" s="42"/>
      <c r="R36" s="42"/>
      <c r="S36" s="42"/>
      <c r="T36" s="42"/>
      <c r="U36" s="42"/>
      <c r="V36" s="42"/>
      <c r="W36" s="42"/>
      <c r="X36" s="42"/>
      <c r="Y36" s="42"/>
      <c r="Z36" s="42"/>
      <c r="AA36" s="42"/>
      <c r="AB36" s="42"/>
      <c r="AC36" s="42"/>
      <c r="AD36" s="42"/>
      <c r="AE36" s="42"/>
      <c r="AF36" s="42"/>
      <c r="AG36" s="42"/>
      <c r="AH36" s="42"/>
      <c r="AI36" s="42"/>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c r="BJ36" s="5"/>
      <c r="BK36" s="5"/>
      <c r="BL36" s="5"/>
      <c r="BM36" s="5"/>
      <c r="BN36" s="5"/>
      <c r="BO36" s="5"/>
      <c r="BP36" s="5"/>
      <c r="BQ36" s="5"/>
      <c r="BR36" s="5"/>
      <c r="BS36" s="5"/>
    </row>
    <row r="37" spans="1:73" ht="12" customHeight="1" x14ac:dyDescent="0.2">
      <c r="A37" s="42"/>
      <c r="B37" s="42"/>
      <c r="C37" s="42"/>
      <c r="D37" s="42"/>
      <c r="E37" s="42"/>
      <c r="F37" s="42"/>
      <c r="G37" s="42"/>
      <c r="H37" s="42"/>
      <c r="I37" s="251"/>
      <c r="J37" s="252"/>
      <c r="K37" s="252"/>
      <c r="L37" s="252"/>
      <c r="M37" s="252"/>
      <c r="N37" s="252"/>
      <c r="O37" s="252"/>
      <c r="P37" s="252"/>
      <c r="Q37" s="252"/>
      <c r="R37" s="252"/>
      <c r="S37" s="252"/>
      <c r="T37" s="252"/>
      <c r="U37" s="252"/>
      <c r="V37" s="252"/>
      <c r="W37" s="252"/>
      <c r="X37" s="252"/>
      <c r="Y37" s="252"/>
      <c r="Z37" s="253"/>
      <c r="AA37" s="42"/>
      <c r="AB37" s="42"/>
      <c r="AC37" s="42"/>
      <c r="AD37" s="42"/>
      <c r="AE37" s="42"/>
      <c r="AF37" s="42"/>
      <c r="AG37" s="42"/>
      <c r="AH37" s="42"/>
      <c r="AI37" s="42"/>
      <c r="AJ37" s="5"/>
      <c r="AK37" s="5"/>
      <c r="AL37" s="5"/>
      <c r="AM37" s="5"/>
      <c r="AN37" s="5"/>
      <c r="AO37" s="5"/>
      <c r="AP37" s="5"/>
      <c r="AQ37" s="5"/>
      <c r="AR37" s="5"/>
      <c r="AS37" s="5"/>
      <c r="AT37" s="5"/>
      <c r="AU37" s="5"/>
      <c r="AV37" s="5"/>
      <c r="AW37" s="5"/>
      <c r="AX37" s="5"/>
      <c r="AY37" s="5"/>
      <c r="AZ37" s="5"/>
      <c r="BA37" s="5"/>
      <c r="BB37" s="5"/>
      <c r="BC37" s="5"/>
      <c r="BD37" s="5"/>
      <c r="BE37" s="5"/>
      <c r="BF37" s="5"/>
      <c r="BG37" s="5"/>
      <c r="BH37" s="5"/>
      <c r="BI37" s="5"/>
      <c r="BJ37" s="5"/>
      <c r="BK37" s="5"/>
      <c r="BL37" s="5"/>
      <c r="BM37" s="5"/>
      <c r="BN37" s="5"/>
      <c r="BO37" s="5"/>
      <c r="BP37" s="5"/>
      <c r="BQ37" s="5"/>
      <c r="BR37" s="5"/>
      <c r="BS37" s="5"/>
    </row>
    <row r="38" spans="1:73" ht="12" customHeight="1" thickBot="1" x14ac:dyDescent="0.3">
      <c r="A38" s="42"/>
      <c r="B38" s="42"/>
      <c r="C38" s="42"/>
      <c r="D38" s="42"/>
      <c r="E38" s="42"/>
      <c r="F38" s="42"/>
      <c r="G38" s="42"/>
      <c r="H38" s="42"/>
      <c r="I38" s="254"/>
      <c r="J38" s="42"/>
      <c r="K38" s="42"/>
      <c r="L38" s="42"/>
      <c r="M38"/>
      <c r="N38" s="42"/>
      <c r="O38" s="42"/>
      <c r="P38" s="42"/>
      <c r="Q38" s="42"/>
      <c r="R38" s="42"/>
      <c r="S38" s="42"/>
      <c r="T38" s="42"/>
      <c r="U38" s="42"/>
      <c r="V38" s="42"/>
      <c r="W38" s="42"/>
      <c r="X38" s="42"/>
      <c r="Y38" s="42"/>
      <c r="Z38" s="255"/>
      <c r="AA38" s="42"/>
      <c r="AB38" s="42"/>
      <c r="AC38" s="42"/>
      <c r="AD38" s="42"/>
      <c r="AE38" s="42"/>
      <c r="AF38" s="42"/>
      <c r="AG38" s="42"/>
      <c r="AH38" s="42"/>
      <c r="AI38" s="42"/>
      <c r="AJ38" s="5"/>
      <c r="AK38" s="5"/>
      <c r="AL38" s="5"/>
      <c r="AM38" s="5"/>
      <c r="AN38" s="5"/>
      <c r="AO38" s="5"/>
      <c r="AP38" s="5"/>
      <c r="AQ38" s="5"/>
      <c r="AR38" s="5"/>
      <c r="AS38" s="5"/>
      <c r="AT38" s="5"/>
      <c r="AU38" s="5"/>
      <c r="AV38" s="5"/>
      <c r="AW38" s="5"/>
      <c r="AX38" s="5"/>
      <c r="AY38" s="5"/>
      <c r="AZ38" s="5"/>
      <c r="BA38" s="5"/>
      <c r="BB38" s="5"/>
      <c r="BC38" s="5"/>
      <c r="BD38" s="5"/>
      <c r="BE38" s="5"/>
      <c r="BF38" s="5"/>
      <c r="BG38" s="5"/>
      <c r="BH38" s="5"/>
      <c r="BI38" s="5"/>
      <c r="BJ38" s="5"/>
      <c r="BK38" s="5"/>
      <c r="BL38" s="5"/>
      <c r="BM38" s="5"/>
      <c r="BN38" s="5"/>
      <c r="BO38" s="5"/>
      <c r="BP38" s="5"/>
      <c r="BQ38" s="5"/>
      <c r="BR38" s="5"/>
      <c r="BS38" s="5"/>
    </row>
    <row r="39" spans="1:73" ht="12" customHeight="1" thickBot="1" x14ac:dyDescent="0.25">
      <c r="A39" s="42"/>
      <c r="B39" s="42"/>
      <c r="C39" s="42"/>
      <c r="D39" s="42"/>
      <c r="E39" s="42"/>
      <c r="F39" s="42"/>
      <c r="G39" s="42"/>
      <c r="H39" s="42"/>
      <c r="I39" s="254"/>
      <c r="J39" s="42"/>
      <c r="K39" s="42"/>
      <c r="L39" s="42"/>
      <c r="M39" s="42"/>
      <c r="N39" s="42"/>
      <c r="O39" s="42"/>
      <c r="P39" s="42"/>
      <c r="Q39" s="42"/>
      <c r="R39" s="42"/>
      <c r="S39" s="42"/>
      <c r="T39" s="42"/>
      <c r="U39" s="42"/>
      <c r="V39" s="42"/>
      <c r="W39" s="42"/>
      <c r="X39" s="42"/>
      <c r="Y39" s="42"/>
      <c r="Z39" s="255"/>
      <c r="AA39" s="42"/>
      <c r="AB39" s="42"/>
      <c r="AC39" s="42"/>
      <c r="AD39" s="42"/>
      <c r="AE39" s="42"/>
      <c r="AF39" s="42"/>
      <c r="AG39" s="42"/>
      <c r="AH39" s="42"/>
      <c r="AI39" s="42"/>
      <c r="AJ39" s="5"/>
      <c r="AK39" s="5"/>
      <c r="AL39" s="5"/>
      <c r="AM39" s="5"/>
      <c r="AN39" s="5"/>
      <c r="AO39" s="5"/>
      <c r="AP39" s="5"/>
      <c r="AQ39" s="5"/>
      <c r="AR39" s="5"/>
      <c r="AS39" s="5"/>
      <c r="AT39" s="5"/>
      <c r="AU39" s="5"/>
      <c r="AV39" s="5"/>
      <c r="AW39" s="5"/>
      <c r="AX39" s="5"/>
      <c r="AY39" s="5"/>
      <c r="AZ39" s="5"/>
      <c r="BA39" s="5"/>
      <c r="BB39" s="5"/>
      <c r="BC39" s="5"/>
      <c r="BD39" s="5"/>
      <c r="BE39" s="5"/>
      <c r="BF39" s="5"/>
      <c r="BG39" s="5"/>
      <c r="BH39" s="5"/>
      <c r="BI39" s="5"/>
      <c r="BJ39" s="5"/>
      <c r="BK39" s="5"/>
      <c r="BL39" s="5"/>
      <c r="BM39" s="5"/>
      <c r="BN39" s="5"/>
      <c r="BO39" s="5"/>
      <c r="BP39" s="5"/>
      <c r="BQ39" s="5"/>
      <c r="BR39" s="5"/>
      <c r="BS39" s="5"/>
      <c r="BT39" s="626"/>
      <c r="BU39" s="625"/>
    </row>
    <row r="40" spans="1:73" ht="12" customHeight="1" thickTop="1" x14ac:dyDescent="0.2">
      <c r="A40" s="42"/>
      <c r="B40" s="42"/>
      <c r="C40" s="42"/>
      <c r="D40" s="42"/>
      <c r="E40" s="42"/>
      <c r="F40" s="42"/>
      <c r="G40" s="42"/>
      <c r="H40" s="42"/>
      <c r="I40" s="254"/>
      <c r="J40" s="42"/>
      <c r="K40" s="42"/>
      <c r="L40" s="42"/>
      <c r="M40" s="42"/>
      <c r="N40" s="42"/>
      <c r="O40" s="42"/>
      <c r="P40" s="42"/>
      <c r="Q40" s="42"/>
      <c r="R40" s="42"/>
      <c r="S40" s="42"/>
      <c r="T40" s="42"/>
      <c r="U40" s="42"/>
      <c r="V40" s="42"/>
      <c r="W40" s="42"/>
      <c r="X40" s="42"/>
      <c r="Y40" s="42"/>
      <c r="Z40" s="255"/>
      <c r="AA40" s="42"/>
      <c r="AB40" s="42"/>
      <c r="AC40" s="42"/>
      <c r="AD40" s="42"/>
      <c r="AE40" s="42"/>
      <c r="AF40" s="42"/>
      <c r="AG40" s="42"/>
      <c r="AH40" s="42"/>
      <c r="AI40" s="42"/>
      <c r="AJ40" s="5"/>
      <c r="AK40" s="5"/>
      <c r="AL40" s="5"/>
      <c r="AM40" s="5"/>
      <c r="AN40" s="5"/>
      <c r="AO40" s="5"/>
      <c r="AP40" s="5"/>
      <c r="AQ40" s="5"/>
      <c r="AR40" s="5"/>
      <c r="AS40" s="5"/>
      <c r="AT40" s="5"/>
      <c r="AU40" s="5"/>
      <c r="AV40" s="5"/>
      <c r="AW40" s="5"/>
      <c r="AX40" s="5"/>
      <c r="AY40" s="5"/>
      <c r="AZ40" s="5"/>
      <c r="BA40" s="5"/>
      <c r="BB40" s="5"/>
      <c r="BC40" s="5"/>
      <c r="BD40" s="5"/>
      <c r="BE40" s="5"/>
      <c r="BF40" s="5"/>
      <c r="BG40" s="5"/>
      <c r="BH40" s="5"/>
      <c r="BI40" s="5"/>
      <c r="BJ40" s="5"/>
      <c r="BK40" s="5"/>
      <c r="BL40" s="5"/>
      <c r="BM40" s="5"/>
      <c r="BN40" s="5"/>
      <c r="BO40" s="5"/>
      <c r="BP40" s="5"/>
      <c r="BQ40" s="5"/>
      <c r="BR40" s="5"/>
      <c r="BS40" s="5"/>
      <c r="BT40" s="219"/>
      <c r="BU40" s="218"/>
    </row>
    <row r="41" spans="1:73" ht="12" customHeight="1" x14ac:dyDescent="0.2">
      <c r="A41" s="42"/>
      <c r="B41" s="42"/>
      <c r="C41" s="42"/>
      <c r="D41" s="42"/>
      <c r="E41" s="42"/>
      <c r="F41" s="42"/>
      <c r="G41" s="42"/>
      <c r="H41" s="42"/>
      <c r="I41" s="254"/>
      <c r="J41" s="42"/>
      <c r="K41" s="42"/>
      <c r="L41" s="42"/>
      <c r="M41" s="42"/>
      <c r="N41" s="42"/>
      <c r="O41" s="42"/>
      <c r="P41" s="42"/>
      <c r="Q41" s="42"/>
      <c r="R41" s="42"/>
      <c r="S41" s="42"/>
      <c r="T41" s="42"/>
      <c r="U41" s="42"/>
      <c r="V41" s="42"/>
      <c r="W41" s="42"/>
      <c r="X41" s="42"/>
      <c r="Y41" s="42"/>
      <c r="Z41" s="255"/>
      <c r="AA41" s="42"/>
      <c r="AB41" s="42"/>
      <c r="AC41" s="42"/>
      <c r="AD41" s="42"/>
      <c r="AE41" s="42"/>
      <c r="AF41" s="42"/>
      <c r="AG41" s="42"/>
      <c r="AH41" s="42"/>
      <c r="AI41" s="42"/>
      <c r="AJ41" s="5"/>
      <c r="AK41" s="5"/>
      <c r="AL41" s="5"/>
      <c r="AM41" s="5"/>
      <c r="AN41" s="5"/>
      <c r="AO41" s="5"/>
      <c r="AP41" s="5"/>
      <c r="AQ41" s="5"/>
      <c r="AR41" s="5"/>
      <c r="AS41" s="5"/>
      <c r="AT41" s="5"/>
      <c r="AU41" s="5"/>
      <c r="AV41" s="5"/>
      <c r="AW41" s="5"/>
      <c r="AX41" s="5"/>
      <c r="AY41" s="5"/>
      <c r="AZ41" s="5"/>
      <c r="BA41" s="5"/>
      <c r="BB41" s="5"/>
      <c r="BC41" s="5"/>
      <c r="BD41" s="5"/>
      <c r="BE41" s="5"/>
      <c r="BF41" s="5"/>
      <c r="BG41" s="5"/>
      <c r="BH41" s="5"/>
      <c r="BI41" s="5"/>
      <c r="BJ41" s="5"/>
      <c r="BK41" s="5"/>
      <c r="BL41" s="5"/>
      <c r="BM41" s="5"/>
      <c r="BN41" s="5"/>
      <c r="BO41" s="5"/>
      <c r="BP41" s="5"/>
      <c r="BQ41" s="5"/>
      <c r="BR41" s="5"/>
      <c r="BS41" s="5"/>
      <c r="BT41" s="217"/>
      <c r="BU41" s="216"/>
    </row>
    <row r="42" spans="1:73" ht="12" customHeight="1" x14ac:dyDescent="0.2">
      <c r="A42" s="42"/>
      <c r="B42" s="42"/>
      <c r="C42" s="42"/>
      <c r="D42" s="42"/>
      <c r="E42" s="42"/>
      <c r="F42" s="42"/>
      <c r="G42" s="42"/>
      <c r="H42" s="42"/>
      <c r="I42" s="254"/>
      <c r="J42" s="42"/>
      <c r="K42" s="42"/>
      <c r="L42" s="42"/>
      <c r="M42" s="42"/>
      <c r="N42" s="42"/>
      <c r="O42" s="42"/>
      <c r="P42" s="42"/>
      <c r="Q42" s="42"/>
      <c r="R42" s="42"/>
      <c r="S42" s="42"/>
      <c r="T42" s="42"/>
      <c r="U42" s="42"/>
      <c r="V42" s="42"/>
      <c r="W42" s="42"/>
      <c r="X42" s="42"/>
      <c r="Y42" s="42"/>
      <c r="Z42" s="255"/>
      <c r="AA42" s="42"/>
      <c r="AB42" s="42"/>
      <c r="AC42" s="42"/>
      <c r="AD42" s="42"/>
      <c r="AE42" s="42"/>
      <c r="AF42" s="42"/>
      <c r="AG42" s="42"/>
      <c r="AH42" s="42"/>
      <c r="AI42" s="42"/>
      <c r="AJ42" s="5"/>
      <c r="AK42" s="5"/>
      <c r="AL42" s="5"/>
      <c r="AM42" s="5"/>
      <c r="AN42" s="5"/>
      <c r="AO42" s="5"/>
      <c r="AP42" s="5"/>
      <c r="AQ42" s="5"/>
      <c r="AR42" s="5"/>
      <c r="AS42" s="5"/>
      <c r="AT42" s="5"/>
      <c r="AU42" s="5"/>
      <c r="AV42" s="5"/>
      <c r="AW42" s="5"/>
      <c r="AX42" s="5"/>
      <c r="AY42" s="5"/>
      <c r="AZ42" s="5"/>
      <c r="BA42" s="5"/>
      <c r="BB42" s="5"/>
      <c r="BC42" s="5"/>
      <c r="BD42" s="5"/>
      <c r="BE42" s="5"/>
      <c r="BF42" s="5"/>
      <c r="BG42" s="5"/>
      <c r="BH42" s="5"/>
      <c r="BI42" s="5"/>
      <c r="BJ42" s="5"/>
      <c r="BK42" s="5"/>
      <c r="BL42" s="5"/>
      <c r="BM42" s="5"/>
      <c r="BN42" s="5"/>
      <c r="BO42" s="5"/>
      <c r="BP42" s="5"/>
      <c r="BQ42" s="5"/>
      <c r="BR42" s="5"/>
      <c r="BS42" s="5"/>
      <c r="BT42" s="624"/>
      <c r="BU42" s="623"/>
    </row>
    <row r="43" spans="1:73" ht="12" customHeight="1" x14ac:dyDescent="0.2">
      <c r="A43" s="42"/>
      <c r="B43" s="42"/>
      <c r="C43" s="42"/>
      <c r="D43" s="42"/>
      <c r="E43" s="42"/>
      <c r="F43" s="42"/>
      <c r="G43" s="42"/>
      <c r="H43" s="42"/>
      <c r="I43" s="254"/>
      <c r="J43" s="42"/>
      <c r="K43" s="42"/>
      <c r="L43" s="42"/>
      <c r="M43" s="42"/>
      <c r="N43" s="42"/>
      <c r="O43" s="42"/>
      <c r="P43" s="42"/>
      <c r="Q43" s="42"/>
      <c r="R43" s="42"/>
      <c r="S43" s="42"/>
      <c r="T43" s="42"/>
      <c r="U43" s="42"/>
      <c r="V43" s="42"/>
      <c r="W43" s="42"/>
      <c r="X43" s="42"/>
      <c r="Y43" s="42"/>
      <c r="Z43" s="255"/>
      <c r="AA43" s="42"/>
      <c r="AB43" s="42"/>
      <c r="AC43" s="42"/>
      <c r="AD43" s="42"/>
      <c r="AE43" s="42"/>
      <c r="AF43" s="42"/>
      <c r="AG43" s="42"/>
      <c r="AH43" s="42"/>
      <c r="AI43" s="42"/>
      <c r="AJ43" s="5"/>
      <c r="AK43" s="5"/>
      <c r="AL43" s="5"/>
      <c r="AM43" s="5"/>
      <c r="AN43" s="5"/>
      <c r="AO43" s="5"/>
      <c r="AP43" s="5"/>
      <c r="AQ43" s="5"/>
      <c r="AR43" s="5"/>
      <c r="AS43" s="5"/>
      <c r="AT43" s="5"/>
      <c r="AU43" s="5"/>
      <c r="AV43" s="5"/>
      <c r="AW43" s="5"/>
      <c r="AX43" s="5"/>
      <c r="AY43" s="5"/>
      <c r="AZ43" s="5"/>
      <c r="BA43" s="5"/>
      <c r="BB43" s="5"/>
      <c r="BC43" s="5"/>
      <c r="BD43" s="5"/>
      <c r="BE43" s="5"/>
      <c r="BF43" s="5"/>
      <c r="BG43" s="5"/>
      <c r="BH43" s="5"/>
      <c r="BI43" s="5"/>
      <c r="BJ43" s="5"/>
      <c r="BK43" s="5"/>
      <c r="BL43" s="5"/>
      <c r="BM43" s="5"/>
      <c r="BN43" s="5"/>
      <c r="BO43" s="5"/>
      <c r="BP43" s="5"/>
      <c r="BQ43" s="5"/>
      <c r="BR43" s="5"/>
      <c r="BS43" s="5"/>
      <c r="BT43" s="624"/>
      <c r="BU43" s="623"/>
    </row>
    <row r="44" spans="1:73" ht="12" customHeight="1" x14ac:dyDescent="0.2">
      <c r="A44" s="42"/>
      <c r="B44" s="42"/>
      <c r="C44" s="42"/>
      <c r="D44" s="42"/>
      <c r="E44" s="42"/>
      <c r="F44" s="42"/>
      <c r="G44" s="42"/>
      <c r="H44" s="42"/>
      <c r="I44" s="254"/>
      <c r="J44" s="42"/>
      <c r="K44" s="42"/>
      <c r="L44" s="42"/>
      <c r="M44" s="42"/>
      <c r="N44" s="42"/>
      <c r="O44" s="42"/>
      <c r="P44" s="42"/>
      <c r="Q44" s="42"/>
      <c r="R44" s="42"/>
      <c r="S44" s="42"/>
      <c r="T44" s="42"/>
      <c r="U44" s="42"/>
      <c r="V44" s="42"/>
      <c r="W44" s="42"/>
      <c r="X44" s="42"/>
      <c r="Y44" s="42"/>
      <c r="Z44" s="255"/>
      <c r="AA44" s="42"/>
      <c r="AB44" s="42"/>
      <c r="AC44" s="42"/>
      <c r="AD44" s="42"/>
      <c r="AE44" s="42"/>
      <c r="AF44" s="42"/>
      <c r="AG44" s="42"/>
      <c r="AH44" s="42"/>
      <c r="AI44" s="42"/>
      <c r="AJ44" s="5"/>
      <c r="AK44" s="5"/>
      <c r="AL44" s="5"/>
      <c r="AM44" s="5"/>
      <c r="AN44" s="5"/>
      <c r="AO44" s="5"/>
      <c r="AP44" s="5"/>
      <c r="AQ44" s="5"/>
      <c r="AR44" s="5"/>
      <c r="AS44" s="5"/>
      <c r="AT44" s="5"/>
      <c r="AU44" s="5"/>
      <c r="AV44" s="5"/>
      <c r="AW44" s="5"/>
      <c r="AX44" s="5"/>
      <c r="AY44" s="5"/>
      <c r="AZ44" s="5"/>
      <c r="BA44" s="5"/>
      <c r="BB44" s="5"/>
      <c r="BC44" s="5"/>
      <c r="BD44" s="5"/>
      <c r="BE44" s="5"/>
      <c r="BF44" s="5"/>
      <c r="BG44" s="5"/>
      <c r="BH44" s="5"/>
      <c r="BI44" s="5"/>
      <c r="BJ44" s="5"/>
      <c r="BK44" s="5"/>
      <c r="BL44" s="5"/>
      <c r="BM44" s="5"/>
      <c r="BN44" s="5"/>
      <c r="BO44" s="5"/>
      <c r="BP44" s="5"/>
      <c r="BQ44" s="5"/>
      <c r="BR44" s="5"/>
      <c r="BS44" s="5"/>
      <c r="BT44" s="624"/>
      <c r="BU44" s="623"/>
    </row>
    <row r="45" spans="1:73" ht="12" customHeight="1" thickBot="1" x14ac:dyDescent="0.25">
      <c r="A45" s="42"/>
      <c r="B45" s="42"/>
      <c r="C45" s="42"/>
      <c r="D45" s="42"/>
      <c r="E45" s="42"/>
      <c r="F45" s="42"/>
      <c r="G45" s="42"/>
      <c r="H45" s="42"/>
      <c r="I45" s="572"/>
      <c r="J45" s="259"/>
      <c r="K45" s="259"/>
      <c r="L45" s="259"/>
      <c r="M45" s="259"/>
      <c r="N45" s="259"/>
      <c r="O45" s="259"/>
      <c r="P45" s="259"/>
      <c r="Q45" s="259"/>
      <c r="R45" s="259"/>
      <c r="S45" s="259"/>
      <c r="T45" s="259"/>
      <c r="U45" s="259"/>
      <c r="V45" s="259"/>
      <c r="W45" s="259"/>
      <c r="X45" s="259"/>
      <c r="Y45" s="259"/>
      <c r="Z45" s="260"/>
      <c r="AA45" s="42"/>
      <c r="AB45" s="42"/>
      <c r="AC45" s="42"/>
      <c r="AD45" s="42"/>
      <c r="AE45" s="42"/>
      <c r="AF45" s="42"/>
      <c r="AG45" s="42"/>
      <c r="AH45" s="42"/>
      <c r="AI45" s="42"/>
      <c r="AJ45" s="5"/>
      <c r="AK45" s="5"/>
      <c r="AL45" s="5"/>
      <c r="AM45" s="5"/>
      <c r="AN45" s="5"/>
      <c r="AO45" s="5"/>
      <c r="AP45" s="5"/>
      <c r="AQ45" s="5"/>
      <c r="AR45" s="5"/>
      <c r="AS45" s="5"/>
      <c r="AT45" s="5"/>
      <c r="AU45" s="5"/>
      <c r="AV45" s="5"/>
      <c r="AW45" s="5"/>
      <c r="AX45" s="5"/>
      <c r="AY45" s="5"/>
      <c r="AZ45" s="5"/>
      <c r="BA45" s="5"/>
      <c r="BB45" s="5"/>
      <c r="BC45" s="5"/>
      <c r="BD45" s="5"/>
      <c r="BE45" s="5"/>
      <c r="BF45" s="5"/>
      <c r="BG45" s="5"/>
      <c r="BH45" s="5"/>
      <c r="BI45" s="5"/>
      <c r="BJ45" s="5"/>
      <c r="BK45" s="5"/>
      <c r="BL45" s="5"/>
      <c r="BM45" s="5"/>
      <c r="BN45" s="5"/>
      <c r="BO45" s="5"/>
      <c r="BP45" s="5"/>
      <c r="BQ45" s="5"/>
      <c r="BR45" s="5"/>
      <c r="BS45" s="5"/>
      <c r="BT45" s="622"/>
      <c r="BU45" s="621"/>
    </row>
    <row r="46" spans="1:73" ht="12" customHeight="1" x14ac:dyDescent="0.2">
      <c r="A46" s="42"/>
      <c r="B46" s="42"/>
      <c r="C46" s="42"/>
      <c r="D46" s="42"/>
      <c r="E46" s="42"/>
      <c r="F46" s="42"/>
      <c r="G46" s="42"/>
      <c r="H46" s="42"/>
      <c r="I46" s="42"/>
      <c r="J46" s="42"/>
      <c r="K46" s="42"/>
      <c r="L46" s="42"/>
      <c r="M46" s="42"/>
      <c r="N46" s="42"/>
      <c r="O46" s="42"/>
      <c r="P46" s="42"/>
      <c r="Q46" s="42"/>
      <c r="R46" s="42"/>
      <c r="S46" s="42"/>
      <c r="T46" s="42"/>
      <c r="U46" s="42"/>
      <c r="V46" s="42"/>
      <c r="W46" s="42"/>
      <c r="X46" s="42"/>
      <c r="Y46" s="42"/>
      <c r="Z46" s="42"/>
      <c r="AA46" s="42"/>
      <c r="AB46" s="42"/>
      <c r="AC46" s="42"/>
      <c r="AD46" s="42"/>
      <c r="AE46" s="42"/>
      <c r="AF46" s="42"/>
      <c r="AG46" s="42"/>
      <c r="AH46" s="42"/>
      <c r="AI46" s="42"/>
      <c r="AJ46" s="5"/>
      <c r="AK46" s="5"/>
      <c r="AL46" s="5"/>
      <c r="AM46" s="5"/>
      <c r="AN46" s="5"/>
      <c r="AO46" s="5"/>
      <c r="AP46" s="5"/>
      <c r="AQ46" s="5"/>
      <c r="AR46" s="5"/>
      <c r="AS46" s="5"/>
      <c r="AT46" s="5"/>
      <c r="AU46" s="5"/>
      <c r="AV46" s="5"/>
      <c r="AW46" s="5"/>
      <c r="AX46" s="5"/>
      <c r="AY46" s="5"/>
      <c r="AZ46" s="5"/>
      <c r="BA46" s="5"/>
      <c r="BB46" s="5"/>
      <c r="BC46" s="5"/>
      <c r="BD46" s="5"/>
      <c r="BE46" s="5"/>
      <c r="BF46" s="5"/>
      <c r="BG46" s="5"/>
      <c r="BH46" s="5"/>
      <c r="BI46" s="5"/>
      <c r="BJ46" s="5"/>
      <c r="BK46" s="5"/>
      <c r="BL46" s="5"/>
      <c r="BM46" s="5"/>
      <c r="BN46" s="5"/>
      <c r="BO46" s="5"/>
      <c r="BP46" s="5"/>
      <c r="BQ46" s="5"/>
      <c r="BR46" s="5"/>
      <c r="BS46" s="5"/>
      <c r="BT46" s="620"/>
      <c r="BU46" s="620"/>
    </row>
    <row r="47" spans="1:73" ht="12" customHeight="1" x14ac:dyDescent="0.2">
      <c r="A47" s="42"/>
      <c r="B47" s="42" t="s">
        <v>39</v>
      </c>
      <c r="C47" s="42"/>
      <c r="D47" s="42"/>
      <c r="E47" s="42"/>
      <c r="F47" s="42"/>
      <c r="G47" s="42"/>
      <c r="H47" s="42"/>
      <c r="I47" s="42"/>
      <c r="J47" s="42"/>
      <c r="K47" s="42"/>
      <c r="L47" s="42"/>
      <c r="M47" s="42"/>
      <c r="N47" s="42"/>
      <c r="O47" s="42"/>
      <c r="P47" s="42"/>
      <c r="Q47" s="42"/>
      <c r="R47" s="42"/>
      <c r="S47" s="42"/>
      <c r="T47" s="42"/>
      <c r="U47" s="42"/>
      <c r="V47" s="42"/>
      <c r="W47" s="42"/>
      <c r="X47" s="42"/>
      <c r="Y47" s="42"/>
      <c r="Z47" s="42"/>
      <c r="AA47" s="42"/>
      <c r="AB47" s="42"/>
      <c r="AC47" s="42"/>
      <c r="AD47" s="42"/>
      <c r="AE47" s="42"/>
      <c r="AF47" s="42"/>
      <c r="AG47" s="42"/>
      <c r="AH47" s="42"/>
      <c r="AI47" s="42"/>
      <c r="AJ47" s="5"/>
      <c r="AK47" s="5"/>
      <c r="AL47" s="5"/>
      <c r="AM47" s="5"/>
      <c r="AN47" s="5"/>
      <c r="AO47" s="5"/>
      <c r="AP47" s="5"/>
      <c r="AQ47" s="5"/>
      <c r="AR47" s="5"/>
      <c r="AS47" s="5"/>
      <c r="AT47" s="5"/>
      <c r="AU47" s="5"/>
      <c r="AV47" s="5"/>
      <c r="AW47" s="5"/>
      <c r="AX47" s="5"/>
      <c r="AY47" s="5"/>
      <c r="AZ47" s="5"/>
      <c r="BA47" s="5"/>
      <c r="BB47" s="5"/>
      <c r="BC47" s="5"/>
      <c r="BD47" s="5"/>
      <c r="BE47" s="5"/>
      <c r="BF47" s="5"/>
      <c r="BG47" s="5"/>
      <c r="BH47" s="5"/>
      <c r="BI47" s="5"/>
      <c r="BJ47" s="5"/>
      <c r="BK47" s="5"/>
      <c r="BL47" s="5"/>
      <c r="BM47" s="5"/>
      <c r="BN47" s="5"/>
      <c r="BO47" s="5"/>
      <c r="BP47" s="5"/>
      <c r="BQ47" s="5"/>
      <c r="BR47" s="5"/>
      <c r="BS47" s="5"/>
    </row>
    <row r="48" spans="1:73" ht="12" customHeight="1" x14ac:dyDescent="0.2">
      <c r="A48" s="42"/>
      <c r="B48" s="42"/>
      <c r="C48" s="42"/>
      <c r="D48" s="42"/>
      <c r="E48" s="42"/>
      <c r="F48" s="42"/>
      <c r="G48" s="42"/>
      <c r="H48" s="42"/>
      <c r="I48" s="42"/>
      <c r="J48" s="42"/>
      <c r="K48" s="42"/>
      <c r="L48" s="42"/>
      <c r="M48" s="42"/>
      <c r="N48" s="42"/>
      <c r="O48" s="42"/>
      <c r="P48" s="42"/>
      <c r="Q48" s="42"/>
      <c r="R48" s="42"/>
      <c r="S48" s="42"/>
      <c r="T48" s="42"/>
      <c r="U48" s="42"/>
      <c r="V48" s="42"/>
      <c r="W48" s="42"/>
      <c r="X48" s="42"/>
      <c r="Y48" s="42"/>
      <c r="Z48" s="42"/>
      <c r="AA48" s="42"/>
      <c r="AB48" s="42"/>
      <c r="AC48" s="42"/>
      <c r="AD48" s="42"/>
      <c r="AE48" s="42"/>
      <c r="AF48" s="42"/>
      <c r="AG48" s="619"/>
      <c r="AH48" s="42"/>
      <c r="AI48" s="42"/>
      <c r="AJ48" s="5"/>
      <c r="AK48" s="5"/>
      <c r="AL48" s="5"/>
      <c r="AM48" s="5"/>
      <c r="AN48" s="5"/>
      <c r="AO48" s="5"/>
      <c r="AP48" s="5"/>
      <c r="AQ48" s="5"/>
      <c r="AR48" s="5"/>
      <c r="AS48" s="5"/>
      <c r="AT48" s="5"/>
      <c r="AU48" s="5"/>
      <c r="AV48" s="5"/>
      <c r="AW48" s="5"/>
      <c r="AX48" s="5"/>
      <c r="AY48" s="5"/>
      <c r="AZ48" s="5"/>
      <c r="BA48" s="5"/>
      <c r="BB48" s="5"/>
      <c r="BC48" s="5"/>
      <c r="BD48" s="5"/>
      <c r="BE48" s="5"/>
      <c r="BF48" s="5"/>
      <c r="BG48" s="5"/>
      <c r="BH48" s="5"/>
      <c r="BI48" s="5"/>
      <c r="BJ48" s="5"/>
      <c r="BK48" s="5"/>
      <c r="BL48" s="5"/>
      <c r="BM48" s="5"/>
      <c r="BN48" s="5"/>
      <c r="BO48" s="5"/>
      <c r="BP48" s="5"/>
      <c r="BQ48" s="5"/>
      <c r="BR48" s="5"/>
      <c r="BS48" s="5"/>
    </row>
    <row r="49" spans="1:71" ht="12" customHeight="1" x14ac:dyDescent="0.2">
      <c r="A49" s="42"/>
      <c r="C49" s="42"/>
      <c r="D49" s="42"/>
      <c r="E49" s="42"/>
      <c r="F49" s="42"/>
      <c r="G49" s="42"/>
      <c r="H49" s="42"/>
      <c r="I49" s="42"/>
      <c r="J49" s="42"/>
      <c r="K49" s="42"/>
      <c r="L49" s="42"/>
      <c r="M49" s="42"/>
      <c r="N49" s="42"/>
      <c r="O49" s="42"/>
      <c r="P49" s="42"/>
      <c r="Q49" s="42"/>
      <c r="R49" s="42"/>
      <c r="S49" s="42"/>
      <c r="T49" s="42"/>
      <c r="U49" s="42"/>
      <c r="V49" s="42"/>
      <c r="W49" s="42"/>
      <c r="X49" s="42"/>
      <c r="Y49" s="42"/>
      <c r="Z49" s="42"/>
      <c r="AA49" s="42"/>
      <c r="AB49" s="42"/>
      <c r="AC49" s="42"/>
      <c r="AD49" s="42"/>
      <c r="AE49" s="42"/>
      <c r="AF49" s="42"/>
      <c r="AG49" s="42"/>
      <c r="AH49" s="42"/>
      <c r="AI49" s="42"/>
      <c r="AJ49" s="5"/>
      <c r="AK49" s="5"/>
      <c r="AL49" s="5"/>
      <c r="AM49" s="5"/>
      <c r="AN49" s="5"/>
      <c r="AO49" s="5"/>
      <c r="AP49" s="5"/>
      <c r="AQ49" s="5"/>
      <c r="AR49" s="5"/>
      <c r="AS49" s="5"/>
      <c r="AT49" s="5"/>
      <c r="AU49" s="5"/>
      <c r="AV49" s="5"/>
      <c r="AW49" s="5"/>
      <c r="AX49" s="5"/>
      <c r="AY49" s="5"/>
      <c r="AZ49" s="5"/>
      <c r="BA49" s="5"/>
      <c r="BB49" s="5"/>
      <c r="BC49" s="5"/>
      <c r="BD49" s="5"/>
      <c r="BE49" s="5"/>
      <c r="BF49" s="5"/>
      <c r="BG49" s="5"/>
      <c r="BH49" s="5"/>
      <c r="BI49" s="5"/>
      <c r="BJ49" s="5"/>
      <c r="BK49" s="5"/>
      <c r="BL49" s="5"/>
      <c r="BM49" s="5"/>
      <c r="BN49" s="5"/>
      <c r="BO49" s="5"/>
      <c r="BP49" s="5"/>
      <c r="BQ49" s="5"/>
      <c r="BR49" s="5"/>
      <c r="BS49" s="5"/>
    </row>
    <row r="50" spans="1:71" ht="12" customHeight="1" x14ac:dyDescent="0.2">
      <c r="A50" s="42"/>
      <c r="B50" s="42"/>
      <c r="C50" s="42"/>
      <c r="D50" s="42"/>
      <c r="E50" s="42"/>
      <c r="F50" s="42"/>
      <c r="G50" s="42"/>
      <c r="H50" s="42"/>
      <c r="I50" s="42"/>
      <c r="J50" s="42"/>
      <c r="K50" s="42"/>
      <c r="L50" s="42"/>
      <c r="M50" s="42"/>
      <c r="N50" s="42"/>
      <c r="O50" s="42"/>
      <c r="P50" s="42"/>
      <c r="Q50" s="42"/>
      <c r="R50" s="42"/>
      <c r="S50" s="42"/>
      <c r="T50" s="42"/>
      <c r="U50" s="42"/>
      <c r="V50" s="42"/>
      <c r="W50" s="42"/>
      <c r="X50" s="42"/>
      <c r="Y50" s="42"/>
      <c r="Z50" s="42"/>
      <c r="AA50" s="42"/>
      <c r="AB50" s="42"/>
      <c r="AC50" s="42"/>
      <c r="AD50" s="42"/>
      <c r="AE50" s="42"/>
      <c r="AF50" s="42"/>
      <c r="AG50" s="42"/>
      <c r="AH50" s="42"/>
      <c r="AI50" s="42"/>
      <c r="AJ50" s="5"/>
      <c r="AK50" s="5"/>
      <c r="AL50" s="5"/>
      <c r="AM50" s="5"/>
      <c r="AN50" s="5"/>
      <c r="AO50" s="5"/>
      <c r="AP50" s="5"/>
      <c r="AQ50" s="5"/>
      <c r="AR50" s="5"/>
      <c r="AS50" s="5"/>
      <c r="AT50" s="5"/>
      <c r="AU50" s="5"/>
      <c r="AV50" s="5"/>
      <c r="AW50" s="5"/>
      <c r="AX50" s="5"/>
      <c r="AY50" s="5"/>
      <c r="AZ50" s="5"/>
      <c r="BA50" s="5"/>
      <c r="BB50" s="5"/>
      <c r="BC50" s="5"/>
      <c r="BD50" s="5"/>
      <c r="BE50" s="5"/>
      <c r="BF50" s="5"/>
      <c r="BG50" s="5"/>
      <c r="BH50" s="5"/>
      <c r="BI50" s="5"/>
      <c r="BJ50" s="5"/>
      <c r="BK50" s="5"/>
      <c r="BL50" s="5"/>
      <c r="BM50" s="5"/>
      <c r="BN50" s="5"/>
      <c r="BO50" s="5"/>
      <c r="BP50" s="5"/>
      <c r="BQ50" s="5"/>
      <c r="BR50" s="5"/>
      <c r="BS50" s="5"/>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5"/>
      <c r="AK51" s="5"/>
      <c r="AL51" s="5"/>
      <c r="AM51" s="5"/>
      <c r="AN51" s="5"/>
      <c r="AO51" s="5"/>
      <c r="AP51" s="5"/>
      <c r="AQ51" s="5"/>
      <c r="AR51" s="5"/>
      <c r="AS51" s="5"/>
      <c r="AT51" s="5"/>
      <c r="AU51" s="5"/>
      <c r="AV51" s="5"/>
      <c r="AW51" s="5"/>
      <c r="AX51" s="5"/>
      <c r="AY51" s="5"/>
      <c r="AZ51" s="5"/>
      <c r="BA51" s="5"/>
      <c r="BB51" s="5"/>
      <c r="BC51" s="5"/>
      <c r="BD51" s="5"/>
      <c r="BE51" s="5"/>
      <c r="BF51" s="5"/>
      <c r="BG51" s="5"/>
      <c r="BH51" s="5"/>
      <c r="BI51" s="5"/>
      <c r="BJ51" s="5"/>
      <c r="BK51" s="5"/>
      <c r="BL51" s="5"/>
      <c r="BM51" s="5"/>
      <c r="BN51" s="5"/>
      <c r="BO51" s="5"/>
      <c r="BP51" s="5"/>
      <c r="BQ51" s="5"/>
      <c r="BR51" s="5"/>
      <c r="BS51" s="5"/>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5"/>
      <c r="AK52" s="5"/>
      <c r="AL52" s="5"/>
      <c r="AM52" s="5"/>
      <c r="AN52" s="5"/>
      <c r="AO52" s="5"/>
      <c r="AP52" s="5"/>
      <c r="AQ52" s="5"/>
      <c r="AR52" s="5"/>
      <c r="AS52" s="5"/>
      <c r="AT52" s="5"/>
      <c r="AU52" s="5"/>
      <c r="AV52" s="5"/>
      <c r="AW52" s="5"/>
      <c r="AX52" s="5"/>
      <c r="AY52" s="5"/>
      <c r="AZ52" s="5"/>
      <c r="BA52" s="5"/>
      <c r="BB52" s="5"/>
      <c r="BC52" s="5"/>
      <c r="BD52" s="5"/>
      <c r="BE52" s="5"/>
      <c r="BF52" s="5"/>
      <c r="BG52" s="5"/>
      <c r="BH52" s="5"/>
      <c r="BI52" s="5"/>
      <c r="BJ52" s="5"/>
      <c r="BK52" s="5"/>
      <c r="BL52" s="5"/>
      <c r="BM52" s="5"/>
      <c r="BN52" s="5"/>
      <c r="BO52" s="5"/>
      <c r="BP52" s="5"/>
      <c r="BQ52" s="5"/>
      <c r="BR52" s="5"/>
      <c r="BS52" s="5"/>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5"/>
      <c r="AK53" s="5"/>
      <c r="AL53" s="5"/>
      <c r="AM53" s="5"/>
      <c r="AN53" s="5"/>
      <c r="AO53" s="5"/>
      <c r="AP53" s="5"/>
      <c r="AQ53" s="5"/>
      <c r="AR53" s="5"/>
      <c r="AS53" s="5"/>
      <c r="AT53" s="5"/>
      <c r="AU53" s="5"/>
      <c r="AV53" s="5"/>
      <c r="AW53" s="5"/>
      <c r="AX53" s="5"/>
      <c r="AY53" s="5"/>
      <c r="AZ53" s="5"/>
      <c r="BA53" s="5"/>
      <c r="BB53" s="5"/>
      <c r="BC53" s="5"/>
      <c r="BD53" s="5"/>
      <c r="BE53" s="5"/>
      <c r="BF53" s="5"/>
      <c r="BG53" s="5"/>
      <c r="BH53" s="5"/>
      <c r="BI53" s="5"/>
      <c r="BJ53" s="5"/>
      <c r="BK53" s="5"/>
      <c r="BL53" s="5"/>
      <c r="BM53" s="5"/>
      <c r="BN53" s="5"/>
      <c r="BO53" s="5"/>
      <c r="BP53" s="5"/>
      <c r="BQ53" s="5"/>
      <c r="BR53" s="5"/>
      <c r="BS53" s="5"/>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5"/>
      <c r="AK54" s="5"/>
      <c r="AL54" s="5"/>
      <c r="AM54" s="5"/>
      <c r="AN54" s="5"/>
      <c r="AO54" s="5"/>
      <c r="AP54" s="5"/>
      <c r="AQ54" s="5"/>
      <c r="AR54" s="5"/>
      <c r="AS54" s="5"/>
      <c r="AT54" s="5"/>
      <c r="AU54" s="5"/>
      <c r="AV54" s="5"/>
      <c r="AW54" s="5"/>
      <c r="AX54" s="5"/>
      <c r="AY54" s="5"/>
      <c r="AZ54" s="5"/>
      <c r="BA54" s="5"/>
      <c r="BB54" s="5"/>
      <c r="BC54" s="5"/>
      <c r="BD54" s="5"/>
      <c r="BE54" s="5"/>
      <c r="BF54" s="5"/>
      <c r="BG54" s="5"/>
      <c r="BH54" s="5"/>
      <c r="BI54" s="5"/>
      <c r="BJ54" s="5"/>
      <c r="BK54" s="5"/>
      <c r="BL54" s="5"/>
      <c r="BM54" s="5"/>
      <c r="BN54" s="5"/>
      <c r="BO54" s="5"/>
      <c r="BP54" s="5"/>
      <c r="BQ54" s="5"/>
      <c r="BR54" s="5"/>
      <c r="BS54" s="5"/>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5"/>
      <c r="AK55" s="5"/>
      <c r="AL55" s="5"/>
      <c r="AM55" s="5"/>
      <c r="AN55" s="5"/>
      <c r="AO55" s="5"/>
      <c r="AP55" s="5"/>
      <c r="AQ55" s="5"/>
      <c r="AR55" s="5"/>
      <c r="AS55" s="5"/>
      <c r="AT55" s="5"/>
      <c r="AU55" s="5"/>
      <c r="AV55" s="5"/>
      <c r="AW55" s="5"/>
      <c r="AX55" s="5"/>
      <c r="AY55" s="5"/>
      <c r="AZ55" s="5"/>
      <c r="BA55" s="5"/>
      <c r="BB55" s="5"/>
      <c r="BC55" s="5"/>
      <c r="BD55" s="5"/>
      <c r="BE55" s="5"/>
      <c r="BF55" s="5"/>
      <c r="BG55" s="5"/>
      <c r="BH55" s="5"/>
      <c r="BI55" s="5"/>
      <c r="BJ55" s="5"/>
      <c r="BK55" s="5"/>
      <c r="BL55" s="5"/>
      <c r="BM55" s="5"/>
      <c r="BN55" s="5"/>
      <c r="BO55" s="5"/>
      <c r="BP55" s="5"/>
      <c r="BQ55" s="5"/>
      <c r="BR55" s="5"/>
      <c r="BS55" s="5"/>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5"/>
      <c r="AK56" s="5"/>
      <c r="AL56" s="5"/>
      <c r="AM56" s="5"/>
      <c r="AN56" s="5"/>
      <c r="AO56" s="5"/>
      <c r="AP56" s="5"/>
      <c r="AQ56" s="5"/>
      <c r="AR56" s="5"/>
      <c r="AS56" s="5"/>
      <c r="AT56" s="5"/>
      <c r="AU56" s="5"/>
      <c r="AV56" s="5"/>
      <c r="AW56" s="5"/>
      <c r="AX56" s="5"/>
      <c r="AY56" s="5"/>
      <c r="AZ56" s="5"/>
      <c r="BA56" s="5"/>
      <c r="BB56" s="5"/>
      <c r="BC56" s="5"/>
      <c r="BD56" s="5"/>
      <c r="BE56" s="5"/>
      <c r="BF56" s="5"/>
      <c r="BG56" s="5"/>
      <c r="BH56" s="5"/>
      <c r="BI56" s="5"/>
      <c r="BJ56" s="5"/>
      <c r="BK56" s="5"/>
      <c r="BL56" s="5"/>
      <c r="BM56" s="5"/>
      <c r="BN56" s="5"/>
      <c r="BO56" s="5"/>
      <c r="BP56" s="5"/>
      <c r="BQ56" s="5"/>
      <c r="BR56" s="5"/>
      <c r="BS56" s="5"/>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5"/>
      <c r="AK57" s="5"/>
      <c r="AL57" s="5"/>
      <c r="AM57" s="5"/>
      <c r="AN57" s="5"/>
      <c r="AO57" s="5"/>
      <c r="AP57" s="5"/>
      <c r="AQ57" s="5"/>
      <c r="AR57" s="5"/>
      <c r="AS57" s="5"/>
      <c r="AT57" s="5"/>
      <c r="AU57" s="5"/>
      <c r="AV57" s="5"/>
      <c r="AW57" s="5"/>
      <c r="AX57" s="5"/>
      <c r="AY57" s="5"/>
      <c r="AZ57" s="5"/>
      <c r="BA57" s="5"/>
      <c r="BB57" s="5"/>
      <c r="BC57" s="5"/>
      <c r="BD57" s="5"/>
      <c r="BE57" s="5"/>
      <c r="BF57" s="5"/>
      <c r="BG57" s="5"/>
      <c r="BH57" s="5"/>
      <c r="BI57" s="5"/>
      <c r="BJ57" s="5"/>
      <c r="BK57" s="5"/>
      <c r="BL57" s="5"/>
      <c r="BM57" s="5"/>
      <c r="BN57" s="5"/>
      <c r="BO57" s="5"/>
      <c r="BP57" s="5"/>
      <c r="BQ57" s="5"/>
      <c r="BR57" s="5"/>
      <c r="BS57" s="5"/>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5"/>
      <c r="AK58" s="5"/>
      <c r="AL58" s="5"/>
      <c r="AM58" s="5"/>
      <c r="AN58" s="5"/>
      <c r="AO58" s="5"/>
      <c r="AP58" s="5"/>
      <c r="AQ58" s="5"/>
      <c r="AR58" s="5"/>
      <c r="AS58" s="5"/>
      <c r="AT58" s="5"/>
      <c r="AU58" s="5"/>
      <c r="AV58" s="5"/>
      <c r="AW58" s="5"/>
      <c r="AX58" s="5"/>
      <c r="AY58" s="5"/>
      <c r="AZ58" s="5"/>
      <c r="BA58" s="5"/>
      <c r="BB58" s="5"/>
      <c r="BC58" s="5"/>
      <c r="BD58" s="5"/>
      <c r="BE58" s="5"/>
      <c r="BF58" s="5"/>
      <c r="BG58" s="5"/>
      <c r="BH58" s="5"/>
      <c r="BI58" s="5"/>
      <c r="BJ58" s="5"/>
      <c r="BK58" s="5"/>
      <c r="BL58" s="5"/>
      <c r="BM58" s="5"/>
      <c r="BN58" s="5"/>
      <c r="BO58" s="5"/>
      <c r="BP58" s="5"/>
      <c r="BQ58" s="5"/>
      <c r="BR58" s="5"/>
      <c r="BS58" s="5"/>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5"/>
      <c r="AK59" s="5"/>
      <c r="AL59" s="5"/>
      <c r="AM59" s="5"/>
      <c r="AN59" s="5"/>
      <c r="AO59" s="5"/>
      <c r="AP59" s="5"/>
      <c r="AQ59" s="5"/>
      <c r="AR59" s="5"/>
      <c r="AS59" s="5"/>
      <c r="AT59" s="5"/>
      <c r="AU59" s="5"/>
      <c r="AV59" s="5"/>
      <c r="AW59" s="5"/>
      <c r="AX59" s="5"/>
      <c r="AY59" s="5"/>
      <c r="AZ59" s="5"/>
      <c r="BA59" s="5"/>
      <c r="BB59" s="5"/>
      <c r="BC59" s="5"/>
      <c r="BD59" s="5"/>
      <c r="BE59" s="5"/>
      <c r="BF59" s="5"/>
      <c r="BG59" s="5"/>
      <c r="BH59" s="5"/>
      <c r="BI59" s="5"/>
      <c r="BJ59" s="5"/>
      <c r="BK59" s="5"/>
      <c r="BL59" s="5"/>
      <c r="BM59" s="5"/>
      <c r="BN59" s="5"/>
      <c r="BO59" s="5"/>
      <c r="BP59" s="5"/>
      <c r="BQ59" s="5"/>
      <c r="BR59" s="5"/>
      <c r="BS59" s="5"/>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5"/>
      <c r="AK60" s="5"/>
      <c r="AL60" s="5"/>
      <c r="AM60" s="5"/>
      <c r="AN60" s="5"/>
      <c r="AO60" s="5"/>
      <c r="AP60" s="5"/>
      <c r="AQ60" s="5"/>
      <c r="AR60" s="5"/>
      <c r="AS60" s="5"/>
      <c r="AT60" s="5"/>
      <c r="AU60" s="5"/>
      <c r="AV60" s="5"/>
      <c r="AW60" s="5"/>
      <c r="AX60" s="5"/>
      <c r="AY60" s="5"/>
      <c r="AZ60" s="5"/>
      <c r="BA60" s="5"/>
      <c r="BB60" s="5"/>
      <c r="BC60" s="5"/>
      <c r="BD60" s="5"/>
      <c r="BE60" s="5"/>
      <c r="BF60" s="5"/>
      <c r="BG60" s="5"/>
      <c r="BH60" s="5"/>
      <c r="BI60" s="5"/>
      <c r="BJ60" s="5"/>
      <c r="BK60" s="5"/>
      <c r="BL60" s="5"/>
      <c r="BM60" s="5"/>
      <c r="BN60" s="5"/>
      <c r="BO60" s="5"/>
      <c r="BP60" s="5"/>
      <c r="BQ60" s="5"/>
      <c r="BR60" s="5"/>
      <c r="BS60" s="5"/>
    </row>
    <row r="61" spans="1:71" ht="12" customHeight="1" x14ac:dyDescent="0.2">
      <c r="A61" s="565"/>
      <c r="B61" s="565"/>
      <c r="C61" s="565"/>
      <c r="D61" s="565"/>
      <c r="E61" s="565"/>
      <c r="F61" s="565"/>
      <c r="G61" s="565"/>
      <c r="H61" s="565"/>
      <c r="I61" s="565"/>
      <c r="J61" s="565"/>
      <c r="K61" s="565"/>
      <c r="L61" s="565"/>
      <c r="M61" s="565"/>
      <c r="N61" s="565"/>
      <c r="O61" s="565"/>
      <c r="P61" s="565"/>
      <c r="Q61" s="565"/>
      <c r="R61" s="565"/>
      <c r="S61" s="565"/>
      <c r="T61" s="565"/>
      <c r="U61" s="565"/>
      <c r="V61" s="565"/>
      <c r="W61" s="565"/>
      <c r="X61" s="565"/>
      <c r="Y61" s="565"/>
      <c r="Z61" s="565"/>
      <c r="AA61" s="565"/>
      <c r="AB61" s="565"/>
      <c r="AC61" s="565"/>
      <c r="AD61" s="565"/>
      <c r="AE61" s="565"/>
      <c r="AF61" s="565"/>
      <c r="AG61" s="565"/>
      <c r="AH61" s="565"/>
      <c r="AI61" s="565"/>
      <c r="AJ61" s="5"/>
      <c r="AK61" s="5"/>
      <c r="AL61" s="5"/>
      <c r="AM61" s="5"/>
      <c r="AN61" s="5"/>
      <c r="AO61" s="5"/>
      <c r="AP61" s="5"/>
      <c r="AQ61" s="5"/>
      <c r="AR61" s="5"/>
      <c r="AS61" s="5"/>
      <c r="AT61" s="5"/>
      <c r="AU61" s="5"/>
      <c r="AV61" s="5"/>
      <c r="AW61" s="5"/>
      <c r="AX61" s="5"/>
      <c r="AY61" s="5"/>
      <c r="AZ61" s="5"/>
      <c r="BA61" s="5"/>
      <c r="BB61" s="5"/>
      <c r="BC61" s="5"/>
      <c r="BD61" s="5"/>
      <c r="BE61" s="5"/>
      <c r="BF61" s="5"/>
      <c r="BG61" s="5"/>
      <c r="BH61" s="5"/>
      <c r="BI61" s="5"/>
      <c r="BJ61" s="5"/>
      <c r="BK61" s="5"/>
      <c r="BL61" s="5"/>
      <c r="BM61" s="5"/>
      <c r="BN61" s="5"/>
      <c r="BO61" s="5"/>
      <c r="BP61" s="5"/>
      <c r="BQ61" s="5"/>
      <c r="BR61" s="5"/>
      <c r="BS61" s="5"/>
    </row>
    <row r="62" spans="1:71" ht="12" customHeight="1" x14ac:dyDescent="0.2">
      <c r="A62" s="42" t="s">
        <v>38</v>
      </c>
      <c r="B62" s="42"/>
      <c r="C62" s="42"/>
      <c r="D62" s="42"/>
      <c r="E62" s="878"/>
      <c r="F62" s="878"/>
      <c r="G62" s="878"/>
      <c r="H62" s="878"/>
      <c r="I62" s="878"/>
      <c r="J62" s="878"/>
      <c r="K62" s="878"/>
      <c r="L62" s="42"/>
      <c r="M62" s="42"/>
      <c r="N62" s="42"/>
      <c r="O62" s="42"/>
      <c r="P62" s="42"/>
      <c r="Q62" s="42" t="s">
        <v>37</v>
      </c>
      <c r="R62" s="42"/>
      <c r="S62" s="42"/>
      <c r="T62" s="42"/>
      <c r="U62" s="42"/>
      <c r="V62" s="879"/>
      <c r="W62" s="879"/>
      <c r="X62" s="879"/>
      <c r="Y62" s="879"/>
      <c r="Z62" s="879"/>
      <c r="AA62" s="879"/>
      <c r="AB62" s="879"/>
      <c r="AC62" s="879"/>
      <c r="AD62" s="879"/>
      <c r="AE62" s="879"/>
      <c r="AF62" s="879"/>
      <c r="AG62" s="879"/>
      <c r="AH62" s="879"/>
      <c r="AI62" s="879"/>
      <c r="AJ62" s="5"/>
      <c r="AK62" s="5"/>
      <c r="AL62" s="5"/>
      <c r="AM62" s="5"/>
      <c r="AN62" s="5"/>
      <c r="AO62" s="5"/>
      <c r="AP62" s="5"/>
      <c r="AQ62" s="5"/>
      <c r="AR62" s="5"/>
      <c r="AS62" s="5"/>
      <c r="AT62" s="5"/>
      <c r="AU62" s="5"/>
      <c r="AV62" s="5"/>
      <c r="AW62" s="5"/>
      <c r="AX62" s="5"/>
      <c r="AY62" s="5"/>
      <c r="AZ62" s="5"/>
      <c r="BA62" s="5"/>
      <c r="BB62" s="5"/>
      <c r="BC62" s="5"/>
      <c r="BD62" s="5"/>
      <c r="BE62" s="5"/>
      <c r="BF62" s="5"/>
      <c r="BG62" s="5"/>
      <c r="BH62" s="5"/>
      <c r="BI62" s="5"/>
      <c r="BJ62" s="5"/>
      <c r="BK62" s="5"/>
      <c r="BL62" s="5"/>
      <c r="BM62" s="5"/>
      <c r="BN62" s="5"/>
      <c r="BO62" s="5"/>
      <c r="BP62" s="5"/>
      <c r="BQ62" s="5"/>
      <c r="BR62" s="5"/>
      <c r="BS62" s="5"/>
    </row>
  </sheetData>
  <sheetProtection sheet="1" objects="1" scenarios="1"/>
  <mergeCells count="112">
    <mergeCell ref="B60:AI60"/>
    <mergeCell ref="E62:K62"/>
    <mergeCell ref="V62:AI62"/>
    <mergeCell ref="B54:AI54"/>
    <mergeCell ref="B55:AI55"/>
    <mergeCell ref="B56:AI56"/>
    <mergeCell ref="B57:AI57"/>
    <mergeCell ref="B58:AI58"/>
    <mergeCell ref="B59:AI59"/>
    <mergeCell ref="J34:T34"/>
    <mergeCell ref="U34:V34"/>
    <mergeCell ref="W34:Y34"/>
    <mergeCell ref="B51:AI51"/>
    <mergeCell ref="B52:AI52"/>
    <mergeCell ref="B53:AI53"/>
    <mergeCell ref="J30:O30"/>
    <mergeCell ref="P30:T30"/>
    <mergeCell ref="U30:Y30"/>
    <mergeCell ref="J32:Y32"/>
    <mergeCell ref="J33:T33"/>
    <mergeCell ref="U33:W33"/>
    <mergeCell ref="X33:Y33"/>
    <mergeCell ref="BJ27:BL27"/>
    <mergeCell ref="J28:O28"/>
    <mergeCell ref="P28:T28"/>
    <mergeCell ref="U28:Y28"/>
    <mergeCell ref="J29:O29"/>
    <mergeCell ref="P29:T29"/>
    <mergeCell ref="U29:Y29"/>
    <mergeCell ref="J24:O24"/>
    <mergeCell ref="P24:T24"/>
    <mergeCell ref="U24:Y24"/>
    <mergeCell ref="J26:Y26"/>
    <mergeCell ref="P27:T27"/>
    <mergeCell ref="U27:Y27"/>
    <mergeCell ref="J21:O21"/>
    <mergeCell ref="P21:T21"/>
    <mergeCell ref="U21:Y21"/>
    <mergeCell ref="AK21:AO21"/>
    <mergeCell ref="AP21:AR21"/>
    <mergeCell ref="AS21:AT21"/>
    <mergeCell ref="AV21:AY21"/>
    <mergeCell ref="BD22:BG22"/>
    <mergeCell ref="J23:O23"/>
    <mergeCell ref="P23:T23"/>
    <mergeCell ref="U23:Y23"/>
    <mergeCell ref="AK23:AO23"/>
    <mergeCell ref="AP23:AR23"/>
    <mergeCell ref="AS23:AT23"/>
    <mergeCell ref="AZ21:BC21"/>
    <mergeCell ref="BD21:BG21"/>
    <mergeCell ref="J22:O22"/>
    <mergeCell ref="P22:T22"/>
    <mergeCell ref="U22:Y22"/>
    <mergeCell ref="AK22:AO22"/>
    <mergeCell ref="AP22:AR22"/>
    <mergeCell ref="AS22:AT22"/>
    <mergeCell ref="AV22:AY22"/>
    <mergeCell ref="AZ22:BC22"/>
    <mergeCell ref="J18:Y18"/>
    <mergeCell ref="P19:T19"/>
    <mergeCell ref="U19:Y19"/>
    <mergeCell ref="AK19:AT19"/>
    <mergeCell ref="AV19:BG19"/>
    <mergeCell ref="P20:T20"/>
    <mergeCell ref="U20:Y20"/>
    <mergeCell ref="AK20:AO20"/>
    <mergeCell ref="AP20:AR20"/>
    <mergeCell ref="AS20:AT20"/>
    <mergeCell ref="AV20:AY20"/>
    <mergeCell ref="AZ20:BC20"/>
    <mergeCell ref="BD20:BG20"/>
    <mergeCell ref="G14:L14"/>
    <mergeCell ref="M14:AB14"/>
    <mergeCell ref="G15:L15"/>
    <mergeCell ref="M15:AB15"/>
    <mergeCell ref="G16:L16"/>
    <mergeCell ref="M16:AB16"/>
    <mergeCell ref="G12:L12"/>
    <mergeCell ref="M12:AB12"/>
    <mergeCell ref="AK12:AO12"/>
    <mergeCell ref="G13:L13"/>
    <mergeCell ref="M13:AB13"/>
    <mergeCell ref="AK13:AO13"/>
    <mergeCell ref="AP13:AT13"/>
    <mergeCell ref="AU13:AY13"/>
    <mergeCell ref="AK10:AO10"/>
    <mergeCell ref="AP10:AT10"/>
    <mergeCell ref="AU10:AY10"/>
    <mergeCell ref="G11:AB11"/>
    <mergeCell ref="AK11:AO11"/>
    <mergeCell ref="AP11:AT11"/>
    <mergeCell ref="AU11:AY11"/>
    <mergeCell ref="A9:E9"/>
    <mergeCell ref="F9:P9"/>
    <mergeCell ref="T9:X9"/>
    <mergeCell ref="Y9:AI9"/>
    <mergeCell ref="AK9:AO9"/>
    <mergeCell ref="AP9:AT9"/>
    <mergeCell ref="AU9:AY9"/>
    <mergeCell ref="AP12:AT12"/>
    <mergeCell ref="AU12:AY12"/>
    <mergeCell ref="AJ1:BS1"/>
    <mergeCell ref="M5:AI5"/>
    <mergeCell ref="A7:E7"/>
    <mergeCell ref="F7:P7"/>
    <mergeCell ref="T7:X7"/>
    <mergeCell ref="Y7:AI7"/>
    <mergeCell ref="AK7:AY7"/>
    <mergeCell ref="AK8:AO8"/>
    <mergeCell ref="AP8:AT8"/>
    <mergeCell ref="AU8:AY8"/>
  </mergeCells>
  <conditionalFormatting sqref="AP20:AR21 E62 V62">
    <cfRule type="containsBlanks" dxfId="1098" priority="7">
      <formula>LEN(TRIM(E20))=0</formula>
    </cfRule>
  </conditionalFormatting>
  <conditionalFormatting sqref="AP22:AR23 AZ21:BG22">
    <cfRule type="containsText" dxfId="1097" priority="6" operator="containsText" text="CALC.">
      <formula>NOT(ISERROR(SEARCH("CALC.",AP21)))</formula>
    </cfRule>
  </conditionalFormatting>
  <conditionalFormatting sqref="U34:V34 P28:Y30 P24:T24 P21:Y23 M16:AB16 M14:AB14 M12:AB12 F9:P9 F7:P7 Y9:AI9 Y7:AI7 U33:W33">
    <cfRule type="containsBlanks" dxfId="1096" priority="5">
      <formula>LEN(TRIM(F7))=0</formula>
    </cfRule>
  </conditionalFormatting>
  <conditionalFormatting sqref="U24:Y24">
    <cfRule type="containsText" dxfId="1095" priority="4" operator="containsText" text="CALC.">
      <formula>NOT(ISERROR(SEARCH("CALC.",U24)))</formula>
    </cfRule>
  </conditionalFormatting>
  <conditionalFormatting sqref="P20:T20">
    <cfRule type="containsBlanks" dxfId="1094" priority="3">
      <formula>LEN(TRIM(P20))=0</formula>
    </cfRule>
  </conditionalFormatting>
  <conditionalFormatting sqref="M15:AB15">
    <cfRule type="containsBlanks" dxfId="1093" priority="2">
      <formula>LEN(TRIM(M15))=0</formula>
    </cfRule>
  </conditionalFormatting>
  <conditionalFormatting sqref="M13:AB13">
    <cfRule type="containsBlanks" dxfId="1092" priority="1">
      <formula>LEN(TRIM(M13))=0</formula>
    </cfRule>
  </conditionalFormatting>
  <dataValidations count="1">
    <dataValidation type="whole" allowBlank="1" showInputMessage="1" showErrorMessage="1" error="This Remarks section is limited to 10." sqref="A51:A60" xr:uid="{0C4164DD-6162-4B6D-BEED-FFDCA168DDA6}">
      <formula1>1</formula1>
      <formula2>10</formula2>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8">
    <pageSetUpPr fitToPage="1"/>
  </sheetPr>
  <dimension ref="A1:BV62"/>
  <sheetViews>
    <sheetView zoomScaleNormal="100" workbookViewId="0">
      <selection activeCell="AE21" sqref="AE21"/>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41" t="s">
        <v>49</v>
      </c>
      <c r="AK1" s="1641"/>
      <c r="AL1" s="1641"/>
      <c r="AM1" s="1641"/>
      <c r="AN1" s="1641"/>
      <c r="AO1" s="1641"/>
      <c r="AP1" s="1641"/>
      <c r="AQ1" s="1641"/>
      <c r="AR1" s="1641"/>
      <c r="AS1" s="1641"/>
      <c r="AT1" s="1641"/>
      <c r="AU1" s="1641"/>
      <c r="AV1" s="1641"/>
      <c r="AW1" s="1641"/>
      <c r="AX1" s="1641"/>
      <c r="AY1" s="1641"/>
      <c r="AZ1" s="1641"/>
      <c r="BA1" s="1641"/>
      <c r="BB1" s="1641"/>
      <c r="BC1" s="1641"/>
      <c r="BD1" s="1641"/>
      <c r="BE1" s="1641"/>
      <c r="BF1" s="1641"/>
      <c r="BG1" s="1641"/>
      <c r="BH1" s="1641"/>
      <c r="BI1" s="1641"/>
      <c r="BJ1" s="1641"/>
      <c r="BK1" s="1641"/>
      <c r="BL1" s="1641"/>
      <c r="BM1" s="1641"/>
      <c r="BN1" s="1641"/>
      <c r="BO1" s="1641"/>
      <c r="BP1" s="1641"/>
      <c r="BQ1" s="1641"/>
      <c r="BR1" s="1641"/>
      <c r="BS1" s="164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2.75" customHeight="1" x14ac:dyDescent="0.2">
      <c r="A5" s="6"/>
      <c r="B5" s="6"/>
      <c r="C5" s="6"/>
      <c r="D5" s="6"/>
      <c r="E5" s="6"/>
      <c r="F5" s="6"/>
      <c r="G5" s="6"/>
      <c r="H5" s="6"/>
      <c r="I5" s="6"/>
      <c r="J5" s="6"/>
      <c r="K5" s="6"/>
      <c r="L5" s="6"/>
      <c r="M5" s="1378" t="s">
        <v>374</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thickBo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thickBot="1" x14ac:dyDescent="0.25">
      <c r="A7" s="1371" t="s">
        <v>48</v>
      </c>
      <c r="B7" s="1371"/>
      <c r="C7" s="1371"/>
      <c r="D7" s="1371"/>
      <c r="E7" s="1371"/>
      <c r="F7" s="920"/>
      <c r="G7" s="920"/>
      <c r="H7" s="920"/>
      <c r="I7" s="920"/>
      <c r="J7" s="920"/>
      <c r="K7" s="920"/>
      <c r="L7" s="920"/>
      <c r="M7" s="920"/>
      <c r="N7" s="920"/>
      <c r="O7" s="920"/>
      <c r="P7" s="920"/>
      <c r="Q7" s="6"/>
      <c r="R7" s="6"/>
      <c r="S7" s="6"/>
      <c r="T7" s="1371" t="s">
        <v>47</v>
      </c>
      <c r="U7" s="1371"/>
      <c r="V7" s="1371"/>
      <c r="W7" s="1371"/>
      <c r="X7" s="1371"/>
      <c r="Y7" s="920"/>
      <c r="Z7" s="920"/>
      <c r="AA7" s="920"/>
      <c r="AB7" s="920"/>
      <c r="AC7" s="920"/>
      <c r="AD7" s="920"/>
      <c r="AE7" s="920"/>
      <c r="AF7" s="920"/>
      <c r="AG7" s="920"/>
      <c r="AH7" s="920"/>
      <c r="AI7" s="920"/>
      <c r="AJ7" s="4"/>
      <c r="AK7" s="1276" t="s">
        <v>696</v>
      </c>
      <c r="AL7" s="1277"/>
      <c r="AM7" s="1277"/>
      <c r="AN7" s="1277"/>
      <c r="AO7" s="1277"/>
      <c r="AP7" s="1277"/>
      <c r="AQ7" s="1277"/>
      <c r="AR7" s="1277"/>
      <c r="AS7" s="1277"/>
      <c r="AT7" s="1277"/>
      <c r="AU7" s="1277"/>
      <c r="AV7" s="1277"/>
      <c r="AW7" s="1277"/>
      <c r="AX7" s="1277"/>
      <c r="AY7" s="1278"/>
      <c r="AZ7" s="4"/>
      <c r="BA7" s="4"/>
      <c r="BB7" s="4"/>
      <c r="BC7" s="4"/>
      <c r="BD7" s="4"/>
      <c r="BE7" s="4"/>
      <c r="BF7" s="4"/>
      <c r="BG7" s="4"/>
      <c r="BH7" s="4"/>
      <c r="BI7" s="4"/>
      <c r="BJ7" s="4"/>
      <c r="BK7" s="4"/>
      <c r="BL7" s="4"/>
      <c r="BM7" s="4"/>
      <c r="BN7" s="4"/>
      <c r="BO7" s="4"/>
      <c r="BP7" s="4"/>
      <c r="BQ7" s="4"/>
      <c r="BR7" s="4"/>
      <c r="BS7" s="4"/>
    </row>
    <row r="8" spans="1:71" ht="12" customHeight="1" thickTop="1" x14ac:dyDescent="0.2">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4"/>
      <c r="AK8" s="973"/>
      <c r="AL8" s="974"/>
      <c r="AM8" s="974"/>
      <c r="AN8" s="974"/>
      <c r="AO8" s="975"/>
      <c r="AP8" s="976"/>
      <c r="AQ8" s="974"/>
      <c r="AR8" s="974"/>
      <c r="AS8" s="974"/>
      <c r="AT8" s="975"/>
      <c r="AU8" s="976"/>
      <c r="AV8" s="974"/>
      <c r="AW8" s="974"/>
      <c r="AX8" s="974"/>
      <c r="AY8" s="977"/>
      <c r="AZ8" s="4"/>
      <c r="BA8" s="4"/>
      <c r="BB8" s="4"/>
      <c r="BC8" s="4"/>
      <c r="BD8" s="4"/>
      <c r="BE8" s="4"/>
      <c r="BF8" s="4"/>
      <c r="BG8" s="4"/>
      <c r="BH8" s="4"/>
      <c r="BI8" s="4"/>
      <c r="BJ8" s="4"/>
      <c r="BK8" s="4"/>
      <c r="BL8" s="4"/>
      <c r="BM8" s="4"/>
      <c r="BN8" s="4"/>
      <c r="BO8" s="4"/>
      <c r="BP8" s="4"/>
      <c r="BQ8" s="4"/>
      <c r="BR8" s="4"/>
      <c r="BS8" s="4"/>
    </row>
    <row r="9" spans="1:71" ht="12" customHeight="1" x14ac:dyDescent="0.2">
      <c r="A9" s="1371"/>
      <c r="B9" s="1371"/>
      <c r="C9" s="1371"/>
      <c r="D9" s="1371"/>
      <c r="E9" s="1371"/>
      <c r="F9" s="290"/>
      <c r="G9" s="290"/>
      <c r="H9" s="290"/>
      <c r="I9" s="290"/>
      <c r="J9" s="290"/>
      <c r="K9" s="290"/>
      <c r="L9" s="290"/>
      <c r="M9" s="290"/>
      <c r="N9" s="290"/>
      <c r="O9" s="290"/>
      <c r="P9" s="290"/>
      <c r="Q9" s="6"/>
      <c r="R9" s="6"/>
      <c r="S9" s="6"/>
      <c r="T9" s="1371" t="s">
        <v>46</v>
      </c>
      <c r="U9" s="1371"/>
      <c r="V9" s="1371"/>
      <c r="W9" s="1371"/>
      <c r="X9" s="1371"/>
      <c r="Y9" s="920"/>
      <c r="Z9" s="920"/>
      <c r="AA9" s="920"/>
      <c r="AB9" s="920"/>
      <c r="AC9" s="920"/>
      <c r="AD9" s="920"/>
      <c r="AE9" s="920"/>
      <c r="AF9" s="920"/>
      <c r="AG9" s="920"/>
      <c r="AH9" s="920"/>
      <c r="AI9" s="920"/>
      <c r="AJ9" s="4"/>
      <c r="AK9" s="969"/>
      <c r="AL9" s="945"/>
      <c r="AM9" s="945"/>
      <c r="AN9" s="945"/>
      <c r="AO9" s="946"/>
      <c r="AP9" s="944"/>
      <c r="AQ9" s="945"/>
      <c r="AR9" s="945"/>
      <c r="AS9" s="945"/>
      <c r="AT9" s="946"/>
      <c r="AU9" s="944"/>
      <c r="AV9" s="945"/>
      <c r="AW9" s="945"/>
      <c r="AX9" s="945"/>
      <c r="AY9" s="949"/>
      <c r="AZ9" s="4"/>
      <c r="BA9" s="4"/>
      <c r="BB9" s="4"/>
      <c r="BC9" s="4"/>
      <c r="BD9" s="4"/>
      <c r="BE9" s="4"/>
      <c r="BF9" s="4"/>
      <c r="BG9" s="4"/>
      <c r="BH9" s="4"/>
      <c r="BI9" s="4"/>
      <c r="BJ9" s="4"/>
      <c r="BK9" s="4"/>
      <c r="BL9" s="4"/>
      <c r="BM9" s="4"/>
      <c r="BN9" s="4"/>
      <c r="BO9" s="4"/>
      <c r="BP9" s="4"/>
      <c r="BQ9" s="4"/>
      <c r="BR9" s="4"/>
      <c r="BS9" s="4"/>
    </row>
    <row r="10" spans="1:71" ht="12" customHeight="1" thickBot="1" x14ac:dyDescent="0.25">
      <c r="A10" s="6"/>
      <c r="B10" s="6"/>
      <c r="C10" s="6"/>
      <c r="D10" s="6"/>
      <c r="E10" s="6"/>
      <c r="F10" s="6"/>
      <c r="G10" s="6"/>
      <c r="H10" s="6"/>
      <c r="I10" s="6"/>
      <c r="J10" s="6"/>
      <c r="K10" s="6"/>
      <c r="L10" s="6"/>
      <c r="M10" s="6"/>
      <c r="N10" s="6"/>
      <c r="O10" s="6"/>
      <c r="P10" s="6"/>
      <c r="Q10" s="6"/>
      <c r="R10" s="6"/>
      <c r="S10" s="6"/>
      <c r="T10" s="6"/>
      <c r="U10" s="6"/>
      <c r="V10" s="6"/>
      <c r="W10" s="6"/>
      <c r="X10" s="6"/>
      <c r="Y10" s="6"/>
      <c r="Z10" s="6"/>
      <c r="AA10" s="6"/>
      <c r="AB10" s="6"/>
      <c r="AC10" s="6"/>
      <c r="AD10" s="6"/>
      <c r="AE10" s="6"/>
      <c r="AF10" s="6"/>
      <c r="AG10" s="6"/>
      <c r="AH10" s="6"/>
      <c r="AI10" s="6"/>
      <c r="AJ10" s="4"/>
      <c r="AK10" s="969"/>
      <c r="AL10" s="945"/>
      <c r="AM10" s="945"/>
      <c r="AN10" s="945"/>
      <c r="AO10" s="946"/>
      <c r="AP10" s="944"/>
      <c r="AQ10" s="945"/>
      <c r="AR10" s="945"/>
      <c r="AS10" s="945"/>
      <c r="AT10" s="946"/>
      <c r="AU10" s="944"/>
      <c r="AV10" s="945"/>
      <c r="AW10" s="945"/>
      <c r="AX10" s="945"/>
      <c r="AY10" s="949"/>
      <c r="AZ10" s="4"/>
      <c r="BA10" s="4"/>
      <c r="BB10" s="4"/>
      <c r="BC10" s="4"/>
      <c r="BD10" s="4"/>
      <c r="BE10" s="4"/>
      <c r="BF10" s="4"/>
      <c r="BG10" s="4"/>
      <c r="BH10" s="4"/>
      <c r="BI10" s="4"/>
      <c r="BJ10" s="4"/>
      <c r="BK10" s="4"/>
      <c r="BL10" s="4"/>
      <c r="BM10" s="4"/>
      <c r="BN10" s="4"/>
      <c r="BO10" s="4"/>
      <c r="BP10" s="4"/>
      <c r="BQ10" s="4"/>
      <c r="BR10" s="4"/>
      <c r="BS10" s="4"/>
    </row>
    <row r="11" spans="1:71" ht="12" customHeight="1" thickBot="1" x14ac:dyDescent="0.25">
      <c r="A11" s="6"/>
      <c r="B11" s="6"/>
      <c r="C11" s="6"/>
      <c r="D11" s="6"/>
      <c r="E11" s="6"/>
      <c r="F11" s="6"/>
      <c r="G11" s="6"/>
      <c r="H11" s="6"/>
      <c r="I11" s="6"/>
      <c r="J11" s="1334" t="s">
        <v>158</v>
      </c>
      <c r="K11" s="1335"/>
      <c r="L11" s="1335"/>
      <c r="M11" s="1335"/>
      <c r="N11" s="1335"/>
      <c r="O11" s="1335"/>
      <c r="P11" s="1335"/>
      <c r="Q11" s="1335"/>
      <c r="R11" s="1335"/>
      <c r="S11" s="1335"/>
      <c r="T11" s="1335"/>
      <c r="U11" s="1335"/>
      <c r="V11" s="1335"/>
      <c r="W11" s="1335"/>
      <c r="X11" s="1335"/>
      <c r="Y11" s="1362"/>
      <c r="Z11" s="6"/>
      <c r="AA11" s="6"/>
      <c r="AB11" s="6"/>
      <c r="AC11" s="6"/>
      <c r="AD11" s="6"/>
      <c r="AE11" s="6"/>
      <c r="AF11" s="6"/>
      <c r="AG11" s="6"/>
      <c r="AH11" s="6"/>
      <c r="AI11" s="6"/>
      <c r="AJ11" s="4"/>
      <c r="AK11" s="969"/>
      <c r="AL11" s="945"/>
      <c r="AM11" s="945"/>
      <c r="AN11" s="945"/>
      <c r="AO11" s="946"/>
      <c r="AP11" s="944"/>
      <c r="AQ11" s="945"/>
      <c r="AR11" s="945"/>
      <c r="AS11" s="945"/>
      <c r="AT11" s="946"/>
      <c r="AU11" s="944"/>
      <c r="AV11" s="945"/>
      <c r="AW11" s="945"/>
      <c r="AX11" s="945"/>
      <c r="AY11" s="949"/>
      <c r="AZ11" s="4"/>
      <c r="BA11" s="4"/>
      <c r="BB11" s="4"/>
      <c r="BC11" s="4"/>
      <c r="BD11" s="4"/>
      <c r="BE11" s="4"/>
      <c r="BF11" s="4"/>
      <c r="BG11" s="4"/>
      <c r="BH11" s="4"/>
      <c r="BI11" s="4"/>
      <c r="BJ11" s="4"/>
      <c r="BK11" s="4"/>
      <c r="BL11" s="4"/>
      <c r="BM11" s="4"/>
      <c r="BN11" s="4"/>
      <c r="BO11" s="4"/>
      <c r="BP11" s="4"/>
      <c r="BQ11" s="4"/>
      <c r="BR11" s="4"/>
      <c r="BS11" s="4"/>
    </row>
    <row r="12" spans="1:71" ht="12.75" thickTop="1" x14ac:dyDescent="0.2">
      <c r="A12" s="6"/>
      <c r="B12" s="6"/>
      <c r="C12" s="6"/>
      <c r="D12" s="6"/>
      <c r="E12" s="6"/>
      <c r="F12" s="6"/>
      <c r="G12" s="6"/>
      <c r="H12" s="6"/>
      <c r="I12" s="6"/>
      <c r="J12" s="1365" t="s">
        <v>111</v>
      </c>
      <c r="K12" s="1366"/>
      <c r="L12" s="1366"/>
      <c r="M12" s="1366"/>
      <c r="N12" s="1366"/>
      <c r="O12" s="1367"/>
      <c r="P12" s="1010"/>
      <c r="Q12" s="1010"/>
      <c r="R12" s="1010"/>
      <c r="S12" s="1010"/>
      <c r="T12" s="1010"/>
      <c r="U12" s="1010"/>
      <c r="V12" s="1010"/>
      <c r="W12" s="1010"/>
      <c r="X12" s="1010"/>
      <c r="Y12" s="1011"/>
      <c r="Z12" s="6"/>
      <c r="AA12" s="6"/>
      <c r="AB12" s="6"/>
      <c r="AC12" s="6"/>
      <c r="AD12" s="6"/>
      <c r="AE12" s="6"/>
      <c r="AF12" s="6"/>
      <c r="AG12" s="6"/>
      <c r="AH12" s="6"/>
      <c r="AI12" s="6"/>
      <c r="AJ12" s="4"/>
      <c r="AK12" s="969"/>
      <c r="AL12" s="945"/>
      <c r="AM12" s="945"/>
      <c r="AN12" s="945"/>
      <c r="AO12" s="946"/>
      <c r="AP12" s="944"/>
      <c r="AQ12" s="945"/>
      <c r="AR12" s="945"/>
      <c r="AS12" s="945"/>
      <c r="AT12" s="946"/>
      <c r="AU12" s="944"/>
      <c r="AV12" s="945"/>
      <c r="AW12" s="945"/>
      <c r="AX12" s="945"/>
      <c r="AY12" s="949"/>
      <c r="AZ12" s="4"/>
      <c r="BA12" s="4"/>
      <c r="BB12" s="4"/>
      <c r="BC12" s="4"/>
      <c r="BD12" s="4"/>
      <c r="BE12" s="4"/>
      <c r="BF12" s="4"/>
      <c r="BG12" s="4"/>
      <c r="BH12" s="4"/>
      <c r="BI12" s="4"/>
      <c r="BJ12" s="4"/>
      <c r="BK12" s="4"/>
      <c r="BL12" s="4"/>
      <c r="BM12" s="4"/>
      <c r="BN12" s="4"/>
      <c r="BO12" s="4"/>
      <c r="BP12" s="4"/>
      <c r="BQ12" s="4"/>
      <c r="BR12" s="4"/>
      <c r="BS12" s="4"/>
    </row>
    <row r="13" spans="1:71" ht="12" customHeight="1" thickBot="1" x14ac:dyDescent="0.25">
      <c r="A13" s="6"/>
      <c r="B13" s="6"/>
      <c r="C13" s="6"/>
      <c r="D13" s="6"/>
      <c r="E13" s="6"/>
      <c r="F13" s="6"/>
      <c r="G13" s="6"/>
      <c r="H13" s="6"/>
      <c r="I13" s="6"/>
      <c r="J13" s="1299" t="s">
        <v>54</v>
      </c>
      <c r="K13" s="1300"/>
      <c r="L13" s="1300"/>
      <c r="M13" s="1300"/>
      <c r="N13" s="1300"/>
      <c r="O13" s="1301"/>
      <c r="P13" s="994"/>
      <c r="Q13" s="994"/>
      <c r="R13" s="994"/>
      <c r="S13" s="994"/>
      <c r="T13" s="994"/>
      <c r="U13" s="994"/>
      <c r="V13" s="994"/>
      <c r="W13" s="994"/>
      <c r="X13" s="994"/>
      <c r="Y13" s="995"/>
      <c r="Z13" s="6"/>
      <c r="AA13" s="6"/>
      <c r="AB13" s="6"/>
      <c r="AC13" s="6"/>
      <c r="AD13" s="6"/>
      <c r="AE13" s="6"/>
      <c r="AF13" s="6"/>
      <c r="AG13" s="6"/>
      <c r="AH13" s="6"/>
      <c r="AI13" s="6"/>
      <c r="AJ13" s="4"/>
      <c r="AK13" s="952"/>
      <c r="AL13" s="942"/>
      <c r="AM13" s="942"/>
      <c r="AN13" s="942"/>
      <c r="AO13" s="943"/>
      <c r="AP13" s="941"/>
      <c r="AQ13" s="942"/>
      <c r="AR13" s="942"/>
      <c r="AS13" s="942"/>
      <c r="AT13" s="943"/>
      <c r="AU13" s="941"/>
      <c r="AV13" s="942"/>
      <c r="AW13" s="942"/>
      <c r="AX13" s="942"/>
      <c r="AY13" s="951"/>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6"/>
      <c r="B14" s="6"/>
      <c r="C14" s="6"/>
      <c r="D14" s="6"/>
      <c r="E14" s="6"/>
      <c r="F14" s="6"/>
      <c r="G14" s="6"/>
      <c r="H14" s="6"/>
      <c r="I14" s="6"/>
      <c r="J14" s="1299" t="s">
        <v>150</v>
      </c>
      <c r="K14" s="1300"/>
      <c r="L14" s="1300"/>
      <c r="M14" s="1300"/>
      <c r="N14" s="1300"/>
      <c r="O14" s="1301"/>
      <c r="P14" s="994"/>
      <c r="Q14" s="994"/>
      <c r="R14" s="994"/>
      <c r="S14" s="994"/>
      <c r="T14" s="994"/>
      <c r="U14" s="994"/>
      <c r="V14" s="994"/>
      <c r="W14" s="994"/>
      <c r="X14" s="994"/>
      <c r="Y14" s="995"/>
      <c r="Z14" s="6"/>
      <c r="AA14" s="6"/>
      <c r="AB14" s="6"/>
      <c r="AC14" s="6"/>
      <c r="AD14" s="6"/>
      <c r="AE14" s="6"/>
      <c r="AF14" s="6"/>
      <c r="AG14" s="6"/>
      <c r="AH14" s="6"/>
      <c r="AI14" s="6"/>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6"/>
      <c r="B15" s="6"/>
      <c r="C15" s="6"/>
      <c r="D15" s="6"/>
      <c r="E15" s="6"/>
      <c r="F15" s="6"/>
      <c r="G15" s="6"/>
      <c r="H15" s="6"/>
      <c r="I15" s="6"/>
      <c r="J15" s="1299" t="s">
        <v>149</v>
      </c>
      <c r="K15" s="1300"/>
      <c r="L15" s="1300"/>
      <c r="M15" s="1300"/>
      <c r="N15" s="1300"/>
      <c r="O15" s="1301"/>
      <c r="P15" s="1388" t="s">
        <v>695</v>
      </c>
      <c r="Q15" s="1388"/>
      <c r="R15" s="1388"/>
      <c r="S15" s="1388"/>
      <c r="T15" s="1388"/>
      <c r="U15" s="1388"/>
      <c r="V15" s="1388"/>
      <c r="W15" s="1388"/>
      <c r="X15" s="1388"/>
      <c r="Y15" s="1389"/>
      <c r="Z15" s="6"/>
      <c r="AA15" s="6"/>
      <c r="AB15" s="6"/>
      <c r="AC15" s="6"/>
      <c r="AD15" s="6"/>
      <c r="AE15" s="6"/>
      <c r="AF15" s="6"/>
      <c r="AG15" s="6"/>
      <c r="AH15" s="6"/>
      <c r="AI15" s="6"/>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thickBot="1" x14ac:dyDescent="0.25">
      <c r="A16" s="6"/>
      <c r="B16" s="6"/>
      <c r="C16" s="6"/>
      <c r="D16" s="6"/>
      <c r="E16" s="6"/>
      <c r="F16" s="6"/>
      <c r="G16" s="6"/>
      <c r="H16" s="6"/>
      <c r="I16" s="6"/>
      <c r="J16" s="1325" t="s">
        <v>146</v>
      </c>
      <c r="K16" s="1326"/>
      <c r="L16" s="1326"/>
      <c r="M16" s="1326"/>
      <c r="N16" s="1326"/>
      <c r="O16" s="1327"/>
      <c r="P16" s="1065"/>
      <c r="Q16" s="1065"/>
      <c r="R16" s="1065"/>
      <c r="S16" s="1065"/>
      <c r="T16" s="1065"/>
      <c r="U16" s="1065"/>
      <c r="V16" s="1065"/>
      <c r="W16" s="1065"/>
      <c r="X16" s="1065"/>
      <c r="Y16" s="1146"/>
      <c r="Z16" s="6"/>
      <c r="AA16" s="6"/>
      <c r="AB16" s="6"/>
      <c r="AC16" s="6"/>
      <c r="AD16" s="6"/>
      <c r="AE16" s="6"/>
      <c r="AF16" s="6"/>
      <c r="AG16" s="6"/>
      <c r="AH16" s="6"/>
      <c r="AI16" s="6"/>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3" ht="12" customHeight="1" thickBot="1" x14ac:dyDescent="0.25">
      <c r="A17" s="6"/>
      <c r="B17" s="6"/>
      <c r="C17" s="6"/>
      <c r="D17" s="6"/>
      <c r="E17" s="6"/>
      <c r="F17" s="6"/>
      <c r="G17" s="6"/>
      <c r="H17" s="6"/>
      <c r="I17" s="6"/>
      <c r="J17" s="6"/>
      <c r="K17" s="6"/>
      <c r="L17" s="6"/>
      <c r="M17" s="6"/>
      <c r="N17" s="6"/>
      <c r="O17" s="6"/>
      <c r="P17" s="6"/>
      <c r="Q17" s="6"/>
      <c r="R17" s="6"/>
      <c r="S17" s="6"/>
      <c r="T17" s="6"/>
      <c r="U17" s="6"/>
      <c r="V17" s="6"/>
      <c r="W17" s="6"/>
      <c r="X17" s="6"/>
      <c r="Y17" s="6"/>
      <c r="Z17" s="6"/>
      <c r="AA17" s="6"/>
      <c r="AB17" s="6"/>
      <c r="AC17" s="6"/>
      <c r="AD17" s="6"/>
      <c r="AE17" s="6"/>
      <c r="AF17" s="6"/>
      <c r="AG17" s="6"/>
      <c r="AH17" s="6"/>
      <c r="AI17" s="6"/>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3" ht="12" customHeight="1" thickBot="1" x14ac:dyDescent="0.25">
      <c r="A18" s="6"/>
      <c r="B18" s="6"/>
      <c r="C18" s="6"/>
      <c r="D18" s="6"/>
      <c r="E18" s="6"/>
      <c r="F18" s="6"/>
      <c r="G18" s="6"/>
      <c r="H18" s="6"/>
      <c r="I18" s="6"/>
      <c r="J18" s="1334" t="s">
        <v>1031</v>
      </c>
      <c r="K18" s="1335"/>
      <c r="L18" s="1335"/>
      <c r="M18" s="1335"/>
      <c r="N18" s="1335"/>
      <c r="O18" s="1335"/>
      <c r="P18" s="1335"/>
      <c r="Q18" s="1335"/>
      <c r="R18" s="1335"/>
      <c r="S18" s="1335"/>
      <c r="T18" s="1335"/>
      <c r="U18" s="1335"/>
      <c r="V18" s="1335"/>
      <c r="W18" s="1335"/>
      <c r="X18" s="1335"/>
      <c r="Y18" s="1362"/>
      <c r="Z18" s="6"/>
      <c r="AA18" s="6"/>
      <c r="AB18" s="6"/>
      <c r="AC18" s="6"/>
      <c r="AD18" s="6"/>
      <c r="AE18" s="6"/>
      <c r="AF18" s="6"/>
      <c r="AG18" s="6"/>
      <c r="AH18" s="6"/>
      <c r="AI18" s="6"/>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3" ht="12.75" thickTop="1" x14ac:dyDescent="0.2">
      <c r="A19" s="6"/>
      <c r="B19" s="6"/>
      <c r="C19" s="6"/>
      <c r="D19" s="6"/>
      <c r="E19" s="6"/>
      <c r="F19" s="6"/>
      <c r="G19" s="6"/>
      <c r="H19" s="6"/>
      <c r="I19" s="6"/>
      <c r="J19" s="1299" t="s">
        <v>373</v>
      </c>
      <c r="K19" s="1300"/>
      <c r="L19" s="1300"/>
      <c r="M19" s="1300"/>
      <c r="N19" s="1300"/>
      <c r="O19" s="1301"/>
      <c r="P19" s="2166"/>
      <c r="Q19" s="2167"/>
      <c r="R19" s="2167"/>
      <c r="S19" s="2167"/>
      <c r="T19" s="2167"/>
      <c r="U19" s="2167"/>
      <c r="V19" s="2167"/>
      <c r="W19" s="2167"/>
      <c r="X19" s="2167"/>
      <c r="Y19" s="2168"/>
      <c r="Z19" s="6"/>
      <c r="AA19" s="6"/>
      <c r="AB19" s="6"/>
      <c r="AC19" s="6"/>
      <c r="AD19" s="6"/>
      <c r="AE19" s="6"/>
      <c r="AF19" s="6"/>
      <c r="AG19" s="6"/>
      <c r="AH19" s="6"/>
      <c r="AI19" s="6"/>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3" ht="12" customHeight="1" x14ac:dyDescent="0.2">
      <c r="A20" s="6"/>
      <c r="B20" s="6"/>
      <c r="C20" s="6"/>
      <c r="D20" s="6"/>
      <c r="E20" s="6"/>
      <c r="F20" s="6"/>
      <c r="G20" s="6"/>
      <c r="H20" s="6"/>
      <c r="I20" s="6"/>
      <c r="J20" s="1299" t="s">
        <v>372</v>
      </c>
      <c r="K20" s="1300"/>
      <c r="L20" s="1300"/>
      <c r="M20" s="1300"/>
      <c r="N20" s="1300"/>
      <c r="O20" s="1301"/>
      <c r="P20" s="1153"/>
      <c r="Q20" s="1154"/>
      <c r="R20" s="1154"/>
      <c r="S20" s="1154"/>
      <c r="T20" s="1154"/>
      <c r="U20" s="1154"/>
      <c r="V20" s="1154"/>
      <c r="W20" s="1154"/>
      <c r="X20" s="1154"/>
      <c r="Y20" s="1333"/>
      <c r="Z20" s="6"/>
      <c r="AA20" s="6"/>
      <c r="AB20" s="6"/>
      <c r="AC20" s="6"/>
      <c r="AD20" s="6"/>
      <c r="AE20" s="6"/>
      <c r="AF20" s="6"/>
      <c r="AG20" s="6"/>
      <c r="AH20" s="6"/>
      <c r="AI20" s="6"/>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3" ht="12" customHeight="1" thickBot="1" x14ac:dyDescent="0.25">
      <c r="A21" s="6"/>
      <c r="B21" s="6"/>
      <c r="C21" s="6"/>
      <c r="D21" s="6"/>
      <c r="E21" s="6"/>
      <c r="F21" s="6"/>
      <c r="G21" s="6"/>
      <c r="H21" s="6"/>
      <c r="I21" s="6"/>
      <c r="J21" s="1325" t="s">
        <v>371</v>
      </c>
      <c r="K21" s="1326"/>
      <c r="L21" s="1326"/>
      <c r="M21" s="1326"/>
      <c r="N21" s="1326"/>
      <c r="O21" s="1327"/>
      <c r="P21" s="1958" t="str">
        <f>IFERROR((500*U29*(U25-U26))/1000,"")</f>
        <v/>
      </c>
      <c r="Q21" s="1673"/>
      <c r="R21" s="1673"/>
      <c r="S21" s="1673"/>
      <c r="T21" s="1673"/>
      <c r="U21" s="1673"/>
      <c r="V21" s="1673"/>
      <c r="W21" s="1673"/>
      <c r="X21" s="1673"/>
      <c r="Y21" s="1674"/>
      <c r="Z21" s="6"/>
      <c r="AA21" s="6"/>
      <c r="AB21" s="6"/>
      <c r="AC21" s="6"/>
      <c r="AD21" s="6"/>
      <c r="AE21" s="6"/>
      <c r="AF21" s="6"/>
      <c r="AG21" s="6"/>
      <c r="AH21" s="6"/>
      <c r="AI21" s="6"/>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3" ht="12" customHeight="1" thickBot="1" x14ac:dyDescent="0.25">
      <c r="A22" s="6"/>
      <c r="B22" s="6"/>
      <c r="C22" s="6"/>
      <c r="D22" s="6"/>
      <c r="E22" s="6"/>
      <c r="F22" s="6"/>
      <c r="G22" s="6"/>
      <c r="H22" s="6"/>
      <c r="I22" s="6"/>
      <c r="J22" s="6"/>
      <c r="K22" s="6"/>
      <c r="L22" s="6"/>
      <c r="M22" s="6"/>
      <c r="N22" s="6"/>
      <c r="O22" s="6"/>
      <c r="P22" s="6"/>
      <c r="Q22" s="6"/>
      <c r="R22" s="6"/>
      <c r="S22" s="6"/>
      <c r="T22" s="6"/>
      <c r="U22" s="6"/>
      <c r="V22" s="6"/>
      <c r="W22" s="6"/>
      <c r="X22" s="6"/>
      <c r="Y22" s="6"/>
      <c r="Z22" s="6"/>
      <c r="AA22" s="6"/>
      <c r="AB22" s="6"/>
      <c r="AC22" s="6"/>
      <c r="AD22" s="6"/>
      <c r="AE22" s="6"/>
      <c r="AF22" s="6"/>
      <c r="AG22" s="6"/>
      <c r="AH22" s="6"/>
      <c r="AI22" s="6"/>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3" ht="12" customHeight="1" thickBot="1" x14ac:dyDescent="0.25">
      <c r="A23" s="6"/>
      <c r="B23" s="6"/>
      <c r="C23" s="6"/>
      <c r="D23" s="6"/>
      <c r="E23" s="6"/>
      <c r="F23" s="6"/>
      <c r="G23" s="6"/>
      <c r="H23" s="6"/>
      <c r="I23" s="6"/>
      <c r="J23" s="1334" t="s">
        <v>370</v>
      </c>
      <c r="K23" s="1335"/>
      <c r="L23" s="1335"/>
      <c r="M23" s="1335"/>
      <c r="N23" s="1335"/>
      <c r="O23" s="1335"/>
      <c r="P23" s="1335"/>
      <c r="Q23" s="1335"/>
      <c r="R23" s="1335"/>
      <c r="S23" s="1335"/>
      <c r="T23" s="1335"/>
      <c r="U23" s="1335"/>
      <c r="V23" s="1335"/>
      <c r="W23" s="1335"/>
      <c r="X23" s="1335"/>
      <c r="Y23" s="1362"/>
      <c r="Z23" s="6"/>
      <c r="AA23" s="6"/>
      <c r="AB23" s="6"/>
      <c r="AC23" s="6"/>
      <c r="AD23" s="6"/>
      <c r="AE23" s="6"/>
      <c r="AF23" s="6"/>
      <c r="AG23" s="6"/>
      <c r="AH23" s="6"/>
      <c r="AI23" s="6"/>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2"/>
      <c r="BU23" s="2"/>
    </row>
    <row r="24" spans="1:73" ht="13.5" thickTop="1" thickBot="1" x14ac:dyDescent="0.25">
      <c r="A24" s="6"/>
      <c r="B24" s="6"/>
      <c r="C24" s="6"/>
      <c r="D24" s="6"/>
      <c r="E24" s="6"/>
      <c r="F24" s="6"/>
      <c r="G24" s="6"/>
      <c r="H24" s="6"/>
      <c r="I24" s="6"/>
      <c r="J24" s="41"/>
      <c r="K24" s="40"/>
      <c r="L24" s="40"/>
      <c r="M24" s="40"/>
      <c r="N24" s="40"/>
      <c r="O24" s="40"/>
      <c r="P24" s="1702" t="s">
        <v>102</v>
      </c>
      <c r="Q24" s="1702"/>
      <c r="R24" s="1702"/>
      <c r="S24" s="1702"/>
      <c r="T24" s="1702"/>
      <c r="U24" s="1702" t="s">
        <v>101</v>
      </c>
      <c r="V24" s="1702"/>
      <c r="W24" s="1702"/>
      <c r="X24" s="1702"/>
      <c r="Y24" s="1703"/>
      <c r="Z24" s="6"/>
      <c r="AA24" s="6"/>
      <c r="AB24" s="6"/>
      <c r="AC24" s="6"/>
      <c r="AD24" s="6"/>
      <c r="AE24" s="6"/>
      <c r="AF24" s="6"/>
      <c r="AG24" s="6"/>
      <c r="AH24" s="6"/>
      <c r="AI24" s="6"/>
      <c r="AJ24" s="4"/>
      <c r="AK24" s="1619" t="s">
        <v>833</v>
      </c>
      <c r="AL24" s="1620"/>
      <c r="AM24" s="1620"/>
      <c r="AN24" s="1620"/>
      <c r="AO24" s="1620"/>
      <c r="AP24" s="1620"/>
      <c r="AQ24" s="1620"/>
      <c r="AR24" s="1620"/>
      <c r="AS24" s="1620"/>
      <c r="AT24" s="1620"/>
      <c r="AU24" s="1620"/>
      <c r="AV24" s="1620"/>
      <c r="AW24" s="1620"/>
      <c r="AX24" s="1621"/>
      <c r="AY24" s="4"/>
      <c r="AZ24" s="4"/>
      <c r="BA24" s="4"/>
      <c r="BB24" s="4"/>
      <c r="BC24" s="4"/>
      <c r="BD24" s="4"/>
      <c r="BE24" s="4"/>
      <c r="BF24" s="4"/>
      <c r="BG24" s="4"/>
      <c r="BH24" s="4"/>
      <c r="BI24" s="4"/>
      <c r="BJ24" s="4"/>
      <c r="BK24" s="4"/>
      <c r="BL24" s="4"/>
      <c r="BM24" s="4"/>
      <c r="BN24" s="4"/>
      <c r="BO24" s="4"/>
      <c r="BP24" s="4"/>
      <c r="BQ24" s="4"/>
      <c r="BR24" s="4"/>
      <c r="BS24" s="4"/>
      <c r="BT24" s="223"/>
      <c r="BU24" s="222"/>
    </row>
    <row r="25" spans="1:73" ht="12" customHeight="1" thickTop="1" x14ac:dyDescent="0.2">
      <c r="A25" s="6"/>
      <c r="B25" s="6"/>
      <c r="C25" s="6"/>
      <c r="D25" s="6"/>
      <c r="E25" s="6"/>
      <c r="F25" s="6"/>
      <c r="G25" s="6"/>
      <c r="H25" s="6"/>
      <c r="I25" s="6"/>
      <c r="J25" s="1299" t="s">
        <v>322</v>
      </c>
      <c r="K25" s="1300"/>
      <c r="L25" s="1300"/>
      <c r="M25" s="1300"/>
      <c r="N25" s="1300"/>
      <c r="O25" s="1301"/>
      <c r="P25" s="933"/>
      <c r="Q25" s="933"/>
      <c r="R25" s="933"/>
      <c r="S25" s="933"/>
      <c r="T25" s="933"/>
      <c r="U25" s="933"/>
      <c r="V25" s="933"/>
      <c r="W25" s="933"/>
      <c r="X25" s="933"/>
      <c r="Y25" s="2203"/>
      <c r="Z25" s="6"/>
      <c r="AA25" s="6"/>
      <c r="AB25" s="6"/>
      <c r="AC25" s="6"/>
      <c r="AD25" s="6"/>
      <c r="AE25" s="6"/>
      <c r="AF25" s="6"/>
      <c r="AG25" s="6"/>
      <c r="AH25" s="6"/>
      <c r="AI25" s="6"/>
      <c r="AJ25" s="4"/>
      <c r="AK25" s="2304"/>
      <c r="AL25" s="2305"/>
      <c r="AM25" s="2305"/>
      <c r="AN25" s="2306"/>
      <c r="AO25" s="1578" t="s">
        <v>326</v>
      </c>
      <c r="AP25" s="1578"/>
      <c r="AQ25" s="1578"/>
      <c r="AR25" s="1578"/>
      <c r="AS25" s="1578"/>
      <c r="AT25" s="1578" t="s">
        <v>325</v>
      </c>
      <c r="AU25" s="1578"/>
      <c r="AV25" s="1578"/>
      <c r="AW25" s="1578"/>
      <c r="AX25" s="1579"/>
      <c r="AY25" s="4"/>
      <c r="AZ25" s="4"/>
      <c r="BA25" s="4"/>
      <c r="BB25" s="4"/>
      <c r="BC25" s="4"/>
      <c r="BD25" s="4"/>
      <c r="BE25" s="4"/>
      <c r="BF25" s="4"/>
      <c r="BG25" s="4"/>
      <c r="BH25" s="4"/>
      <c r="BI25" s="4"/>
      <c r="BJ25" s="4"/>
      <c r="BK25" s="4"/>
      <c r="BL25" s="4"/>
      <c r="BM25" s="4"/>
      <c r="BN25" s="4"/>
      <c r="BO25" s="4"/>
      <c r="BP25" s="4"/>
      <c r="BQ25" s="4"/>
      <c r="BR25" s="4"/>
      <c r="BS25" s="4"/>
      <c r="BT25" s="228"/>
      <c r="BU25" s="227"/>
    </row>
    <row r="26" spans="1:73" ht="12" customHeight="1" thickBot="1" x14ac:dyDescent="0.25">
      <c r="A26" s="6"/>
      <c r="B26" s="6"/>
      <c r="C26" s="6"/>
      <c r="D26" s="6"/>
      <c r="E26" s="6"/>
      <c r="F26" s="6"/>
      <c r="G26" s="6"/>
      <c r="H26" s="6"/>
      <c r="I26" s="6"/>
      <c r="J26" s="1297" t="s">
        <v>324</v>
      </c>
      <c r="K26" s="1298"/>
      <c r="L26" s="1298"/>
      <c r="M26" s="1298"/>
      <c r="N26" s="1298"/>
      <c r="O26" s="1298"/>
      <c r="P26" s="933"/>
      <c r="Q26" s="933"/>
      <c r="R26" s="933"/>
      <c r="S26" s="933"/>
      <c r="T26" s="933"/>
      <c r="U26" s="933"/>
      <c r="V26" s="933"/>
      <c r="W26" s="933"/>
      <c r="X26" s="933"/>
      <c r="Y26" s="2203"/>
      <c r="Z26" s="6"/>
      <c r="AA26" s="6"/>
      <c r="AB26" s="6"/>
      <c r="AC26" s="6"/>
      <c r="AD26" s="6"/>
      <c r="AE26" s="6"/>
      <c r="AF26" s="6"/>
      <c r="AG26" s="6"/>
      <c r="AH26" s="6"/>
      <c r="AI26" s="6"/>
      <c r="AJ26" s="4"/>
      <c r="AK26" s="2307" t="s">
        <v>102</v>
      </c>
      <c r="AL26" s="2308"/>
      <c r="AM26" s="2308"/>
      <c r="AN26" s="2309"/>
      <c r="AO26" s="2299" t="str">
        <f>IF(500*P29*(P25-P26)/1000&lt;&gt;0,500*P29*(P25-P26)/1000,"")</f>
        <v/>
      </c>
      <c r="AP26" s="2299"/>
      <c r="AQ26" s="2299"/>
      <c r="AR26" s="2299"/>
      <c r="AS26" s="2299"/>
      <c r="AT26" s="2299" t="str">
        <f>IFERROR(AO26/12000,"")</f>
        <v/>
      </c>
      <c r="AU26" s="2299"/>
      <c r="AV26" s="2299"/>
      <c r="AW26" s="2299"/>
      <c r="AX26" s="2301"/>
      <c r="AY26" s="4"/>
      <c r="AZ26" s="4"/>
      <c r="BA26" s="4"/>
      <c r="BB26" s="4"/>
      <c r="BC26" s="4"/>
      <c r="BD26" s="4"/>
      <c r="BE26" s="4"/>
      <c r="BF26" s="4"/>
      <c r="BG26" s="4"/>
      <c r="BH26" s="4"/>
      <c r="BI26" s="4"/>
      <c r="BJ26" s="4"/>
      <c r="BK26" s="4"/>
      <c r="BL26" s="4"/>
      <c r="BM26" s="4"/>
      <c r="BN26" s="4"/>
      <c r="BO26" s="4"/>
      <c r="BP26" s="4"/>
      <c r="BQ26" s="4"/>
      <c r="BR26" s="4"/>
      <c r="BS26" s="4"/>
      <c r="BT26" s="225"/>
      <c r="BU26" s="224"/>
    </row>
    <row r="27" spans="1:73" ht="12" customHeight="1" thickBot="1" x14ac:dyDescent="0.25">
      <c r="A27" s="6"/>
      <c r="B27" s="6"/>
      <c r="C27" s="6"/>
      <c r="D27" s="6"/>
      <c r="E27" s="6"/>
      <c r="F27" s="6"/>
      <c r="G27" s="6"/>
      <c r="H27" s="6"/>
      <c r="I27" s="6"/>
      <c r="J27" s="1299" t="s">
        <v>359</v>
      </c>
      <c r="K27" s="1300"/>
      <c r="L27" s="1300"/>
      <c r="M27" s="1300"/>
      <c r="N27" s="1300"/>
      <c r="O27" s="1301"/>
      <c r="P27" s="1318" t="str">
        <f>IF(P25-P26&lt;&gt;0,P25-P26,"")</f>
        <v/>
      </c>
      <c r="Q27" s="1318"/>
      <c r="R27" s="1318"/>
      <c r="S27" s="1318"/>
      <c r="T27" s="1318"/>
      <c r="U27" s="1318" t="str">
        <f>IF(U25-U26&lt;&gt;0,U25-U26,"")</f>
        <v/>
      </c>
      <c r="V27" s="1318"/>
      <c r="W27" s="1318"/>
      <c r="X27" s="1318"/>
      <c r="Y27" s="1319"/>
      <c r="Z27" s="6"/>
      <c r="AA27" s="6"/>
      <c r="AB27" s="6"/>
      <c r="AC27" s="6"/>
      <c r="AD27" s="6"/>
      <c r="AE27" s="6"/>
      <c r="AF27" s="6"/>
      <c r="AG27" s="6"/>
      <c r="AH27" s="6"/>
      <c r="AI27" s="6"/>
      <c r="AJ27" s="4"/>
      <c r="AK27" s="2310" t="s">
        <v>101</v>
      </c>
      <c r="AL27" s="2311"/>
      <c r="AM27" s="2311"/>
      <c r="AN27" s="2312"/>
      <c r="AO27" s="2300" t="str">
        <f>IFERROR(500*U29*(U25-U26)/1000,"")</f>
        <v/>
      </c>
      <c r="AP27" s="2300"/>
      <c r="AQ27" s="2300"/>
      <c r="AR27" s="2300"/>
      <c r="AS27" s="2300"/>
      <c r="AT27" s="2302" t="e">
        <f>AO27/12</f>
        <v>#VALUE!</v>
      </c>
      <c r="AU27" s="2302"/>
      <c r="AV27" s="2302"/>
      <c r="AW27" s="2302"/>
      <c r="AX27" s="2303"/>
      <c r="AY27" s="4"/>
      <c r="AZ27" s="4"/>
      <c r="BA27" s="4"/>
      <c r="BB27" s="4"/>
      <c r="BC27" s="4"/>
      <c r="BD27" s="4"/>
      <c r="BE27" s="4"/>
      <c r="BF27" s="4"/>
      <c r="BG27" s="4"/>
      <c r="BH27" s="4"/>
      <c r="BI27" s="4"/>
      <c r="BJ27" s="4"/>
      <c r="BK27" s="4"/>
      <c r="BL27" s="4"/>
      <c r="BM27" s="4"/>
      <c r="BN27" s="4"/>
      <c r="BO27" s="4"/>
      <c r="BP27" s="4"/>
      <c r="BQ27" s="4"/>
      <c r="BR27" s="4"/>
      <c r="BS27" s="4"/>
      <c r="BT27" s="2"/>
      <c r="BU27" s="2"/>
    </row>
    <row r="28" spans="1:73" ht="12" customHeight="1" thickBot="1" x14ac:dyDescent="0.25">
      <c r="A28" s="6"/>
      <c r="B28" s="6"/>
      <c r="C28" s="6"/>
      <c r="D28" s="6"/>
      <c r="E28" s="6"/>
      <c r="F28" s="6"/>
      <c r="G28" s="6"/>
      <c r="H28" s="6"/>
      <c r="I28" s="6"/>
      <c r="J28" s="1297" t="s">
        <v>369</v>
      </c>
      <c r="K28" s="1298"/>
      <c r="L28" s="1298"/>
      <c r="M28" s="1298"/>
      <c r="N28" s="1298"/>
      <c r="O28" s="1298"/>
      <c r="P28" s="2171"/>
      <c r="Q28" s="2172"/>
      <c r="R28" s="2172"/>
      <c r="S28" s="2172"/>
      <c r="T28" s="2318"/>
      <c r="U28" s="2171"/>
      <c r="V28" s="2172"/>
      <c r="W28" s="2172"/>
      <c r="X28" s="2172"/>
      <c r="Y28" s="2173"/>
      <c r="Z28" s="6"/>
      <c r="AA28" s="6"/>
      <c r="AB28" s="6"/>
      <c r="AC28" s="6"/>
      <c r="AD28" s="6"/>
      <c r="AE28" s="6"/>
      <c r="AF28" s="6"/>
      <c r="AG28" s="6"/>
      <c r="AH28" s="6"/>
      <c r="AI28" s="6"/>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2"/>
      <c r="BU28" s="2"/>
    </row>
    <row r="29" spans="1:73" ht="12" customHeight="1" thickBot="1" x14ac:dyDescent="0.25">
      <c r="A29" s="6"/>
      <c r="B29" s="6"/>
      <c r="C29" s="6"/>
      <c r="D29" s="6"/>
      <c r="E29" s="6"/>
      <c r="F29" s="6"/>
      <c r="G29" s="6"/>
      <c r="H29" s="6"/>
      <c r="I29" s="6"/>
      <c r="J29" s="1315" t="s">
        <v>287</v>
      </c>
      <c r="K29" s="1316"/>
      <c r="L29" s="1316"/>
      <c r="M29" s="1316"/>
      <c r="N29" s="1316"/>
      <c r="O29" s="1316"/>
      <c r="P29" s="908"/>
      <c r="Q29" s="908"/>
      <c r="R29" s="908"/>
      <c r="S29" s="908"/>
      <c r="T29" s="908"/>
      <c r="U29" s="2319" t="str">
        <f>IFERROR(SQRT(U28/P28)*P29,"")</f>
        <v/>
      </c>
      <c r="V29" s="2319"/>
      <c r="W29" s="2319"/>
      <c r="X29" s="2319"/>
      <c r="Y29" s="2320"/>
      <c r="Z29" s="6"/>
      <c r="AA29" s="6"/>
      <c r="AB29" s="6"/>
      <c r="AC29" s="6"/>
      <c r="AD29" s="6"/>
      <c r="AE29" s="6"/>
      <c r="AF29" s="6"/>
      <c r="AG29" s="6"/>
      <c r="AH29" s="6"/>
      <c r="AI29" s="6"/>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223"/>
      <c r="BU29" s="222"/>
    </row>
    <row r="30" spans="1:73" ht="12" customHeight="1" thickTop="1" thickBot="1" x14ac:dyDescent="0.25">
      <c r="A30" s="6"/>
      <c r="B30" s="6"/>
      <c r="C30" s="6"/>
      <c r="D30" s="6"/>
      <c r="E30" s="6"/>
      <c r="F30" s="6"/>
      <c r="G30" s="6"/>
      <c r="H30" s="6"/>
      <c r="I30" s="6"/>
      <c r="J30" s="6"/>
      <c r="K30" s="6"/>
      <c r="L30" s="6"/>
      <c r="M30" s="6"/>
      <c r="N30" s="6"/>
      <c r="O30" s="6"/>
      <c r="P30" s="6"/>
      <c r="Q30" s="6"/>
      <c r="R30" s="6"/>
      <c r="S30" s="6"/>
      <c r="T30" s="6"/>
      <c r="U30" s="6"/>
      <c r="V30" s="6"/>
      <c r="W30" s="6"/>
      <c r="X30" s="6"/>
      <c r="Y30" s="6"/>
      <c r="Z30" s="6"/>
      <c r="AA30" s="6"/>
      <c r="AB30" s="6"/>
      <c r="AC30" s="6"/>
      <c r="AD30" s="6"/>
      <c r="AE30" s="6"/>
      <c r="AF30" s="6"/>
      <c r="AG30" s="6"/>
      <c r="AH30" s="6"/>
      <c r="AI30" s="6"/>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228"/>
      <c r="BU30" s="227"/>
    </row>
    <row r="31" spans="1:73" ht="12" customHeight="1" thickBot="1" x14ac:dyDescent="0.25">
      <c r="A31" s="6"/>
      <c r="B31" s="6"/>
      <c r="C31" s="6"/>
      <c r="D31" s="6"/>
      <c r="E31" s="6"/>
      <c r="F31" s="6"/>
      <c r="G31" s="6"/>
      <c r="H31" s="6"/>
      <c r="I31" s="6"/>
      <c r="J31" s="1288" t="s">
        <v>368</v>
      </c>
      <c r="K31" s="1289"/>
      <c r="L31" s="1289"/>
      <c r="M31" s="1289"/>
      <c r="N31" s="1289"/>
      <c r="O31" s="1289"/>
      <c r="P31" s="1289"/>
      <c r="Q31" s="1289"/>
      <c r="R31" s="1289"/>
      <c r="S31" s="1289"/>
      <c r="T31" s="1289"/>
      <c r="U31" s="1289"/>
      <c r="V31" s="1289"/>
      <c r="W31" s="1289"/>
      <c r="X31" s="1289"/>
      <c r="Y31" s="1290"/>
      <c r="Z31" s="6"/>
      <c r="AA31" s="6"/>
      <c r="AB31" s="6"/>
      <c r="AC31" s="6"/>
      <c r="AD31" s="6"/>
      <c r="AE31" s="6"/>
      <c r="AF31" s="6"/>
      <c r="AG31" s="6"/>
      <c r="AH31" s="6"/>
      <c r="AI31" s="6"/>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225"/>
      <c r="BU31" s="224"/>
    </row>
    <row r="32" spans="1:73" ht="12" customHeight="1" thickTop="1" x14ac:dyDescent="0.2">
      <c r="A32" s="6"/>
      <c r="B32" s="6"/>
      <c r="C32" s="6"/>
      <c r="D32" s="6"/>
      <c r="E32" s="6"/>
      <c r="F32" s="6"/>
      <c r="G32" s="6"/>
      <c r="H32" s="6"/>
      <c r="I32" s="6"/>
      <c r="J32" s="1380" t="s">
        <v>891</v>
      </c>
      <c r="K32" s="1381"/>
      <c r="L32" s="1381"/>
      <c r="M32" s="1381"/>
      <c r="N32" s="1381"/>
      <c r="O32" s="1381"/>
      <c r="P32" s="1381"/>
      <c r="Q32" s="1381"/>
      <c r="R32" s="1381"/>
      <c r="S32" s="1381"/>
      <c r="T32" s="1381"/>
      <c r="U32" s="2316"/>
      <c r="V32" s="2317"/>
      <c r="W32" s="2313" t="s">
        <v>313</v>
      </c>
      <c r="X32" s="2314"/>
      <c r="Y32" s="2315"/>
      <c r="Z32" s="6"/>
      <c r="AA32" s="6"/>
      <c r="AB32" s="6"/>
      <c r="AC32" s="6"/>
      <c r="AD32" s="6"/>
      <c r="AE32" s="6"/>
      <c r="AF32" s="6"/>
      <c r="AG32" s="6"/>
      <c r="AH32" s="6"/>
      <c r="AI32" s="6"/>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2"/>
      <c r="BU32" s="2"/>
    </row>
    <row r="33" spans="1:73" ht="12" customHeight="1" thickBot="1" x14ac:dyDescent="0.25">
      <c r="A33" s="6"/>
      <c r="B33" s="6"/>
      <c r="C33" s="6"/>
      <c r="D33" s="6"/>
      <c r="E33" s="6"/>
      <c r="F33" s="6"/>
      <c r="G33" s="6"/>
      <c r="H33" s="6"/>
      <c r="I33" s="6"/>
      <c r="J33" s="1315" t="s">
        <v>887</v>
      </c>
      <c r="K33" s="1316"/>
      <c r="L33" s="1316"/>
      <c r="M33" s="1316"/>
      <c r="N33" s="1316"/>
      <c r="O33" s="1316"/>
      <c r="P33" s="1316"/>
      <c r="Q33" s="1316"/>
      <c r="R33" s="1316"/>
      <c r="S33" s="1316"/>
      <c r="T33" s="1316"/>
      <c r="U33" s="908"/>
      <c r="V33" s="908"/>
      <c r="W33" s="908"/>
      <c r="X33" s="908"/>
      <c r="Y33" s="2298"/>
      <c r="Z33" s="6"/>
      <c r="AA33" s="6"/>
      <c r="AB33" s="6"/>
      <c r="AC33" s="6"/>
      <c r="AD33" s="6"/>
      <c r="AE33" s="6"/>
      <c r="AF33" s="6"/>
      <c r="AG33" s="6"/>
      <c r="AH33" s="6"/>
      <c r="AI33" s="6"/>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3" x14ac:dyDescent="0.2">
      <c r="A34" s="6"/>
      <c r="B34" s="6"/>
      <c r="C34" s="6"/>
      <c r="D34" s="6"/>
      <c r="E34" s="6"/>
      <c r="F34" s="6"/>
      <c r="G34" s="6"/>
      <c r="H34" s="6"/>
      <c r="I34" s="6"/>
      <c r="J34" s="6"/>
      <c r="K34" s="6"/>
      <c r="L34" s="6"/>
      <c r="M34" s="6"/>
      <c r="N34" s="6"/>
      <c r="O34" s="6"/>
      <c r="P34" s="6"/>
      <c r="Q34" s="6"/>
      <c r="R34" s="6"/>
      <c r="S34" s="6"/>
      <c r="T34" s="6"/>
      <c r="U34" s="6"/>
      <c r="V34" s="6"/>
      <c r="W34" s="6"/>
      <c r="X34" s="6"/>
      <c r="Y34" s="6"/>
      <c r="Z34" s="6"/>
      <c r="AA34" s="6"/>
      <c r="AB34" s="6"/>
      <c r="AC34" s="6"/>
      <c r="AD34" s="6"/>
      <c r="AE34" s="6"/>
      <c r="AF34" s="6"/>
      <c r="AG34" s="6"/>
      <c r="AH34" s="6"/>
      <c r="AI34" s="6"/>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3" ht="12" customHeight="1" x14ac:dyDescent="0.2">
      <c r="A35" s="6"/>
      <c r="B35" s="6"/>
      <c r="C35" s="6"/>
      <c r="D35" s="6"/>
      <c r="E35" s="6"/>
      <c r="F35" s="6"/>
      <c r="G35" s="6"/>
      <c r="H35" s="6"/>
      <c r="I35" s="6"/>
      <c r="J35" s="6"/>
      <c r="K35" s="6"/>
      <c r="L35" s="6"/>
      <c r="M35" s="6"/>
      <c r="N35" s="6"/>
      <c r="O35" s="6"/>
      <c r="P35" s="6"/>
      <c r="Q35" s="6"/>
      <c r="R35" s="6"/>
      <c r="S35" s="6"/>
      <c r="T35" s="6"/>
      <c r="U35" s="6"/>
      <c r="V35" s="6"/>
      <c r="W35" s="6"/>
      <c r="X35" s="6"/>
      <c r="Y35" s="6"/>
      <c r="Z35" s="6"/>
      <c r="AA35" s="6"/>
      <c r="AB35" s="6"/>
      <c r="AC35" s="6"/>
      <c r="AD35" s="6"/>
      <c r="AE35" s="6"/>
      <c r="AF35" s="6"/>
      <c r="AG35" s="6"/>
      <c r="AH35" s="6"/>
      <c r="AI35" s="6"/>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3" ht="12" customHeight="1" thickBot="1" x14ac:dyDescent="0.25">
      <c r="A36" s="6"/>
      <c r="B36" s="6"/>
      <c r="C36" s="6"/>
      <c r="D36" s="6"/>
      <c r="E36" s="6"/>
      <c r="F36" s="6"/>
      <c r="G36" s="6"/>
      <c r="H36" s="6"/>
      <c r="I36" s="6"/>
      <c r="J36" s="6"/>
      <c r="K36" s="6"/>
      <c r="L36" s="6"/>
      <c r="M36" s="6"/>
      <c r="N36" s="6"/>
      <c r="O36" s="6"/>
      <c r="P36" s="6"/>
      <c r="Q36" s="6"/>
      <c r="R36" s="6"/>
      <c r="S36" s="6"/>
      <c r="T36" s="6"/>
      <c r="U36" s="6"/>
      <c r="V36" s="6"/>
      <c r="W36" s="6"/>
      <c r="X36" s="6"/>
      <c r="Y36" s="6"/>
      <c r="Z36" s="6"/>
      <c r="AA36" s="6"/>
      <c r="AB36" s="6"/>
      <c r="AC36" s="6"/>
      <c r="AD36" s="6"/>
      <c r="AE36" s="6"/>
      <c r="AF36" s="6"/>
      <c r="AG36" s="6"/>
      <c r="AH36" s="6"/>
      <c r="AI36" s="6"/>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3" ht="12" customHeight="1" x14ac:dyDescent="0.2">
      <c r="A37" s="6"/>
      <c r="B37" s="6"/>
      <c r="C37" s="6"/>
      <c r="D37" s="6"/>
      <c r="E37" s="6"/>
      <c r="F37" s="6"/>
      <c r="G37" s="6"/>
      <c r="H37" s="221"/>
      <c r="I37" s="120"/>
      <c r="J37" s="120"/>
      <c r="K37" s="120"/>
      <c r="L37" s="120"/>
      <c r="M37" s="120"/>
      <c r="N37" s="120"/>
      <c r="O37" s="120"/>
      <c r="P37" s="120"/>
      <c r="Q37" s="120"/>
      <c r="R37" s="120"/>
      <c r="S37" s="120"/>
      <c r="T37" s="120"/>
      <c r="U37" s="120"/>
      <c r="V37" s="120"/>
      <c r="W37" s="120"/>
      <c r="X37" s="120"/>
      <c r="Y37" s="120"/>
      <c r="Z37" s="120"/>
      <c r="AA37" s="220"/>
      <c r="AB37" s="6"/>
      <c r="AC37" s="6"/>
      <c r="AD37" s="6"/>
      <c r="AE37" s="6"/>
      <c r="AF37" s="6"/>
      <c r="AG37" s="6"/>
      <c r="AH37" s="6"/>
      <c r="AI37" s="6"/>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3" ht="12" customHeight="1" thickBot="1" x14ac:dyDescent="0.25">
      <c r="A38" s="6"/>
      <c r="B38" s="6"/>
      <c r="C38" s="6"/>
      <c r="D38" s="40"/>
      <c r="E38" s="40"/>
      <c r="F38" s="40"/>
      <c r="G38" s="40"/>
      <c r="H38" s="41"/>
      <c r="I38" s="40"/>
      <c r="J38" s="40"/>
      <c r="K38" s="40"/>
      <c r="L38" s="40"/>
      <c r="M38" s="40"/>
      <c r="N38" s="40"/>
      <c r="O38" s="40"/>
      <c r="P38" s="40"/>
      <c r="Q38" s="40"/>
      <c r="R38" s="40"/>
      <c r="S38" s="40"/>
      <c r="T38" s="40"/>
      <c r="U38" s="40"/>
      <c r="V38" s="40"/>
      <c r="W38" s="40"/>
      <c r="X38" s="40"/>
      <c r="Y38" s="40"/>
      <c r="Z38" s="40"/>
      <c r="AA38" s="103"/>
      <c r="AB38" s="40"/>
      <c r="AC38" s="40"/>
      <c r="AD38" s="40"/>
      <c r="AE38" s="40"/>
      <c r="AF38" s="6"/>
      <c r="AG38" s="6"/>
      <c r="AH38" s="6"/>
      <c r="AI38" s="6"/>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3" ht="12" customHeight="1" thickBot="1" x14ac:dyDescent="0.25">
      <c r="A39" s="6"/>
      <c r="B39" s="6"/>
      <c r="C39" s="6"/>
      <c r="D39" s="40"/>
      <c r="E39" s="40"/>
      <c r="F39" s="40"/>
      <c r="G39" s="40"/>
      <c r="H39" s="41"/>
      <c r="I39" s="40"/>
      <c r="J39" s="40"/>
      <c r="K39" s="40"/>
      <c r="L39" s="40"/>
      <c r="M39" s="40"/>
      <c r="N39" s="40"/>
      <c r="O39" s="40"/>
      <c r="P39" s="40"/>
      <c r="Q39" s="40"/>
      <c r="R39" s="40"/>
      <c r="S39" s="40"/>
      <c r="T39" s="40"/>
      <c r="U39" s="40"/>
      <c r="V39" s="40"/>
      <c r="W39" s="40"/>
      <c r="X39" s="40"/>
      <c r="Y39" s="40"/>
      <c r="Z39" s="40"/>
      <c r="AA39" s="103"/>
      <c r="AB39" s="40"/>
      <c r="AC39" s="40"/>
      <c r="AD39" s="40"/>
      <c r="AE39" s="40"/>
      <c r="AF39" s="6"/>
      <c r="AG39" s="6"/>
      <c r="AH39" s="6"/>
      <c r="AI39" s="6"/>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223"/>
      <c r="BU39" s="222"/>
    </row>
    <row r="40" spans="1:73" ht="12" customHeight="1" thickTop="1" x14ac:dyDescent="0.2">
      <c r="A40" s="6"/>
      <c r="B40" s="6"/>
      <c r="C40" s="6"/>
      <c r="D40" s="40"/>
      <c r="E40" s="40"/>
      <c r="F40" s="40"/>
      <c r="G40" s="40"/>
      <c r="H40" s="41"/>
      <c r="I40" s="40"/>
      <c r="J40" s="40"/>
      <c r="K40" s="40"/>
      <c r="L40" s="40"/>
      <c r="M40" s="40"/>
      <c r="N40" s="40"/>
      <c r="O40" s="40"/>
      <c r="P40" s="40"/>
      <c r="Q40" s="40"/>
      <c r="R40" s="40"/>
      <c r="S40" s="40"/>
      <c r="T40" s="40"/>
      <c r="U40" s="40"/>
      <c r="V40" s="40"/>
      <c r="W40" s="40"/>
      <c r="X40" s="40"/>
      <c r="Y40" s="40"/>
      <c r="Z40" s="40"/>
      <c r="AA40" s="234"/>
      <c r="AB40" s="40"/>
      <c r="AC40" s="40"/>
      <c r="AD40" s="40"/>
      <c r="AE40" s="40"/>
      <c r="AF40" s="6"/>
      <c r="AG40" s="6"/>
      <c r="AH40" s="6"/>
      <c r="AI40" s="6"/>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219"/>
      <c r="BU40" s="218"/>
    </row>
    <row r="41" spans="1:73" ht="12" customHeight="1" x14ac:dyDescent="0.2">
      <c r="A41" s="6"/>
      <c r="B41" s="6"/>
      <c r="C41" s="6"/>
      <c r="D41" s="40"/>
      <c r="E41" s="40"/>
      <c r="F41" s="40"/>
      <c r="G41" s="40"/>
      <c r="H41" s="41"/>
      <c r="I41" s="40"/>
      <c r="J41" s="40"/>
      <c r="K41" s="40"/>
      <c r="L41" s="40"/>
      <c r="M41" s="40"/>
      <c r="N41" s="40"/>
      <c r="O41" s="40"/>
      <c r="P41" s="40"/>
      <c r="Q41" s="40"/>
      <c r="R41" s="40"/>
      <c r="S41" s="40"/>
      <c r="T41" s="40"/>
      <c r="U41" s="40"/>
      <c r="V41" s="40"/>
      <c r="W41" s="40"/>
      <c r="X41" s="40"/>
      <c r="Y41" s="40"/>
      <c r="Z41" s="40"/>
      <c r="AA41" s="103"/>
      <c r="AB41" s="40"/>
      <c r="AC41" s="40"/>
      <c r="AD41" s="40"/>
      <c r="AE41" s="40"/>
      <c r="AF41" s="6"/>
      <c r="AG41" s="6"/>
      <c r="AH41" s="6"/>
      <c r="AI41" s="6"/>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217"/>
      <c r="BU41" s="216"/>
    </row>
    <row r="42" spans="1:73" ht="12" customHeight="1" x14ac:dyDescent="0.2">
      <c r="A42" s="6"/>
      <c r="B42" s="6"/>
      <c r="C42" s="6"/>
      <c r="D42" s="40"/>
      <c r="E42" s="40"/>
      <c r="F42" s="40"/>
      <c r="G42" s="40"/>
      <c r="H42" s="41"/>
      <c r="I42" s="40"/>
      <c r="J42" s="40"/>
      <c r="K42" s="40"/>
      <c r="L42" s="40"/>
      <c r="M42" s="40"/>
      <c r="N42" s="40"/>
      <c r="O42" s="40"/>
      <c r="P42" s="40"/>
      <c r="Q42" s="40"/>
      <c r="R42" s="40"/>
      <c r="S42" s="40"/>
      <c r="T42" s="40"/>
      <c r="U42" s="40"/>
      <c r="V42" s="40"/>
      <c r="W42" s="40"/>
      <c r="X42" s="40"/>
      <c r="Y42" s="40"/>
      <c r="Z42" s="40"/>
      <c r="AA42" s="103"/>
      <c r="AB42" s="40"/>
      <c r="AC42" s="40"/>
      <c r="AD42" s="40"/>
      <c r="AE42" s="40"/>
      <c r="AF42" s="6"/>
      <c r="AG42" s="6"/>
      <c r="AH42" s="6"/>
      <c r="AI42" s="6"/>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215"/>
      <c r="BU42" s="214"/>
    </row>
    <row r="43" spans="1:73" ht="12" customHeight="1" x14ac:dyDescent="0.2">
      <c r="A43" s="6"/>
      <c r="B43" s="6"/>
      <c r="C43" s="6"/>
      <c r="D43" s="40"/>
      <c r="E43" s="40"/>
      <c r="F43" s="40"/>
      <c r="G43" s="40"/>
      <c r="H43" s="41"/>
      <c r="I43" s="40"/>
      <c r="J43" s="40"/>
      <c r="K43" s="40"/>
      <c r="L43" s="40"/>
      <c r="M43" s="40"/>
      <c r="N43" s="40"/>
      <c r="O43" s="40"/>
      <c r="P43" s="40"/>
      <c r="Q43" s="40"/>
      <c r="R43" s="40"/>
      <c r="S43" s="40"/>
      <c r="T43" s="40"/>
      <c r="U43" s="40"/>
      <c r="V43" s="40"/>
      <c r="W43" s="40"/>
      <c r="X43" s="40"/>
      <c r="Y43" s="40"/>
      <c r="Z43" s="40"/>
      <c r="AA43" s="103"/>
      <c r="AB43" s="40"/>
      <c r="AC43" s="40"/>
      <c r="AD43" s="40"/>
      <c r="AE43" s="40"/>
      <c r="AF43" s="6"/>
      <c r="AG43" s="6"/>
      <c r="AH43" s="6"/>
      <c r="AI43" s="6"/>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215"/>
      <c r="BU43" s="214"/>
    </row>
    <row r="44" spans="1:73" ht="12" customHeight="1" x14ac:dyDescent="0.2">
      <c r="A44" s="6"/>
      <c r="B44" s="6"/>
      <c r="C44" s="6"/>
      <c r="D44" s="40"/>
      <c r="E44" s="40"/>
      <c r="F44" s="40"/>
      <c r="G44" s="40"/>
      <c r="H44" s="41"/>
      <c r="I44" s="40"/>
      <c r="J44" s="40"/>
      <c r="K44" s="40"/>
      <c r="L44" s="40"/>
      <c r="M44" s="40"/>
      <c r="N44" s="40"/>
      <c r="O44" s="40"/>
      <c r="P44" s="40"/>
      <c r="Q44" s="40"/>
      <c r="R44" s="40"/>
      <c r="S44" s="40"/>
      <c r="T44" s="40"/>
      <c r="U44" s="40"/>
      <c r="V44" s="40"/>
      <c r="W44" s="40"/>
      <c r="X44" s="40"/>
      <c r="Y44" s="40"/>
      <c r="Z44" s="40"/>
      <c r="AA44" s="103"/>
      <c r="AB44" s="40"/>
      <c r="AC44" s="40"/>
      <c r="AD44" s="40"/>
      <c r="AE44" s="40"/>
      <c r="AF44" s="6"/>
      <c r="AG44" s="6"/>
      <c r="AH44" s="6"/>
      <c r="AI44" s="6"/>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215"/>
      <c r="BU44" s="214"/>
    </row>
    <row r="45" spans="1:73" ht="12" customHeight="1" thickBot="1" x14ac:dyDescent="0.25">
      <c r="A45" s="6"/>
      <c r="B45" s="6"/>
      <c r="C45" s="6"/>
      <c r="D45" s="40"/>
      <c r="E45" s="40"/>
      <c r="F45" s="40"/>
      <c r="G45" s="40"/>
      <c r="H45" s="41"/>
      <c r="I45" s="40"/>
      <c r="J45" s="40"/>
      <c r="K45" s="40"/>
      <c r="L45" s="40"/>
      <c r="M45" s="40"/>
      <c r="N45" s="40"/>
      <c r="O45" s="40"/>
      <c r="P45" s="40"/>
      <c r="Q45" s="40"/>
      <c r="R45" s="40"/>
      <c r="S45" s="40"/>
      <c r="T45" s="40"/>
      <c r="U45" s="40"/>
      <c r="V45" s="40"/>
      <c r="W45" s="40"/>
      <c r="X45" s="40"/>
      <c r="Y45" s="40"/>
      <c r="Z45" s="40"/>
      <c r="AA45" s="103"/>
      <c r="AB45" s="40"/>
      <c r="AC45" s="40"/>
      <c r="AD45" s="40"/>
      <c r="AE45" s="40"/>
      <c r="AF45" s="6"/>
      <c r="AG45" s="6"/>
      <c r="AH45" s="6"/>
      <c r="AI45" s="6"/>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213"/>
      <c r="BU45" s="212"/>
    </row>
    <row r="46" spans="1:73" ht="12" customHeight="1" x14ac:dyDescent="0.2">
      <c r="A46" s="6"/>
      <c r="B46" s="6"/>
      <c r="C46" s="6"/>
      <c r="D46" s="40"/>
      <c r="E46" s="40"/>
      <c r="F46" s="40"/>
      <c r="G46" s="40"/>
      <c r="H46" s="41"/>
      <c r="I46" s="40"/>
      <c r="J46" s="40"/>
      <c r="K46" s="40"/>
      <c r="L46" s="40"/>
      <c r="M46" s="40"/>
      <c r="N46" s="40"/>
      <c r="O46" s="40"/>
      <c r="P46" s="40"/>
      <c r="Q46" s="40"/>
      <c r="R46" s="40"/>
      <c r="S46" s="40"/>
      <c r="T46" s="40"/>
      <c r="U46" s="40"/>
      <c r="V46" s="40"/>
      <c r="W46" s="40"/>
      <c r="X46" s="40"/>
      <c r="Y46" s="40"/>
      <c r="Z46" s="40"/>
      <c r="AA46" s="103"/>
      <c r="AB46" s="40"/>
      <c r="AC46" s="40"/>
      <c r="AD46" s="40"/>
      <c r="AE46" s="40"/>
      <c r="AF46" s="6"/>
      <c r="AG46" s="6"/>
      <c r="AH46" s="6"/>
      <c r="AI46" s="6"/>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211"/>
      <c r="BU46" s="211"/>
    </row>
    <row r="47" spans="1:73" ht="12" customHeight="1" thickBot="1" x14ac:dyDescent="0.25">
      <c r="A47" s="6"/>
      <c r="B47" s="6"/>
      <c r="C47" s="6"/>
      <c r="D47" s="40"/>
      <c r="E47" s="40"/>
      <c r="F47" s="40"/>
      <c r="G47" s="40"/>
      <c r="H47" s="100"/>
      <c r="I47" s="99"/>
      <c r="J47" s="99"/>
      <c r="K47" s="99"/>
      <c r="L47" s="99"/>
      <c r="M47" s="99"/>
      <c r="N47" s="99"/>
      <c r="O47" s="99"/>
      <c r="P47" s="99"/>
      <c r="Q47" s="99"/>
      <c r="R47" s="99"/>
      <c r="S47" s="99"/>
      <c r="T47" s="99"/>
      <c r="U47" s="99"/>
      <c r="V47" s="99"/>
      <c r="W47" s="99"/>
      <c r="X47" s="99"/>
      <c r="Y47" s="99"/>
      <c r="Z47" s="99"/>
      <c r="AA47" s="98"/>
      <c r="AB47" s="40"/>
      <c r="AC47" s="40"/>
      <c r="AD47" s="40"/>
      <c r="AE47" s="40"/>
      <c r="AF47" s="6"/>
      <c r="AG47" s="6"/>
      <c r="AH47" s="6"/>
      <c r="AI47" s="6"/>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3" ht="12" customHeight="1" x14ac:dyDescent="0.2">
      <c r="A48" s="6"/>
      <c r="B48" s="6"/>
      <c r="C48" s="6"/>
      <c r="D48" s="40"/>
      <c r="E48" s="40"/>
      <c r="F48" s="40"/>
      <c r="G48" s="40"/>
      <c r="H48" s="40"/>
      <c r="I48" s="40"/>
      <c r="J48" s="40"/>
      <c r="K48" s="40"/>
      <c r="L48" s="40"/>
      <c r="M48" s="40"/>
      <c r="N48" s="40"/>
      <c r="O48" s="40"/>
      <c r="P48" s="40"/>
      <c r="Q48" s="40"/>
      <c r="R48" s="40"/>
      <c r="S48" s="40"/>
      <c r="T48" s="40"/>
      <c r="U48" s="40"/>
      <c r="V48" s="40"/>
      <c r="W48" s="40"/>
      <c r="X48" s="40"/>
      <c r="Y48" s="40"/>
      <c r="Z48" s="40"/>
      <c r="AA48" s="40"/>
      <c r="AB48" s="40"/>
      <c r="AC48" s="40"/>
      <c r="AD48" s="40"/>
      <c r="AE48" s="40"/>
      <c r="AF48" s="6"/>
      <c r="AG48" s="6"/>
      <c r="AH48" s="6"/>
      <c r="AI48" s="6"/>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6"/>
      <c r="B49" s="6"/>
      <c r="C49" s="6"/>
      <c r="D49" s="40"/>
      <c r="E49" s="40"/>
      <c r="F49" s="40"/>
      <c r="G49" s="40"/>
      <c r="H49" s="40"/>
      <c r="I49" s="40"/>
      <c r="J49" s="40"/>
      <c r="K49" s="40"/>
      <c r="L49" s="40"/>
      <c r="M49" s="40"/>
      <c r="N49" s="40"/>
      <c r="O49" s="40"/>
      <c r="P49" s="40"/>
      <c r="Q49" s="40"/>
      <c r="R49" s="40"/>
      <c r="S49" s="40"/>
      <c r="T49" s="40"/>
      <c r="U49" s="40"/>
      <c r="V49" s="40"/>
      <c r="W49" s="40"/>
      <c r="X49" s="40"/>
      <c r="Y49" s="40"/>
      <c r="Z49" s="40"/>
      <c r="AA49" s="40"/>
      <c r="AB49" s="40"/>
      <c r="AC49" s="40"/>
      <c r="AD49" s="40"/>
      <c r="AE49" s="40"/>
      <c r="AF49" s="6"/>
      <c r="AG49" s="6"/>
      <c r="AH49" s="6"/>
      <c r="AI49" s="6"/>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6"/>
      <c r="B50" s="6" t="s">
        <v>39</v>
      </c>
      <c r="C50" s="6"/>
      <c r="D50" s="40"/>
      <c r="E50" s="40"/>
      <c r="F50" s="40"/>
      <c r="G50" s="40"/>
      <c r="H50" s="40"/>
      <c r="I50" s="40"/>
      <c r="J50" s="40"/>
      <c r="K50" s="40"/>
      <c r="L50" s="40"/>
      <c r="M50" s="40"/>
      <c r="N50" s="40"/>
      <c r="O50" s="40"/>
      <c r="P50" s="40"/>
      <c r="Q50" s="40"/>
      <c r="R50" s="40"/>
      <c r="S50" s="40"/>
      <c r="T50" s="40"/>
      <c r="U50" s="40"/>
      <c r="V50" s="40"/>
      <c r="W50" s="40"/>
      <c r="X50" s="40"/>
      <c r="Y50" s="40"/>
      <c r="Z50" s="40"/>
      <c r="AA50" s="40"/>
      <c r="AB50" s="40"/>
      <c r="AC50" s="40"/>
      <c r="AD50" s="40"/>
      <c r="AE50" s="40"/>
      <c r="AF50" s="6"/>
      <c r="AG50" s="6"/>
      <c r="AH50" s="6"/>
      <c r="AI50" s="6"/>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3"/>
      <c r="B51" s="876"/>
      <c r="C51" s="876"/>
      <c r="D51" s="876"/>
      <c r="E51" s="876"/>
      <c r="F51" s="876"/>
      <c r="G51" s="876"/>
      <c r="H51" s="876"/>
      <c r="I51" s="876"/>
      <c r="J51" s="876"/>
      <c r="K51" s="876"/>
      <c r="L51" s="876"/>
      <c r="M51" s="876"/>
      <c r="N51" s="876"/>
      <c r="O51" s="876"/>
      <c r="P51" s="876"/>
      <c r="Q51" s="876"/>
      <c r="R51" s="876"/>
      <c r="S51" s="876"/>
      <c r="T51" s="876"/>
      <c r="U51" s="876"/>
      <c r="V51" s="876"/>
      <c r="W51" s="876"/>
      <c r="X51" s="876"/>
      <c r="Y51" s="876"/>
      <c r="Z51" s="876"/>
      <c r="AA51" s="876"/>
      <c r="AB51" s="876"/>
      <c r="AC51" s="876"/>
      <c r="AD51" s="876"/>
      <c r="AE51" s="876"/>
      <c r="AF51" s="876"/>
      <c r="AG51" s="876"/>
      <c r="AH51" s="876"/>
      <c r="AI51" s="876"/>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3"/>
      <c r="B52" s="876"/>
      <c r="C52" s="876"/>
      <c r="D52" s="876"/>
      <c r="E52" s="876"/>
      <c r="F52" s="876"/>
      <c r="G52" s="876"/>
      <c r="H52" s="876"/>
      <c r="I52" s="876"/>
      <c r="J52" s="876"/>
      <c r="K52" s="876"/>
      <c r="L52" s="876"/>
      <c r="M52" s="876"/>
      <c r="N52" s="876"/>
      <c r="O52" s="876"/>
      <c r="P52" s="876"/>
      <c r="Q52" s="876"/>
      <c r="R52" s="876"/>
      <c r="S52" s="876"/>
      <c r="T52" s="876"/>
      <c r="U52" s="876"/>
      <c r="V52" s="876"/>
      <c r="W52" s="876"/>
      <c r="X52" s="876"/>
      <c r="Y52" s="876"/>
      <c r="Z52" s="876"/>
      <c r="AA52" s="876"/>
      <c r="AB52" s="876"/>
      <c r="AC52" s="876"/>
      <c r="AD52" s="876"/>
      <c r="AE52" s="876"/>
      <c r="AF52" s="876"/>
      <c r="AG52" s="876"/>
      <c r="AH52" s="876"/>
      <c r="AI52" s="876"/>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3"/>
      <c r="B53" s="876"/>
      <c r="C53" s="876"/>
      <c r="D53" s="876"/>
      <c r="E53" s="876"/>
      <c r="F53" s="876"/>
      <c r="G53" s="876"/>
      <c r="H53" s="876"/>
      <c r="I53" s="876"/>
      <c r="J53" s="876"/>
      <c r="K53" s="876"/>
      <c r="L53" s="876"/>
      <c r="M53" s="876"/>
      <c r="N53" s="876"/>
      <c r="O53" s="876"/>
      <c r="P53" s="876"/>
      <c r="Q53" s="876"/>
      <c r="R53" s="876"/>
      <c r="S53" s="876"/>
      <c r="T53" s="876"/>
      <c r="U53" s="876"/>
      <c r="V53" s="876"/>
      <c r="W53" s="876"/>
      <c r="X53" s="876"/>
      <c r="Y53" s="876"/>
      <c r="Z53" s="876"/>
      <c r="AA53" s="876"/>
      <c r="AB53" s="876"/>
      <c r="AC53" s="876"/>
      <c r="AD53" s="876"/>
      <c r="AE53" s="876"/>
      <c r="AF53" s="876"/>
      <c r="AG53" s="876"/>
      <c r="AH53" s="876"/>
      <c r="AI53" s="876"/>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3"/>
      <c r="B54" s="876"/>
      <c r="C54" s="876"/>
      <c r="D54" s="876"/>
      <c r="E54" s="876"/>
      <c r="F54" s="876"/>
      <c r="G54" s="876"/>
      <c r="H54" s="876"/>
      <c r="I54" s="876"/>
      <c r="J54" s="876"/>
      <c r="K54" s="876"/>
      <c r="L54" s="876"/>
      <c r="M54" s="876"/>
      <c r="N54" s="876"/>
      <c r="O54" s="876"/>
      <c r="P54" s="876"/>
      <c r="Q54" s="876"/>
      <c r="R54" s="876"/>
      <c r="S54" s="876"/>
      <c r="T54" s="876"/>
      <c r="U54" s="876"/>
      <c r="V54" s="876"/>
      <c r="W54" s="876"/>
      <c r="X54" s="876"/>
      <c r="Y54" s="876"/>
      <c r="Z54" s="876"/>
      <c r="AA54" s="876"/>
      <c r="AB54" s="876"/>
      <c r="AC54" s="876"/>
      <c r="AD54" s="876"/>
      <c r="AE54" s="876"/>
      <c r="AF54" s="876"/>
      <c r="AG54" s="876"/>
      <c r="AH54" s="876"/>
      <c r="AI54" s="876"/>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3"/>
      <c r="B55" s="876"/>
      <c r="C55" s="876"/>
      <c r="D55" s="876"/>
      <c r="E55" s="876"/>
      <c r="F55" s="876"/>
      <c r="G55" s="876"/>
      <c r="H55" s="876"/>
      <c r="I55" s="876"/>
      <c r="J55" s="876"/>
      <c r="K55" s="876"/>
      <c r="L55" s="876"/>
      <c r="M55" s="876"/>
      <c r="N55" s="876"/>
      <c r="O55" s="876"/>
      <c r="P55" s="876"/>
      <c r="Q55" s="876"/>
      <c r="R55" s="876"/>
      <c r="S55" s="876"/>
      <c r="T55" s="876"/>
      <c r="U55" s="876"/>
      <c r="V55" s="876"/>
      <c r="W55" s="876"/>
      <c r="X55" s="876"/>
      <c r="Y55" s="876"/>
      <c r="Z55" s="876"/>
      <c r="AA55" s="876"/>
      <c r="AB55" s="876"/>
      <c r="AC55" s="876"/>
      <c r="AD55" s="876"/>
      <c r="AE55" s="876"/>
      <c r="AF55" s="876"/>
      <c r="AG55" s="876"/>
      <c r="AH55" s="876"/>
      <c r="AI55" s="876"/>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3"/>
      <c r="B56" s="876"/>
      <c r="C56" s="876"/>
      <c r="D56" s="876"/>
      <c r="E56" s="876"/>
      <c r="F56" s="876"/>
      <c r="G56" s="876"/>
      <c r="H56" s="876"/>
      <c r="I56" s="876"/>
      <c r="J56" s="876"/>
      <c r="K56" s="876"/>
      <c r="L56" s="876"/>
      <c r="M56" s="876"/>
      <c r="N56" s="876"/>
      <c r="O56" s="876"/>
      <c r="P56" s="876"/>
      <c r="Q56" s="876"/>
      <c r="R56" s="876"/>
      <c r="S56" s="876"/>
      <c r="T56" s="876"/>
      <c r="U56" s="876"/>
      <c r="V56" s="876"/>
      <c r="W56" s="876"/>
      <c r="X56" s="876"/>
      <c r="Y56" s="876"/>
      <c r="Z56" s="876"/>
      <c r="AA56" s="876"/>
      <c r="AB56" s="876"/>
      <c r="AC56" s="876"/>
      <c r="AD56" s="876"/>
      <c r="AE56" s="876"/>
      <c r="AF56" s="876"/>
      <c r="AG56" s="876"/>
      <c r="AH56" s="876"/>
      <c r="AI56" s="876"/>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3"/>
      <c r="B57" s="876"/>
      <c r="C57" s="876"/>
      <c r="D57" s="876"/>
      <c r="E57" s="876"/>
      <c r="F57" s="876"/>
      <c r="G57" s="876"/>
      <c r="H57" s="876"/>
      <c r="I57" s="876"/>
      <c r="J57" s="876"/>
      <c r="K57" s="876"/>
      <c r="L57" s="876"/>
      <c r="M57" s="876"/>
      <c r="N57" s="876"/>
      <c r="O57" s="876"/>
      <c r="P57" s="876"/>
      <c r="Q57" s="876"/>
      <c r="R57" s="876"/>
      <c r="S57" s="876"/>
      <c r="T57" s="876"/>
      <c r="U57" s="876"/>
      <c r="V57" s="876"/>
      <c r="W57" s="876"/>
      <c r="X57" s="876"/>
      <c r="Y57" s="876"/>
      <c r="Z57" s="876"/>
      <c r="AA57" s="876"/>
      <c r="AB57" s="876"/>
      <c r="AC57" s="876"/>
      <c r="AD57" s="876"/>
      <c r="AE57" s="876"/>
      <c r="AF57" s="876"/>
      <c r="AG57" s="876"/>
      <c r="AH57" s="876"/>
      <c r="AI57" s="876"/>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x14ac:dyDescent="0.2">
      <c r="A58" s="23"/>
      <c r="B58" s="876"/>
      <c r="C58" s="876"/>
      <c r="D58" s="876"/>
      <c r="E58" s="876"/>
      <c r="F58" s="876"/>
      <c r="G58" s="876"/>
      <c r="H58" s="876"/>
      <c r="I58" s="876"/>
      <c r="J58" s="876"/>
      <c r="K58" s="876"/>
      <c r="L58" s="876"/>
      <c r="M58" s="876"/>
      <c r="N58" s="876"/>
      <c r="O58" s="876"/>
      <c r="P58" s="876"/>
      <c r="Q58" s="876"/>
      <c r="R58" s="876"/>
      <c r="S58" s="876"/>
      <c r="T58" s="876"/>
      <c r="U58" s="876"/>
      <c r="V58" s="876"/>
      <c r="W58" s="876"/>
      <c r="X58" s="876"/>
      <c r="Y58" s="876"/>
      <c r="Z58" s="876"/>
      <c r="AA58" s="876"/>
      <c r="AB58" s="876"/>
      <c r="AC58" s="876"/>
      <c r="AD58" s="876"/>
      <c r="AE58" s="876"/>
      <c r="AF58" s="876"/>
      <c r="AG58" s="876"/>
      <c r="AH58" s="876"/>
      <c r="AI58" s="876"/>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23"/>
      <c r="B59" s="876"/>
      <c r="C59" s="876"/>
      <c r="D59" s="876"/>
      <c r="E59" s="876"/>
      <c r="F59" s="876"/>
      <c r="G59" s="876"/>
      <c r="H59" s="876"/>
      <c r="I59" s="876"/>
      <c r="J59" s="876"/>
      <c r="K59" s="876"/>
      <c r="L59" s="876"/>
      <c r="M59" s="876"/>
      <c r="N59" s="876"/>
      <c r="O59" s="876"/>
      <c r="P59" s="876"/>
      <c r="Q59" s="876"/>
      <c r="R59" s="876"/>
      <c r="S59" s="876"/>
      <c r="T59" s="876"/>
      <c r="U59" s="876"/>
      <c r="V59" s="876"/>
      <c r="W59" s="876"/>
      <c r="X59" s="876"/>
      <c r="Y59" s="876"/>
      <c r="Z59" s="876"/>
      <c r="AA59" s="876"/>
      <c r="AB59" s="876"/>
      <c r="AC59" s="876"/>
      <c r="AD59" s="876"/>
      <c r="AE59" s="876"/>
      <c r="AF59" s="876"/>
      <c r="AG59" s="876"/>
      <c r="AH59" s="876"/>
      <c r="AI59" s="876"/>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2"/>
      <c r="B61" s="22"/>
      <c r="C61" s="22"/>
      <c r="D61" s="22"/>
      <c r="E61" s="22"/>
      <c r="F61" s="22"/>
      <c r="G61" s="22"/>
      <c r="H61" s="22"/>
      <c r="I61" s="22"/>
      <c r="J61" s="22"/>
      <c r="K61" s="22"/>
      <c r="L61" s="22"/>
      <c r="M61" s="22"/>
      <c r="N61" s="22"/>
      <c r="O61" s="22"/>
      <c r="P61" s="22"/>
      <c r="Q61" s="22"/>
      <c r="R61" s="22"/>
      <c r="S61" s="22"/>
      <c r="T61" s="22"/>
      <c r="U61" s="22"/>
      <c r="V61" s="22"/>
      <c r="W61" s="22"/>
      <c r="X61" s="22"/>
      <c r="Y61" s="22"/>
      <c r="Z61" s="22"/>
      <c r="AA61" s="22"/>
      <c r="AB61" s="22"/>
      <c r="AC61" s="22"/>
      <c r="AD61" s="22"/>
      <c r="AE61" s="22"/>
      <c r="AF61" s="22"/>
      <c r="AG61" s="22"/>
      <c r="AH61" s="22"/>
      <c r="AI61" s="22"/>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6" t="s">
        <v>38</v>
      </c>
      <c r="B62" s="6"/>
      <c r="C62" s="6"/>
      <c r="D62" s="6"/>
      <c r="E62" s="878"/>
      <c r="F62" s="878"/>
      <c r="G62" s="878"/>
      <c r="H62" s="878"/>
      <c r="I62" s="878"/>
      <c r="J62" s="878"/>
      <c r="K62" s="878"/>
      <c r="L62" s="6"/>
      <c r="M62" s="6"/>
      <c r="N62" s="6"/>
      <c r="O62" s="6"/>
      <c r="P62" s="6"/>
      <c r="Q62" s="6" t="s">
        <v>37</v>
      </c>
      <c r="R62" s="6"/>
      <c r="S62" s="6"/>
      <c r="T62" s="6"/>
      <c r="U62" s="6"/>
      <c r="V62" s="879"/>
      <c r="W62" s="879"/>
      <c r="X62" s="879"/>
      <c r="Y62" s="879"/>
      <c r="Z62" s="879"/>
      <c r="AA62" s="879"/>
      <c r="AB62" s="879"/>
      <c r="AC62" s="879"/>
      <c r="AD62" s="879"/>
      <c r="AE62" s="879"/>
      <c r="AF62" s="879"/>
      <c r="AG62" s="879"/>
      <c r="AH62" s="879"/>
      <c r="AI62" s="879"/>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mergeCells count="92">
    <mergeCell ref="J31:Y31"/>
    <mergeCell ref="J25:O25"/>
    <mergeCell ref="P19:Y19"/>
    <mergeCell ref="J21:O21"/>
    <mergeCell ref="U24:Y24"/>
    <mergeCell ref="P24:T24"/>
    <mergeCell ref="J28:O28"/>
    <mergeCell ref="P28:T28"/>
    <mergeCell ref="U28:Y28"/>
    <mergeCell ref="J29:O29"/>
    <mergeCell ref="P29:T29"/>
    <mergeCell ref="U29:Y29"/>
    <mergeCell ref="P27:T27"/>
    <mergeCell ref="U27:Y27"/>
    <mergeCell ref="B54:AI54"/>
    <mergeCell ref="B55:AI55"/>
    <mergeCell ref="B56:AI56"/>
    <mergeCell ref="W32:Y32"/>
    <mergeCell ref="U32:V32"/>
    <mergeCell ref="J32:T32"/>
    <mergeCell ref="J33:T33"/>
    <mergeCell ref="U33:Y33"/>
    <mergeCell ref="B52:AI52"/>
    <mergeCell ref="B53:AI53"/>
    <mergeCell ref="AK24:AX24"/>
    <mergeCell ref="AO26:AS26"/>
    <mergeCell ref="AO27:AS27"/>
    <mergeCell ref="AT26:AX26"/>
    <mergeCell ref="AT27:AX27"/>
    <mergeCell ref="AK25:AN25"/>
    <mergeCell ref="AK26:AN26"/>
    <mergeCell ref="AK27:AN27"/>
    <mergeCell ref="AT25:AX25"/>
    <mergeCell ref="AO25:AS25"/>
    <mergeCell ref="J11:Y11"/>
    <mergeCell ref="T7:X7"/>
    <mergeCell ref="T9:X9"/>
    <mergeCell ref="P12:Y12"/>
    <mergeCell ref="P13:Y13"/>
    <mergeCell ref="Y9:AI9"/>
    <mergeCell ref="F7:P7"/>
    <mergeCell ref="Y7:AI7"/>
    <mergeCell ref="P14:Y14"/>
    <mergeCell ref="J12:O12"/>
    <mergeCell ref="J13:O13"/>
    <mergeCell ref="U25:Y25"/>
    <mergeCell ref="U26:Y26"/>
    <mergeCell ref="P25:T25"/>
    <mergeCell ref="P26:T26"/>
    <mergeCell ref="J14:O14"/>
    <mergeCell ref="J15:O15"/>
    <mergeCell ref="P15:Y15"/>
    <mergeCell ref="P16:Y16"/>
    <mergeCell ref="J16:O16"/>
    <mergeCell ref="P21:Y21"/>
    <mergeCell ref="J19:O19"/>
    <mergeCell ref="J20:O20"/>
    <mergeCell ref="M5:AI5"/>
    <mergeCell ref="AJ1:BS1"/>
    <mergeCell ref="V62:AI62"/>
    <mergeCell ref="B51:AI51"/>
    <mergeCell ref="J26:O26"/>
    <mergeCell ref="J27:O27"/>
    <mergeCell ref="E62:K62"/>
    <mergeCell ref="B57:AI57"/>
    <mergeCell ref="B58:AI58"/>
    <mergeCell ref="B59:AI59"/>
    <mergeCell ref="B60:AI60"/>
    <mergeCell ref="A7:E7"/>
    <mergeCell ref="A9:E9"/>
    <mergeCell ref="J18:Y18"/>
    <mergeCell ref="J23:Y23"/>
    <mergeCell ref="P20:Y20"/>
    <mergeCell ref="AK7:AY7"/>
    <mergeCell ref="AK8:AO8"/>
    <mergeCell ref="AP8:AT8"/>
    <mergeCell ref="AU8:AY8"/>
    <mergeCell ref="AK9:AO9"/>
    <mergeCell ref="AP9:AT9"/>
    <mergeCell ref="AU9:AY9"/>
    <mergeCell ref="AK12:AO12"/>
    <mergeCell ref="AP12:AT12"/>
    <mergeCell ref="AU12:AY12"/>
    <mergeCell ref="AK13:AO13"/>
    <mergeCell ref="AP13:AT13"/>
    <mergeCell ref="AU13:AY13"/>
    <mergeCell ref="AK10:AO10"/>
    <mergeCell ref="AP10:AT10"/>
    <mergeCell ref="AU10:AY10"/>
    <mergeCell ref="AK11:AO11"/>
    <mergeCell ref="AP11:AT11"/>
    <mergeCell ref="AU11:AY11"/>
  </mergeCells>
  <conditionalFormatting sqref="AO26:AX27 U29:Y29 P21:Y21 P27:Y28">
    <cfRule type="containsText" dxfId="1091" priority="8" operator="containsText" text="CALC.">
      <formula>NOT(ISERROR(SEARCH("CALC.",P21)))</formula>
    </cfRule>
  </conditionalFormatting>
  <conditionalFormatting sqref="F7:P7 Y7:AI7 Y9:AI9 P12:Y14 P16:Y16 P19:Y20 P25:Y26 P29:T29 U32:V32 U33:Y33 E62:K62 V62:AI62">
    <cfRule type="containsBlanks" dxfId="1090" priority="7">
      <formula>LEN(TRIM(E7))=0</formula>
    </cfRule>
  </conditionalFormatting>
  <dataValidations count="2">
    <dataValidation type="whole" allowBlank="1" showInputMessage="1" showErrorMessage="1" error="This Remarks section is limited to 10." sqref="A51:A60" xr:uid="{00000000-0002-0000-1900-000000000000}">
      <formula1>1</formula1>
      <formula2>10</formula2>
    </dataValidation>
    <dataValidation type="list" allowBlank="1" showInputMessage="1" prompt="Fire Tube - Combustion Gas is Inside the Boiler Tube._x000a__x000a_Water Tube - Water is Inside the Boiler Tube." sqref="P13:Y13" xr:uid="{00000000-0002-0000-1900-000001000000}">
      <formula1>"Fire Tube, Water Tube"</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9">
    <pageSetUpPr fitToPage="1"/>
  </sheetPr>
  <dimension ref="A1:DG55"/>
  <sheetViews>
    <sheetView zoomScaleNormal="100" workbookViewId="0">
      <selection activeCell="B38" sqref="B38:AV38"/>
    </sheetView>
  </sheetViews>
  <sheetFormatPr defaultColWidth="0" defaultRowHeight="15"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436</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79"/>
      <c r="G7" s="879"/>
      <c r="H7" s="879"/>
      <c r="I7" s="879"/>
      <c r="J7" s="879"/>
      <c r="K7" s="879"/>
      <c r="L7" s="879"/>
      <c r="M7" s="879"/>
      <c r="N7" s="879"/>
      <c r="O7" s="879"/>
      <c r="P7" s="879"/>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4" t="s">
        <v>435</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35"/>
      <c r="AK9" s="1335"/>
      <c r="AL9" s="1335"/>
      <c r="AM9" s="1335"/>
      <c r="AN9" s="1335"/>
      <c r="AO9" s="1335"/>
      <c r="AP9" s="1335"/>
      <c r="AQ9" s="1335"/>
      <c r="AR9" s="1335"/>
      <c r="AS9" s="1335"/>
      <c r="AT9" s="1335"/>
      <c r="AU9" s="1335"/>
      <c r="AV9" s="1362"/>
      <c r="AW9" s="96"/>
      <c r="AX9" s="2386" t="s">
        <v>434</v>
      </c>
      <c r="AY9" s="2387"/>
      <c r="AZ9" s="2387"/>
      <c r="BA9" s="2387" t="s">
        <v>433</v>
      </c>
      <c r="BB9" s="2387"/>
      <c r="BC9" s="2387"/>
      <c r="BD9" s="2387" t="s">
        <v>432</v>
      </c>
      <c r="BE9" s="2387"/>
      <c r="BF9" s="2387"/>
      <c r="BG9" s="2387" t="s">
        <v>431</v>
      </c>
      <c r="BH9" s="2387"/>
      <c r="BI9" s="2387"/>
      <c r="BJ9" s="2387" t="s">
        <v>430</v>
      </c>
      <c r="BK9" s="2387"/>
      <c r="BL9" s="2387"/>
      <c r="BM9" s="2387" t="s">
        <v>429</v>
      </c>
      <c r="BN9" s="2387"/>
      <c r="BO9" s="2392"/>
      <c r="BP9" s="2387" t="s">
        <v>892</v>
      </c>
      <c r="BQ9" s="2387"/>
      <c r="BR9" s="2399"/>
      <c r="BS9" s="5"/>
      <c r="BT9" s="5"/>
      <c r="BU9" s="5"/>
      <c r="BV9" s="5"/>
      <c r="BW9" s="5"/>
      <c r="BX9" s="5"/>
      <c r="BY9" s="5"/>
      <c r="BZ9" s="5"/>
      <c r="CA9" s="5"/>
      <c r="CB9" s="5"/>
      <c r="CC9" s="5"/>
      <c r="CD9" s="5"/>
      <c r="CE9" s="5"/>
      <c r="CF9" s="5"/>
    </row>
    <row r="10" spans="1:84" ht="12.75" customHeight="1" thickTop="1" x14ac:dyDescent="0.25">
      <c r="A10" s="2340" t="s">
        <v>428</v>
      </c>
      <c r="B10" s="2337"/>
      <c r="C10" s="2337"/>
      <c r="D10" s="2337"/>
      <c r="E10" s="2337"/>
      <c r="F10" s="2337"/>
      <c r="G10" s="2338"/>
      <c r="H10" s="2336" t="s">
        <v>427</v>
      </c>
      <c r="I10" s="2337"/>
      <c r="J10" s="2337"/>
      <c r="K10" s="2337"/>
      <c r="L10" s="2337"/>
      <c r="M10" s="2338"/>
      <c r="N10" s="2344" t="s">
        <v>426</v>
      </c>
      <c r="O10" s="2345"/>
      <c r="P10" s="2346"/>
      <c r="Q10" s="1972" t="s">
        <v>425</v>
      </c>
      <c r="R10" s="1972"/>
      <c r="S10" s="1972"/>
      <c r="T10" s="1972"/>
      <c r="U10" s="1972"/>
      <c r="V10" s="1972"/>
      <c r="W10" s="1972" t="s">
        <v>424</v>
      </c>
      <c r="X10" s="1972"/>
      <c r="Y10" s="1972"/>
      <c r="Z10" s="1972"/>
      <c r="AA10" s="1972"/>
      <c r="AB10" s="1972"/>
      <c r="AC10" s="2336" t="s">
        <v>423</v>
      </c>
      <c r="AD10" s="2337"/>
      <c r="AE10" s="2338"/>
      <c r="AF10" s="2336" t="s">
        <v>422</v>
      </c>
      <c r="AG10" s="2337"/>
      <c r="AH10" s="2338"/>
      <c r="AI10" s="2336" t="s">
        <v>421</v>
      </c>
      <c r="AJ10" s="2337"/>
      <c r="AK10" s="2338"/>
      <c r="AL10" s="2344" t="s">
        <v>420</v>
      </c>
      <c r="AM10" s="2345"/>
      <c r="AN10" s="2346"/>
      <c r="AO10" s="2336" t="s">
        <v>419</v>
      </c>
      <c r="AP10" s="2337"/>
      <c r="AQ10" s="2338"/>
      <c r="AR10" s="2336" t="s">
        <v>418</v>
      </c>
      <c r="AS10" s="2337"/>
      <c r="AT10" s="2337"/>
      <c r="AU10" s="2337"/>
      <c r="AV10" s="2360"/>
      <c r="AW10" s="96"/>
      <c r="AX10" s="2388"/>
      <c r="AY10" s="2389"/>
      <c r="AZ10" s="2389"/>
      <c r="BA10" s="2389"/>
      <c r="BB10" s="2389"/>
      <c r="BC10" s="2389"/>
      <c r="BD10" s="2389"/>
      <c r="BE10" s="2389"/>
      <c r="BF10" s="2389"/>
      <c r="BG10" s="2389"/>
      <c r="BH10" s="2389"/>
      <c r="BI10" s="2389"/>
      <c r="BJ10" s="2389"/>
      <c r="BK10" s="2389"/>
      <c r="BL10" s="2389"/>
      <c r="BM10" s="2389"/>
      <c r="BN10" s="2389"/>
      <c r="BO10" s="2393"/>
      <c r="BP10" s="2389"/>
      <c r="BQ10" s="2389"/>
      <c r="BR10" s="2400"/>
      <c r="BS10" s="5"/>
      <c r="BT10" s="5"/>
      <c r="BU10" s="5"/>
      <c r="BV10" s="5"/>
      <c r="BW10" s="5"/>
      <c r="BX10" s="5"/>
      <c r="BY10" s="5"/>
      <c r="BZ10" s="5"/>
      <c r="CA10" s="5"/>
      <c r="CB10" s="5"/>
      <c r="CC10" s="5"/>
      <c r="CD10" s="5"/>
      <c r="CE10" s="5"/>
      <c r="CF10" s="5"/>
    </row>
    <row r="11" spans="1:84" ht="12" customHeight="1" thickBot="1" x14ac:dyDescent="0.3">
      <c r="A11" s="2340"/>
      <c r="B11" s="2337"/>
      <c r="C11" s="2337"/>
      <c r="D11" s="2337"/>
      <c r="E11" s="2337"/>
      <c r="F11" s="2337"/>
      <c r="G11" s="2338"/>
      <c r="H11" s="2336"/>
      <c r="I11" s="2337"/>
      <c r="J11" s="2337"/>
      <c r="K11" s="2337"/>
      <c r="L11" s="2337"/>
      <c r="M11" s="2338"/>
      <c r="N11" s="2344"/>
      <c r="O11" s="2345"/>
      <c r="P11" s="2346"/>
      <c r="Q11" s="2341" t="s">
        <v>281</v>
      </c>
      <c r="R11" s="2342"/>
      <c r="S11" s="2343"/>
      <c r="T11" s="2341" t="s">
        <v>282</v>
      </c>
      <c r="U11" s="2342"/>
      <c r="V11" s="2343"/>
      <c r="W11" s="2341" t="s">
        <v>281</v>
      </c>
      <c r="X11" s="2342"/>
      <c r="Y11" s="2343"/>
      <c r="Z11" s="2341" t="s">
        <v>282</v>
      </c>
      <c r="AA11" s="2342"/>
      <c r="AB11" s="2343"/>
      <c r="AC11" s="2336"/>
      <c r="AD11" s="2337"/>
      <c r="AE11" s="2338"/>
      <c r="AF11" s="2336"/>
      <c r="AG11" s="2337"/>
      <c r="AH11" s="2338"/>
      <c r="AI11" s="2336"/>
      <c r="AJ11" s="2337"/>
      <c r="AK11" s="2338"/>
      <c r="AL11" s="2344"/>
      <c r="AM11" s="2345"/>
      <c r="AN11" s="2346"/>
      <c r="AO11" s="2336"/>
      <c r="AP11" s="2337"/>
      <c r="AQ11" s="2338"/>
      <c r="AR11" s="2361"/>
      <c r="AS11" s="2362"/>
      <c r="AT11" s="2362"/>
      <c r="AU11" s="2362"/>
      <c r="AV11" s="2363"/>
      <c r="AW11" s="96"/>
      <c r="AX11" s="2390"/>
      <c r="AY11" s="2391"/>
      <c r="AZ11" s="2391"/>
      <c r="BA11" s="2391"/>
      <c r="BB11" s="2391"/>
      <c r="BC11" s="2391"/>
      <c r="BD11" s="2391"/>
      <c r="BE11" s="2391"/>
      <c r="BF11" s="2391"/>
      <c r="BG11" s="2391"/>
      <c r="BH11" s="2391"/>
      <c r="BI11" s="2391"/>
      <c r="BJ11" s="2391"/>
      <c r="BK11" s="2391"/>
      <c r="BL11" s="2391"/>
      <c r="BM11" s="2391"/>
      <c r="BN11" s="2391"/>
      <c r="BO11" s="2394"/>
      <c r="BP11" s="2391"/>
      <c r="BQ11" s="2391"/>
      <c r="BR11" s="2401"/>
      <c r="BS11" s="5"/>
      <c r="BT11" s="5"/>
      <c r="BU11" s="5"/>
      <c r="BV11" s="5"/>
      <c r="BW11" s="5"/>
      <c r="BX11" s="5"/>
      <c r="BY11" s="5"/>
      <c r="BZ11" s="5"/>
      <c r="CA11" s="5"/>
      <c r="CB11" s="5"/>
      <c r="CC11" s="5"/>
      <c r="CD11" s="5"/>
      <c r="CE11" s="5"/>
      <c r="CF11" s="5"/>
    </row>
    <row r="12" spans="1:84" ht="12.75" customHeight="1" thickTop="1" x14ac:dyDescent="0.25">
      <c r="A12" s="2347"/>
      <c r="B12" s="2348"/>
      <c r="C12" s="2348"/>
      <c r="D12" s="2348"/>
      <c r="E12" s="2348"/>
      <c r="F12" s="2348"/>
      <c r="G12" s="2349"/>
      <c r="H12" s="2332" t="s">
        <v>102</v>
      </c>
      <c r="I12" s="2333"/>
      <c r="J12" s="2333"/>
      <c r="K12" s="2333"/>
      <c r="L12" s="2333"/>
      <c r="M12" s="2334"/>
      <c r="N12" s="2335"/>
      <c r="O12" s="2335"/>
      <c r="P12" s="2335"/>
      <c r="Q12" s="2324"/>
      <c r="R12" s="2324"/>
      <c r="S12" s="2324"/>
      <c r="T12" s="2324"/>
      <c r="U12" s="2324"/>
      <c r="V12" s="2324"/>
      <c r="W12" s="2324"/>
      <c r="X12" s="2324"/>
      <c r="Y12" s="2324"/>
      <c r="Z12" s="2324"/>
      <c r="AA12" s="2324"/>
      <c r="AB12" s="2324"/>
      <c r="AC12" s="2324"/>
      <c r="AD12" s="2324"/>
      <c r="AE12" s="2324"/>
      <c r="AF12" s="2324"/>
      <c r="AG12" s="2324"/>
      <c r="AH12" s="2324"/>
      <c r="AI12" s="2324" t="str">
        <f t="shared" ref="AI12:AI33" si="0">BG12</f>
        <v/>
      </c>
      <c r="AJ12" s="2324"/>
      <c r="AK12" s="2324"/>
      <c r="AL12" s="2324"/>
      <c r="AM12" s="2324"/>
      <c r="AN12" s="2324"/>
      <c r="AO12" s="2324"/>
      <c r="AP12" s="2324"/>
      <c r="AQ12" s="2324"/>
      <c r="AR12" s="2353" t="s">
        <v>99</v>
      </c>
      <c r="AS12" s="2354"/>
      <c r="AT12" s="2354"/>
      <c r="AU12" s="2354"/>
      <c r="AV12" s="2355"/>
      <c r="AW12" s="96"/>
      <c r="AX12" s="2373"/>
      <c r="AY12" s="2374"/>
      <c r="AZ12" s="2374"/>
      <c r="BA12" s="2328" t="str">
        <f t="shared" ref="BA12:BA33" si="1">IF(1.08*N12*(Q12-W12)/1000&lt;&gt;0,1.08*N12*(Q12-W12)/1000,"")</f>
        <v/>
      </c>
      <c r="BB12" s="2328"/>
      <c r="BC12" s="2328"/>
      <c r="BD12" s="2328" t="str">
        <f t="shared" ref="BD12:BD33" si="2">IF(4.5*N12*AX12/1000&lt;&gt;0,4.5*N12*AX12/1000,"")</f>
        <v/>
      </c>
      <c r="BE12" s="2328"/>
      <c r="BF12" s="2328"/>
      <c r="BG12" s="2328" t="str">
        <f t="shared" ref="BG12:BG33" si="3">IF(AO12*500*(AF12-AC12)/1000&lt;&gt;0,AO12*500*(AF12-AC12)/1000,"")</f>
        <v/>
      </c>
      <c r="BH12" s="2328"/>
      <c r="BI12" s="2328"/>
      <c r="BJ12" s="2328" t="str">
        <f t="shared" ref="BJ12:BJ33" si="4">IFERROR((BD12*1000)/(500*(AF12-AC12)),"")</f>
        <v/>
      </c>
      <c r="BK12" s="2328"/>
      <c r="BL12" s="2328"/>
      <c r="BM12" s="2396" t="s">
        <v>99</v>
      </c>
      <c r="BN12" s="2397"/>
      <c r="BO12" s="2398"/>
      <c r="BP12" s="2396" t="s">
        <v>99</v>
      </c>
      <c r="BQ12" s="2397"/>
      <c r="BR12" s="2402"/>
      <c r="BS12" s="5"/>
      <c r="BT12" s="5"/>
      <c r="BU12" s="5"/>
      <c r="BV12" s="5"/>
      <c r="BW12" s="5"/>
      <c r="BX12" s="5"/>
      <c r="BY12" s="5"/>
      <c r="BZ12" s="5"/>
      <c r="CA12" s="5"/>
      <c r="CB12" s="5"/>
      <c r="CC12" s="5"/>
      <c r="CD12" s="5"/>
      <c r="CE12" s="5"/>
      <c r="CF12" s="5"/>
    </row>
    <row r="13" spans="1:84" ht="12" customHeight="1" x14ac:dyDescent="0.25">
      <c r="A13" s="2350"/>
      <c r="B13" s="2351"/>
      <c r="C13" s="2351"/>
      <c r="D13" s="2351"/>
      <c r="E13" s="2351"/>
      <c r="F13" s="2351"/>
      <c r="G13" s="2352"/>
      <c r="H13" s="2329" t="s">
        <v>101</v>
      </c>
      <c r="I13" s="2330"/>
      <c r="J13" s="2330"/>
      <c r="K13" s="2330"/>
      <c r="L13" s="2330"/>
      <c r="M13" s="2331"/>
      <c r="N13" s="950"/>
      <c r="O13" s="950"/>
      <c r="P13" s="950"/>
      <c r="Q13" s="933"/>
      <c r="R13" s="933"/>
      <c r="S13" s="933"/>
      <c r="T13" s="933"/>
      <c r="U13" s="933"/>
      <c r="V13" s="933"/>
      <c r="W13" s="933"/>
      <c r="X13" s="933"/>
      <c r="Y13" s="933"/>
      <c r="Z13" s="933"/>
      <c r="AA13" s="933"/>
      <c r="AB13" s="933"/>
      <c r="AC13" s="933"/>
      <c r="AD13" s="933"/>
      <c r="AE13" s="933"/>
      <c r="AF13" s="933"/>
      <c r="AG13" s="933"/>
      <c r="AH13" s="933"/>
      <c r="AI13" s="933" t="str">
        <f t="shared" si="0"/>
        <v/>
      </c>
      <c r="AJ13" s="933"/>
      <c r="AK13" s="933"/>
      <c r="AL13" s="933"/>
      <c r="AM13" s="933"/>
      <c r="AN13" s="933"/>
      <c r="AO13" s="933"/>
      <c r="AP13" s="933"/>
      <c r="AQ13" s="933"/>
      <c r="AR13" s="2356"/>
      <c r="AS13" s="2357"/>
      <c r="AT13" s="2357"/>
      <c r="AU13" s="2358" t="s">
        <v>119</v>
      </c>
      <c r="AV13" s="2359"/>
      <c r="AW13" s="96"/>
      <c r="AX13" s="2375"/>
      <c r="AY13" s="933"/>
      <c r="AZ13" s="933"/>
      <c r="BA13" s="2376" t="str">
        <f t="shared" si="1"/>
        <v/>
      </c>
      <c r="BB13" s="2376"/>
      <c r="BC13" s="2376"/>
      <c r="BD13" s="2376" t="str">
        <f t="shared" si="2"/>
        <v/>
      </c>
      <c r="BE13" s="2376"/>
      <c r="BF13" s="2376"/>
      <c r="BG13" s="2376" t="str">
        <f t="shared" si="3"/>
        <v/>
      </c>
      <c r="BH13" s="2376"/>
      <c r="BI13" s="2376"/>
      <c r="BJ13" s="2376" t="str">
        <f t="shared" si="4"/>
        <v/>
      </c>
      <c r="BK13" s="2376"/>
      <c r="BL13" s="2376"/>
      <c r="BM13" s="1684" t="str">
        <f>IFERROR(SQRT(AL13/AL12)*AO12,"")</f>
        <v/>
      </c>
      <c r="BN13" s="1684"/>
      <c r="BO13" s="2395"/>
      <c r="BP13" s="1684" t="e">
        <f>BD13/BG13</f>
        <v>#VALUE!</v>
      </c>
      <c r="BQ13" s="1684"/>
      <c r="BR13" s="2403"/>
      <c r="BS13" s="5"/>
      <c r="BT13" s="5"/>
      <c r="BU13" s="5"/>
      <c r="BV13" s="5"/>
      <c r="BW13" s="5"/>
      <c r="BX13" s="5"/>
      <c r="BY13" s="5"/>
      <c r="BZ13" s="5"/>
      <c r="CA13" s="5"/>
      <c r="CB13" s="5"/>
      <c r="CC13" s="5"/>
      <c r="CD13" s="5"/>
      <c r="CE13" s="5"/>
      <c r="CF13" s="5"/>
    </row>
    <row r="14" spans="1:84" ht="12" customHeight="1" x14ac:dyDescent="0.25">
      <c r="A14" s="2347"/>
      <c r="B14" s="2348"/>
      <c r="C14" s="2348"/>
      <c r="D14" s="2348"/>
      <c r="E14" s="2348"/>
      <c r="F14" s="2348"/>
      <c r="G14" s="2349"/>
      <c r="H14" s="2332" t="s">
        <v>102</v>
      </c>
      <c r="I14" s="2333"/>
      <c r="J14" s="2333"/>
      <c r="K14" s="2333"/>
      <c r="L14" s="2333"/>
      <c r="M14" s="2334"/>
      <c r="N14" s="2335"/>
      <c r="O14" s="2335"/>
      <c r="P14" s="2335"/>
      <c r="Q14" s="2324"/>
      <c r="R14" s="2324"/>
      <c r="S14" s="2324"/>
      <c r="T14" s="2324"/>
      <c r="U14" s="2324"/>
      <c r="V14" s="2324"/>
      <c r="W14" s="2324"/>
      <c r="X14" s="2324"/>
      <c r="Y14" s="2324"/>
      <c r="Z14" s="2324"/>
      <c r="AA14" s="2324"/>
      <c r="AB14" s="2324"/>
      <c r="AC14" s="2324"/>
      <c r="AD14" s="2324"/>
      <c r="AE14" s="2324"/>
      <c r="AF14" s="2324"/>
      <c r="AG14" s="2324"/>
      <c r="AH14" s="2324"/>
      <c r="AI14" s="2321" t="str">
        <f t="shared" si="0"/>
        <v/>
      </c>
      <c r="AJ14" s="2322"/>
      <c r="AK14" s="2323"/>
      <c r="AL14" s="2324"/>
      <c r="AM14" s="2324"/>
      <c r="AN14" s="2324"/>
      <c r="AO14" s="2324"/>
      <c r="AP14" s="2324"/>
      <c r="AQ14" s="2324"/>
      <c r="AR14" s="2353" t="s">
        <v>99</v>
      </c>
      <c r="AS14" s="2354"/>
      <c r="AT14" s="2354"/>
      <c r="AU14" s="2354"/>
      <c r="AV14" s="2355"/>
      <c r="AW14" s="96"/>
      <c r="AX14" s="2373"/>
      <c r="AY14" s="2374"/>
      <c r="AZ14" s="2374"/>
      <c r="BA14" s="2328" t="str">
        <f t="shared" si="1"/>
        <v/>
      </c>
      <c r="BB14" s="2328"/>
      <c r="BC14" s="2328"/>
      <c r="BD14" s="2328" t="str">
        <f t="shared" si="2"/>
        <v/>
      </c>
      <c r="BE14" s="2328"/>
      <c r="BF14" s="2328"/>
      <c r="BG14" s="2328" t="str">
        <f t="shared" si="3"/>
        <v/>
      </c>
      <c r="BH14" s="2328"/>
      <c r="BI14" s="2328"/>
      <c r="BJ14" s="2328" t="str">
        <f t="shared" si="4"/>
        <v/>
      </c>
      <c r="BK14" s="2328"/>
      <c r="BL14" s="2328"/>
      <c r="BM14" s="2396" t="s">
        <v>99</v>
      </c>
      <c r="BN14" s="2397"/>
      <c r="BO14" s="2398"/>
      <c r="BP14" s="2396" t="s">
        <v>99</v>
      </c>
      <c r="BQ14" s="2397"/>
      <c r="BR14" s="2402"/>
      <c r="BS14" s="5"/>
      <c r="BT14" s="5"/>
      <c r="BU14" s="5"/>
      <c r="BV14" s="5"/>
      <c r="BW14" s="5"/>
      <c r="BX14" s="5"/>
      <c r="BY14" s="5"/>
      <c r="BZ14" s="5"/>
      <c r="CA14" s="5"/>
      <c r="CB14" s="5"/>
      <c r="CC14" s="5"/>
      <c r="CD14" s="5"/>
      <c r="CE14" s="5"/>
      <c r="CF14" s="5"/>
    </row>
    <row r="15" spans="1:84" s="10" customFormat="1" ht="12" customHeight="1" x14ac:dyDescent="0.25">
      <c r="A15" s="2350"/>
      <c r="B15" s="2351"/>
      <c r="C15" s="2351"/>
      <c r="D15" s="2351"/>
      <c r="E15" s="2351"/>
      <c r="F15" s="2351"/>
      <c r="G15" s="2352"/>
      <c r="H15" s="2329" t="s">
        <v>101</v>
      </c>
      <c r="I15" s="2330"/>
      <c r="J15" s="2330"/>
      <c r="K15" s="2330"/>
      <c r="L15" s="2330"/>
      <c r="M15" s="2331"/>
      <c r="N15" s="2339"/>
      <c r="O15" s="2339"/>
      <c r="P15" s="2339"/>
      <c r="Q15" s="933"/>
      <c r="R15" s="933"/>
      <c r="S15" s="933"/>
      <c r="T15" s="933"/>
      <c r="U15" s="933"/>
      <c r="V15" s="933"/>
      <c r="W15" s="933"/>
      <c r="X15" s="933"/>
      <c r="Y15" s="933"/>
      <c r="Z15" s="933"/>
      <c r="AA15" s="933"/>
      <c r="AB15" s="933"/>
      <c r="AC15" s="933"/>
      <c r="AD15" s="933"/>
      <c r="AE15" s="933"/>
      <c r="AF15" s="933"/>
      <c r="AG15" s="933"/>
      <c r="AH15" s="933"/>
      <c r="AI15" s="928" t="str">
        <f t="shared" si="0"/>
        <v/>
      </c>
      <c r="AJ15" s="929"/>
      <c r="AK15" s="930"/>
      <c r="AL15" s="933"/>
      <c r="AM15" s="933"/>
      <c r="AN15" s="933"/>
      <c r="AO15" s="933"/>
      <c r="AP15" s="933"/>
      <c r="AQ15" s="933"/>
      <c r="AR15" s="2356"/>
      <c r="AS15" s="2357"/>
      <c r="AT15" s="2357"/>
      <c r="AU15" s="2358" t="s">
        <v>119</v>
      </c>
      <c r="AV15" s="2359"/>
      <c r="AW15" s="96"/>
      <c r="AX15" s="2375"/>
      <c r="AY15" s="933"/>
      <c r="AZ15" s="933"/>
      <c r="BA15" s="2376" t="str">
        <f t="shared" si="1"/>
        <v/>
      </c>
      <c r="BB15" s="2376"/>
      <c r="BC15" s="2376"/>
      <c r="BD15" s="2376" t="str">
        <f t="shared" si="2"/>
        <v/>
      </c>
      <c r="BE15" s="2376"/>
      <c r="BF15" s="2376"/>
      <c r="BG15" s="2376" t="str">
        <f t="shared" si="3"/>
        <v/>
      </c>
      <c r="BH15" s="2376"/>
      <c r="BI15" s="2376"/>
      <c r="BJ15" s="2376" t="str">
        <f t="shared" si="4"/>
        <v/>
      </c>
      <c r="BK15" s="2376"/>
      <c r="BL15" s="2376"/>
      <c r="BM15" s="1684" t="str">
        <f>IFERROR(SQRT(AL15/AL14)*AO14,"")</f>
        <v/>
      </c>
      <c r="BN15" s="1684"/>
      <c r="BO15" s="2395"/>
      <c r="BP15" s="1684" t="e">
        <f>BD15/BG15</f>
        <v>#VALUE!</v>
      </c>
      <c r="BQ15" s="1684"/>
      <c r="BR15" s="2403"/>
      <c r="BS15" s="5"/>
      <c r="BT15" s="5"/>
      <c r="BU15" s="5"/>
      <c r="BV15" s="5"/>
      <c r="BW15" s="5"/>
      <c r="BX15" s="5"/>
      <c r="BY15" s="5"/>
      <c r="BZ15" s="5"/>
      <c r="CA15" s="5"/>
      <c r="CB15" s="5"/>
      <c r="CC15" s="5"/>
      <c r="CD15" s="5"/>
      <c r="CE15" s="5"/>
      <c r="CF15" s="5"/>
    </row>
    <row r="16" spans="1:84" ht="12" customHeight="1" x14ac:dyDescent="0.25">
      <c r="A16" s="2347"/>
      <c r="B16" s="2348"/>
      <c r="C16" s="2348"/>
      <c r="D16" s="2348"/>
      <c r="E16" s="2348"/>
      <c r="F16" s="2348"/>
      <c r="G16" s="2349"/>
      <c r="H16" s="2332" t="s">
        <v>102</v>
      </c>
      <c r="I16" s="2333"/>
      <c r="J16" s="2333"/>
      <c r="K16" s="2333"/>
      <c r="L16" s="2333"/>
      <c r="M16" s="2334"/>
      <c r="N16" s="2335"/>
      <c r="O16" s="2335"/>
      <c r="P16" s="2335"/>
      <c r="Q16" s="2324"/>
      <c r="R16" s="2324"/>
      <c r="S16" s="2324"/>
      <c r="T16" s="2324"/>
      <c r="U16" s="2324"/>
      <c r="V16" s="2324"/>
      <c r="W16" s="2324"/>
      <c r="X16" s="2324"/>
      <c r="Y16" s="2324"/>
      <c r="Z16" s="2324"/>
      <c r="AA16" s="2324"/>
      <c r="AB16" s="2324"/>
      <c r="AC16" s="2324"/>
      <c r="AD16" s="2324"/>
      <c r="AE16" s="2324"/>
      <c r="AF16" s="2324"/>
      <c r="AG16" s="2324"/>
      <c r="AH16" s="2324"/>
      <c r="AI16" s="2321" t="str">
        <f t="shared" si="0"/>
        <v/>
      </c>
      <c r="AJ16" s="2322"/>
      <c r="AK16" s="2323"/>
      <c r="AL16" s="2324"/>
      <c r="AM16" s="2324"/>
      <c r="AN16" s="2324"/>
      <c r="AO16" s="2324"/>
      <c r="AP16" s="2324"/>
      <c r="AQ16" s="2324"/>
      <c r="AR16" s="2353" t="s">
        <v>99</v>
      </c>
      <c r="AS16" s="2354"/>
      <c r="AT16" s="2354"/>
      <c r="AU16" s="2354"/>
      <c r="AV16" s="2355"/>
      <c r="AW16" s="96"/>
      <c r="AX16" s="2373"/>
      <c r="AY16" s="2374"/>
      <c r="AZ16" s="2374"/>
      <c r="BA16" s="2328" t="str">
        <f t="shared" si="1"/>
        <v/>
      </c>
      <c r="BB16" s="2328"/>
      <c r="BC16" s="2328"/>
      <c r="BD16" s="2328" t="str">
        <f t="shared" si="2"/>
        <v/>
      </c>
      <c r="BE16" s="2328"/>
      <c r="BF16" s="2328"/>
      <c r="BG16" s="2328" t="str">
        <f t="shared" si="3"/>
        <v/>
      </c>
      <c r="BH16" s="2328"/>
      <c r="BI16" s="2328"/>
      <c r="BJ16" s="2328" t="str">
        <f t="shared" si="4"/>
        <v/>
      </c>
      <c r="BK16" s="2328"/>
      <c r="BL16" s="2328"/>
      <c r="BM16" s="2396" t="s">
        <v>99</v>
      </c>
      <c r="BN16" s="2397"/>
      <c r="BO16" s="2398"/>
      <c r="BP16" s="2396" t="s">
        <v>99</v>
      </c>
      <c r="BQ16" s="2397"/>
      <c r="BR16" s="2402"/>
      <c r="BS16" s="5"/>
      <c r="BT16" s="5"/>
      <c r="BU16" s="5"/>
      <c r="BV16" s="5"/>
      <c r="BW16" s="5"/>
      <c r="BX16" s="5"/>
      <c r="BY16" s="5"/>
      <c r="BZ16" s="5"/>
      <c r="CA16" s="5"/>
      <c r="CB16" s="5"/>
      <c r="CC16" s="5"/>
      <c r="CD16" s="5"/>
      <c r="CE16" s="5"/>
      <c r="CF16" s="5"/>
    </row>
    <row r="17" spans="1:84" ht="12" customHeight="1" x14ac:dyDescent="0.25">
      <c r="A17" s="2350"/>
      <c r="B17" s="2351"/>
      <c r="C17" s="2351"/>
      <c r="D17" s="2351"/>
      <c r="E17" s="2351"/>
      <c r="F17" s="2351"/>
      <c r="G17" s="2352"/>
      <c r="H17" s="2329" t="s">
        <v>101</v>
      </c>
      <c r="I17" s="2330"/>
      <c r="J17" s="2330"/>
      <c r="K17" s="2330"/>
      <c r="L17" s="2330"/>
      <c r="M17" s="2331"/>
      <c r="N17" s="950"/>
      <c r="O17" s="950"/>
      <c r="P17" s="950"/>
      <c r="Q17" s="933"/>
      <c r="R17" s="933"/>
      <c r="S17" s="933"/>
      <c r="T17" s="933"/>
      <c r="U17" s="933"/>
      <c r="V17" s="933"/>
      <c r="W17" s="933"/>
      <c r="X17" s="933"/>
      <c r="Y17" s="933"/>
      <c r="Z17" s="933"/>
      <c r="AA17" s="933"/>
      <c r="AB17" s="933"/>
      <c r="AC17" s="933"/>
      <c r="AD17" s="933"/>
      <c r="AE17" s="933"/>
      <c r="AF17" s="933"/>
      <c r="AG17" s="933"/>
      <c r="AH17" s="933"/>
      <c r="AI17" s="928" t="str">
        <f t="shared" si="0"/>
        <v/>
      </c>
      <c r="AJ17" s="929"/>
      <c r="AK17" s="930"/>
      <c r="AL17" s="933"/>
      <c r="AM17" s="933"/>
      <c r="AN17" s="933"/>
      <c r="AO17" s="933"/>
      <c r="AP17" s="933"/>
      <c r="AQ17" s="933"/>
      <c r="AR17" s="2356"/>
      <c r="AS17" s="2357"/>
      <c r="AT17" s="2357"/>
      <c r="AU17" s="2358" t="s">
        <v>119</v>
      </c>
      <c r="AV17" s="2359"/>
      <c r="AW17" s="96"/>
      <c r="AX17" s="2375"/>
      <c r="AY17" s="933"/>
      <c r="AZ17" s="933"/>
      <c r="BA17" s="2376" t="str">
        <f t="shared" si="1"/>
        <v/>
      </c>
      <c r="BB17" s="2376"/>
      <c r="BC17" s="2376"/>
      <c r="BD17" s="2376" t="str">
        <f t="shared" si="2"/>
        <v/>
      </c>
      <c r="BE17" s="2376"/>
      <c r="BF17" s="2376"/>
      <c r="BG17" s="2376" t="str">
        <f t="shared" si="3"/>
        <v/>
      </c>
      <c r="BH17" s="2376"/>
      <c r="BI17" s="2376"/>
      <c r="BJ17" s="2376" t="str">
        <f t="shared" si="4"/>
        <v/>
      </c>
      <c r="BK17" s="2376"/>
      <c r="BL17" s="2376"/>
      <c r="BM17" s="1684" t="str">
        <f>IFERROR(SQRT(AL17/AL16)*AO16,"")</f>
        <v/>
      </c>
      <c r="BN17" s="1684"/>
      <c r="BO17" s="2395"/>
      <c r="BP17" s="1684" t="e">
        <f>BD17/BG17</f>
        <v>#VALUE!</v>
      </c>
      <c r="BQ17" s="1684"/>
      <c r="BR17" s="2403"/>
      <c r="BS17" s="5"/>
      <c r="BT17" s="5"/>
      <c r="BU17" s="5"/>
      <c r="BV17" s="5"/>
      <c r="BW17" s="5"/>
      <c r="BX17" s="5"/>
      <c r="BY17" s="5"/>
      <c r="BZ17" s="5"/>
      <c r="CA17" s="5"/>
      <c r="CB17" s="5"/>
      <c r="CC17" s="5"/>
      <c r="CD17" s="5"/>
      <c r="CE17" s="5"/>
      <c r="CF17" s="5"/>
    </row>
    <row r="18" spans="1:84" ht="12" customHeight="1" x14ac:dyDescent="0.25">
      <c r="A18" s="2347"/>
      <c r="B18" s="2348"/>
      <c r="C18" s="2348"/>
      <c r="D18" s="2348"/>
      <c r="E18" s="2348"/>
      <c r="F18" s="2348"/>
      <c r="G18" s="2349"/>
      <c r="H18" s="2332" t="s">
        <v>102</v>
      </c>
      <c r="I18" s="2333"/>
      <c r="J18" s="2333"/>
      <c r="K18" s="2333"/>
      <c r="L18" s="2333"/>
      <c r="M18" s="2334"/>
      <c r="N18" s="2335"/>
      <c r="O18" s="2335"/>
      <c r="P18" s="2335"/>
      <c r="Q18" s="2324"/>
      <c r="R18" s="2324"/>
      <c r="S18" s="2324"/>
      <c r="T18" s="2324"/>
      <c r="U18" s="2324"/>
      <c r="V18" s="2324"/>
      <c r="W18" s="2324"/>
      <c r="X18" s="2324"/>
      <c r="Y18" s="2324"/>
      <c r="Z18" s="2324"/>
      <c r="AA18" s="2324"/>
      <c r="AB18" s="2324"/>
      <c r="AC18" s="2324"/>
      <c r="AD18" s="2324"/>
      <c r="AE18" s="2324"/>
      <c r="AF18" s="2324"/>
      <c r="AG18" s="2324"/>
      <c r="AH18" s="2324"/>
      <c r="AI18" s="2321" t="str">
        <f t="shared" si="0"/>
        <v/>
      </c>
      <c r="AJ18" s="2322"/>
      <c r="AK18" s="2323"/>
      <c r="AL18" s="2324"/>
      <c r="AM18" s="2324"/>
      <c r="AN18" s="2324"/>
      <c r="AO18" s="2324"/>
      <c r="AP18" s="2324"/>
      <c r="AQ18" s="2324"/>
      <c r="AR18" s="2353" t="s">
        <v>99</v>
      </c>
      <c r="AS18" s="2354"/>
      <c r="AT18" s="2354"/>
      <c r="AU18" s="2354"/>
      <c r="AV18" s="2355"/>
      <c r="AW18" s="96"/>
      <c r="AX18" s="2373"/>
      <c r="AY18" s="2374"/>
      <c r="AZ18" s="2374"/>
      <c r="BA18" s="2328" t="str">
        <f t="shared" si="1"/>
        <v/>
      </c>
      <c r="BB18" s="2328"/>
      <c r="BC18" s="2328"/>
      <c r="BD18" s="2328" t="str">
        <f t="shared" si="2"/>
        <v/>
      </c>
      <c r="BE18" s="2328"/>
      <c r="BF18" s="2328"/>
      <c r="BG18" s="2328" t="str">
        <f t="shared" si="3"/>
        <v/>
      </c>
      <c r="BH18" s="2328"/>
      <c r="BI18" s="2328"/>
      <c r="BJ18" s="2328" t="str">
        <f t="shared" si="4"/>
        <v/>
      </c>
      <c r="BK18" s="2328"/>
      <c r="BL18" s="2328"/>
      <c r="BM18" s="2396" t="s">
        <v>99</v>
      </c>
      <c r="BN18" s="2397"/>
      <c r="BO18" s="2398"/>
      <c r="BP18" s="2396" t="s">
        <v>99</v>
      </c>
      <c r="BQ18" s="2397"/>
      <c r="BR18" s="2402"/>
      <c r="BS18" s="5"/>
      <c r="BT18" s="5"/>
      <c r="BU18" s="5"/>
      <c r="BV18" s="5"/>
      <c r="BW18" s="5"/>
      <c r="BX18" s="5"/>
      <c r="BY18" s="5"/>
      <c r="BZ18" s="5"/>
      <c r="CA18" s="5"/>
      <c r="CB18" s="5"/>
      <c r="CC18" s="5"/>
      <c r="CD18" s="5"/>
      <c r="CE18" s="5"/>
      <c r="CF18" s="5"/>
    </row>
    <row r="19" spans="1:84" ht="12" customHeight="1" x14ac:dyDescent="0.25">
      <c r="A19" s="2350"/>
      <c r="B19" s="2351"/>
      <c r="C19" s="2351"/>
      <c r="D19" s="2351"/>
      <c r="E19" s="2351"/>
      <c r="F19" s="2351"/>
      <c r="G19" s="2352"/>
      <c r="H19" s="2329" t="s">
        <v>101</v>
      </c>
      <c r="I19" s="2330"/>
      <c r="J19" s="2330"/>
      <c r="K19" s="2330"/>
      <c r="L19" s="2330"/>
      <c r="M19" s="2331"/>
      <c r="N19" s="950"/>
      <c r="O19" s="950"/>
      <c r="P19" s="950"/>
      <c r="Q19" s="933"/>
      <c r="R19" s="933"/>
      <c r="S19" s="933"/>
      <c r="T19" s="933"/>
      <c r="U19" s="933"/>
      <c r="V19" s="933"/>
      <c r="W19" s="933"/>
      <c r="X19" s="933"/>
      <c r="Y19" s="933"/>
      <c r="Z19" s="933"/>
      <c r="AA19" s="933"/>
      <c r="AB19" s="933"/>
      <c r="AC19" s="933"/>
      <c r="AD19" s="933"/>
      <c r="AE19" s="933"/>
      <c r="AF19" s="933"/>
      <c r="AG19" s="933"/>
      <c r="AH19" s="933"/>
      <c r="AI19" s="928" t="str">
        <f t="shared" si="0"/>
        <v/>
      </c>
      <c r="AJ19" s="929"/>
      <c r="AK19" s="930"/>
      <c r="AL19" s="933"/>
      <c r="AM19" s="933"/>
      <c r="AN19" s="933"/>
      <c r="AO19" s="933"/>
      <c r="AP19" s="933"/>
      <c r="AQ19" s="933"/>
      <c r="AR19" s="2356"/>
      <c r="AS19" s="2357"/>
      <c r="AT19" s="2357"/>
      <c r="AU19" s="2358" t="s">
        <v>119</v>
      </c>
      <c r="AV19" s="2359"/>
      <c r="AW19" s="96"/>
      <c r="AX19" s="2375"/>
      <c r="AY19" s="933"/>
      <c r="AZ19" s="933"/>
      <c r="BA19" s="2376" t="str">
        <f t="shared" si="1"/>
        <v/>
      </c>
      <c r="BB19" s="2376"/>
      <c r="BC19" s="2376"/>
      <c r="BD19" s="2376" t="str">
        <f t="shared" si="2"/>
        <v/>
      </c>
      <c r="BE19" s="2376"/>
      <c r="BF19" s="2376"/>
      <c r="BG19" s="2376" t="str">
        <f t="shared" si="3"/>
        <v/>
      </c>
      <c r="BH19" s="2376"/>
      <c r="BI19" s="2376"/>
      <c r="BJ19" s="2376" t="str">
        <f t="shared" si="4"/>
        <v/>
      </c>
      <c r="BK19" s="2376"/>
      <c r="BL19" s="2376"/>
      <c r="BM19" s="1684" t="str">
        <f>IFERROR(SQRT(AL19/AL18)*AO18,"")</f>
        <v/>
      </c>
      <c r="BN19" s="1684"/>
      <c r="BO19" s="2395"/>
      <c r="BP19" s="1684" t="e">
        <f>BD19/BG19</f>
        <v>#VALUE!</v>
      </c>
      <c r="BQ19" s="1684"/>
      <c r="BR19" s="2403"/>
      <c r="BS19" s="5"/>
      <c r="BT19" s="5"/>
      <c r="BU19" s="5"/>
      <c r="BV19" s="5"/>
      <c r="BW19" s="5"/>
      <c r="BX19" s="5"/>
      <c r="BY19" s="5"/>
      <c r="BZ19" s="5"/>
      <c r="CA19" s="5"/>
      <c r="CB19" s="5"/>
      <c r="CC19" s="5"/>
      <c r="CD19" s="5"/>
      <c r="CE19" s="5"/>
      <c r="CF19" s="5"/>
    </row>
    <row r="20" spans="1:84" ht="12" customHeight="1" x14ac:dyDescent="0.25">
      <c r="A20" s="2347"/>
      <c r="B20" s="2348"/>
      <c r="C20" s="2348"/>
      <c r="D20" s="2348"/>
      <c r="E20" s="2348"/>
      <c r="F20" s="2348"/>
      <c r="G20" s="2349"/>
      <c r="H20" s="2332" t="s">
        <v>102</v>
      </c>
      <c r="I20" s="2333"/>
      <c r="J20" s="2333"/>
      <c r="K20" s="2333"/>
      <c r="L20" s="2333"/>
      <c r="M20" s="2334"/>
      <c r="N20" s="2335"/>
      <c r="O20" s="2335"/>
      <c r="P20" s="2335"/>
      <c r="Q20" s="2324"/>
      <c r="R20" s="2324"/>
      <c r="S20" s="2324"/>
      <c r="T20" s="2324"/>
      <c r="U20" s="2324"/>
      <c r="V20" s="2324"/>
      <c r="W20" s="2324"/>
      <c r="X20" s="2324"/>
      <c r="Y20" s="2324"/>
      <c r="Z20" s="2324"/>
      <c r="AA20" s="2324"/>
      <c r="AB20" s="2324"/>
      <c r="AC20" s="2324"/>
      <c r="AD20" s="2324"/>
      <c r="AE20" s="2324"/>
      <c r="AF20" s="2324"/>
      <c r="AG20" s="2324"/>
      <c r="AH20" s="2324"/>
      <c r="AI20" s="2321" t="str">
        <f t="shared" si="0"/>
        <v/>
      </c>
      <c r="AJ20" s="2322"/>
      <c r="AK20" s="2323"/>
      <c r="AL20" s="2324"/>
      <c r="AM20" s="2324"/>
      <c r="AN20" s="2324"/>
      <c r="AO20" s="2324"/>
      <c r="AP20" s="2324"/>
      <c r="AQ20" s="2324"/>
      <c r="AR20" s="2353" t="s">
        <v>99</v>
      </c>
      <c r="AS20" s="2354"/>
      <c r="AT20" s="2354"/>
      <c r="AU20" s="2354"/>
      <c r="AV20" s="2355"/>
      <c r="AW20" s="96"/>
      <c r="AX20" s="2373"/>
      <c r="AY20" s="2374"/>
      <c r="AZ20" s="2374"/>
      <c r="BA20" s="2328" t="str">
        <f t="shared" si="1"/>
        <v/>
      </c>
      <c r="BB20" s="2328"/>
      <c r="BC20" s="2328"/>
      <c r="BD20" s="2328" t="str">
        <f t="shared" si="2"/>
        <v/>
      </c>
      <c r="BE20" s="2328"/>
      <c r="BF20" s="2328"/>
      <c r="BG20" s="2328" t="str">
        <f t="shared" si="3"/>
        <v/>
      </c>
      <c r="BH20" s="2328"/>
      <c r="BI20" s="2328"/>
      <c r="BJ20" s="2328" t="str">
        <f t="shared" si="4"/>
        <v/>
      </c>
      <c r="BK20" s="2328"/>
      <c r="BL20" s="2328"/>
      <c r="BM20" s="2396" t="s">
        <v>99</v>
      </c>
      <c r="BN20" s="2397"/>
      <c r="BO20" s="2398"/>
      <c r="BP20" s="2396" t="s">
        <v>99</v>
      </c>
      <c r="BQ20" s="2397"/>
      <c r="BR20" s="2402"/>
      <c r="BS20" s="5"/>
      <c r="BT20" s="5"/>
      <c r="BU20" s="5"/>
      <c r="BV20" s="5"/>
      <c r="BW20" s="5"/>
      <c r="BX20" s="5"/>
      <c r="BY20" s="5"/>
      <c r="BZ20" s="5"/>
      <c r="CA20" s="5"/>
      <c r="CB20" s="5"/>
      <c r="CC20" s="5"/>
      <c r="CD20" s="5"/>
      <c r="CE20" s="5"/>
      <c r="CF20" s="5"/>
    </row>
    <row r="21" spans="1:84" ht="12" customHeight="1" x14ac:dyDescent="0.25">
      <c r="A21" s="2350"/>
      <c r="B21" s="2351"/>
      <c r="C21" s="2351"/>
      <c r="D21" s="2351"/>
      <c r="E21" s="2351"/>
      <c r="F21" s="2351"/>
      <c r="G21" s="2352"/>
      <c r="H21" s="2329" t="s">
        <v>101</v>
      </c>
      <c r="I21" s="2330"/>
      <c r="J21" s="2330"/>
      <c r="K21" s="2330"/>
      <c r="L21" s="2330"/>
      <c r="M21" s="2331"/>
      <c r="N21" s="950"/>
      <c r="O21" s="950"/>
      <c r="P21" s="950"/>
      <c r="Q21" s="933"/>
      <c r="R21" s="933"/>
      <c r="S21" s="933"/>
      <c r="T21" s="933"/>
      <c r="U21" s="933"/>
      <c r="V21" s="933"/>
      <c r="W21" s="933"/>
      <c r="X21" s="933"/>
      <c r="Y21" s="933"/>
      <c r="Z21" s="933"/>
      <c r="AA21" s="933"/>
      <c r="AB21" s="933"/>
      <c r="AC21" s="933"/>
      <c r="AD21" s="933"/>
      <c r="AE21" s="933"/>
      <c r="AF21" s="933"/>
      <c r="AG21" s="933"/>
      <c r="AH21" s="933"/>
      <c r="AI21" s="928" t="str">
        <f t="shared" si="0"/>
        <v/>
      </c>
      <c r="AJ21" s="929"/>
      <c r="AK21" s="930"/>
      <c r="AL21" s="933"/>
      <c r="AM21" s="933"/>
      <c r="AN21" s="933"/>
      <c r="AO21" s="933"/>
      <c r="AP21" s="933"/>
      <c r="AQ21" s="933"/>
      <c r="AR21" s="2356"/>
      <c r="AS21" s="2357"/>
      <c r="AT21" s="2357"/>
      <c r="AU21" s="2358" t="s">
        <v>119</v>
      </c>
      <c r="AV21" s="2359"/>
      <c r="AW21" s="96"/>
      <c r="AX21" s="2375"/>
      <c r="AY21" s="933"/>
      <c r="AZ21" s="933"/>
      <c r="BA21" s="2376" t="str">
        <f t="shared" si="1"/>
        <v/>
      </c>
      <c r="BB21" s="2376"/>
      <c r="BC21" s="2376"/>
      <c r="BD21" s="2376" t="str">
        <f t="shared" si="2"/>
        <v/>
      </c>
      <c r="BE21" s="2376"/>
      <c r="BF21" s="2376"/>
      <c r="BG21" s="2376" t="str">
        <f t="shared" si="3"/>
        <v/>
      </c>
      <c r="BH21" s="2376"/>
      <c r="BI21" s="2376"/>
      <c r="BJ21" s="2376" t="str">
        <f t="shared" si="4"/>
        <v/>
      </c>
      <c r="BK21" s="2376"/>
      <c r="BL21" s="2376"/>
      <c r="BM21" s="1684" t="str">
        <f>IFERROR(SQRT(AL21/AL20)*AO20,"")</f>
        <v/>
      </c>
      <c r="BN21" s="1684"/>
      <c r="BO21" s="2395"/>
      <c r="BP21" s="1684" t="e">
        <f>BD21/BG21</f>
        <v>#VALUE!</v>
      </c>
      <c r="BQ21" s="1684"/>
      <c r="BR21" s="2403"/>
      <c r="BS21" s="5"/>
      <c r="BT21" s="5"/>
      <c r="BU21" s="5"/>
      <c r="BV21" s="5"/>
      <c r="BW21" s="5"/>
      <c r="BX21" s="5"/>
      <c r="BY21" s="5"/>
      <c r="BZ21" s="5"/>
      <c r="CA21" s="5"/>
      <c r="CB21" s="5"/>
      <c r="CC21" s="5"/>
      <c r="CD21" s="5"/>
      <c r="CE21" s="5"/>
      <c r="CF21" s="5"/>
    </row>
    <row r="22" spans="1:84" ht="12" customHeight="1" x14ac:dyDescent="0.25">
      <c r="A22" s="2347"/>
      <c r="B22" s="2348"/>
      <c r="C22" s="2348"/>
      <c r="D22" s="2348"/>
      <c r="E22" s="2348"/>
      <c r="F22" s="2348"/>
      <c r="G22" s="2349"/>
      <c r="H22" s="2332" t="s">
        <v>102</v>
      </c>
      <c r="I22" s="2333"/>
      <c r="J22" s="2333"/>
      <c r="K22" s="2333"/>
      <c r="L22" s="2333"/>
      <c r="M22" s="2334"/>
      <c r="N22" s="2335"/>
      <c r="O22" s="2335"/>
      <c r="P22" s="2335"/>
      <c r="Q22" s="2324"/>
      <c r="R22" s="2324"/>
      <c r="S22" s="2324"/>
      <c r="T22" s="2324"/>
      <c r="U22" s="2324"/>
      <c r="V22" s="2324"/>
      <c r="W22" s="2324"/>
      <c r="X22" s="2324"/>
      <c r="Y22" s="2324"/>
      <c r="Z22" s="2324"/>
      <c r="AA22" s="2324"/>
      <c r="AB22" s="2324"/>
      <c r="AC22" s="2324"/>
      <c r="AD22" s="2324"/>
      <c r="AE22" s="2324"/>
      <c r="AF22" s="2324"/>
      <c r="AG22" s="2324"/>
      <c r="AH22" s="2324"/>
      <c r="AI22" s="2321" t="str">
        <f t="shared" si="0"/>
        <v/>
      </c>
      <c r="AJ22" s="2322"/>
      <c r="AK22" s="2323"/>
      <c r="AL22" s="2324"/>
      <c r="AM22" s="2324"/>
      <c r="AN22" s="2324"/>
      <c r="AO22" s="2324"/>
      <c r="AP22" s="2324"/>
      <c r="AQ22" s="2324"/>
      <c r="AR22" s="2353" t="s">
        <v>99</v>
      </c>
      <c r="AS22" s="2354"/>
      <c r="AT22" s="2354"/>
      <c r="AU22" s="2354"/>
      <c r="AV22" s="2355"/>
      <c r="AW22" s="96"/>
      <c r="AX22" s="2373"/>
      <c r="AY22" s="2374"/>
      <c r="AZ22" s="2374"/>
      <c r="BA22" s="2328" t="str">
        <f t="shared" si="1"/>
        <v/>
      </c>
      <c r="BB22" s="2328"/>
      <c r="BC22" s="2328"/>
      <c r="BD22" s="2328" t="str">
        <f t="shared" si="2"/>
        <v/>
      </c>
      <c r="BE22" s="2328"/>
      <c r="BF22" s="2328"/>
      <c r="BG22" s="2328" t="str">
        <f t="shared" si="3"/>
        <v/>
      </c>
      <c r="BH22" s="2328"/>
      <c r="BI22" s="2328"/>
      <c r="BJ22" s="2328" t="str">
        <f t="shared" si="4"/>
        <v/>
      </c>
      <c r="BK22" s="2328"/>
      <c r="BL22" s="2328"/>
      <c r="BM22" s="2396" t="s">
        <v>99</v>
      </c>
      <c r="BN22" s="2397"/>
      <c r="BO22" s="2398"/>
      <c r="BP22" s="2396" t="s">
        <v>99</v>
      </c>
      <c r="BQ22" s="2397"/>
      <c r="BR22" s="2402"/>
      <c r="BS22" s="5"/>
      <c r="BT22" s="5"/>
      <c r="BU22" s="5"/>
      <c r="BV22" s="5"/>
      <c r="BW22" s="5"/>
      <c r="BX22" s="5"/>
      <c r="BY22" s="5"/>
      <c r="BZ22" s="5"/>
      <c r="CA22" s="5"/>
      <c r="CB22" s="5"/>
      <c r="CC22" s="5"/>
      <c r="CD22" s="5"/>
      <c r="CE22" s="5"/>
      <c r="CF22" s="5"/>
    </row>
    <row r="23" spans="1:84" ht="12" customHeight="1" x14ac:dyDescent="0.25">
      <c r="A23" s="2350"/>
      <c r="B23" s="2351"/>
      <c r="C23" s="2351"/>
      <c r="D23" s="2351"/>
      <c r="E23" s="2351"/>
      <c r="F23" s="2351"/>
      <c r="G23" s="2352"/>
      <c r="H23" s="2329" t="s">
        <v>101</v>
      </c>
      <c r="I23" s="2330"/>
      <c r="J23" s="2330"/>
      <c r="K23" s="2330"/>
      <c r="L23" s="2330"/>
      <c r="M23" s="2331"/>
      <c r="N23" s="950"/>
      <c r="O23" s="950"/>
      <c r="P23" s="950"/>
      <c r="Q23" s="933"/>
      <c r="R23" s="933"/>
      <c r="S23" s="933"/>
      <c r="T23" s="933"/>
      <c r="U23" s="933"/>
      <c r="V23" s="933"/>
      <c r="W23" s="933"/>
      <c r="X23" s="933"/>
      <c r="Y23" s="933"/>
      <c r="Z23" s="933"/>
      <c r="AA23" s="933"/>
      <c r="AB23" s="933"/>
      <c r="AC23" s="933"/>
      <c r="AD23" s="933"/>
      <c r="AE23" s="933"/>
      <c r="AF23" s="933"/>
      <c r="AG23" s="933"/>
      <c r="AH23" s="933"/>
      <c r="AI23" s="928" t="str">
        <f t="shared" si="0"/>
        <v/>
      </c>
      <c r="AJ23" s="929"/>
      <c r="AK23" s="930"/>
      <c r="AL23" s="933"/>
      <c r="AM23" s="933"/>
      <c r="AN23" s="933"/>
      <c r="AO23" s="933"/>
      <c r="AP23" s="933"/>
      <c r="AQ23" s="933"/>
      <c r="AR23" s="2356"/>
      <c r="AS23" s="2357"/>
      <c r="AT23" s="2357"/>
      <c r="AU23" s="2358" t="s">
        <v>119</v>
      </c>
      <c r="AV23" s="2359"/>
      <c r="AW23" s="96"/>
      <c r="AX23" s="2375"/>
      <c r="AY23" s="933"/>
      <c r="AZ23" s="933"/>
      <c r="BA23" s="2376" t="str">
        <f t="shared" si="1"/>
        <v/>
      </c>
      <c r="BB23" s="2376"/>
      <c r="BC23" s="2376"/>
      <c r="BD23" s="2376" t="str">
        <f t="shared" si="2"/>
        <v/>
      </c>
      <c r="BE23" s="2376"/>
      <c r="BF23" s="2376"/>
      <c r="BG23" s="2376" t="str">
        <f t="shared" si="3"/>
        <v/>
      </c>
      <c r="BH23" s="2376"/>
      <c r="BI23" s="2376"/>
      <c r="BJ23" s="2376" t="str">
        <f t="shared" si="4"/>
        <v/>
      </c>
      <c r="BK23" s="2376"/>
      <c r="BL23" s="2376"/>
      <c r="BM23" s="1684" t="str">
        <f>IFERROR(SQRT(AL23/AL22)*AO22,"")</f>
        <v/>
      </c>
      <c r="BN23" s="1684"/>
      <c r="BO23" s="2395"/>
      <c r="BP23" s="1684" t="e">
        <f>BD23/BG23</f>
        <v>#VALUE!</v>
      </c>
      <c r="BQ23" s="1684"/>
      <c r="BR23" s="2403"/>
      <c r="BS23" s="5"/>
      <c r="BT23" s="5"/>
      <c r="BU23" s="5"/>
      <c r="BV23" s="5"/>
      <c r="BW23" s="5"/>
      <c r="BX23" s="5"/>
      <c r="BY23" s="5"/>
      <c r="BZ23" s="5"/>
      <c r="CA23" s="5"/>
      <c r="CB23" s="5"/>
      <c r="CC23" s="5"/>
      <c r="CD23" s="5"/>
      <c r="CE23" s="5"/>
      <c r="CF23" s="5"/>
    </row>
    <row r="24" spans="1:84" ht="12" customHeight="1" x14ac:dyDescent="0.25">
      <c r="A24" s="2347"/>
      <c r="B24" s="2348"/>
      <c r="C24" s="2348"/>
      <c r="D24" s="2348"/>
      <c r="E24" s="2348"/>
      <c r="F24" s="2348"/>
      <c r="G24" s="2349"/>
      <c r="H24" s="2332" t="s">
        <v>102</v>
      </c>
      <c r="I24" s="2333"/>
      <c r="J24" s="2333"/>
      <c r="K24" s="2333"/>
      <c r="L24" s="2333"/>
      <c r="M24" s="2334"/>
      <c r="N24" s="2335"/>
      <c r="O24" s="2335"/>
      <c r="P24" s="2335"/>
      <c r="Q24" s="2324"/>
      <c r="R24" s="2324"/>
      <c r="S24" s="2324"/>
      <c r="T24" s="2324"/>
      <c r="U24" s="2324"/>
      <c r="V24" s="2324"/>
      <c r="W24" s="2324"/>
      <c r="X24" s="2324"/>
      <c r="Y24" s="2324"/>
      <c r="Z24" s="2324"/>
      <c r="AA24" s="2324"/>
      <c r="AB24" s="2324"/>
      <c r="AC24" s="2324"/>
      <c r="AD24" s="2324"/>
      <c r="AE24" s="2324"/>
      <c r="AF24" s="2324"/>
      <c r="AG24" s="2324"/>
      <c r="AH24" s="2324"/>
      <c r="AI24" s="2321" t="str">
        <f t="shared" si="0"/>
        <v/>
      </c>
      <c r="AJ24" s="2322"/>
      <c r="AK24" s="2323"/>
      <c r="AL24" s="2324"/>
      <c r="AM24" s="2324"/>
      <c r="AN24" s="2324"/>
      <c r="AO24" s="2324"/>
      <c r="AP24" s="2324"/>
      <c r="AQ24" s="2324"/>
      <c r="AR24" s="2353" t="s">
        <v>99</v>
      </c>
      <c r="AS24" s="2354"/>
      <c r="AT24" s="2354"/>
      <c r="AU24" s="2354"/>
      <c r="AV24" s="2355"/>
      <c r="AW24" s="96"/>
      <c r="AX24" s="2373"/>
      <c r="AY24" s="2374"/>
      <c r="AZ24" s="2374"/>
      <c r="BA24" s="2328" t="str">
        <f t="shared" si="1"/>
        <v/>
      </c>
      <c r="BB24" s="2328"/>
      <c r="BC24" s="2328"/>
      <c r="BD24" s="2328" t="str">
        <f t="shared" si="2"/>
        <v/>
      </c>
      <c r="BE24" s="2328"/>
      <c r="BF24" s="2328"/>
      <c r="BG24" s="2328" t="str">
        <f t="shared" si="3"/>
        <v/>
      </c>
      <c r="BH24" s="2328"/>
      <c r="BI24" s="2328"/>
      <c r="BJ24" s="2328" t="str">
        <f t="shared" si="4"/>
        <v/>
      </c>
      <c r="BK24" s="2328"/>
      <c r="BL24" s="2328"/>
      <c r="BM24" s="2396" t="s">
        <v>99</v>
      </c>
      <c r="BN24" s="2397"/>
      <c r="BO24" s="2398"/>
      <c r="BP24" s="2396" t="s">
        <v>99</v>
      </c>
      <c r="BQ24" s="2397"/>
      <c r="BR24" s="2402"/>
      <c r="BS24" s="5"/>
      <c r="BT24" s="5"/>
      <c r="BU24" s="5"/>
      <c r="BV24" s="5"/>
      <c r="BW24" s="5"/>
      <c r="BX24" s="5"/>
      <c r="BY24" s="5"/>
      <c r="BZ24" s="5"/>
      <c r="CA24" s="5"/>
      <c r="CB24" s="5"/>
      <c r="CC24" s="5"/>
      <c r="CD24" s="5"/>
      <c r="CE24" s="5"/>
      <c r="CF24" s="5"/>
    </row>
    <row r="25" spans="1:84" ht="12" customHeight="1" x14ac:dyDescent="0.25">
      <c r="A25" s="2350"/>
      <c r="B25" s="2351"/>
      <c r="C25" s="2351"/>
      <c r="D25" s="2351"/>
      <c r="E25" s="2351"/>
      <c r="F25" s="2351"/>
      <c r="G25" s="2352"/>
      <c r="H25" s="2329" t="s">
        <v>101</v>
      </c>
      <c r="I25" s="2330"/>
      <c r="J25" s="2330"/>
      <c r="K25" s="2330"/>
      <c r="L25" s="2330"/>
      <c r="M25" s="2331"/>
      <c r="N25" s="950"/>
      <c r="O25" s="950"/>
      <c r="P25" s="950"/>
      <c r="Q25" s="933"/>
      <c r="R25" s="933"/>
      <c r="S25" s="933"/>
      <c r="T25" s="933"/>
      <c r="U25" s="933"/>
      <c r="V25" s="933"/>
      <c r="W25" s="933"/>
      <c r="X25" s="933"/>
      <c r="Y25" s="933"/>
      <c r="Z25" s="933"/>
      <c r="AA25" s="933"/>
      <c r="AB25" s="933"/>
      <c r="AC25" s="933"/>
      <c r="AD25" s="933"/>
      <c r="AE25" s="933"/>
      <c r="AF25" s="933"/>
      <c r="AG25" s="933"/>
      <c r="AH25" s="933"/>
      <c r="AI25" s="928" t="str">
        <f t="shared" si="0"/>
        <v/>
      </c>
      <c r="AJ25" s="929"/>
      <c r="AK25" s="930"/>
      <c r="AL25" s="933"/>
      <c r="AM25" s="933"/>
      <c r="AN25" s="933"/>
      <c r="AO25" s="933"/>
      <c r="AP25" s="933"/>
      <c r="AQ25" s="933"/>
      <c r="AR25" s="2356"/>
      <c r="AS25" s="2357"/>
      <c r="AT25" s="2357"/>
      <c r="AU25" s="2358" t="s">
        <v>119</v>
      </c>
      <c r="AV25" s="2359"/>
      <c r="AW25" s="96"/>
      <c r="AX25" s="2375"/>
      <c r="AY25" s="933"/>
      <c r="AZ25" s="933"/>
      <c r="BA25" s="2376" t="str">
        <f t="shared" si="1"/>
        <v/>
      </c>
      <c r="BB25" s="2376"/>
      <c r="BC25" s="2376"/>
      <c r="BD25" s="2376" t="str">
        <f t="shared" si="2"/>
        <v/>
      </c>
      <c r="BE25" s="2376"/>
      <c r="BF25" s="2376"/>
      <c r="BG25" s="2376" t="str">
        <f t="shared" si="3"/>
        <v/>
      </c>
      <c r="BH25" s="2376"/>
      <c r="BI25" s="2376"/>
      <c r="BJ25" s="2376" t="str">
        <f t="shared" si="4"/>
        <v/>
      </c>
      <c r="BK25" s="2376"/>
      <c r="BL25" s="2376"/>
      <c r="BM25" s="1684" t="str">
        <f>IFERROR(SQRT(AL25/AL24)*AO24,"")</f>
        <v/>
      </c>
      <c r="BN25" s="1684"/>
      <c r="BO25" s="2395"/>
      <c r="BP25" s="1684" t="e">
        <f>BD25/BG25</f>
        <v>#VALUE!</v>
      </c>
      <c r="BQ25" s="1684"/>
      <c r="BR25" s="2403"/>
      <c r="BS25" s="5"/>
      <c r="BT25" s="5"/>
      <c r="BU25" s="5"/>
      <c r="BV25" s="5"/>
      <c r="BW25" s="5"/>
      <c r="BX25" s="5"/>
      <c r="BY25" s="5"/>
      <c r="BZ25" s="5"/>
      <c r="CA25" s="5"/>
      <c r="CB25" s="5"/>
      <c r="CC25" s="5"/>
      <c r="CD25" s="5"/>
      <c r="CE25" s="5"/>
      <c r="CF25" s="5"/>
    </row>
    <row r="26" spans="1:84" ht="12" customHeight="1" x14ac:dyDescent="0.25">
      <c r="A26" s="2347"/>
      <c r="B26" s="2348"/>
      <c r="C26" s="2348"/>
      <c r="D26" s="2348"/>
      <c r="E26" s="2348"/>
      <c r="F26" s="2348"/>
      <c r="G26" s="2349"/>
      <c r="H26" s="2332" t="s">
        <v>102</v>
      </c>
      <c r="I26" s="2333"/>
      <c r="J26" s="2333"/>
      <c r="K26" s="2333"/>
      <c r="L26" s="2333"/>
      <c r="M26" s="2334"/>
      <c r="N26" s="2335"/>
      <c r="O26" s="2335"/>
      <c r="P26" s="2335"/>
      <c r="Q26" s="2324"/>
      <c r="R26" s="2324"/>
      <c r="S26" s="2324"/>
      <c r="T26" s="2324"/>
      <c r="U26" s="2324"/>
      <c r="V26" s="2324"/>
      <c r="W26" s="2324"/>
      <c r="X26" s="2324"/>
      <c r="Y26" s="2324"/>
      <c r="Z26" s="2324"/>
      <c r="AA26" s="2324"/>
      <c r="AB26" s="2324"/>
      <c r="AC26" s="2324"/>
      <c r="AD26" s="2324"/>
      <c r="AE26" s="2324"/>
      <c r="AF26" s="2324"/>
      <c r="AG26" s="2324"/>
      <c r="AH26" s="2324"/>
      <c r="AI26" s="2321" t="str">
        <f t="shared" si="0"/>
        <v/>
      </c>
      <c r="AJ26" s="2322"/>
      <c r="AK26" s="2323"/>
      <c r="AL26" s="2324"/>
      <c r="AM26" s="2324"/>
      <c r="AN26" s="2324"/>
      <c r="AO26" s="2324"/>
      <c r="AP26" s="2324"/>
      <c r="AQ26" s="2324"/>
      <c r="AR26" s="2353" t="s">
        <v>99</v>
      </c>
      <c r="AS26" s="2354"/>
      <c r="AT26" s="2354"/>
      <c r="AU26" s="2354"/>
      <c r="AV26" s="2355"/>
      <c r="AW26" s="96"/>
      <c r="AX26" s="2373"/>
      <c r="AY26" s="2374"/>
      <c r="AZ26" s="2374"/>
      <c r="BA26" s="2328" t="str">
        <f t="shared" si="1"/>
        <v/>
      </c>
      <c r="BB26" s="2328"/>
      <c r="BC26" s="2328"/>
      <c r="BD26" s="2328" t="str">
        <f t="shared" si="2"/>
        <v/>
      </c>
      <c r="BE26" s="2328"/>
      <c r="BF26" s="2328"/>
      <c r="BG26" s="2328" t="str">
        <f t="shared" si="3"/>
        <v/>
      </c>
      <c r="BH26" s="2328"/>
      <c r="BI26" s="2328"/>
      <c r="BJ26" s="2328" t="str">
        <f t="shared" si="4"/>
        <v/>
      </c>
      <c r="BK26" s="2328"/>
      <c r="BL26" s="2328"/>
      <c r="BM26" s="2396" t="s">
        <v>99</v>
      </c>
      <c r="BN26" s="2397"/>
      <c r="BO26" s="2398"/>
      <c r="BP26" s="2396" t="s">
        <v>99</v>
      </c>
      <c r="BQ26" s="2397"/>
      <c r="BR26" s="2402"/>
      <c r="BS26" s="5"/>
      <c r="BT26" s="5"/>
      <c r="BU26" s="5"/>
      <c r="BV26" s="5"/>
      <c r="BW26" s="5"/>
      <c r="BX26" s="5"/>
      <c r="BY26" s="5"/>
      <c r="BZ26" s="5"/>
      <c r="CA26" s="5"/>
      <c r="CB26" s="5"/>
      <c r="CC26" s="5"/>
      <c r="CD26" s="5"/>
      <c r="CE26" s="5"/>
      <c r="CF26" s="5"/>
    </row>
    <row r="27" spans="1:84" ht="12" customHeight="1" x14ac:dyDescent="0.25">
      <c r="A27" s="2350"/>
      <c r="B27" s="2351"/>
      <c r="C27" s="2351"/>
      <c r="D27" s="2351"/>
      <c r="E27" s="2351"/>
      <c r="F27" s="2351"/>
      <c r="G27" s="2352"/>
      <c r="H27" s="2329" t="s">
        <v>101</v>
      </c>
      <c r="I27" s="2330"/>
      <c r="J27" s="2330"/>
      <c r="K27" s="2330"/>
      <c r="L27" s="2330"/>
      <c r="M27" s="2331"/>
      <c r="N27" s="950"/>
      <c r="O27" s="950"/>
      <c r="P27" s="950"/>
      <c r="Q27" s="933"/>
      <c r="R27" s="933"/>
      <c r="S27" s="933"/>
      <c r="T27" s="933"/>
      <c r="U27" s="933"/>
      <c r="V27" s="933"/>
      <c r="W27" s="933"/>
      <c r="X27" s="933"/>
      <c r="Y27" s="933"/>
      <c r="Z27" s="933"/>
      <c r="AA27" s="933"/>
      <c r="AB27" s="933"/>
      <c r="AC27" s="2068"/>
      <c r="AD27" s="933"/>
      <c r="AE27" s="933"/>
      <c r="AF27" s="2068"/>
      <c r="AG27" s="933"/>
      <c r="AH27" s="933"/>
      <c r="AI27" s="2370" t="str">
        <f t="shared" si="0"/>
        <v/>
      </c>
      <c r="AJ27" s="2371"/>
      <c r="AK27" s="2372"/>
      <c r="AL27" s="2068"/>
      <c r="AM27" s="933"/>
      <c r="AN27" s="933"/>
      <c r="AO27" s="2068"/>
      <c r="AP27" s="933"/>
      <c r="AQ27" s="933"/>
      <c r="AR27" s="2356"/>
      <c r="AS27" s="2357"/>
      <c r="AT27" s="2357"/>
      <c r="AU27" s="2358" t="s">
        <v>119</v>
      </c>
      <c r="AV27" s="2359"/>
      <c r="AW27" s="96"/>
      <c r="AX27" s="2375"/>
      <c r="AY27" s="933"/>
      <c r="AZ27" s="933"/>
      <c r="BA27" s="2376" t="str">
        <f t="shared" si="1"/>
        <v/>
      </c>
      <c r="BB27" s="2376"/>
      <c r="BC27" s="2376"/>
      <c r="BD27" s="2376" t="str">
        <f t="shared" si="2"/>
        <v/>
      </c>
      <c r="BE27" s="2376"/>
      <c r="BF27" s="2376"/>
      <c r="BG27" s="2376" t="str">
        <f t="shared" si="3"/>
        <v/>
      </c>
      <c r="BH27" s="2376"/>
      <c r="BI27" s="2376"/>
      <c r="BJ27" s="2376" t="str">
        <f t="shared" si="4"/>
        <v/>
      </c>
      <c r="BK27" s="2376"/>
      <c r="BL27" s="2376"/>
      <c r="BM27" s="1684" t="str">
        <f>IFERROR(SQRT(AL27/AL26)*AO26,"")</f>
        <v/>
      </c>
      <c r="BN27" s="1684"/>
      <c r="BO27" s="2395"/>
      <c r="BP27" s="1684" t="e">
        <f>BD27/BG27</f>
        <v>#VALUE!</v>
      </c>
      <c r="BQ27" s="1684"/>
      <c r="BR27" s="2403"/>
      <c r="BS27" s="5"/>
      <c r="BT27" s="5"/>
      <c r="BU27" s="5"/>
      <c r="BV27" s="5"/>
      <c r="BW27" s="5"/>
      <c r="BX27" s="5"/>
      <c r="BY27" s="5"/>
      <c r="BZ27" s="5"/>
      <c r="CA27" s="5"/>
      <c r="CB27" s="5"/>
      <c r="CC27" s="5"/>
      <c r="CD27" s="5"/>
      <c r="CE27" s="5"/>
      <c r="CF27" s="5"/>
    </row>
    <row r="28" spans="1:84" ht="12" customHeight="1" x14ac:dyDescent="0.25">
      <c r="A28" s="2347"/>
      <c r="B28" s="2348"/>
      <c r="C28" s="2348"/>
      <c r="D28" s="2348"/>
      <c r="E28" s="2348"/>
      <c r="F28" s="2348"/>
      <c r="G28" s="2349"/>
      <c r="H28" s="2332" t="s">
        <v>102</v>
      </c>
      <c r="I28" s="2333"/>
      <c r="J28" s="2333"/>
      <c r="K28" s="2333"/>
      <c r="L28" s="2333"/>
      <c r="M28" s="2334"/>
      <c r="N28" s="2335"/>
      <c r="O28" s="2335"/>
      <c r="P28" s="2335"/>
      <c r="Q28" s="2324"/>
      <c r="R28" s="2324"/>
      <c r="S28" s="2324"/>
      <c r="T28" s="2324"/>
      <c r="U28" s="2324"/>
      <c r="V28" s="2324"/>
      <c r="W28" s="2324"/>
      <c r="X28" s="2324"/>
      <c r="Y28" s="2324"/>
      <c r="Z28" s="2324"/>
      <c r="AA28" s="2324"/>
      <c r="AB28" s="2324"/>
      <c r="AC28" s="2324"/>
      <c r="AD28" s="2324"/>
      <c r="AE28" s="2324"/>
      <c r="AF28" s="2324"/>
      <c r="AG28" s="2324"/>
      <c r="AH28" s="2324"/>
      <c r="AI28" s="2321" t="str">
        <f t="shared" si="0"/>
        <v/>
      </c>
      <c r="AJ28" s="2322"/>
      <c r="AK28" s="2323"/>
      <c r="AL28" s="2324"/>
      <c r="AM28" s="2324"/>
      <c r="AN28" s="2324"/>
      <c r="AO28" s="2324"/>
      <c r="AP28" s="2324"/>
      <c r="AQ28" s="2324"/>
      <c r="AR28" s="2353" t="s">
        <v>99</v>
      </c>
      <c r="AS28" s="2354"/>
      <c r="AT28" s="2354"/>
      <c r="AU28" s="2354"/>
      <c r="AV28" s="2355"/>
      <c r="AW28" s="96"/>
      <c r="AX28" s="2373"/>
      <c r="AY28" s="2374"/>
      <c r="AZ28" s="2374"/>
      <c r="BA28" s="2328" t="str">
        <f t="shared" si="1"/>
        <v/>
      </c>
      <c r="BB28" s="2328"/>
      <c r="BC28" s="2328"/>
      <c r="BD28" s="2328" t="str">
        <f t="shared" si="2"/>
        <v/>
      </c>
      <c r="BE28" s="2328"/>
      <c r="BF28" s="2328"/>
      <c r="BG28" s="2328" t="str">
        <f t="shared" si="3"/>
        <v/>
      </c>
      <c r="BH28" s="2328"/>
      <c r="BI28" s="2328"/>
      <c r="BJ28" s="2328" t="str">
        <f t="shared" si="4"/>
        <v/>
      </c>
      <c r="BK28" s="2328"/>
      <c r="BL28" s="2328"/>
      <c r="BM28" s="2396" t="s">
        <v>99</v>
      </c>
      <c r="BN28" s="2397"/>
      <c r="BO28" s="2398"/>
      <c r="BP28" s="2396" t="s">
        <v>99</v>
      </c>
      <c r="BQ28" s="2397"/>
      <c r="BR28" s="2402"/>
      <c r="BS28" s="5"/>
      <c r="BT28" s="5"/>
      <c r="BU28" s="5"/>
      <c r="BV28" s="5"/>
      <c r="BW28" s="5"/>
      <c r="BX28" s="5"/>
      <c r="BY28" s="5"/>
      <c r="BZ28" s="5"/>
      <c r="CA28" s="5"/>
      <c r="CB28" s="5"/>
      <c r="CC28" s="5"/>
      <c r="CD28" s="5"/>
      <c r="CE28" s="5"/>
      <c r="CF28" s="5"/>
    </row>
    <row r="29" spans="1:84" ht="12" customHeight="1" x14ac:dyDescent="0.25">
      <c r="A29" s="2350"/>
      <c r="B29" s="2351"/>
      <c r="C29" s="2351"/>
      <c r="D29" s="2351"/>
      <c r="E29" s="2351"/>
      <c r="F29" s="2351"/>
      <c r="G29" s="2352"/>
      <c r="H29" s="2329" t="s">
        <v>101</v>
      </c>
      <c r="I29" s="2330"/>
      <c r="J29" s="2330"/>
      <c r="K29" s="2330"/>
      <c r="L29" s="2330"/>
      <c r="M29" s="2331"/>
      <c r="N29" s="950"/>
      <c r="O29" s="950"/>
      <c r="P29" s="950"/>
      <c r="Q29" s="933"/>
      <c r="R29" s="933"/>
      <c r="S29" s="933"/>
      <c r="T29" s="933"/>
      <c r="U29" s="933"/>
      <c r="V29" s="933"/>
      <c r="W29" s="933"/>
      <c r="X29" s="933"/>
      <c r="Y29" s="933"/>
      <c r="Z29" s="933"/>
      <c r="AA29" s="933"/>
      <c r="AB29" s="933"/>
      <c r="AC29" s="933"/>
      <c r="AD29" s="933"/>
      <c r="AE29" s="933"/>
      <c r="AF29" s="933"/>
      <c r="AG29" s="933"/>
      <c r="AH29" s="933"/>
      <c r="AI29" s="928" t="str">
        <f t="shared" si="0"/>
        <v/>
      </c>
      <c r="AJ29" s="929"/>
      <c r="AK29" s="930"/>
      <c r="AL29" s="933"/>
      <c r="AM29" s="933"/>
      <c r="AN29" s="933"/>
      <c r="AO29" s="933"/>
      <c r="AP29" s="933"/>
      <c r="AQ29" s="933"/>
      <c r="AR29" s="2356"/>
      <c r="AS29" s="2357"/>
      <c r="AT29" s="2357"/>
      <c r="AU29" s="2358" t="s">
        <v>119</v>
      </c>
      <c r="AV29" s="2359"/>
      <c r="AW29" s="96"/>
      <c r="AX29" s="2375"/>
      <c r="AY29" s="933"/>
      <c r="AZ29" s="933"/>
      <c r="BA29" s="2376" t="str">
        <f t="shared" si="1"/>
        <v/>
      </c>
      <c r="BB29" s="2376"/>
      <c r="BC29" s="2376"/>
      <c r="BD29" s="2376" t="str">
        <f t="shared" si="2"/>
        <v/>
      </c>
      <c r="BE29" s="2376"/>
      <c r="BF29" s="2376"/>
      <c r="BG29" s="2376" t="str">
        <f t="shared" si="3"/>
        <v/>
      </c>
      <c r="BH29" s="2376"/>
      <c r="BI29" s="2376"/>
      <c r="BJ29" s="2376" t="str">
        <f t="shared" si="4"/>
        <v/>
      </c>
      <c r="BK29" s="2376"/>
      <c r="BL29" s="2376"/>
      <c r="BM29" s="1684" t="str">
        <f>IFERROR(SQRT(AL29/AL28)*AO28,"")</f>
        <v/>
      </c>
      <c r="BN29" s="1684"/>
      <c r="BO29" s="2395"/>
      <c r="BP29" s="1684" t="e">
        <f>BD29/BG29</f>
        <v>#VALUE!</v>
      </c>
      <c r="BQ29" s="1684"/>
      <c r="BR29" s="2403"/>
      <c r="BS29" s="5"/>
      <c r="BT29" s="5"/>
      <c r="BU29" s="5"/>
      <c r="BV29" s="5"/>
      <c r="BW29" s="5"/>
      <c r="BX29" s="5"/>
      <c r="BY29" s="5"/>
      <c r="BZ29" s="5"/>
      <c r="CA29" s="5"/>
      <c r="CB29" s="5"/>
      <c r="CC29" s="5"/>
      <c r="CD29" s="5"/>
      <c r="CE29" s="5"/>
      <c r="CF29" s="5"/>
    </row>
    <row r="30" spans="1:84" ht="12" customHeight="1" x14ac:dyDescent="0.25">
      <c r="A30" s="2347"/>
      <c r="B30" s="2348"/>
      <c r="C30" s="2348"/>
      <c r="D30" s="2348"/>
      <c r="E30" s="2348"/>
      <c r="F30" s="2348"/>
      <c r="G30" s="2349"/>
      <c r="H30" s="2332" t="s">
        <v>102</v>
      </c>
      <c r="I30" s="2333"/>
      <c r="J30" s="2333"/>
      <c r="K30" s="2333"/>
      <c r="L30" s="2333"/>
      <c r="M30" s="2334"/>
      <c r="N30" s="2335"/>
      <c r="O30" s="2335"/>
      <c r="P30" s="2335"/>
      <c r="Q30" s="2324"/>
      <c r="R30" s="2324"/>
      <c r="S30" s="2324"/>
      <c r="T30" s="2324"/>
      <c r="U30" s="2324"/>
      <c r="V30" s="2324"/>
      <c r="W30" s="2324"/>
      <c r="X30" s="2324"/>
      <c r="Y30" s="2324"/>
      <c r="Z30" s="2324"/>
      <c r="AA30" s="2324"/>
      <c r="AB30" s="2324"/>
      <c r="AC30" s="2324"/>
      <c r="AD30" s="2324"/>
      <c r="AE30" s="2324"/>
      <c r="AF30" s="2324"/>
      <c r="AG30" s="2324"/>
      <c r="AH30" s="2324"/>
      <c r="AI30" s="2321" t="str">
        <f t="shared" si="0"/>
        <v/>
      </c>
      <c r="AJ30" s="2322"/>
      <c r="AK30" s="2323"/>
      <c r="AL30" s="2324"/>
      <c r="AM30" s="2324"/>
      <c r="AN30" s="2324"/>
      <c r="AO30" s="2324"/>
      <c r="AP30" s="2324"/>
      <c r="AQ30" s="2324"/>
      <c r="AR30" s="2353" t="s">
        <v>99</v>
      </c>
      <c r="AS30" s="2354"/>
      <c r="AT30" s="2354"/>
      <c r="AU30" s="2354"/>
      <c r="AV30" s="2355"/>
      <c r="AW30" s="96"/>
      <c r="AX30" s="2373"/>
      <c r="AY30" s="2374"/>
      <c r="AZ30" s="2374"/>
      <c r="BA30" s="2328" t="str">
        <f t="shared" si="1"/>
        <v/>
      </c>
      <c r="BB30" s="2328"/>
      <c r="BC30" s="2328"/>
      <c r="BD30" s="2328" t="str">
        <f t="shared" si="2"/>
        <v/>
      </c>
      <c r="BE30" s="2328"/>
      <c r="BF30" s="2328"/>
      <c r="BG30" s="2328" t="str">
        <f t="shared" si="3"/>
        <v/>
      </c>
      <c r="BH30" s="2328"/>
      <c r="BI30" s="2328"/>
      <c r="BJ30" s="2328" t="str">
        <f t="shared" si="4"/>
        <v/>
      </c>
      <c r="BK30" s="2328"/>
      <c r="BL30" s="2328"/>
      <c r="BM30" s="2396" t="s">
        <v>99</v>
      </c>
      <c r="BN30" s="2397"/>
      <c r="BO30" s="2398"/>
      <c r="BP30" s="2396" t="s">
        <v>99</v>
      </c>
      <c r="BQ30" s="2397"/>
      <c r="BR30" s="2402"/>
      <c r="BS30" s="5"/>
      <c r="BT30" s="5"/>
      <c r="BU30" s="5"/>
      <c r="BV30" s="5"/>
      <c r="BW30" s="5"/>
      <c r="BX30" s="5"/>
      <c r="BY30" s="5"/>
      <c r="BZ30" s="5"/>
      <c r="CA30" s="5"/>
      <c r="CB30" s="5"/>
      <c r="CC30" s="5"/>
      <c r="CD30" s="5"/>
      <c r="CE30" s="5"/>
      <c r="CF30" s="5"/>
    </row>
    <row r="31" spans="1:84" ht="12" customHeight="1" x14ac:dyDescent="0.25">
      <c r="A31" s="2350"/>
      <c r="B31" s="2351"/>
      <c r="C31" s="2351"/>
      <c r="D31" s="2351"/>
      <c r="E31" s="2351"/>
      <c r="F31" s="2351"/>
      <c r="G31" s="2352"/>
      <c r="H31" s="2329" t="s">
        <v>101</v>
      </c>
      <c r="I31" s="2330"/>
      <c r="J31" s="2330"/>
      <c r="K31" s="2330"/>
      <c r="L31" s="2330"/>
      <c r="M31" s="2331"/>
      <c r="N31" s="950"/>
      <c r="O31" s="950"/>
      <c r="P31" s="950"/>
      <c r="Q31" s="933"/>
      <c r="R31" s="933"/>
      <c r="S31" s="933"/>
      <c r="T31" s="933"/>
      <c r="U31" s="933"/>
      <c r="V31" s="933"/>
      <c r="W31" s="933"/>
      <c r="X31" s="933"/>
      <c r="Y31" s="933"/>
      <c r="Z31" s="933"/>
      <c r="AA31" s="933"/>
      <c r="AB31" s="933"/>
      <c r="AC31" s="933"/>
      <c r="AD31" s="933"/>
      <c r="AE31" s="933"/>
      <c r="AF31" s="933"/>
      <c r="AG31" s="933"/>
      <c r="AH31" s="933"/>
      <c r="AI31" s="928" t="str">
        <f t="shared" si="0"/>
        <v/>
      </c>
      <c r="AJ31" s="929"/>
      <c r="AK31" s="930"/>
      <c r="AL31" s="933"/>
      <c r="AM31" s="933"/>
      <c r="AN31" s="933"/>
      <c r="AO31" s="933"/>
      <c r="AP31" s="933"/>
      <c r="AQ31" s="933"/>
      <c r="AR31" s="2356"/>
      <c r="AS31" s="2357"/>
      <c r="AT31" s="2357"/>
      <c r="AU31" s="2358" t="s">
        <v>119</v>
      </c>
      <c r="AV31" s="2359"/>
      <c r="AW31" s="96"/>
      <c r="AX31" s="2375"/>
      <c r="AY31" s="933"/>
      <c r="AZ31" s="933"/>
      <c r="BA31" s="2376" t="str">
        <f t="shared" si="1"/>
        <v/>
      </c>
      <c r="BB31" s="2376"/>
      <c r="BC31" s="2376"/>
      <c r="BD31" s="2376" t="str">
        <f t="shared" si="2"/>
        <v/>
      </c>
      <c r="BE31" s="2376"/>
      <c r="BF31" s="2376"/>
      <c r="BG31" s="2376" t="str">
        <f t="shared" si="3"/>
        <v/>
      </c>
      <c r="BH31" s="2376"/>
      <c r="BI31" s="2376"/>
      <c r="BJ31" s="2376" t="str">
        <f t="shared" si="4"/>
        <v/>
      </c>
      <c r="BK31" s="2376"/>
      <c r="BL31" s="2376"/>
      <c r="BM31" s="1684" t="str">
        <f>IFERROR(SQRT(AL31/AL30)*AO30,"")</f>
        <v/>
      </c>
      <c r="BN31" s="1684"/>
      <c r="BO31" s="2395"/>
      <c r="BP31" s="1684" t="e">
        <f>BD31/BG31</f>
        <v>#VALUE!</v>
      </c>
      <c r="BQ31" s="1684"/>
      <c r="BR31" s="2403"/>
      <c r="BS31" s="5"/>
      <c r="BT31" s="5"/>
      <c r="BU31" s="5"/>
      <c r="BV31" s="5"/>
      <c r="BW31" s="5"/>
      <c r="BX31" s="5"/>
      <c r="BY31" s="5"/>
      <c r="BZ31" s="5"/>
      <c r="CA31" s="5"/>
      <c r="CB31" s="5"/>
      <c r="CC31" s="5"/>
      <c r="CD31" s="5"/>
      <c r="CE31" s="5"/>
      <c r="CF31" s="5"/>
    </row>
    <row r="32" spans="1:84" ht="12" customHeight="1" x14ac:dyDescent="0.25">
      <c r="A32" s="2347"/>
      <c r="B32" s="2348"/>
      <c r="C32" s="2348"/>
      <c r="D32" s="2348"/>
      <c r="E32" s="2348"/>
      <c r="F32" s="2348"/>
      <c r="G32" s="2349"/>
      <c r="H32" s="2332" t="s">
        <v>102</v>
      </c>
      <c r="I32" s="2333"/>
      <c r="J32" s="2333"/>
      <c r="K32" s="2333"/>
      <c r="L32" s="2333"/>
      <c r="M32" s="2334"/>
      <c r="N32" s="2335"/>
      <c r="O32" s="2335"/>
      <c r="P32" s="2335"/>
      <c r="Q32" s="2324"/>
      <c r="R32" s="2324"/>
      <c r="S32" s="2324"/>
      <c r="T32" s="2324"/>
      <c r="U32" s="2324"/>
      <c r="V32" s="2324"/>
      <c r="W32" s="2324"/>
      <c r="X32" s="2324"/>
      <c r="Y32" s="2324"/>
      <c r="Z32" s="2324"/>
      <c r="AA32" s="2324"/>
      <c r="AB32" s="2324"/>
      <c r="AC32" s="2324"/>
      <c r="AD32" s="2324"/>
      <c r="AE32" s="2324"/>
      <c r="AF32" s="2324"/>
      <c r="AG32" s="2324"/>
      <c r="AH32" s="2324"/>
      <c r="AI32" s="2321" t="str">
        <f t="shared" si="0"/>
        <v/>
      </c>
      <c r="AJ32" s="2322"/>
      <c r="AK32" s="2323"/>
      <c r="AL32" s="2324"/>
      <c r="AM32" s="2324"/>
      <c r="AN32" s="2324"/>
      <c r="AO32" s="2324"/>
      <c r="AP32" s="2324"/>
      <c r="AQ32" s="2324"/>
      <c r="AR32" s="2353" t="s">
        <v>99</v>
      </c>
      <c r="AS32" s="2354"/>
      <c r="AT32" s="2354"/>
      <c r="AU32" s="2354"/>
      <c r="AV32" s="2355"/>
      <c r="AW32" s="96"/>
      <c r="AX32" s="2373"/>
      <c r="AY32" s="2374"/>
      <c r="AZ32" s="2374"/>
      <c r="BA32" s="2328" t="str">
        <f t="shared" si="1"/>
        <v/>
      </c>
      <c r="BB32" s="2328"/>
      <c r="BC32" s="2328"/>
      <c r="BD32" s="2328" t="str">
        <f t="shared" si="2"/>
        <v/>
      </c>
      <c r="BE32" s="2328"/>
      <c r="BF32" s="2328"/>
      <c r="BG32" s="2328" t="str">
        <f t="shared" si="3"/>
        <v/>
      </c>
      <c r="BH32" s="2328"/>
      <c r="BI32" s="2328"/>
      <c r="BJ32" s="2328" t="str">
        <f t="shared" si="4"/>
        <v/>
      </c>
      <c r="BK32" s="2328"/>
      <c r="BL32" s="2328"/>
      <c r="BM32" s="2396" t="s">
        <v>99</v>
      </c>
      <c r="BN32" s="2397"/>
      <c r="BO32" s="2398"/>
      <c r="BP32" s="2396" t="s">
        <v>99</v>
      </c>
      <c r="BQ32" s="2397"/>
      <c r="BR32" s="2402"/>
      <c r="BS32" s="5"/>
      <c r="BT32" s="5"/>
      <c r="BU32" s="5"/>
      <c r="BV32" s="5"/>
      <c r="BW32" s="5"/>
      <c r="BX32" s="5"/>
      <c r="BY32" s="5"/>
      <c r="BZ32" s="5"/>
      <c r="CA32" s="5"/>
      <c r="CB32" s="5"/>
      <c r="CC32" s="5"/>
      <c r="CD32" s="5"/>
      <c r="CE32" s="5"/>
      <c r="CF32" s="5"/>
    </row>
    <row r="33" spans="1:84" ht="12" customHeight="1" thickBot="1" x14ac:dyDescent="0.3">
      <c r="A33" s="2364"/>
      <c r="B33" s="2365"/>
      <c r="C33" s="2365"/>
      <c r="D33" s="2365"/>
      <c r="E33" s="2365"/>
      <c r="F33" s="2365"/>
      <c r="G33" s="2366"/>
      <c r="H33" s="2325" t="s">
        <v>101</v>
      </c>
      <c r="I33" s="2326"/>
      <c r="J33" s="2326"/>
      <c r="K33" s="2326"/>
      <c r="L33" s="2326"/>
      <c r="M33" s="2327"/>
      <c r="N33" s="1476"/>
      <c r="O33" s="1476"/>
      <c r="P33" s="1476"/>
      <c r="Q33" s="908"/>
      <c r="R33" s="908"/>
      <c r="S33" s="908"/>
      <c r="T33" s="908"/>
      <c r="U33" s="908"/>
      <c r="V33" s="908"/>
      <c r="W33" s="908"/>
      <c r="X33" s="908"/>
      <c r="Y33" s="908"/>
      <c r="Z33" s="908"/>
      <c r="AA33" s="908"/>
      <c r="AB33" s="908"/>
      <c r="AC33" s="908"/>
      <c r="AD33" s="908"/>
      <c r="AE33" s="908"/>
      <c r="AF33" s="908"/>
      <c r="AG33" s="908"/>
      <c r="AH33" s="908"/>
      <c r="AI33" s="880" t="str">
        <f t="shared" si="0"/>
        <v/>
      </c>
      <c r="AJ33" s="881"/>
      <c r="AK33" s="882"/>
      <c r="AL33" s="908"/>
      <c r="AM33" s="908"/>
      <c r="AN33" s="908"/>
      <c r="AO33" s="908"/>
      <c r="AP33" s="908"/>
      <c r="AQ33" s="908"/>
      <c r="AR33" s="2384"/>
      <c r="AS33" s="2385"/>
      <c r="AT33" s="2385"/>
      <c r="AU33" s="2368" t="s">
        <v>119</v>
      </c>
      <c r="AV33" s="2369"/>
      <c r="AW33" s="96"/>
      <c r="AX33" s="2383"/>
      <c r="AY33" s="908"/>
      <c r="AZ33" s="908"/>
      <c r="BA33" s="2367" t="str">
        <f t="shared" si="1"/>
        <v/>
      </c>
      <c r="BB33" s="2367"/>
      <c r="BC33" s="2367"/>
      <c r="BD33" s="2367" t="str">
        <f t="shared" si="2"/>
        <v/>
      </c>
      <c r="BE33" s="2367"/>
      <c r="BF33" s="2367"/>
      <c r="BG33" s="2367" t="str">
        <f t="shared" si="3"/>
        <v/>
      </c>
      <c r="BH33" s="2367"/>
      <c r="BI33" s="2367"/>
      <c r="BJ33" s="2367" t="str">
        <f t="shared" si="4"/>
        <v/>
      </c>
      <c r="BK33" s="2367"/>
      <c r="BL33" s="2367"/>
      <c r="BM33" s="1339" t="str">
        <f>IFERROR(SQRT(AL33/AL32)*AO32,"")</f>
        <v/>
      </c>
      <c r="BN33" s="1339"/>
      <c r="BO33" s="1340"/>
      <c r="BP33" s="1339" t="e">
        <f>BD33/BG33</f>
        <v>#VALUE!</v>
      </c>
      <c r="BQ33" s="1339"/>
      <c r="BR33" s="2404"/>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377" t="s">
        <v>417</v>
      </c>
      <c r="AD34" s="2378"/>
      <c r="AE34" s="2378"/>
      <c r="AF34" s="2378"/>
      <c r="AG34" s="2378"/>
      <c r="AH34" s="2378"/>
      <c r="AI34" s="2378"/>
      <c r="AJ34" s="2378"/>
      <c r="AK34" s="2378"/>
      <c r="AL34" s="2378"/>
      <c r="AM34" s="2378"/>
      <c r="AN34" s="2379"/>
      <c r="AO34" s="2328">
        <f>AR34</f>
        <v>0</v>
      </c>
      <c r="AP34" s="2328"/>
      <c r="AQ34" s="2328"/>
      <c r="AR34" s="278">
        <f>SUM(AO12,AO14,AO16,AO18,AO20,AO22,AO24,AO26,AO28,AO30,AO32)</f>
        <v>0</v>
      </c>
      <c r="AS34" s="274"/>
      <c r="AT34" s="274"/>
      <c r="AU34" s="274"/>
      <c r="AV34" s="275"/>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80" t="s">
        <v>416</v>
      </c>
      <c r="AD35" s="2381"/>
      <c r="AE35" s="2381"/>
      <c r="AF35" s="2381"/>
      <c r="AG35" s="2381"/>
      <c r="AH35" s="2381"/>
      <c r="AI35" s="2381"/>
      <c r="AJ35" s="2381"/>
      <c r="AK35" s="2381"/>
      <c r="AL35" s="2381"/>
      <c r="AM35" s="2381"/>
      <c r="AN35" s="2382"/>
      <c r="AO35" s="2319">
        <f>AR35</f>
        <v>0</v>
      </c>
      <c r="AP35" s="2319"/>
      <c r="AQ35" s="2319"/>
      <c r="AR35" s="279">
        <f>SUM(AO13,AO15,AO17,AO19,AO21,AO23,AO25,AO27,AO29,AO31,AO33)</f>
        <v>0</v>
      </c>
      <c r="AS35" s="276"/>
      <c r="AT35" s="276"/>
      <c r="AU35" s="276"/>
      <c r="AV35" s="277"/>
      <c r="AW35" s="96"/>
      <c r="AX35" s="1276" t="s">
        <v>696</v>
      </c>
      <c r="AY35" s="1277"/>
      <c r="AZ35" s="1277"/>
      <c r="BA35" s="1277"/>
      <c r="BB35" s="1277"/>
      <c r="BC35" s="1277"/>
      <c r="BD35" s="1277"/>
      <c r="BE35" s="1277"/>
      <c r="BF35" s="1277"/>
      <c r="BG35" s="1277"/>
      <c r="BH35" s="1277"/>
      <c r="BI35" s="1277"/>
      <c r="BJ35" s="1277"/>
      <c r="BK35" s="1277"/>
      <c r="BL35" s="1278"/>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973"/>
      <c r="AY36" s="974"/>
      <c r="AZ36" s="974"/>
      <c r="BA36" s="974"/>
      <c r="BB36" s="975"/>
      <c r="BC36" s="976"/>
      <c r="BD36" s="974"/>
      <c r="BE36" s="974"/>
      <c r="BF36" s="974"/>
      <c r="BG36" s="975"/>
      <c r="BH36" s="976"/>
      <c r="BI36" s="974"/>
      <c r="BJ36" s="974"/>
      <c r="BK36" s="974"/>
      <c r="BL36" s="97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969"/>
      <c r="AY37" s="945"/>
      <c r="AZ37" s="945"/>
      <c r="BA37" s="945"/>
      <c r="BB37" s="946"/>
      <c r="BC37" s="944"/>
      <c r="BD37" s="945"/>
      <c r="BE37" s="945"/>
      <c r="BF37" s="945"/>
      <c r="BG37" s="946"/>
      <c r="BH37" s="944"/>
      <c r="BI37" s="945"/>
      <c r="BJ37" s="945"/>
      <c r="BK37" s="945"/>
      <c r="BL37" s="94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969"/>
      <c r="AY38" s="945"/>
      <c r="AZ38" s="945"/>
      <c r="BA38" s="945"/>
      <c r="BB38" s="946"/>
      <c r="BC38" s="944"/>
      <c r="BD38" s="945"/>
      <c r="BE38" s="945"/>
      <c r="BF38" s="945"/>
      <c r="BG38" s="946"/>
      <c r="BH38" s="944"/>
      <c r="BI38" s="945"/>
      <c r="BJ38" s="945"/>
      <c r="BK38" s="945"/>
      <c r="BL38" s="94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969"/>
      <c r="AY39" s="945"/>
      <c r="AZ39" s="945"/>
      <c r="BA39" s="945"/>
      <c r="BB39" s="946"/>
      <c r="BC39" s="944"/>
      <c r="BD39" s="945"/>
      <c r="BE39" s="945"/>
      <c r="BF39" s="945"/>
      <c r="BG39" s="946"/>
      <c r="BH39" s="944"/>
      <c r="BI39" s="945"/>
      <c r="BJ39" s="945"/>
      <c r="BK39" s="945"/>
      <c r="BL39" s="94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969"/>
      <c r="AY40" s="945"/>
      <c r="AZ40" s="945"/>
      <c r="BA40" s="945"/>
      <c r="BB40" s="946"/>
      <c r="BC40" s="944"/>
      <c r="BD40" s="945"/>
      <c r="BE40" s="945"/>
      <c r="BF40" s="945"/>
      <c r="BG40" s="946"/>
      <c r="BH40" s="944"/>
      <c r="BI40" s="945"/>
      <c r="BJ40" s="945"/>
      <c r="BK40" s="945"/>
      <c r="BL40" s="94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52"/>
      <c r="AY41" s="942"/>
      <c r="AZ41" s="942"/>
      <c r="BA41" s="942"/>
      <c r="BB41" s="943"/>
      <c r="BC41" s="941"/>
      <c r="BD41" s="942"/>
      <c r="BE41" s="942"/>
      <c r="BF41" s="942"/>
      <c r="BG41" s="943"/>
      <c r="BH41" s="941"/>
      <c r="BI41" s="942"/>
      <c r="BJ41" s="942"/>
      <c r="BK41" s="942"/>
      <c r="BL41" s="95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99">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BD33:BF33"/>
    <mergeCell ref="BG33:BI33"/>
    <mergeCell ref="BJ33:BL33"/>
    <mergeCell ref="BM33:BO33"/>
    <mergeCell ref="AX32:AZ32"/>
    <mergeCell ref="BA32:BC32"/>
    <mergeCell ref="BD32:BF32"/>
    <mergeCell ref="BG32:BI32"/>
    <mergeCell ref="AX30:AZ30"/>
    <mergeCell ref="BA30:BC30"/>
    <mergeCell ref="BD30:BF30"/>
    <mergeCell ref="BG30:BI30"/>
    <mergeCell ref="BJ30:BL30"/>
    <mergeCell ref="BM30:BO30"/>
    <mergeCell ref="AX31:AZ31"/>
    <mergeCell ref="BA31:BC31"/>
    <mergeCell ref="BD31:BF31"/>
    <mergeCell ref="BG31:BI31"/>
    <mergeCell ref="BJ31:BL31"/>
    <mergeCell ref="BM31:BO31"/>
    <mergeCell ref="BJ32:BL32"/>
    <mergeCell ref="BM32:BO32"/>
    <mergeCell ref="BM29:BO29"/>
    <mergeCell ref="AX28:AZ28"/>
    <mergeCell ref="BD26:BF26"/>
    <mergeCell ref="BG26:BI26"/>
    <mergeCell ref="BJ26:BL26"/>
    <mergeCell ref="BM26:BO26"/>
    <mergeCell ref="AX27:AZ27"/>
    <mergeCell ref="BA27:BC27"/>
    <mergeCell ref="BD27:BF27"/>
    <mergeCell ref="BG27:BI27"/>
    <mergeCell ref="BA28:BC28"/>
    <mergeCell ref="BD28:BF28"/>
    <mergeCell ref="BG28:BI28"/>
    <mergeCell ref="BJ28:BL28"/>
    <mergeCell ref="BM28:BO28"/>
    <mergeCell ref="AX29:AZ29"/>
    <mergeCell ref="BA29:BC29"/>
    <mergeCell ref="BD29:BF29"/>
    <mergeCell ref="BG29:BI29"/>
    <mergeCell ref="BJ29:BL29"/>
    <mergeCell ref="BD25:BF25"/>
    <mergeCell ref="BG25:BI25"/>
    <mergeCell ref="BJ25:BL25"/>
    <mergeCell ref="BM25:BO25"/>
    <mergeCell ref="BJ27:BL27"/>
    <mergeCell ref="BM27:BO27"/>
    <mergeCell ref="BA26:BC26"/>
    <mergeCell ref="BD24:BF24"/>
    <mergeCell ref="BG24:BI24"/>
    <mergeCell ref="BJ24:BL24"/>
    <mergeCell ref="BM24:BO24"/>
    <mergeCell ref="BA24:BC24"/>
    <mergeCell ref="BA25:BC25"/>
    <mergeCell ref="BD22:BF22"/>
    <mergeCell ref="BG22:BI22"/>
    <mergeCell ref="BJ22:BL22"/>
    <mergeCell ref="BM22:BO22"/>
    <mergeCell ref="AX23:AZ23"/>
    <mergeCell ref="BA23:BC23"/>
    <mergeCell ref="BD23:BF23"/>
    <mergeCell ref="BG23:BI23"/>
    <mergeCell ref="BJ23:BL23"/>
    <mergeCell ref="BM23:BO23"/>
    <mergeCell ref="BA22:BC22"/>
    <mergeCell ref="AX22:AZ22"/>
    <mergeCell ref="BD20:BF20"/>
    <mergeCell ref="BG20:BI20"/>
    <mergeCell ref="BJ20:BL20"/>
    <mergeCell ref="BM20:BO20"/>
    <mergeCell ref="AX21:AZ21"/>
    <mergeCell ref="BA21:BC21"/>
    <mergeCell ref="BD21:BF21"/>
    <mergeCell ref="BG21:BI21"/>
    <mergeCell ref="BJ21:BL21"/>
    <mergeCell ref="BM21:BO21"/>
    <mergeCell ref="BD17:BF17"/>
    <mergeCell ref="BG17:BI17"/>
    <mergeCell ref="BJ17:BL17"/>
    <mergeCell ref="BM17:BO17"/>
    <mergeCell ref="BD18:BF18"/>
    <mergeCell ref="BG18:BI18"/>
    <mergeCell ref="BJ18:BL18"/>
    <mergeCell ref="BM18:BO18"/>
    <mergeCell ref="AX19:AZ19"/>
    <mergeCell ref="BA19:BC19"/>
    <mergeCell ref="BD19:BF19"/>
    <mergeCell ref="BG19:BI19"/>
    <mergeCell ref="BJ19:BL19"/>
    <mergeCell ref="BM19:BO19"/>
    <mergeCell ref="BD14:BF14"/>
    <mergeCell ref="BG14:BI14"/>
    <mergeCell ref="BJ14:BL14"/>
    <mergeCell ref="BM14:BO14"/>
    <mergeCell ref="BD15:BF15"/>
    <mergeCell ref="BG15:BI15"/>
    <mergeCell ref="BJ15:BL15"/>
    <mergeCell ref="BM15:BO15"/>
    <mergeCell ref="BD16:BF16"/>
    <mergeCell ref="BG16:BI16"/>
    <mergeCell ref="BJ16:BL16"/>
    <mergeCell ref="BM16:BO16"/>
    <mergeCell ref="AX9:AZ11"/>
    <mergeCell ref="BA9:BC11"/>
    <mergeCell ref="BD9:BF11"/>
    <mergeCell ref="BG9:BI11"/>
    <mergeCell ref="BJ9:BL11"/>
    <mergeCell ref="BM9:BO11"/>
    <mergeCell ref="AX13:AZ13"/>
    <mergeCell ref="BA13:BC13"/>
    <mergeCell ref="BD13:BF13"/>
    <mergeCell ref="BG13:BI13"/>
    <mergeCell ref="BJ13:BL13"/>
    <mergeCell ref="BM13:BO13"/>
    <mergeCell ref="AX12:AZ12"/>
    <mergeCell ref="BA12:BC12"/>
    <mergeCell ref="BD12:BF12"/>
    <mergeCell ref="BG12:BI12"/>
    <mergeCell ref="BJ12:BL12"/>
    <mergeCell ref="BM12:BO12"/>
    <mergeCell ref="AU23:AV23"/>
    <mergeCell ref="AU25:AV25"/>
    <mergeCell ref="AU27:AV27"/>
    <mergeCell ref="AX25:AZ25"/>
    <mergeCell ref="AX33:AZ33"/>
    <mergeCell ref="AX24:AZ24"/>
    <mergeCell ref="AX26:AZ26"/>
    <mergeCell ref="AR33:AT33"/>
    <mergeCell ref="AI28:AK28"/>
    <mergeCell ref="AL28:AN28"/>
    <mergeCell ref="AO28:AQ28"/>
    <mergeCell ref="AI29:AK29"/>
    <mergeCell ref="AL29:AN29"/>
    <mergeCell ref="AO29:AQ29"/>
    <mergeCell ref="AO27:AQ27"/>
    <mergeCell ref="AO33:AQ33"/>
    <mergeCell ref="AC34:AN34"/>
    <mergeCell ref="AC35:AN35"/>
    <mergeCell ref="AI17:AK17"/>
    <mergeCell ref="AL17:AN17"/>
    <mergeCell ref="AO17:AQ17"/>
    <mergeCell ref="AI18:AK18"/>
    <mergeCell ref="AL18:AN18"/>
    <mergeCell ref="AO18:AQ18"/>
    <mergeCell ref="AI19:AK19"/>
    <mergeCell ref="AI20:AK20"/>
    <mergeCell ref="AL20:AN20"/>
    <mergeCell ref="AO20:AQ20"/>
    <mergeCell ref="AL19:AN19"/>
    <mergeCell ref="AO19:AQ19"/>
    <mergeCell ref="AO21:AQ21"/>
    <mergeCell ref="AU15:AV15"/>
    <mergeCell ref="AU17:AV17"/>
    <mergeCell ref="AU19:AV19"/>
    <mergeCell ref="AU21:AV21"/>
    <mergeCell ref="BA14:BC14"/>
    <mergeCell ref="AX16:AZ16"/>
    <mergeCell ref="BA16:BC16"/>
    <mergeCell ref="AX18:AZ18"/>
    <mergeCell ref="BA18:BC18"/>
    <mergeCell ref="AX20:AZ20"/>
    <mergeCell ref="BA20:BC20"/>
    <mergeCell ref="AR14:AV14"/>
    <mergeCell ref="AR16:AV16"/>
    <mergeCell ref="AR18:AV18"/>
    <mergeCell ref="AR20:AV20"/>
    <mergeCell ref="AR15:AT15"/>
    <mergeCell ref="AR17:AT17"/>
    <mergeCell ref="AR19:AT19"/>
    <mergeCell ref="AR21:AT21"/>
    <mergeCell ref="AX14:AZ14"/>
    <mergeCell ref="AX15:AZ15"/>
    <mergeCell ref="BA15:BC15"/>
    <mergeCell ref="AX17:AZ17"/>
    <mergeCell ref="BA17:BC17"/>
    <mergeCell ref="W25:Y25"/>
    <mergeCell ref="Z25:AB25"/>
    <mergeCell ref="AI22:AK22"/>
    <mergeCell ref="AL22:AN22"/>
    <mergeCell ref="BA33:BC33"/>
    <mergeCell ref="AR31:AT31"/>
    <mergeCell ref="AR22:AV22"/>
    <mergeCell ref="AR24:AV24"/>
    <mergeCell ref="AR26:AV26"/>
    <mergeCell ref="AR28:AV28"/>
    <mergeCell ref="AU29:AV29"/>
    <mergeCell ref="AU31:AV31"/>
    <mergeCell ref="AU33:AV33"/>
    <mergeCell ref="AR30:AV30"/>
    <mergeCell ref="AR32:AV32"/>
    <mergeCell ref="AR23:AT23"/>
    <mergeCell ref="AR25:AT25"/>
    <mergeCell ref="AR27:AT27"/>
    <mergeCell ref="AR29:AT29"/>
    <mergeCell ref="AI30:AK30"/>
    <mergeCell ref="AL30:AN30"/>
    <mergeCell ref="AO30:AQ30"/>
    <mergeCell ref="AI27:AK27"/>
    <mergeCell ref="AL27:AN27"/>
    <mergeCell ref="T23:V23"/>
    <mergeCell ref="W23:Y23"/>
    <mergeCell ref="Z23:AB23"/>
    <mergeCell ref="AC23:AE23"/>
    <mergeCell ref="N22:P22"/>
    <mergeCell ref="Q22:S22"/>
    <mergeCell ref="T22:V22"/>
    <mergeCell ref="W22:Y22"/>
    <mergeCell ref="H24:M24"/>
    <mergeCell ref="Z22:AB22"/>
    <mergeCell ref="AC22:AE22"/>
    <mergeCell ref="A28:G29"/>
    <mergeCell ref="A30:G31"/>
    <mergeCell ref="A32:G33"/>
    <mergeCell ref="AF23:AH23"/>
    <mergeCell ref="AF24:AH24"/>
    <mergeCell ref="AF25:AH25"/>
    <mergeCell ref="H21:M21"/>
    <mergeCell ref="AC28:AE28"/>
    <mergeCell ref="N30:P30"/>
    <mergeCell ref="Q30:S30"/>
    <mergeCell ref="N31:P31"/>
    <mergeCell ref="Q31:S31"/>
    <mergeCell ref="T31:V31"/>
    <mergeCell ref="W31:Y31"/>
    <mergeCell ref="Z31:AB31"/>
    <mergeCell ref="AC31:AE31"/>
    <mergeCell ref="H22:M22"/>
    <mergeCell ref="H23:M23"/>
    <mergeCell ref="N23:P23"/>
    <mergeCell ref="Q23:S23"/>
    <mergeCell ref="A26:G27"/>
    <mergeCell ref="AF28:AH28"/>
    <mergeCell ref="AF29:AH29"/>
    <mergeCell ref="Z28:AB28"/>
    <mergeCell ref="W19:Y19"/>
    <mergeCell ref="Z19:AB19"/>
    <mergeCell ref="W17:Y17"/>
    <mergeCell ref="Z17:AB17"/>
    <mergeCell ref="AC19:AE19"/>
    <mergeCell ref="W18:Y18"/>
    <mergeCell ref="Z18:AB18"/>
    <mergeCell ref="AC18:AE18"/>
    <mergeCell ref="A16:G17"/>
    <mergeCell ref="A18:G19"/>
    <mergeCell ref="Q16:S16"/>
    <mergeCell ref="N16:P16"/>
    <mergeCell ref="A20:G21"/>
    <mergeCell ref="A22:G23"/>
    <mergeCell ref="A24:G25"/>
    <mergeCell ref="AF17:AH17"/>
    <mergeCell ref="AF18:AH18"/>
    <mergeCell ref="AF19:AH19"/>
    <mergeCell ref="AF20:AH20"/>
    <mergeCell ref="AF21:AH21"/>
    <mergeCell ref="AF22:AH22"/>
    <mergeCell ref="H20:M20"/>
    <mergeCell ref="AC17:AE17"/>
    <mergeCell ref="N17:P17"/>
    <mergeCell ref="Q17:S17"/>
    <mergeCell ref="Q21:S21"/>
    <mergeCell ref="T21:V21"/>
    <mergeCell ref="W21:Y21"/>
    <mergeCell ref="Z21:AB21"/>
    <mergeCell ref="AC21:AE21"/>
    <mergeCell ref="N20:P20"/>
    <mergeCell ref="Q20:S20"/>
    <mergeCell ref="T20:V20"/>
    <mergeCell ref="W20:Y20"/>
    <mergeCell ref="Z20:AB20"/>
    <mergeCell ref="AC20:AE20"/>
    <mergeCell ref="A42:D42"/>
    <mergeCell ref="E42:K42"/>
    <mergeCell ref="AI42:AV42"/>
    <mergeCell ref="AD42:AH42"/>
    <mergeCell ref="N14:P14"/>
    <mergeCell ref="Q14:S14"/>
    <mergeCell ref="T14:V14"/>
    <mergeCell ref="W14:Y14"/>
    <mergeCell ref="Z14:AB14"/>
    <mergeCell ref="H14:M14"/>
    <mergeCell ref="W26:Y26"/>
    <mergeCell ref="Z26:AB26"/>
    <mergeCell ref="AC26:AE26"/>
    <mergeCell ref="AL26:AN26"/>
    <mergeCell ref="AO26:AQ26"/>
    <mergeCell ref="AI26:AK26"/>
    <mergeCell ref="AL25:AN25"/>
    <mergeCell ref="AO25:AQ25"/>
    <mergeCell ref="N24:P24"/>
    <mergeCell ref="Q24:S24"/>
    <mergeCell ref="T24:V24"/>
    <mergeCell ref="W24:Y24"/>
    <mergeCell ref="Z24:AB24"/>
    <mergeCell ref="AC24:AE24"/>
    <mergeCell ref="A14:G15"/>
    <mergeCell ref="N26:P26"/>
    <mergeCell ref="Q26:S26"/>
    <mergeCell ref="T26:V26"/>
    <mergeCell ref="H25:M25"/>
    <mergeCell ref="H26:M26"/>
    <mergeCell ref="H15:M15"/>
    <mergeCell ref="T16:V16"/>
    <mergeCell ref="T17:V17"/>
    <mergeCell ref="T15:V15"/>
    <mergeCell ref="N25:P25"/>
    <mergeCell ref="Q25:S25"/>
    <mergeCell ref="T25:V25"/>
    <mergeCell ref="H16:M16"/>
    <mergeCell ref="H17:M17"/>
    <mergeCell ref="H18:M18"/>
    <mergeCell ref="H19:M19"/>
    <mergeCell ref="N18:P18"/>
    <mergeCell ref="Q18:S18"/>
    <mergeCell ref="T18:V18"/>
    <mergeCell ref="N19:P19"/>
    <mergeCell ref="Q19:S19"/>
    <mergeCell ref="T19:V19"/>
    <mergeCell ref="N21:P21"/>
    <mergeCell ref="AW1:CF1"/>
    <mergeCell ref="Z5:AV5"/>
    <mergeCell ref="Z13:AB13"/>
    <mergeCell ref="AI10:AK11"/>
    <mergeCell ref="AL10:AN11"/>
    <mergeCell ref="AI15:AK15"/>
    <mergeCell ref="AI23:AK23"/>
    <mergeCell ref="AL23:AN23"/>
    <mergeCell ref="AO23:AQ23"/>
    <mergeCell ref="AO13:AQ13"/>
    <mergeCell ref="Z11:AB11"/>
    <mergeCell ref="AC10:AE11"/>
    <mergeCell ref="AF10:AH11"/>
    <mergeCell ref="AO10:AQ11"/>
    <mergeCell ref="AF12:AH12"/>
    <mergeCell ref="AF13:AH13"/>
    <mergeCell ref="AI12:AK12"/>
    <mergeCell ref="AL12:AN12"/>
    <mergeCell ref="AI13:AK13"/>
    <mergeCell ref="AL13:AN13"/>
    <mergeCell ref="AR10:AV11"/>
    <mergeCell ref="Z12:AB12"/>
    <mergeCell ref="AC12:AE12"/>
    <mergeCell ref="AO12:AQ12"/>
    <mergeCell ref="A7:E7"/>
    <mergeCell ref="F7:P7"/>
    <mergeCell ref="A9:AV9"/>
    <mergeCell ref="Q13:S13"/>
    <mergeCell ref="N13:P13"/>
    <mergeCell ref="H13:M13"/>
    <mergeCell ref="T13:V13"/>
    <mergeCell ref="W13:Y13"/>
    <mergeCell ref="A10:G11"/>
    <mergeCell ref="Q11:S11"/>
    <mergeCell ref="T11:V11"/>
    <mergeCell ref="W11:Y11"/>
    <mergeCell ref="N10:P11"/>
    <mergeCell ref="H12:M12"/>
    <mergeCell ref="A12:G13"/>
    <mergeCell ref="N12:P12"/>
    <mergeCell ref="Q12:S12"/>
    <mergeCell ref="T12:V12"/>
    <mergeCell ref="W12:Y12"/>
    <mergeCell ref="AR12:AV12"/>
    <mergeCell ref="AR13:AT13"/>
    <mergeCell ref="AU13:AV13"/>
    <mergeCell ref="H30:M30"/>
    <mergeCell ref="H31:M31"/>
    <mergeCell ref="AC15:AE15"/>
    <mergeCell ref="AO16:AQ16"/>
    <mergeCell ref="Q10:V10"/>
    <mergeCell ref="W10:AB10"/>
    <mergeCell ref="H10:M11"/>
    <mergeCell ref="AI14:AK14"/>
    <mergeCell ref="AL14:AN14"/>
    <mergeCell ref="AO14:AQ14"/>
    <mergeCell ref="W16:Y16"/>
    <mergeCell ref="Z16:AB16"/>
    <mergeCell ref="AC16:AE16"/>
    <mergeCell ref="AC14:AE14"/>
    <mergeCell ref="AF14:AH14"/>
    <mergeCell ref="AF15:AH15"/>
    <mergeCell ref="AF16:AH16"/>
    <mergeCell ref="N15:P15"/>
    <mergeCell ref="Q15:S15"/>
    <mergeCell ref="AL15:AN15"/>
    <mergeCell ref="AO15:AQ15"/>
    <mergeCell ref="AI16:AK16"/>
    <mergeCell ref="AL16:AN16"/>
    <mergeCell ref="W15:Y15"/>
    <mergeCell ref="H27:M27"/>
    <mergeCell ref="AF26:AH26"/>
    <mergeCell ref="AF27:AH27"/>
    <mergeCell ref="H32:M32"/>
    <mergeCell ref="AF31:AH31"/>
    <mergeCell ref="AF32:AH32"/>
    <mergeCell ref="N28:P28"/>
    <mergeCell ref="Q28:S28"/>
    <mergeCell ref="T28:V28"/>
    <mergeCell ref="W28:Y28"/>
    <mergeCell ref="N27:P27"/>
    <mergeCell ref="Q27:S27"/>
    <mergeCell ref="T27:V27"/>
    <mergeCell ref="W27:Y27"/>
    <mergeCell ref="Z27:AB27"/>
    <mergeCell ref="AC27:AE27"/>
    <mergeCell ref="AF30:AH30"/>
    <mergeCell ref="N32:P32"/>
    <mergeCell ref="Q32:S32"/>
    <mergeCell ref="T32:V32"/>
    <mergeCell ref="W32:Y32"/>
    <mergeCell ref="Z32:AB32"/>
    <mergeCell ref="H28:M28"/>
    <mergeCell ref="H29:M29"/>
    <mergeCell ref="T30:V30"/>
    <mergeCell ref="W30:Y30"/>
    <mergeCell ref="Z30:AB30"/>
    <mergeCell ref="AC30:AE30"/>
    <mergeCell ref="N29:P29"/>
    <mergeCell ref="Q29:S29"/>
    <mergeCell ref="T29:V29"/>
    <mergeCell ref="W29:Y29"/>
    <mergeCell ref="Z29:AB29"/>
    <mergeCell ref="AC29:AE29"/>
    <mergeCell ref="H33:M33"/>
    <mergeCell ref="AF33:AH33"/>
    <mergeCell ref="AI33:AK33"/>
    <mergeCell ref="AL33:AN33"/>
    <mergeCell ref="AI31:AK31"/>
    <mergeCell ref="B37:AV37"/>
    <mergeCell ref="B38:AV38"/>
    <mergeCell ref="B39:AV39"/>
    <mergeCell ref="B40:AV40"/>
    <mergeCell ref="B36:AV36"/>
    <mergeCell ref="N33:P33"/>
    <mergeCell ref="Q33:S33"/>
    <mergeCell ref="T33:V33"/>
    <mergeCell ref="W33:Y33"/>
    <mergeCell ref="AC32:AE32"/>
    <mergeCell ref="Z33:AB33"/>
    <mergeCell ref="AC33:AE33"/>
    <mergeCell ref="AL31:AN31"/>
    <mergeCell ref="AO31:AQ31"/>
    <mergeCell ref="AI32:AK32"/>
    <mergeCell ref="AL32:AN32"/>
    <mergeCell ref="AO32:AQ32"/>
    <mergeCell ref="AO34:AQ34"/>
    <mergeCell ref="AO35:AQ35"/>
    <mergeCell ref="Z15:AB15"/>
    <mergeCell ref="AC13:AE13"/>
    <mergeCell ref="AI21:AK21"/>
    <mergeCell ref="AL21:AN21"/>
    <mergeCell ref="AI24:AK24"/>
    <mergeCell ref="AL24:AN24"/>
    <mergeCell ref="AO24:AQ24"/>
    <mergeCell ref="AC25:AE25"/>
    <mergeCell ref="AI25:AK25"/>
    <mergeCell ref="AO22:AQ22"/>
    <mergeCell ref="AX35:BL35"/>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N12 N14 N16 N18 N20 N22 N24 N26 N28 N30 N32">
    <cfRule type="notContainsBlanks" dxfId="1089" priority="16">
      <formula>LEN(TRIM(N12))&gt;0</formula>
    </cfRule>
  </conditionalFormatting>
  <conditionalFormatting sqref="N15:AT15 AX15:AZ15 N17:AT17 AX17:AZ17 AX19:AZ19 AX21:AZ21 AX23:AZ23 AX25:AZ25 AX27:AZ27 AX29:AZ29 AX31:AZ31 N31:AT31 N29:AT29 N27:AT27 N25:AT25 N23:AT23 N21:AT21 N19:AT19 N33:AT33 AX33:AZ33 N13:AT13 AX13">
    <cfRule type="notContainsBlanks" dxfId="1088" priority="12">
      <formula>LEN(TRIM(N13))&gt;0</formula>
    </cfRule>
  </conditionalFormatting>
  <conditionalFormatting sqref="N13:AT13 N15:AT15 N17:AT17 N19:AT19 N21:AT21 N23:AT23 N25:AT25 N27:AT27 N29:AT29 N31:AT31 N33:AT33 AX13 AX15 AX17 AX19 AX21 AX23 AX25 AX27 AX29 AX31 AX33">
    <cfRule type="expression" dxfId="1087" priority="17">
      <formula>NOT(ISBLANK(OFFSET($A11,1,0)))</formula>
    </cfRule>
  </conditionalFormatting>
  <conditionalFormatting sqref="N12:AQ12 N14:AQ14 N16:AQ16 N18:AQ18 N20:AQ20 N22:AQ22 N24:AQ24 N26:AQ26 N28:AQ28 N30:AQ30 N32:AQ32 AX12:AZ12 AX14:AZ14 AX16:AZ16 AX18:AZ18 AX20:AZ20 AX22:AZ22 AX24:AZ24 AX26:AZ26 AX28:AZ28 AX30:AZ30 AX32:AZ32">
    <cfRule type="expression" dxfId="1086" priority="18">
      <formula>NOT(ISBLANK($A12))</formula>
    </cfRule>
  </conditionalFormatting>
  <conditionalFormatting sqref="H12 H14 H16 H18 H20 H22 H24 H26 H28 H30 H32">
    <cfRule type="expression" dxfId="1085" priority="14">
      <formula>ISBLANK($A12)</formula>
    </cfRule>
  </conditionalFormatting>
  <conditionalFormatting sqref="AU13 H13 H15 AU15 H17 AU17 H19 AU19 H21 AU21 H23 AU23 H25 AU25 H27 AU27 H29 AU29 H31 AU31 H33 AU33">
    <cfRule type="expression" dxfId="1084" priority="10">
      <formula>ISBLANK($A12)</formula>
    </cfRule>
  </conditionalFormatting>
  <conditionalFormatting sqref="F7:P7 E42:K42 AI42:AV42">
    <cfRule type="containsBlanks" dxfId="1083" priority="7">
      <formula>LEN(TRIM(E7))=0</formula>
    </cfRule>
  </conditionalFormatting>
  <conditionalFormatting sqref="Q12:AQ12 Q14:AQ14 Q16:AQ16 Q18:AQ18 Q20:AQ20 Q22:AQ22 Q24:AQ24 Q26:AQ26 Q28:AQ28 Q30:AQ30 Q32:AQ32 AX12 AX14 AX16 AX18 AX20 AX22 AX24 AX26 AX28 AX30 AX32">
    <cfRule type="notContainsBlanks" dxfId="1082" priority="3">
      <formula>LEN(TRIM(Q12))&gt;0</formula>
    </cfRule>
  </conditionalFormatting>
  <dataValidations disablePrompts="1" count="1">
    <dataValidation type="whole" allowBlank="1" showInputMessage="1" showErrorMessage="1" error="This Remarks section is limited to 5." sqref="A36:A40" xr:uid="{00000000-0002-0000-1A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pageSetUpPr fitToPage="1"/>
  </sheetPr>
  <dimension ref="A1:DG55"/>
  <sheetViews>
    <sheetView zoomScaleNormal="100" workbookViewId="0">
      <selection activeCell="N12" sqref="N12:P33"/>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641</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79"/>
      <c r="G7" s="879"/>
      <c r="H7" s="879"/>
      <c r="I7" s="879"/>
      <c r="J7" s="879"/>
      <c r="K7" s="879"/>
      <c r="L7" s="879"/>
      <c r="M7" s="879"/>
      <c r="N7" s="879"/>
      <c r="O7" s="879"/>
      <c r="P7" s="879"/>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96"/>
      <c r="AX7" s="96"/>
      <c r="AY7" s="226"/>
      <c r="AZ7" s="226"/>
      <c r="BA7" s="226"/>
      <c r="BB7" s="226"/>
      <c r="BC7" s="226"/>
      <c r="BD7" s="226"/>
      <c r="BE7" s="226"/>
      <c r="BF7" s="22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4" t="s">
        <v>435</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35"/>
      <c r="AK9" s="1335"/>
      <c r="AL9" s="1335"/>
      <c r="AM9" s="1362"/>
      <c r="AN9" s="37"/>
      <c r="AO9" s="37"/>
      <c r="AP9" s="37"/>
      <c r="AQ9" s="37"/>
      <c r="AR9" s="37"/>
      <c r="AS9" s="37"/>
      <c r="AT9" s="37"/>
      <c r="AU9" s="37"/>
      <c r="AV9" s="37"/>
      <c r="AW9" s="96"/>
      <c r="AX9" s="2386" t="s">
        <v>434</v>
      </c>
      <c r="AY9" s="2387"/>
      <c r="AZ9" s="2387"/>
      <c r="BA9" s="2387" t="s">
        <v>433</v>
      </c>
      <c r="BB9" s="2387"/>
      <c r="BC9" s="2387"/>
      <c r="BD9" s="2387" t="s">
        <v>432</v>
      </c>
      <c r="BE9" s="2387"/>
      <c r="BF9" s="2399"/>
      <c r="BG9" s="96"/>
      <c r="BH9" s="5"/>
      <c r="BI9" s="5"/>
      <c r="BJ9" s="5"/>
      <c r="BK9" s="5"/>
      <c r="BL9" s="5"/>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40" t="s">
        <v>428</v>
      </c>
      <c r="B10" s="2337"/>
      <c r="C10" s="2337"/>
      <c r="D10" s="2337"/>
      <c r="E10" s="2337"/>
      <c r="F10" s="2337"/>
      <c r="G10" s="2338"/>
      <c r="H10" s="2336" t="s">
        <v>427</v>
      </c>
      <c r="I10" s="2337"/>
      <c r="J10" s="2337"/>
      <c r="K10" s="2337"/>
      <c r="L10" s="2337"/>
      <c r="M10" s="2338"/>
      <c r="N10" s="2344" t="s">
        <v>426</v>
      </c>
      <c r="O10" s="2345"/>
      <c r="P10" s="2346"/>
      <c r="Q10" s="1972" t="s">
        <v>425</v>
      </c>
      <c r="R10" s="1972"/>
      <c r="S10" s="1972"/>
      <c r="T10" s="1972"/>
      <c r="U10" s="1972"/>
      <c r="V10" s="1972"/>
      <c r="W10" s="1972" t="s">
        <v>424</v>
      </c>
      <c r="X10" s="1972"/>
      <c r="Y10" s="1972"/>
      <c r="Z10" s="1972"/>
      <c r="AA10" s="1972"/>
      <c r="AB10" s="1972"/>
      <c r="AC10" s="2336" t="s">
        <v>421</v>
      </c>
      <c r="AD10" s="2337"/>
      <c r="AE10" s="2338"/>
      <c r="AF10" s="2405" t="s">
        <v>433</v>
      </c>
      <c r="AG10" s="2406"/>
      <c r="AH10" s="2407"/>
      <c r="AI10" s="2336" t="s">
        <v>39</v>
      </c>
      <c r="AJ10" s="2337"/>
      <c r="AK10" s="2337"/>
      <c r="AL10" s="2337"/>
      <c r="AM10" s="2360"/>
      <c r="AN10" s="37"/>
      <c r="AO10" s="37"/>
      <c r="AP10" s="37"/>
      <c r="AQ10" s="37"/>
      <c r="AR10" s="37"/>
      <c r="AS10" s="37"/>
      <c r="AT10" s="37"/>
      <c r="AU10" s="37"/>
      <c r="AV10" s="37"/>
      <c r="AW10" s="96"/>
      <c r="AX10" s="2388"/>
      <c r="AY10" s="2389"/>
      <c r="AZ10" s="2389"/>
      <c r="BA10" s="2389"/>
      <c r="BB10" s="2389"/>
      <c r="BC10" s="2389"/>
      <c r="BD10" s="2389"/>
      <c r="BE10" s="2389"/>
      <c r="BF10" s="2400"/>
      <c r="BG10" s="96"/>
      <c r="BH10" s="5"/>
      <c r="BI10" s="5"/>
      <c r="BJ10" s="5"/>
      <c r="BK10" s="5"/>
      <c r="BL10" s="5"/>
      <c r="BM10" s="5"/>
      <c r="BN10" s="5"/>
      <c r="BO10" s="5"/>
      <c r="BP10" s="272"/>
      <c r="BQ10" s="272"/>
      <c r="BR10" s="272"/>
      <c r="BS10" s="272"/>
      <c r="BT10" s="272"/>
      <c r="BU10" s="272"/>
      <c r="BV10" s="5"/>
      <c r="BW10" s="5"/>
      <c r="BX10" s="5"/>
      <c r="BY10" s="5"/>
      <c r="BZ10" s="5"/>
      <c r="CA10" s="5"/>
      <c r="CB10" s="5"/>
      <c r="CC10" s="5"/>
      <c r="CD10" s="5"/>
      <c r="CE10" s="5"/>
      <c r="CF10" s="5"/>
    </row>
    <row r="11" spans="1:84" ht="12" customHeight="1" thickBot="1" x14ac:dyDescent="0.3">
      <c r="A11" s="2340"/>
      <c r="B11" s="2337"/>
      <c r="C11" s="2337"/>
      <c r="D11" s="2337"/>
      <c r="E11" s="2337"/>
      <c r="F11" s="2337"/>
      <c r="G11" s="2338"/>
      <c r="H11" s="2336"/>
      <c r="I11" s="2337"/>
      <c r="J11" s="2337"/>
      <c r="K11" s="2337"/>
      <c r="L11" s="2337"/>
      <c r="M11" s="2338"/>
      <c r="N11" s="2344"/>
      <c r="O11" s="2345"/>
      <c r="P11" s="2346"/>
      <c r="Q11" s="2341" t="s">
        <v>281</v>
      </c>
      <c r="R11" s="2342"/>
      <c r="S11" s="2343"/>
      <c r="T11" s="2341" t="s">
        <v>282</v>
      </c>
      <c r="U11" s="2342"/>
      <c r="V11" s="2343"/>
      <c r="W11" s="2341" t="s">
        <v>281</v>
      </c>
      <c r="X11" s="2342"/>
      <c r="Y11" s="2343"/>
      <c r="Z11" s="2341" t="s">
        <v>282</v>
      </c>
      <c r="AA11" s="2342"/>
      <c r="AB11" s="2343"/>
      <c r="AC11" s="2336"/>
      <c r="AD11" s="2337"/>
      <c r="AE11" s="2338"/>
      <c r="AF11" s="2336"/>
      <c r="AG11" s="2337"/>
      <c r="AH11" s="2338"/>
      <c r="AI11" s="2361"/>
      <c r="AJ11" s="2362"/>
      <c r="AK11" s="2362"/>
      <c r="AL11" s="2362"/>
      <c r="AM11" s="2363"/>
      <c r="AN11" s="37"/>
      <c r="AO11" s="37"/>
      <c r="AP11" s="37"/>
      <c r="AQ11" s="37"/>
      <c r="AR11" s="37"/>
      <c r="AS11" s="37"/>
      <c r="AT11" s="37"/>
      <c r="AU11" s="37"/>
      <c r="AV11" s="37"/>
      <c r="AW11" s="96"/>
      <c r="AX11" s="2390"/>
      <c r="AY11" s="2391"/>
      <c r="AZ11" s="2391"/>
      <c r="BA11" s="2391"/>
      <c r="BB11" s="2391"/>
      <c r="BC11" s="2391"/>
      <c r="BD11" s="2391"/>
      <c r="BE11" s="2391"/>
      <c r="BF11" s="2401"/>
      <c r="BG11" s="96"/>
      <c r="BH11" s="5"/>
      <c r="BI11" s="5"/>
      <c r="BJ11" s="5"/>
      <c r="BK11" s="5"/>
      <c r="BL11" s="5"/>
      <c r="BM11" s="5"/>
      <c r="BN11" s="5"/>
      <c r="BO11" s="5"/>
      <c r="BP11" s="272"/>
      <c r="BQ11" s="272"/>
      <c r="BR11" s="272"/>
      <c r="BS11" s="272"/>
      <c r="BT11" s="272"/>
      <c r="BU11" s="272"/>
      <c r="BV11" s="5"/>
      <c r="BW11" s="5"/>
      <c r="BX11" s="5"/>
      <c r="BY11" s="5"/>
      <c r="BZ11" s="5"/>
      <c r="CA11" s="5"/>
      <c r="CB11" s="5"/>
      <c r="CC11" s="5"/>
      <c r="CD11" s="5"/>
      <c r="CE11" s="5"/>
      <c r="CF11" s="5"/>
    </row>
    <row r="12" spans="1:84" ht="12.75" customHeight="1" thickTop="1" x14ac:dyDescent="0.25">
      <c r="A12" s="2347"/>
      <c r="B12" s="2348"/>
      <c r="C12" s="2348"/>
      <c r="D12" s="2348"/>
      <c r="E12" s="2348"/>
      <c r="F12" s="2348"/>
      <c r="G12" s="2349"/>
      <c r="H12" s="2332" t="s">
        <v>102</v>
      </c>
      <c r="I12" s="2333"/>
      <c r="J12" s="2333"/>
      <c r="K12" s="2333"/>
      <c r="L12" s="2333"/>
      <c r="M12" s="2334"/>
      <c r="N12" s="2335"/>
      <c r="O12" s="2335"/>
      <c r="P12" s="2335"/>
      <c r="Q12" s="2324"/>
      <c r="R12" s="2324"/>
      <c r="S12" s="2324"/>
      <c r="T12" s="2324"/>
      <c r="U12" s="2324"/>
      <c r="V12" s="2324"/>
      <c r="W12" s="2324"/>
      <c r="X12" s="2324"/>
      <c r="Y12" s="2324"/>
      <c r="Z12" s="2324"/>
      <c r="AA12" s="2324"/>
      <c r="AB12" s="2324"/>
      <c r="AC12" s="2408"/>
      <c r="AD12" s="2408"/>
      <c r="AE12" s="2408"/>
      <c r="AF12" s="2408"/>
      <c r="AG12" s="2408"/>
      <c r="AH12" s="2408"/>
      <c r="AI12" s="2353"/>
      <c r="AJ12" s="2354"/>
      <c r="AK12" s="2354"/>
      <c r="AL12" s="2354"/>
      <c r="AM12" s="2355"/>
      <c r="AN12" s="37"/>
      <c r="AO12" s="37"/>
      <c r="AP12" s="37"/>
      <c r="AQ12" s="37"/>
      <c r="AR12" s="37"/>
      <c r="AS12" s="37"/>
      <c r="AT12" s="37"/>
      <c r="AU12" s="37"/>
      <c r="AV12" s="37"/>
      <c r="AW12" s="96"/>
      <c r="AX12" s="2373"/>
      <c r="AY12" s="2374"/>
      <c r="AZ12" s="2374"/>
      <c r="BA12" s="2328" t="str">
        <f t="shared" ref="BA12:BA33" si="0">IF(1.08*N12*(Q12-W12)/1000&lt;&gt;0,1.08*N12*(Q12-W12)/1000,"")</f>
        <v/>
      </c>
      <c r="BB12" s="2328"/>
      <c r="BC12" s="2328"/>
      <c r="BD12" s="2328" t="str">
        <f t="shared" ref="BD12:BD33" si="1">IF(4.5*N12*AX12/1000&lt;&gt;0,4.5*N12*AX12/1000,"")</f>
        <v/>
      </c>
      <c r="BE12" s="2328"/>
      <c r="BF12" s="2415"/>
      <c r="BG12" s="96"/>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2350"/>
      <c r="B13" s="2351"/>
      <c r="C13" s="2351"/>
      <c r="D13" s="2351"/>
      <c r="E13" s="2351"/>
      <c r="F13" s="2351"/>
      <c r="G13" s="2352"/>
      <c r="H13" s="2329" t="s">
        <v>101</v>
      </c>
      <c r="I13" s="2330"/>
      <c r="J13" s="2330"/>
      <c r="K13" s="2330"/>
      <c r="L13" s="2330"/>
      <c r="M13" s="2331"/>
      <c r="N13" s="950"/>
      <c r="O13" s="950"/>
      <c r="P13" s="950"/>
      <c r="Q13" s="933"/>
      <c r="R13" s="933"/>
      <c r="S13" s="933"/>
      <c r="T13" s="933"/>
      <c r="U13" s="933"/>
      <c r="V13" s="933"/>
      <c r="W13" s="933"/>
      <c r="X13" s="933"/>
      <c r="Y13" s="933"/>
      <c r="Z13" s="933"/>
      <c r="AA13" s="933"/>
      <c r="AB13" s="933"/>
      <c r="AC13" s="1684" t="str">
        <f>BD13</f>
        <v/>
      </c>
      <c r="AD13" s="1684"/>
      <c r="AE13" s="1684"/>
      <c r="AF13" s="1684" t="str">
        <f>BA13</f>
        <v/>
      </c>
      <c r="AG13" s="1684"/>
      <c r="AH13" s="1684"/>
      <c r="AI13" s="935"/>
      <c r="AJ13" s="936"/>
      <c r="AK13" s="936"/>
      <c r="AL13" s="936"/>
      <c r="AM13" s="937"/>
      <c r="AN13" s="37"/>
      <c r="AO13" s="37"/>
      <c r="AP13" s="37"/>
      <c r="AQ13" s="37"/>
      <c r="AR13" s="37"/>
      <c r="AS13" s="37"/>
      <c r="AT13" s="37"/>
      <c r="AU13" s="37"/>
      <c r="AV13" s="37"/>
      <c r="AW13" s="96"/>
      <c r="AX13" s="2375"/>
      <c r="AY13" s="933"/>
      <c r="AZ13" s="933"/>
      <c r="BA13" s="2376" t="str">
        <f>IF(1.08*N13*(Q13-W13)/1000&lt;&gt;0,1.08*N13*(Q13-W13)/1000,"")</f>
        <v/>
      </c>
      <c r="BB13" s="2376"/>
      <c r="BC13" s="2376"/>
      <c r="BD13" s="2376" t="str">
        <f>IF(4.5*N13*AX13/1000&lt;&gt;0,4.5*N13*AX13/1000,"")</f>
        <v/>
      </c>
      <c r="BE13" s="2376"/>
      <c r="BF13" s="2416"/>
      <c r="BG13" s="96"/>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47"/>
      <c r="B14" s="2348"/>
      <c r="C14" s="2348"/>
      <c r="D14" s="2348"/>
      <c r="E14" s="2348"/>
      <c r="F14" s="2348"/>
      <c r="G14" s="2349"/>
      <c r="H14" s="2332" t="s">
        <v>102</v>
      </c>
      <c r="I14" s="2333"/>
      <c r="J14" s="2333"/>
      <c r="K14" s="2333"/>
      <c r="L14" s="2333"/>
      <c r="M14" s="2334"/>
      <c r="N14" s="2335"/>
      <c r="O14" s="2335"/>
      <c r="P14" s="2335"/>
      <c r="Q14" s="2324"/>
      <c r="R14" s="2324"/>
      <c r="S14" s="2324"/>
      <c r="T14" s="2324"/>
      <c r="U14" s="2324"/>
      <c r="V14" s="2324"/>
      <c r="W14" s="2324"/>
      <c r="X14" s="2324"/>
      <c r="Y14" s="2324"/>
      <c r="Z14" s="2324"/>
      <c r="AA14" s="2324"/>
      <c r="AB14" s="2324"/>
      <c r="AC14" s="2408"/>
      <c r="AD14" s="2408"/>
      <c r="AE14" s="2408"/>
      <c r="AF14" s="2408"/>
      <c r="AG14" s="2408"/>
      <c r="AH14" s="2408"/>
      <c r="AI14" s="2353"/>
      <c r="AJ14" s="2354"/>
      <c r="AK14" s="2354"/>
      <c r="AL14" s="2354"/>
      <c r="AM14" s="2355"/>
      <c r="AN14" s="37"/>
      <c r="AO14" s="37"/>
      <c r="AP14" s="37"/>
      <c r="AQ14" s="37"/>
      <c r="AR14" s="37"/>
      <c r="AS14" s="37"/>
      <c r="AT14" s="37"/>
      <c r="AU14" s="37"/>
      <c r="AV14" s="37"/>
      <c r="AW14" s="96"/>
      <c r="AX14" s="2373"/>
      <c r="AY14" s="2374"/>
      <c r="AZ14" s="2374"/>
      <c r="BA14" s="2328" t="str">
        <f t="shared" si="0"/>
        <v/>
      </c>
      <c r="BB14" s="2328"/>
      <c r="BC14" s="2328"/>
      <c r="BD14" s="2328" t="str">
        <f t="shared" si="1"/>
        <v/>
      </c>
      <c r="BE14" s="2328"/>
      <c r="BF14" s="2415"/>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50"/>
      <c r="B15" s="2351"/>
      <c r="C15" s="2351"/>
      <c r="D15" s="2351"/>
      <c r="E15" s="2351"/>
      <c r="F15" s="2351"/>
      <c r="G15" s="2352"/>
      <c r="H15" s="2329" t="s">
        <v>101</v>
      </c>
      <c r="I15" s="2330"/>
      <c r="J15" s="2330"/>
      <c r="K15" s="2330"/>
      <c r="L15" s="2330"/>
      <c r="M15" s="2331"/>
      <c r="N15" s="2339"/>
      <c r="O15" s="2339"/>
      <c r="P15" s="2339"/>
      <c r="Q15" s="933"/>
      <c r="R15" s="933"/>
      <c r="S15" s="933"/>
      <c r="T15" s="933"/>
      <c r="U15" s="933"/>
      <c r="V15" s="933"/>
      <c r="W15" s="933"/>
      <c r="X15" s="933"/>
      <c r="Y15" s="933"/>
      <c r="Z15" s="933"/>
      <c r="AA15" s="933"/>
      <c r="AB15" s="933"/>
      <c r="AC15" s="1684" t="str">
        <f>BD15</f>
        <v/>
      </c>
      <c r="AD15" s="1684"/>
      <c r="AE15" s="1684"/>
      <c r="AF15" s="1684" t="str">
        <f>BA15</f>
        <v/>
      </c>
      <c r="AG15" s="1684"/>
      <c r="AH15" s="1684"/>
      <c r="AI15" s="935"/>
      <c r="AJ15" s="936"/>
      <c r="AK15" s="936"/>
      <c r="AL15" s="936"/>
      <c r="AM15" s="937"/>
      <c r="AN15" s="37"/>
      <c r="AO15" s="37"/>
      <c r="AP15" s="37"/>
      <c r="AQ15" s="37"/>
      <c r="AR15" s="37"/>
      <c r="AS15" s="37"/>
      <c r="AT15" s="37"/>
      <c r="AU15" s="37"/>
      <c r="AV15" s="37"/>
      <c r="AW15" s="96"/>
      <c r="AX15" s="2375"/>
      <c r="AY15" s="933"/>
      <c r="AZ15" s="933"/>
      <c r="BA15" s="2376" t="str">
        <f t="shared" si="0"/>
        <v/>
      </c>
      <c r="BB15" s="2376"/>
      <c r="BC15" s="2376"/>
      <c r="BD15" s="2376" t="str">
        <f t="shared" si="1"/>
        <v/>
      </c>
      <c r="BE15" s="2376"/>
      <c r="BF15" s="241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47"/>
      <c r="B16" s="2348"/>
      <c r="C16" s="2348"/>
      <c r="D16" s="2348"/>
      <c r="E16" s="2348"/>
      <c r="F16" s="2348"/>
      <c r="G16" s="2349"/>
      <c r="H16" s="2332" t="s">
        <v>102</v>
      </c>
      <c r="I16" s="2333"/>
      <c r="J16" s="2333"/>
      <c r="K16" s="2333"/>
      <c r="L16" s="2333"/>
      <c r="M16" s="2334"/>
      <c r="N16" s="2335"/>
      <c r="O16" s="2335"/>
      <c r="P16" s="2335"/>
      <c r="Q16" s="2324"/>
      <c r="R16" s="2324"/>
      <c r="S16" s="2324"/>
      <c r="T16" s="2324"/>
      <c r="U16" s="2324"/>
      <c r="V16" s="2324"/>
      <c r="W16" s="2324"/>
      <c r="X16" s="2324"/>
      <c r="Y16" s="2324"/>
      <c r="Z16" s="2324"/>
      <c r="AA16" s="2324"/>
      <c r="AB16" s="2324"/>
      <c r="AC16" s="2408"/>
      <c r="AD16" s="2408"/>
      <c r="AE16" s="2408"/>
      <c r="AF16" s="2408"/>
      <c r="AG16" s="2408"/>
      <c r="AH16" s="2408"/>
      <c r="AI16" s="2353"/>
      <c r="AJ16" s="2354"/>
      <c r="AK16" s="2354"/>
      <c r="AL16" s="2354"/>
      <c r="AM16" s="2355"/>
      <c r="AN16" s="37"/>
      <c r="AO16" s="37"/>
      <c r="AP16" s="37"/>
      <c r="AQ16" s="37"/>
      <c r="AR16" s="37"/>
      <c r="AS16" s="37"/>
      <c r="AT16" s="37"/>
      <c r="AU16" s="37"/>
      <c r="AV16" s="37"/>
      <c r="AW16" s="96"/>
      <c r="AX16" s="2373"/>
      <c r="AY16" s="2374"/>
      <c r="AZ16" s="2374"/>
      <c r="BA16" s="2328" t="str">
        <f t="shared" si="0"/>
        <v/>
      </c>
      <c r="BB16" s="2328"/>
      <c r="BC16" s="2328"/>
      <c r="BD16" s="2328" t="str">
        <f t="shared" si="1"/>
        <v/>
      </c>
      <c r="BE16" s="2328"/>
      <c r="BF16" s="2415"/>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50"/>
      <c r="B17" s="2351"/>
      <c r="C17" s="2351"/>
      <c r="D17" s="2351"/>
      <c r="E17" s="2351"/>
      <c r="F17" s="2351"/>
      <c r="G17" s="2352"/>
      <c r="H17" s="2329" t="s">
        <v>101</v>
      </c>
      <c r="I17" s="2330"/>
      <c r="J17" s="2330"/>
      <c r="K17" s="2330"/>
      <c r="L17" s="2330"/>
      <c r="M17" s="2331"/>
      <c r="N17" s="2339"/>
      <c r="O17" s="2339"/>
      <c r="P17" s="2339"/>
      <c r="Q17" s="933"/>
      <c r="R17" s="933"/>
      <c r="S17" s="933"/>
      <c r="T17" s="933"/>
      <c r="U17" s="933"/>
      <c r="V17" s="933"/>
      <c r="W17" s="933"/>
      <c r="X17" s="933"/>
      <c r="Y17" s="933"/>
      <c r="Z17" s="933"/>
      <c r="AA17" s="933"/>
      <c r="AB17" s="933"/>
      <c r="AC17" s="1684" t="str">
        <f>BD17</f>
        <v/>
      </c>
      <c r="AD17" s="1684"/>
      <c r="AE17" s="1684"/>
      <c r="AF17" s="1684" t="str">
        <f>BA17</f>
        <v/>
      </c>
      <c r="AG17" s="1684"/>
      <c r="AH17" s="1684"/>
      <c r="AI17" s="935"/>
      <c r="AJ17" s="936"/>
      <c r="AK17" s="936"/>
      <c r="AL17" s="936"/>
      <c r="AM17" s="937"/>
      <c r="AN17" s="37"/>
      <c r="AO17" s="37"/>
      <c r="AP17" s="37"/>
      <c r="AQ17" s="37"/>
      <c r="AR17" s="37"/>
      <c r="AS17" s="37"/>
      <c r="AT17" s="37"/>
      <c r="AU17" s="37"/>
      <c r="AV17" s="37"/>
      <c r="AW17" s="96"/>
      <c r="AX17" s="2375"/>
      <c r="AY17" s="933"/>
      <c r="AZ17" s="933"/>
      <c r="BA17" s="2376" t="str">
        <f t="shared" si="0"/>
        <v/>
      </c>
      <c r="BB17" s="2376"/>
      <c r="BC17" s="2376"/>
      <c r="BD17" s="2376" t="str">
        <f t="shared" si="1"/>
        <v/>
      </c>
      <c r="BE17" s="2376"/>
      <c r="BF17" s="241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47"/>
      <c r="B18" s="2348"/>
      <c r="C18" s="2348"/>
      <c r="D18" s="2348"/>
      <c r="E18" s="2348"/>
      <c r="F18" s="2348"/>
      <c r="G18" s="2349"/>
      <c r="H18" s="2332" t="s">
        <v>102</v>
      </c>
      <c r="I18" s="2333"/>
      <c r="J18" s="2333"/>
      <c r="K18" s="2333"/>
      <c r="L18" s="2333"/>
      <c r="M18" s="2334"/>
      <c r="N18" s="2335"/>
      <c r="O18" s="2335"/>
      <c r="P18" s="2335"/>
      <c r="Q18" s="2324"/>
      <c r="R18" s="2324"/>
      <c r="S18" s="2324"/>
      <c r="T18" s="2324"/>
      <c r="U18" s="2324"/>
      <c r="V18" s="2324"/>
      <c r="W18" s="2324"/>
      <c r="X18" s="2324"/>
      <c r="Y18" s="2324"/>
      <c r="Z18" s="2324"/>
      <c r="AA18" s="2324"/>
      <c r="AB18" s="2324"/>
      <c r="AC18" s="2408"/>
      <c r="AD18" s="2408"/>
      <c r="AE18" s="2408"/>
      <c r="AF18" s="2408"/>
      <c r="AG18" s="2408"/>
      <c r="AH18" s="2408"/>
      <c r="AI18" s="2353"/>
      <c r="AJ18" s="2354"/>
      <c r="AK18" s="2354"/>
      <c r="AL18" s="2354"/>
      <c r="AM18" s="2355"/>
      <c r="AN18" s="37"/>
      <c r="AO18" s="37"/>
      <c r="AP18" s="37"/>
      <c r="AQ18" s="37"/>
      <c r="AR18" s="37"/>
      <c r="AS18" s="37"/>
      <c r="AT18" s="37"/>
      <c r="AU18" s="37"/>
      <c r="AV18" s="37"/>
      <c r="AW18" s="96"/>
      <c r="AX18" s="2373"/>
      <c r="AY18" s="2374"/>
      <c r="AZ18" s="2374"/>
      <c r="BA18" s="2328" t="str">
        <f t="shared" si="0"/>
        <v/>
      </c>
      <c r="BB18" s="2328"/>
      <c r="BC18" s="2328"/>
      <c r="BD18" s="2328" t="str">
        <f t="shared" si="1"/>
        <v/>
      </c>
      <c r="BE18" s="2328"/>
      <c r="BF18" s="2415"/>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50"/>
      <c r="B19" s="2351"/>
      <c r="C19" s="2351"/>
      <c r="D19" s="2351"/>
      <c r="E19" s="2351"/>
      <c r="F19" s="2351"/>
      <c r="G19" s="2352"/>
      <c r="H19" s="2329" t="s">
        <v>101</v>
      </c>
      <c r="I19" s="2330"/>
      <c r="J19" s="2330"/>
      <c r="K19" s="2330"/>
      <c r="L19" s="2330"/>
      <c r="M19" s="2331"/>
      <c r="N19" s="2339"/>
      <c r="O19" s="2339"/>
      <c r="P19" s="2339"/>
      <c r="Q19" s="933"/>
      <c r="R19" s="933"/>
      <c r="S19" s="933"/>
      <c r="T19" s="933"/>
      <c r="U19" s="933"/>
      <c r="V19" s="933"/>
      <c r="W19" s="933"/>
      <c r="X19" s="933"/>
      <c r="Y19" s="933"/>
      <c r="Z19" s="933"/>
      <c r="AA19" s="933"/>
      <c r="AB19" s="933"/>
      <c r="AC19" s="1684" t="str">
        <f>BD19</f>
        <v/>
      </c>
      <c r="AD19" s="1684"/>
      <c r="AE19" s="1684"/>
      <c r="AF19" s="1684" t="str">
        <f>BA19</f>
        <v/>
      </c>
      <c r="AG19" s="1684"/>
      <c r="AH19" s="1684"/>
      <c r="AI19" s="935"/>
      <c r="AJ19" s="936"/>
      <c r="AK19" s="936"/>
      <c r="AL19" s="936"/>
      <c r="AM19" s="937"/>
      <c r="AN19" s="37"/>
      <c r="AO19" s="37"/>
      <c r="AP19" s="37"/>
      <c r="AQ19" s="37"/>
      <c r="AR19" s="37"/>
      <c r="AS19" s="37"/>
      <c r="AT19" s="37"/>
      <c r="AU19" s="37"/>
      <c r="AV19" s="37"/>
      <c r="AW19" s="96"/>
      <c r="AX19" s="2375"/>
      <c r="AY19" s="933"/>
      <c r="AZ19" s="933"/>
      <c r="BA19" s="2376" t="str">
        <f t="shared" si="0"/>
        <v/>
      </c>
      <c r="BB19" s="2376"/>
      <c r="BC19" s="2376"/>
      <c r="BD19" s="2376" t="str">
        <f t="shared" si="1"/>
        <v/>
      </c>
      <c r="BE19" s="2376"/>
      <c r="BF19" s="241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47"/>
      <c r="B20" s="2348"/>
      <c r="C20" s="2348"/>
      <c r="D20" s="2348"/>
      <c r="E20" s="2348"/>
      <c r="F20" s="2348"/>
      <c r="G20" s="2349"/>
      <c r="H20" s="2332" t="s">
        <v>102</v>
      </c>
      <c r="I20" s="2333"/>
      <c r="J20" s="2333"/>
      <c r="K20" s="2333"/>
      <c r="L20" s="2333"/>
      <c r="M20" s="2334"/>
      <c r="N20" s="2335"/>
      <c r="O20" s="2335"/>
      <c r="P20" s="2335"/>
      <c r="Q20" s="2324"/>
      <c r="R20" s="2324"/>
      <c r="S20" s="2324"/>
      <c r="T20" s="2324"/>
      <c r="U20" s="2324"/>
      <c r="V20" s="2324"/>
      <c r="W20" s="2324"/>
      <c r="X20" s="2324"/>
      <c r="Y20" s="2324"/>
      <c r="Z20" s="2324"/>
      <c r="AA20" s="2324"/>
      <c r="AB20" s="2324"/>
      <c r="AC20" s="2408"/>
      <c r="AD20" s="2408"/>
      <c r="AE20" s="2408"/>
      <c r="AF20" s="2408"/>
      <c r="AG20" s="2408"/>
      <c r="AH20" s="2408"/>
      <c r="AI20" s="2353"/>
      <c r="AJ20" s="2354"/>
      <c r="AK20" s="2354"/>
      <c r="AL20" s="2354"/>
      <c r="AM20" s="2355"/>
      <c r="AN20" s="37"/>
      <c r="AO20" s="37"/>
      <c r="AP20" s="37"/>
      <c r="AQ20" s="37"/>
      <c r="AR20" s="37"/>
      <c r="AS20" s="37"/>
      <c r="AT20" s="37"/>
      <c r="AU20" s="37"/>
      <c r="AV20" s="37"/>
      <c r="AW20" s="96"/>
      <c r="AX20" s="2373"/>
      <c r="AY20" s="2374"/>
      <c r="AZ20" s="2374"/>
      <c r="BA20" s="2328" t="str">
        <f t="shared" si="0"/>
        <v/>
      </c>
      <c r="BB20" s="2328"/>
      <c r="BC20" s="2328"/>
      <c r="BD20" s="2328" t="str">
        <f t="shared" si="1"/>
        <v/>
      </c>
      <c r="BE20" s="2328"/>
      <c r="BF20" s="2415"/>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50"/>
      <c r="B21" s="2351"/>
      <c r="C21" s="2351"/>
      <c r="D21" s="2351"/>
      <c r="E21" s="2351"/>
      <c r="F21" s="2351"/>
      <c r="G21" s="2352"/>
      <c r="H21" s="2329" t="s">
        <v>101</v>
      </c>
      <c r="I21" s="2330"/>
      <c r="J21" s="2330"/>
      <c r="K21" s="2330"/>
      <c r="L21" s="2330"/>
      <c r="M21" s="2331"/>
      <c r="N21" s="2339"/>
      <c r="O21" s="2339"/>
      <c r="P21" s="2339"/>
      <c r="Q21" s="933"/>
      <c r="R21" s="933"/>
      <c r="S21" s="933"/>
      <c r="T21" s="933"/>
      <c r="U21" s="933"/>
      <c r="V21" s="933"/>
      <c r="W21" s="933"/>
      <c r="X21" s="933"/>
      <c r="Y21" s="933"/>
      <c r="Z21" s="933"/>
      <c r="AA21" s="933"/>
      <c r="AB21" s="933"/>
      <c r="AC21" s="1684" t="str">
        <f>BD21</f>
        <v/>
      </c>
      <c r="AD21" s="1684"/>
      <c r="AE21" s="1684"/>
      <c r="AF21" s="1684" t="str">
        <f>BA21</f>
        <v/>
      </c>
      <c r="AG21" s="1684"/>
      <c r="AH21" s="1684"/>
      <c r="AI21" s="935"/>
      <c r="AJ21" s="936"/>
      <c r="AK21" s="936"/>
      <c r="AL21" s="936"/>
      <c r="AM21" s="937"/>
      <c r="AN21" s="37"/>
      <c r="AO21" s="37"/>
      <c r="AP21" s="37"/>
      <c r="AQ21" s="37"/>
      <c r="AR21" s="37"/>
      <c r="AS21" s="37"/>
      <c r="AT21" s="37"/>
      <c r="AU21" s="37"/>
      <c r="AV21" s="37"/>
      <c r="AW21" s="96"/>
      <c r="AX21" s="2375"/>
      <c r="AY21" s="933"/>
      <c r="AZ21" s="933"/>
      <c r="BA21" s="2376" t="str">
        <f t="shared" si="0"/>
        <v/>
      </c>
      <c r="BB21" s="2376"/>
      <c r="BC21" s="2376"/>
      <c r="BD21" s="2376" t="str">
        <f t="shared" si="1"/>
        <v/>
      </c>
      <c r="BE21" s="2376"/>
      <c r="BF21" s="241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47"/>
      <c r="B22" s="2348"/>
      <c r="C22" s="2348"/>
      <c r="D22" s="2348"/>
      <c r="E22" s="2348"/>
      <c r="F22" s="2348"/>
      <c r="G22" s="2349"/>
      <c r="H22" s="2332" t="s">
        <v>102</v>
      </c>
      <c r="I22" s="2333"/>
      <c r="J22" s="2333"/>
      <c r="K22" s="2333"/>
      <c r="L22" s="2333"/>
      <c r="M22" s="2334"/>
      <c r="N22" s="2335"/>
      <c r="O22" s="2335"/>
      <c r="P22" s="2335"/>
      <c r="Q22" s="2324"/>
      <c r="R22" s="2324"/>
      <c r="S22" s="2324"/>
      <c r="T22" s="2324"/>
      <c r="U22" s="2324"/>
      <c r="V22" s="2324"/>
      <c r="W22" s="2324"/>
      <c r="X22" s="2324"/>
      <c r="Y22" s="2324"/>
      <c r="Z22" s="2324"/>
      <c r="AA22" s="2324"/>
      <c r="AB22" s="2324"/>
      <c r="AC22" s="2408"/>
      <c r="AD22" s="2408"/>
      <c r="AE22" s="2408"/>
      <c r="AF22" s="2408"/>
      <c r="AG22" s="2408"/>
      <c r="AH22" s="2408"/>
      <c r="AI22" s="2353"/>
      <c r="AJ22" s="2354"/>
      <c r="AK22" s="2354"/>
      <c r="AL22" s="2354"/>
      <c r="AM22" s="2355"/>
      <c r="AN22" s="37"/>
      <c r="AO22" s="37"/>
      <c r="AP22" s="37"/>
      <c r="AQ22" s="37"/>
      <c r="AR22" s="37"/>
      <c r="AS22" s="37"/>
      <c r="AT22" s="37"/>
      <c r="AU22" s="37"/>
      <c r="AV22" s="37"/>
      <c r="AW22" s="96"/>
      <c r="AX22" s="2373"/>
      <c r="AY22" s="2374"/>
      <c r="AZ22" s="2374"/>
      <c r="BA22" s="2328" t="str">
        <f t="shared" si="0"/>
        <v/>
      </c>
      <c r="BB22" s="2328"/>
      <c r="BC22" s="2328"/>
      <c r="BD22" s="2328" t="str">
        <f t="shared" si="1"/>
        <v/>
      </c>
      <c r="BE22" s="2328"/>
      <c r="BF22" s="2415"/>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50"/>
      <c r="B23" s="2351"/>
      <c r="C23" s="2351"/>
      <c r="D23" s="2351"/>
      <c r="E23" s="2351"/>
      <c r="F23" s="2351"/>
      <c r="G23" s="2352"/>
      <c r="H23" s="2329" t="s">
        <v>101</v>
      </c>
      <c r="I23" s="2330"/>
      <c r="J23" s="2330"/>
      <c r="K23" s="2330"/>
      <c r="L23" s="2330"/>
      <c r="M23" s="2331"/>
      <c r="N23" s="2339"/>
      <c r="O23" s="2339"/>
      <c r="P23" s="2339"/>
      <c r="Q23" s="933"/>
      <c r="R23" s="933"/>
      <c r="S23" s="933"/>
      <c r="T23" s="933"/>
      <c r="U23" s="933"/>
      <c r="V23" s="933"/>
      <c r="W23" s="933"/>
      <c r="X23" s="933"/>
      <c r="Y23" s="933"/>
      <c r="Z23" s="933"/>
      <c r="AA23" s="933"/>
      <c r="AB23" s="933"/>
      <c r="AC23" s="1684" t="str">
        <f>BD23</f>
        <v/>
      </c>
      <c r="AD23" s="1684"/>
      <c r="AE23" s="1684"/>
      <c r="AF23" s="1684" t="str">
        <f>BA23</f>
        <v/>
      </c>
      <c r="AG23" s="1684"/>
      <c r="AH23" s="1684"/>
      <c r="AI23" s="935"/>
      <c r="AJ23" s="936"/>
      <c r="AK23" s="936"/>
      <c r="AL23" s="936"/>
      <c r="AM23" s="937"/>
      <c r="AN23" s="37"/>
      <c r="AO23" s="37"/>
      <c r="AP23" s="37"/>
      <c r="AQ23" s="37"/>
      <c r="AR23" s="37"/>
      <c r="AS23" s="37"/>
      <c r="AT23" s="37"/>
      <c r="AU23" s="37"/>
      <c r="AV23" s="37"/>
      <c r="AW23" s="96"/>
      <c r="AX23" s="2375"/>
      <c r="AY23" s="933"/>
      <c r="AZ23" s="933"/>
      <c r="BA23" s="2376" t="str">
        <f t="shared" si="0"/>
        <v/>
      </c>
      <c r="BB23" s="2376"/>
      <c r="BC23" s="2376"/>
      <c r="BD23" s="2376" t="str">
        <f t="shared" si="1"/>
        <v/>
      </c>
      <c r="BE23" s="2376"/>
      <c r="BF23" s="241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47"/>
      <c r="B24" s="2348"/>
      <c r="C24" s="2348"/>
      <c r="D24" s="2348"/>
      <c r="E24" s="2348"/>
      <c r="F24" s="2348"/>
      <c r="G24" s="2349"/>
      <c r="H24" s="2332" t="s">
        <v>102</v>
      </c>
      <c r="I24" s="2333"/>
      <c r="J24" s="2333"/>
      <c r="K24" s="2333"/>
      <c r="L24" s="2333"/>
      <c r="M24" s="2334"/>
      <c r="N24" s="2335"/>
      <c r="O24" s="2335"/>
      <c r="P24" s="2335"/>
      <c r="Q24" s="2324"/>
      <c r="R24" s="2324"/>
      <c r="S24" s="2324"/>
      <c r="T24" s="2324"/>
      <c r="U24" s="2324"/>
      <c r="V24" s="2324"/>
      <c r="W24" s="2324"/>
      <c r="X24" s="2324"/>
      <c r="Y24" s="2324"/>
      <c r="Z24" s="2324"/>
      <c r="AA24" s="2324"/>
      <c r="AB24" s="2324"/>
      <c r="AC24" s="2408"/>
      <c r="AD24" s="2408"/>
      <c r="AE24" s="2408"/>
      <c r="AF24" s="2408"/>
      <c r="AG24" s="2408"/>
      <c r="AH24" s="2408"/>
      <c r="AI24" s="2353"/>
      <c r="AJ24" s="2354"/>
      <c r="AK24" s="2354"/>
      <c r="AL24" s="2354"/>
      <c r="AM24" s="2355"/>
      <c r="AN24" s="37"/>
      <c r="AO24" s="37"/>
      <c r="AP24" s="37"/>
      <c r="AQ24" s="37"/>
      <c r="AR24" s="37"/>
      <c r="AS24" s="37"/>
      <c r="AT24" s="37"/>
      <c r="AU24" s="37"/>
      <c r="AV24" s="37"/>
      <c r="AW24" s="96"/>
      <c r="AX24" s="2373"/>
      <c r="AY24" s="2374"/>
      <c r="AZ24" s="2374"/>
      <c r="BA24" s="2328" t="str">
        <f t="shared" si="0"/>
        <v/>
      </c>
      <c r="BB24" s="2328"/>
      <c r="BC24" s="2328"/>
      <c r="BD24" s="2328" t="str">
        <f t="shared" si="1"/>
        <v/>
      </c>
      <c r="BE24" s="2328"/>
      <c r="BF24" s="2415"/>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50"/>
      <c r="B25" s="2351"/>
      <c r="C25" s="2351"/>
      <c r="D25" s="2351"/>
      <c r="E25" s="2351"/>
      <c r="F25" s="2351"/>
      <c r="G25" s="2352"/>
      <c r="H25" s="2329" t="s">
        <v>101</v>
      </c>
      <c r="I25" s="2330"/>
      <c r="J25" s="2330"/>
      <c r="K25" s="2330"/>
      <c r="L25" s="2330"/>
      <c r="M25" s="2331"/>
      <c r="N25" s="2339"/>
      <c r="O25" s="2339"/>
      <c r="P25" s="2339"/>
      <c r="Q25" s="933"/>
      <c r="R25" s="933"/>
      <c r="S25" s="933"/>
      <c r="T25" s="933"/>
      <c r="U25" s="933"/>
      <c r="V25" s="933"/>
      <c r="W25" s="933"/>
      <c r="X25" s="933"/>
      <c r="Y25" s="933"/>
      <c r="Z25" s="933"/>
      <c r="AA25" s="933"/>
      <c r="AB25" s="933"/>
      <c r="AC25" s="1684" t="str">
        <f>BD25</f>
        <v/>
      </c>
      <c r="AD25" s="1684"/>
      <c r="AE25" s="1684"/>
      <c r="AF25" s="1684" t="str">
        <f>BA25</f>
        <v/>
      </c>
      <c r="AG25" s="1684"/>
      <c r="AH25" s="1684"/>
      <c r="AI25" s="935"/>
      <c r="AJ25" s="936"/>
      <c r="AK25" s="936"/>
      <c r="AL25" s="936"/>
      <c r="AM25" s="937"/>
      <c r="AN25" s="37"/>
      <c r="AO25" s="37"/>
      <c r="AP25" s="37"/>
      <c r="AQ25" s="37"/>
      <c r="AR25" s="37"/>
      <c r="AS25" s="37"/>
      <c r="AT25" s="37"/>
      <c r="AU25" s="37"/>
      <c r="AV25" s="37"/>
      <c r="AW25" s="96"/>
      <c r="AX25" s="2375"/>
      <c r="AY25" s="933"/>
      <c r="AZ25" s="933"/>
      <c r="BA25" s="2376" t="str">
        <f t="shared" si="0"/>
        <v/>
      </c>
      <c r="BB25" s="2376"/>
      <c r="BC25" s="2376"/>
      <c r="BD25" s="2376" t="str">
        <f t="shared" si="1"/>
        <v/>
      </c>
      <c r="BE25" s="2376"/>
      <c r="BF25" s="241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47"/>
      <c r="B26" s="2348"/>
      <c r="C26" s="2348"/>
      <c r="D26" s="2348"/>
      <c r="E26" s="2348"/>
      <c r="F26" s="2348"/>
      <c r="G26" s="2349"/>
      <c r="H26" s="2332" t="s">
        <v>102</v>
      </c>
      <c r="I26" s="2333"/>
      <c r="J26" s="2333"/>
      <c r="K26" s="2333"/>
      <c r="L26" s="2333"/>
      <c r="M26" s="2334"/>
      <c r="N26" s="2335"/>
      <c r="O26" s="2335"/>
      <c r="P26" s="2335"/>
      <c r="Q26" s="2324"/>
      <c r="R26" s="2324"/>
      <c r="S26" s="2324"/>
      <c r="T26" s="2324"/>
      <c r="U26" s="2324"/>
      <c r="V26" s="2324"/>
      <c r="W26" s="2324"/>
      <c r="X26" s="2324"/>
      <c r="Y26" s="2324"/>
      <c r="Z26" s="2324"/>
      <c r="AA26" s="2324"/>
      <c r="AB26" s="2324"/>
      <c r="AC26" s="2408"/>
      <c r="AD26" s="2408"/>
      <c r="AE26" s="2408"/>
      <c r="AF26" s="2408"/>
      <c r="AG26" s="2408"/>
      <c r="AH26" s="2408"/>
      <c r="AI26" s="2353"/>
      <c r="AJ26" s="2354"/>
      <c r="AK26" s="2354"/>
      <c r="AL26" s="2354"/>
      <c r="AM26" s="2355"/>
      <c r="AN26" s="37"/>
      <c r="AO26" s="37"/>
      <c r="AP26" s="37"/>
      <c r="AQ26" s="37"/>
      <c r="AR26" s="37"/>
      <c r="AS26" s="37"/>
      <c r="AT26" s="37"/>
      <c r="AU26" s="37"/>
      <c r="AV26" s="37"/>
      <c r="AW26" s="96"/>
      <c r="AX26" s="2373"/>
      <c r="AY26" s="2374"/>
      <c r="AZ26" s="2374"/>
      <c r="BA26" s="2328" t="str">
        <f t="shared" si="0"/>
        <v/>
      </c>
      <c r="BB26" s="2328"/>
      <c r="BC26" s="2328"/>
      <c r="BD26" s="2328" t="str">
        <f t="shared" si="1"/>
        <v/>
      </c>
      <c r="BE26" s="2328"/>
      <c r="BF26" s="2415"/>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50"/>
      <c r="B27" s="2351"/>
      <c r="C27" s="2351"/>
      <c r="D27" s="2351"/>
      <c r="E27" s="2351"/>
      <c r="F27" s="2351"/>
      <c r="G27" s="2352"/>
      <c r="H27" s="2329" t="s">
        <v>101</v>
      </c>
      <c r="I27" s="2330"/>
      <c r="J27" s="2330"/>
      <c r="K27" s="2330"/>
      <c r="L27" s="2330"/>
      <c r="M27" s="2331"/>
      <c r="N27" s="2339"/>
      <c r="O27" s="2339"/>
      <c r="P27" s="2339"/>
      <c r="Q27" s="933"/>
      <c r="R27" s="933"/>
      <c r="S27" s="933"/>
      <c r="T27" s="933"/>
      <c r="U27" s="933"/>
      <c r="V27" s="933"/>
      <c r="W27" s="933"/>
      <c r="X27" s="933"/>
      <c r="Y27" s="933"/>
      <c r="Z27" s="933"/>
      <c r="AA27" s="933"/>
      <c r="AB27" s="933"/>
      <c r="AC27" s="1684" t="str">
        <f>BD27</f>
        <v/>
      </c>
      <c r="AD27" s="1684"/>
      <c r="AE27" s="1684"/>
      <c r="AF27" s="1684" t="str">
        <f>BA27</f>
        <v/>
      </c>
      <c r="AG27" s="1684"/>
      <c r="AH27" s="1684"/>
      <c r="AI27" s="935"/>
      <c r="AJ27" s="936"/>
      <c r="AK27" s="936"/>
      <c r="AL27" s="936"/>
      <c r="AM27" s="937"/>
      <c r="AN27" s="37"/>
      <c r="AO27" s="37"/>
      <c r="AP27" s="37"/>
      <c r="AQ27" s="37"/>
      <c r="AR27" s="37"/>
      <c r="AS27" s="37"/>
      <c r="AT27" s="37"/>
      <c r="AU27" s="37"/>
      <c r="AV27" s="37"/>
      <c r="AW27" s="96"/>
      <c r="AX27" s="2375"/>
      <c r="AY27" s="933"/>
      <c r="AZ27" s="933"/>
      <c r="BA27" s="2376" t="str">
        <f t="shared" si="0"/>
        <v/>
      </c>
      <c r="BB27" s="2376"/>
      <c r="BC27" s="2376"/>
      <c r="BD27" s="2376" t="str">
        <f t="shared" si="1"/>
        <v/>
      </c>
      <c r="BE27" s="2376"/>
      <c r="BF27" s="241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47"/>
      <c r="B28" s="2348"/>
      <c r="C28" s="2348"/>
      <c r="D28" s="2348"/>
      <c r="E28" s="2348"/>
      <c r="F28" s="2348"/>
      <c r="G28" s="2349"/>
      <c r="H28" s="2332" t="s">
        <v>102</v>
      </c>
      <c r="I28" s="2333"/>
      <c r="J28" s="2333"/>
      <c r="K28" s="2333"/>
      <c r="L28" s="2333"/>
      <c r="M28" s="2334"/>
      <c r="N28" s="2412"/>
      <c r="O28" s="2413"/>
      <c r="P28" s="2414"/>
      <c r="Q28" s="2321"/>
      <c r="R28" s="2322"/>
      <c r="S28" s="2323"/>
      <c r="T28" s="2321"/>
      <c r="U28" s="2322"/>
      <c r="V28" s="2323"/>
      <c r="W28" s="2321"/>
      <c r="X28" s="2322"/>
      <c r="Y28" s="2323"/>
      <c r="Z28" s="2321"/>
      <c r="AA28" s="2322"/>
      <c r="AB28" s="2323"/>
      <c r="AC28" s="2409"/>
      <c r="AD28" s="2410"/>
      <c r="AE28" s="2411"/>
      <c r="AF28" s="2409"/>
      <c r="AG28" s="2410"/>
      <c r="AH28" s="2411"/>
      <c r="AI28" s="2353"/>
      <c r="AJ28" s="2354"/>
      <c r="AK28" s="2354"/>
      <c r="AL28" s="2354"/>
      <c r="AM28" s="2355"/>
      <c r="AN28" s="37"/>
      <c r="AO28" s="37"/>
      <c r="AP28" s="37"/>
      <c r="AQ28" s="37"/>
      <c r="AR28" s="37"/>
      <c r="AS28" s="37"/>
      <c r="AT28" s="37"/>
      <c r="AU28" s="37"/>
      <c r="AV28" s="37"/>
      <c r="AW28" s="96"/>
      <c r="AX28" s="2373"/>
      <c r="AY28" s="2374"/>
      <c r="AZ28" s="2374"/>
      <c r="BA28" s="2328" t="str">
        <f t="shared" si="0"/>
        <v/>
      </c>
      <c r="BB28" s="2328"/>
      <c r="BC28" s="2328"/>
      <c r="BD28" s="2328" t="str">
        <f t="shared" si="1"/>
        <v/>
      </c>
      <c r="BE28" s="2328"/>
      <c r="BF28" s="2415"/>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50"/>
      <c r="B29" s="2351"/>
      <c r="C29" s="2351"/>
      <c r="D29" s="2351"/>
      <c r="E29" s="2351"/>
      <c r="F29" s="2351"/>
      <c r="G29" s="2352"/>
      <c r="H29" s="2329" t="s">
        <v>101</v>
      </c>
      <c r="I29" s="2330"/>
      <c r="J29" s="2330"/>
      <c r="K29" s="2330"/>
      <c r="L29" s="2330"/>
      <c r="M29" s="2331"/>
      <c r="N29" s="925"/>
      <c r="O29" s="926"/>
      <c r="P29" s="927"/>
      <c r="Q29" s="928"/>
      <c r="R29" s="929"/>
      <c r="S29" s="930"/>
      <c r="T29" s="928"/>
      <c r="U29" s="929"/>
      <c r="V29" s="930"/>
      <c r="W29" s="928"/>
      <c r="X29" s="929"/>
      <c r="Y29" s="930"/>
      <c r="Z29" s="928"/>
      <c r="AA29" s="929"/>
      <c r="AB29" s="930"/>
      <c r="AC29" s="1684" t="str">
        <f>BD29</f>
        <v/>
      </c>
      <c r="AD29" s="1684"/>
      <c r="AE29" s="1684"/>
      <c r="AF29" s="1684" t="str">
        <f>BA29</f>
        <v/>
      </c>
      <c r="AG29" s="1684"/>
      <c r="AH29" s="1684"/>
      <c r="AI29" s="935"/>
      <c r="AJ29" s="936"/>
      <c r="AK29" s="936"/>
      <c r="AL29" s="936"/>
      <c r="AM29" s="937"/>
      <c r="AN29" s="37"/>
      <c r="AO29" s="37"/>
      <c r="AP29" s="37"/>
      <c r="AQ29" s="37"/>
      <c r="AR29" s="37"/>
      <c r="AS29" s="37"/>
      <c r="AT29" s="37"/>
      <c r="AU29" s="37"/>
      <c r="AV29" s="37"/>
      <c r="AW29" s="96"/>
      <c r="AX29" s="2375"/>
      <c r="AY29" s="933"/>
      <c r="AZ29" s="933"/>
      <c r="BA29" s="2376" t="str">
        <f t="shared" si="0"/>
        <v/>
      </c>
      <c r="BB29" s="2376"/>
      <c r="BC29" s="2376"/>
      <c r="BD29" s="2376" t="str">
        <f t="shared" si="1"/>
        <v/>
      </c>
      <c r="BE29" s="2376"/>
      <c r="BF29" s="241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47"/>
      <c r="B30" s="2348"/>
      <c r="C30" s="2348"/>
      <c r="D30" s="2348"/>
      <c r="E30" s="2348"/>
      <c r="F30" s="2348"/>
      <c r="G30" s="2349"/>
      <c r="H30" s="2332" t="s">
        <v>102</v>
      </c>
      <c r="I30" s="2333"/>
      <c r="J30" s="2333"/>
      <c r="K30" s="2333"/>
      <c r="L30" s="2333"/>
      <c r="M30" s="2334"/>
      <c r="N30" s="2412"/>
      <c r="O30" s="2413"/>
      <c r="P30" s="2414"/>
      <c r="Q30" s="2321"/>
      <c r="R30" s="2322"/>
      <c r="S30" s="2323"/>
      <c r="T30" s="2321"/>
      <c r="U30" s="2322"/>
      <c r="V30" s="2323"/>
      <c r="W30" s="2321"/>
      <c r="X30" s="2322"/>
      <c r="Y30" s="2323"/>
      <c r="Z30" s="2321"/>
      <c r="AA30" s="2322"/>
      <c r="AB30" s="2323"/>
      <c r="AC30" s="2409"/>
      <c r="AD30" s="2410"/>
      <c r="AE30" s="2411"/>
      <c r="AF30" s="2409"/>
      <c r="AG30" s="2410"/>
      <c r="AH30" s="2411"/>
      <c r="AI30" s="2353"/>
      <c r="AJ30" s="2354"/>
      <c r="AK30" s="2354"/>
      <c r="AL30" s="2354"/>
      <c r="AM30" s="2355"/>
      <c r="AN30" s="37"/>
      <c r="AO30" s="37"/>
      <c r="AP30" s="37"/>
      <c r="AQ30" s="37"/>
      <c r="AR30" s="37"/>
      <c r="AS30" s="37"/>
      <c r="AT30" s="37"/>
      <c r="AU30" s="37"/>
      <c r="AV30" s="37"/>
      <c r="AW30" s="96"/>
      <c r="AX30" s="2373"/>
      <c r="AY30" s="2374"/>
      <c r="AZ30" s="2374"/>
      <c r="BA30" s="2328" t="str">
        <f t="shared" si="0"/>
        <v/>
      </c>
      <c r="BB30" s="2328"/>
      <c r="BC30" s="2328"/>
      <c r="BD30" s="2328" t="str">
        <f t="shared" si="1"/>
        <v/>
      </c>
      <c r="BE30" s="2328"/>
      <c r="BF30" s="2415"/>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50"/>
      <c r="B31" s="2351"/>
      <c r="C31" s="2351"/>
      <c r="D31" s="2351"/>
      <c r="E31" s="2351"/>
      <c r="F31" s="2351"/>
      <c r="G31" s="2352"/>
      <c r="H31" s="2329" t="s">
        <v>101</v>
      </c>
      <c r="I31" s="2330"/>
      <c r="J31" s="2330"/>
      <c r="K31" s="2330"/>
      <c r="L31" s="2330"/>
      <c r="M31" s="2331"/>
      <c r="N31" s="925"/>
      <c r="O31" s="926"/>
      <c r="P31" s="927"/>
      <c r="Q31" s="928"/>
      <c r="R31" s="929"/>
      <c r="S31" s="930"/>
      <c r="T31" s="928"/>
      <c r="U31" s="929"/>
      <c r="V31" s="930"/>
      <c r="W31" s="928"/>
      <c r="X31" s="929"/>
      <c r="Y31" s="930"/>
      <c r="Z31" s="928"/>
      <c r="AA31" s="929"/>
      <c r="AB31" s="930"/>
      <c r="AC31" s="1684" t="str">
        <f>BD31</f>
        <v/>
      </c>
      <c r="AD31" s="1684"/>
      <c r="AE31" s="1684"/>
      <c r="AF31" s="1684" t="str">
        <f>BA31</f>
        <v/>
      </c>
      <c r="AG31" s="1684"/>
      <c r="AH31" s="1684"/>
      <c r="AI31" s="935"/>
      <c r="AJ31" s="936"/>
      <c r="AK31" s="936"/>
      <c r="AL31" s="936"/>
      <c r="AM31" s="937"/>
      <c r="AN31" s="37"/>
      <c r="AO31" s="37"/>
      <c r="AP31" s="37"/>
      <c r="AQ31" s="37"/>
      <c r="AR31" s="37"/>
      <c r="AS31" s="37"/>
      <c r="AT31" s="37"/>
      <c r="AU31" s="37"/>
      <c r="AV31" s="37"/>
      <c r="AW31" s="96"/>
      <c r="AX31" s="2375"/>
      <c r="AY31" s="933"/>
      <c r="AZ31" s="933"/>
      <c r="BA31" s="2376" t="str">
        <f t="shared" si="0"/>
        <v/>
      </c>
      <c r="BB31" s="2376"/>
      <c r="BC31" s="2376"/>
      <c r="BD31" s="2376" t="str">
        <f t="shared" si="1"/>
        <v/>
      </c>
      <c r="BE31" s="2376"/>
      <c r="BF31" s="241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47"/>
      <c r="B32" s="2348"/>
      <c r="C32" s="2348"/>
      <c r="D32" s="2348"/>
      <c r="E32" s="2348"/>
      <c r="F32" s="2348"/>
      <c r="G32" s="2349"/>
      <c r="H32" s="2332" t="s">
        <v>102</v>
      </c>
      <c r="I32" s="2333"/>
      <c r="J32" s="2333"/>
      <c r="K32" s="2333"/>
      <c r="L32" s="2333"/>
      <c r="M32" s="2334"/>
      <c r="N32" s="2412"/>
      <c r="O32" s="2413"/>
      <c r="P32" s="2414"/>
      <c r="Q32" s="2321"/>
      <c r="R32" s="2322"/>
      <c r="S32" s="2323"/>
      <c r="T32" s="2321"/>
      <c r="U32" s="2322"/>
      <c r="V32" s="2323"/>
      <c r="W32" s="2321"/>
      <c r="X32" s="2322"/>
      <c r="Y32" s="2323"/>
      <c r="Z32" s="2321"/>
      <c r="AA32" s="2322"/>
      <c r="AB32" s="2323"/>
      <c r="AC32" s="2409"/>
      <c r="AD32" s="2410"/>
      <c r="AE32" s="2411"/>
      <c r="AF32" s="2409"/>
      <c r="AG32" s="2410"/>
      <c r="AH32" s="2411"/>
      <c r="AI32" s="2353"/>
      <c r="AJ32" s="2354"/>
      <c r="AK32" s="2354"/>
      <c r="AL32" s="2354"/>
      <c r="AM32" s="2355"/>
      <c r="AN32" s="37"/>
      <c r="AO32" s="37"/>
      <c r="AP32" s="37"/>
      <c r="AQ32" s="37"/>
      <c r="AR32" s="37"/>
      <c r="AS32" s="37"/>
      <c r="AT32" s="37"/>
      <c r="AU32" s="37"/>
      <c r="AV32" s="37"/>
      <c r="AW32" s="96"/>
      <c r="AX32" s="2373"/>
      <c r="AY32" s="2374"/>
      <c r="AZ32" s="2374"/>
      <c r="BA32" s="2328" t="str">
        <f t="shared" si="0"/>
        <v/>
      </c>
      <c r="BB32" s="2328"/>
      <c r="BC32" s="2328"/>
      <c r="BD32" s="2328" t="str">
        <f t="shared" si="1"/>
        <v/>
      </c>
      <c r="BE32" s="2328"/>
      <c r="BF32" s="2415"/>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64"/>
      <c r="B33" s="2365"/>
      <c r="C33" s="2365"/>
      <c r="D33" s="2365"/>
      <c r="E33" s="2365"/>
      <c r="F33" s="2365"/>
      <c r="G33" s="2366"/>
      <c r="H33" s="2325" t="s">
        <v>101</v>
      </c>
      <c r="I33" s="2326"/>
      <c r="J33" s="2326"/>
      <c r="K33" s="2326"/>
      <c r="L33" s="2326"/>
      <c r="M33" s="2327"/>
      <c r="N33" s="903"/>
      <c r="O33" s="904"/>
      <c r="P33" s="905"/>
      <c r="Q33" s="880"/>
      <c r="R33" s="881"/>
      <c r="S33" s="882"/>
      <c r="T33" s="880"/>
      <c r="U33" s="881"/>
      <c r="V33" s="882"/>
      <c r="W33" s="880"/>
      <c r="X33" s="881"/>
      <c r="Y33" s="882"/>
      <c r="Z33" s="880"/>
      <c r="AA33" s="881"/>
      <c r="AB33" s="882"/>
      <c r="AC33" s="1339" t="str">
        <f>BD33</f>
        <v/>
      </c>
      <c r="AD33" s="1339"/>
      <c r="AE33" s="1339"/>
      <c r="AF33" s="1339" t="str">
        <f>BA33</f>
        <v/>
      </c>
      <c r="AG33" s="1339"/>
      <c r="AH33" s="1339"/>
      <c r="AI33" s="883"/>
      <c r="AJ33" s="884"/>
      <c r="AK33" s="884"/>
      <c r="AL33" s="884"/>
      <c r="AM33" s="885"/>
      <c r="AN33" s="37"/>
      <c r="AO33" s="37"/>
      <c r="AP33" s="37"/>
      <c r="AQ33" s="37"/>
      <c r="AR33" s="37"/>
      <c r="AS33" s="37"/>
      <c r="AT33" s="37"/>
      <c r="AU33" s="37"/>
      <c r="AV33" s="37"/>
      <c r="AW33" s="96"/>
      <c r="AX33" s="2383"/>
      <c r="AY33" s="908"/>
      <c r="AZ33" s="908"/>
      <c r="BA33" s="2367" t="str">
        <f t="shared" si="0"/>
        <v/>
      </c>
      <c r="BB33" s="2367"/>
      <c r="BC33" s="2367"/>
      <c r="BD33" s="2367" t="str">
        <f t="shared" si="1"/>
        <v/>
      </c>
      <c r="BE33" s="2367"/>
      <c r="BF33" s="2417"/>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1276" t="s">
        <v>696</v>
      </c>
      <c r="AZ35" s="1277"/>
      <c r="BA35" s="1277"/>
      <c r="BB35" s="1277"/>
      <c r="BC35" s="1277"/>
      <c r="BD35" s="1277"/>
      <c r="BE35" s="1277"/>
      <c r="BF35" s="1277"/>
      <c r="BG35" s="1277"/>
      <c r="BH35" s="1277"/>
      <c r="BI35" s="1277"/>
      <c r="BJ35" s="1277"/>
      <c r="BK35" s="1277"/>
      <c r="BL35" s="1277"/>
      <c r="BM35" s="1278"/>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96"/>
      <c r="AY36" s="973"/>
      <c r="AZ36" s="974"/>
      <c r="BA36" s="974"/>
      <c r="BB36" s="974"/>
      <c r="BC36" s="975"/>
      <c r="BD36" s="976"/>
      <c r="BE36" s="974"/>
      <c r="BF36" s="974"/>
      <c r="BG36" s="974"/>
      <c r="BH36" s="975"/>
      <c r="BI36" s="976"/>
      <c r="BJ36" s="974"/>
      <c r="BK36" s="974"/>
      <c r="BL36" s="974"/>
      <c r="BM36" s="977"/>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96"/>
      <c r="AY37" s="969"/>
      <c r="AZ37" s="945"/>
      <c r="BA37" s="945"/>
      <c r="BB37" s="945"/>
      <c r="BC37" s="946"/>
      <c r="BD37" s="944"/>
      <c r="BE37" s="945"/>
      <c r="BF37" s="945"/>
      <c r="BG37" s="945"/>
      <c r="BH37" s="946"/>
      <c r="BI37" s="944"/>
      <c r="BJ37" s="945"/>
      <c r="BK37" s="945"/>
      <c r="BL37" s="945"/>
      <c r="BM37" s="949"/>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5"/>
      <c r="AY38" s="969"/>
      <c r="AZ38" s="945"/>
      <c r="BA38" s="945"/>
      <c r="BB38" s="945"/>
      <c r="BC38" s="946"/>
      <c r="BD38" s="944"/>
      <c r="BE38" s="945"/>
      <c r="BF38" s="945"/>
      <c r="BG38" s="945"/>
      <c r="BH38" s="946"/>
      <c r="BI38" s="944"/>
      <c r="BJ38" s="945"/>
      <c r="BK38" s="945"/>
      <c r="BL38" s="945"/>
      <c r="BM38" s="949"/>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5"/>
      <c r="AY39" s="969"/>
      <c r="AZ39" s="945"/>
      <c r="BA39" s="945"/>
      <c r="BB39" s="945"/>
      <c r="BC39" s="946"/>
      <c r="BD39" s="944"/>
      <c r="BE39" s="945"/>
      <c r="BF39" s="945"/>
      <c r="BG39" s="945"/>
      <c r="BH39" s="946"/>
      <c r="BI39" s="944"/>
      <c r="BJ39" s="945"/>
      <c r="BK39" s="945"/>
      <c r="BL39" s="945"/>
      <c r="BM39" s="949"/>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5"/>
      <c r="AY40" s="969"/>
      <c r="AZ40" s="945"/>
      <c r="BA40" s="945"/>
      <c r="BB40" s="945"/>
      <c r="BC40" s="946"/>
      <c r="BD40" s="944"/>
      <c r="BE40" s="945"/>
      <c r="BF40" s="945"/>
      <c r="BG40" s="945"/>
      <c r="BH40" s="946"/>
      <c r="BI40" s="944"/>
      <c r="BJ40" s="945"/>
      <c r="BK40" s="945"/>
      <c r="BL40" s="945"/>
      <c r="BM40" s="949"/>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952"/>
      <c r="AZ41" s="942"/>
      <c r="BA41" s="942"/>
      <c r="BB41" s="942"/>
      <c r="BC41" s="943"/>
      <c r="BD41" s="941"/>
      <c r="BE41" s="942"/>
      <c r="BF41" s="942"/>
      <c r="BG41" s="942"/>
      <c r="BH41" s="943"/>
      <c r="BI41" s="941"/>
      <c r="BJ41" s="942"/>
      <c r="BK41" s="942"/>
      <c r="BL41" s="942"/>
      <c r="BM41" s="951"/>
      <c r="BN41" s="5"/>
      <c r="BO41" s="5"/>
      <c r="BP41" s="5"/>
      <c r="BQ41" s="5"/>
      <c r="BR41" s="5"/>
      <c r="BS41" s="5"/>
      <c r="BT41" s="5"/>
      <c r="BU41" s="5"/>
      <c r="BV41" s="5"/>
      <c r="BW41" s="5"/>
      <c r="BX41" s="5"/>
      <c r="BY41" s="5"/>
      <c r="BZ41" s="5"/>
      <c r="CA41" s="5"/>
      <c r="CB41" s="5"/>
      <c r="CC41" s="5"/>
      <c r="CD41" s="5"/>
      <c r="CE41" s="5"/>
      <c r="CF41" s="5"/>
    </row>
    <row r="42" spans="1:84"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23">
    <mergeCell ref="AX33:AZ33"/>
    <mergeCell ref="BA33:BC33"/>
    <mergeCell ref="BD33:BF33"/>
    <mergeCell ref="AX29:AZ29"/>
    <mergeCell ref="BA29:BC29"/>
    <mergeCell ref="BD29:BF29"/>
    <mergeCell ref="AX30:AZ30"/>
    <mergeCell ref="BA30:BC30"/>
    <mergeCell ref="BD30:BF30"/>
    <mergeCell ref="AX31:AZ31"/>
    <mergeCell ref="BA31:BC31"/>
    <mergeCell ref="BD31:BF31"/>
    <mergeCell ref="AX27:AZ27"/>
    <mergeCell ref="BA27:BC27"/>
    <mergeCell ref="BD27:BF27"/>
    <mergeCell ref="AX28:AZ28"/>
    <mergeCell ref="BA28:BC28"/>
    <mergeCell ref="BD28:BF28"/>
    <mergeCell ref="AX32:AZ32"/>
    <mergeCell ref="BA32:BC32"/>
    <mergeCell ref="BD32:BF32"/>
    <mergeCell ref="AX24:AZ24"/>
    <mergeCell ref="BA24:BC24"/>
    <mergeCell ref="BD24:BF24"/>
    <mergeCell ref="AX25:AZ25"/>
    <mergeCell ref="BA25:BC25"/>
    <mergeCell ref="BD25:BF25"/>
    <mergeCell ref="AX26:AZ26"/>
    <mergeCell ref="BA26:BC26"/>
    <mergeCell ref="BD26:BF26"/>
    <mergeCell ref="AX21:AZ21"/>
    <mergeCell ref="BA21:BC21"/>
    <mergeCell ref="BD21:BF21"/>
    <mergeCell ref="AX22:AZ22"/>
    <mergeCell ref="BA22:BC22"/>
    <mergeCell ref="BD22:BF22"/>
    <mergeCell ref="AX23:AZ23"/>
    <mergeCell ref="BA23:BC23"/>
    <mergeCell ref="BD23:BF23"/>
    <mergeCell ref="AX18:AZ18"/>
    <mergeCell ref="BA18:BC18"/>
    <mergeCell ref="BD18:BF18"/>
    <mergeCell ref="AX19:AZ19"/>
    <mergeCell ref="BA19:BC19"/>
    <mergeCell ref="BD19:BF19"/>
    <mergeCell ref="AX20:AZ20"/>
    <mergeCell ref="BA20:BC20"/>
    <mergeCell ref="BD20:BF20"/>
    <mergeCell ref="AX15:AZ15"/>
    <mergeCell ref="BA15:BC15"/>
    <mergeCell ref="BD15:BF15"/>
    <mergeCell ref="AX16:AZ16"/>
    <mergeCell ref="BA16:BC16"/>
    <mergeCell ref="BD16:BF16"/>
    <mergeCell ref="AX17:AZ17"/>
    <mergeCell ref="BA17:BC17"/>
    <mergeCell ref="BD17:BF17"/>
    <mergeCell ref="AX12:AZ12"/>
    <mergeCell ref="BA12:BC12"/>
    <mergeCell ref="BD12:BF12"/>
    <mergeCell ref="AX13:AZ13"/>
    <mergeCell ref="BA13:BC13"/>
    <mergeCell ref="BD13:BF13"/>
    <mergeCell ref="AX14:AZ14"/>
    <mergeCell ref="BA14:BC14"/>
    <mergeCell ref="BD14:BF14"/>
    <mergeCell ref="B40:AV40"/>
    <mergeCell ref="A42:D42"/>
    <mergeCell ref="E42:K42"/>
    <mergeCell ref="AD42:AH42"/>
    <mergeCell ref="AI42:AV42"/>
    <mergeCell ref="AI13:AM13"/>
    <mergeCell ref="AI15:AM15"/>
    <mergeCell ref="AI17:AM17"/>
    <mergeCell ref="AI19:AM19"/>
    <mergeCell ref="B36:AV36"/>
    <mergeCell ref="B37:AV37"/>
    <mergeCell ref="B38:AV38"/>
    <mergeCell ref="B39:AV39"/>
    <mergeCell ref="AI33:AM33"/>
    <mergeCell ref="H33:M33"/>
    <mergeCell ref="N33:P33"/>
    <mergeCell ref="Q33:S33"/>
    <mergeCell ref="T33:V33"/>
    <mergeCell ref="W33:Y33"/>
    <mergeCell ref="Z33:AB33"/>
    <mergeCell ref="AC33:AE33"/>
    <mergeCell ref="AF33:AH33"/>
    <mergeCell ref="AI32:AM32"/>
    <mergeCell ref="Z32:AB32"/>
    <mergeCell ref="A28:G29"/>
    <mergeCell ref="H28:M28"/>
    <mergeCell ref="N28:P28"/>
    <mergeCell ref="Q28:S28"/>
    <mergeCell ref="T28:V28"/>
    <mergeCell ref="AC32:AE32"/>
    <mergeCell ref="AF32:AH32"/>
    <mergeCell ref="A32:G33"/>
    <mergeCell ref="H32:M32"/>
    <mergeCell ref="N32:P32"/>
    <mergeCell ref="Q32:S32"/>
    <mergeCell ref="T32:V32"/>
    <mergeCell ref="W32:Y32"/>
    <mergeCell ref="Z30:AB30"/>
    <mergeCell ref="AC30:AE30"/>
    <mergeCell ref="AF30:AH30"/>
    <mergeCell ref="A30:G31"/>
    <mergeCell ref="H30:M30"/>
    <mergeCell ref="N30:P30"/>
    <mergeCell ref="Q30:S30"/>
    <mergeCell ref="T30:V30"/>
    <mergeCell ref="W30:Y30"/>
    <mergeCell ref="AI31:AM31"/>
    <mergeCell ref="H31:M31"/>
    <mergeCell ref="N31:P31"/>
    <mergeCell ref="Q31:S31"/>
    <mergeCell ref="T31:V31"/>
    <mergeCell ref="W31:Y31"/>
    <mergeCell ref="Z31:AB31"/>
    <mergeCell ref="AC31:AE31"/>
    <mergeCell ref="AF31:AH31"/>
    <mergeCell ref="AI30:AM30"/>
    <mergeCell ref="W28:Y28"/>
    <mergeCell ref="AI29:AM29"/>
    <mergeCell ref="H29:M29"/>
    <mergeCell ref="N29:P29"/>
    <mergeCell ref="Q29:S29"/>
    <mergeCell ref="T29:V29"/>
    <mergeCell ref="W29:Y29"/>
    <mergeCell ref="Z29:AB29"/>
    <mergeCell ref="AC29:AE29"/>
    <mergeCell ref="AF29:AH29"/>
    <mergeCell ref="AI28:AM28"/>
    <mergeCell ref="Z28:AB28"/>
    <mergeCell ref="AC28:AE28"/>
    <mergeCell ref="AF28:AH28"/>
    <mergeCell ref="AI26:AM26"/>
    <mergeCell ref="Z26:AB26"/>
    <mergeCell ref="AC26:AE26"/>
    <mergeCell ref="AF26:AH26"/>
    <mergeCell ref="A26:G27"/>
    <mergeCell ref="H26:M26"/>
    <mergeCell ref="N26:P26"/>
    <mergeCell ref="Q26:S26"/>
    <mergeCell ref="T26:V26"/>
    <mergeCell ref="W26:Y26"/>
    <mergeCell ref="AI27:AM27"/>
    <mergeCell ref="H27:M27"/>
    <mergeCell ref="N27:P27"/>
    <mergeCell ref="Q27:S27"/>
    <mergeCell ref="T27:V27"/>
    <mergeCell ref="W27:Y27"/>
    <mergeCell ref="Z27:AB27"/>
    <mergeCell ref="AC27:AE27"/>
    <mergeCell ref="AF27:AH27"/>
    <mergeCell ref="AI24:AM24"/>
    <mergeCell ref="Z24:AB24"/>
    <mergeCell ref="AC24:AE24"/>
    <mergeCell ref="AF24:AH24"/>
    <mergeCell ref="AI22:AM22"/>
    <mergeCell ref="Z22:AB22"/>
    <mergeCell ref="AC22:AE22"/>
    <mergeCell ref="AF22:AH22"/>
    <mergeCell ref="A24:G25"/>
    <mergeCell ref="H24:M24"/>
    <mergeCell ref="N24:P24"/>
    <mergeCell ref="Q24:S24"/>
    <mergeCell ref="T24:V24"/>
    <mergeCell ref="W24:Y24"/>
    <mergeCell ref="AI25:AM25"/>
    <mergeCell ref="H25:M25"/>
    <mergeCell ref="N25:P25"/>
    <mergeCell ref="Q25:S25"/>
    <mergeCell ref="T25:V25"/>
    <mergeCell ref="W25:Y25"/>
    <mergeCell ref="Z25:AB25"/>
    <mergeCell ref="AC25:AE25"/>
    <mergeCell ref="AF25:AH25"/>
    <mergeCell ref="A22:G23"/>
    <mergeCell ref="H22:M22"/>
    <mergeCell ref="N22:P22"/>
    <mergeCell ref="Q22:S22"/>
    <mergeCell ref="T22:V22"/>
    <mergeCell ref="W22:Y22"/>
    <mergeCell ref="AI23:AM23"/>
    <mergeCell ref="H23:M23"/>
    <mergeCell ref="N23:P23"/>
    <mergeCell ref="Q23:S23"/>
    <mergeCell ref="T23:V23"/>
    <mergeCell ref="W23:Y23"/>
    <mergeCell ref="Z23:AB23"/>
    <mergeCell ref="AC23:AE23"/>
    <mergeCell ref="AF23:AH23"/>
    <mergeCell ref="AI20:AM20"/>
    <mergeCell ref="Z20:AB20"/>
    <mergeCell ref="AC20:AE20"/>
    <mergeCell ref="AF20:AH20"/>
    <mergeCell ref="A20:G21"/>
    <mergeCell ref="H20:M20"/>
    <mergeCell ref="N20:P20"/>
    <mergeCell ref="Q20:S20"/>
    <mergeCell ref="T20:V20"/>
    <mergeCell ref="W20:Y20"/>
    <mergeCell ref="AI21:AM21"/>
    <mergeCell ref="H21:M21"/>
    <mergeCell ref="N21:P21"/>
    <mergeCell ref="Q21:S21"/>
    <mergeCell ref="T21:V21"/>
    <mergeCell ref="W21:Y21"/>
    <mergeCell ref="Z21:AB21"/>
    <mergeCell ref="AC21:AE21"/>
    <mergeCell ref="AF21:AH21"/>
    <mergeCell ref="AI18:AM18"/>
    <mergeCell ref="Z18:AB18"/>
    <mergeCell ref="AC18:AE18"/>
    <mergeCell ref="AF18:AH18"/>
    <mergeCell ref="A18:G19"/>
    <mergeCell ref="H18:M18"/>
    <mergeCell ref="N18:P18"/>
    <mergeCell ref="Q18:S18"/>
    <mergeCell ref="T18:V18"/>
    <mergeCell ref="W18:Y18"/>
    <mergeCell ref="H19:M19"/>
    <mergeCell ref="N19:P19"/>
    <mergeCell ref="Q19:S19"/>
    <mergeCell ref="T19:V19"/>
    <mergeCell ref="W19:Y19"/>
    <mergeCell ref="Z19:AB19"/>
    <mergeCell ref="AC19:AE19"/>
    <mergeCell ref="AF19:AH19"/>
    <mergeCell ref="AI16:AM16"/>
    <mergeCell ref="Z16:AB16"/>
    <mergeCell ref="AC16:AE16"/>
    <mergeCell ref="AF16:AH16"/>
    <mergeCell ref="A16:G17"/>
    <mergeCell ref="H16:M16"/>
    <mergeCell ref="N16:P16"/>
    <mergeCell ref="Q16:S16"/>
    <mergeCell ref="T16:V16"/>
    <mergeCell ref="W16:Y16"/>
    <mergeCell ref="H17:M17"/>
    <mergeCell ref="N17:P17"/>
    <mergeCell ref="Q17:S17"/>
    <mergeCell ref="T17:V17"/>
    <mergeCell ref="W17:Y17"/>
    <mergeCell ref="Z17:AB17"/>
    <mergeCell ref="AC17:AE17"/>
    <mergeCell ref="AF17:AH17"/>
    <mergeCell ref="AI14:AM14"/>
    <mergeCell ref="Z14:AB14"/>
    <mergeCell ref="AC14:AE14"/>
    <mergeCell ref="AF14:AH14"/>
    <mergeCell ref="A14:G15"/>
    <mergeCell ref="H14:M14"/>
    <mergeCell ref="N14:P14"/>
    <mergeCell ref="Q14:S14"/>
    <mergeCell ref="T14:V14"/>
    <mergeCell ref="W14:Y14"/>
    <mergeCell ref="H15:M15"/>
    <mergeCell ref="N15:P15"/>
    <mergeCell ref="Q15:S15"/>
    <mergeCell ref="T15:V15"/>
    <mergeCell ref="W15:Y15"/>
    <mergeCell ref="Z15:AB15"/>
    <mergeCell ref="AC15:AE15"/>
    <mergeCell ref="AF15:AH15"/>
    <mergeCell ref="A12:G13"/>
    <mergeCell ref="H12:M12"/>
    <mergeCell ref="N12:P12"/>
    <mergeCell ref="Q12:S12"/>
    <mergeCell ref="T12:V12"/>
    <mergeCell ref="W12:Y12"/>
    <mergeCell ref="H13:M13"/>
    <mergeCell ref="N13:P13"/>
    <mergeCell ref="Q13:S13"/>
    <mergeCell ref="T13:V13"/>
    <mergeCell ref="W13:Y13"/>
    <mergeCell ref="Z13:AB13"/>
    <mergeCell ref="AC13:AE13"/>
    <mergeCell ref="AF13:AH13"/>
    <mergeCell ref="T11:V11"/>
    <mergeCell ref="W11:Y11"/>
    <mergeCell ref="Z11:AB11"/>
    <mergeCell ref="AI12:AM12"/>
    <mergeCell ref="Z12:AB12"/>
    <mergeCell ref="AC12:AE12"/>
    <mergeCell ref="AF12:AH12"/>
    <mergeCell ref="AW1:CF1"/>
    <mergeCell ref="A10:G11"/>
    <mergeCell ref="H10:M11"/>
    <mergeCell ref="N10:P11"/>
    <mergeCell ref="Q10:V10"/>
    <mergeCell ref="W10:AB10"/>
    <mergeCell ref="AC10:AE11"/>
    <mergeCell ref="Z5:AV5"/>
    <mergeCell ref="A7:E7"/>
    <mergeCell ref="F7:P7"/>
    <mergeCell ref="AF10:AH11"/>
    <mergeCell ref="AI10:AM11"/>
    <mergeCell ref="Q11:S11"/>
    <mergeCell ref="A9:AM9"/>
    <mergeCell ref="AX9:AZ11"/>
    <mergeCell ref="BA9:BC11"/>
    <mergeCell ref="BD9:BF11"/>
    <mergeCell ref="AY35:BM35"/>
    <mergeCell ref="AY36:BC36"/>
    <mergeCell ref="BD36:BH36"/>
    <mergeCell ref="BI36:BM36"/>
    <mergeCell ref="AY37:BC37"/>
    <mergeCell ref="BD37:BH37"/>
    <mergeCell ref="BI37:BM37"/>
    <mergeCell ref="AY38:BC38"/>
    <mergeCell ref="BD38:BH38"/>
    <mergeCell ref="BI38:BM38"/>
    <mergeCell ref="AY39:BC39"/>
    <mergeCell ref="BD39:BH39"/>
    <mergeCell ref="BI39:BM39"/>
    <mergeCell ref="AY40:BC40"/>
    <mergeCell ref="BD40:BH40"/>
    <mergeCell ref="BI40:BM40"/>
    <mergeCell ref="AY41:BC41"/>
    <mergeCell ref="BD41:BH41"/>
    <mergeCell ref="BI41:BM41"/>
  </mergeCells>
  <conditionalFormatting sqref="N12 N14 N16 N18 N20 N22 N24 N26 N28 N30 N32">
    <cfRule type="notContainsBlanks" dxfId="1081" priority="141" stopIfTrue="1">
      <formula>LEN(TRIM(N12))&gt;0</formula>
    </cfRule>
  </conditionalFormatting>
  <conditionalFormatting sqref="N13:AH13 N15:AH15 N17:AH17 N19:AH19 N21:AH21 N23:AH23 N25:AH25 N27:AH27 N29:AH29 N31:AH31 N33:AH33">
    <cfRule type="expression" dxfId="1080" priority="154">
      <formula>NOT(ISBLANK(OFFSET($A11,1,0)))</formula>
    </cfRule>
  </conditionalFormatting>
  <conditionalFormatting sqref="N12:AH12 N14:AH14 N16:AH16 N18:AH18 N20:AH20 N22:AH22 N24:AH24 N26:AH26 N28:AH28 N30:AH30 N32:AH32">
    <cfRule type="expression" dxfId="1079" priority="153">
      <formula>NOT(ISBLANK($A12))</formula>
    </cfRule>
  </conditionalFormatting>
  <conditionalFormatting sqref="H12 H14 H16 H18 H20 H22 H24 H26 H28 H30 H32 AI14:AM14 AI16:AM16 AI18:AM18 AI20:AM20 AI22:AM22 AI24:AM24 AI26:AM26 AI28:AM28 AI32:AM32 AI30:AM30 AI12:AM12">
    <cfRule type="expression" dxfId="1078" priority="142">
      <formula>ISBLANK($A12)</formula>
    </cfRule>
  </conditionalFormatting>
  <conditionalFormatting sqref="H13 H15 H17 H19 H21 H23 H25 H27 H29 H31 H33 AI13:AM13 AI15:AM15 AI17:AM17 AI19:AM19 AI21:AM21 AI23:AM23 AI25:AM25 AI27:AM27 AI29:AM29 AI31:AM31 AI33:AM33">
    <cfRule type="expression" dxfId="1077" priority="143">
      <formula>ISBLANK($A12)</formula>
    </cfRule>
  </conditionalFormatting>
  <conditionalFormatting sqref="F7:P7 E42:K42 AI42:AV42">
    <cfRule type="containsBlanks" dxfId="1076" priority="152">
      <formula>LEN(TRIM(E7))=0</formula>
    </cfRule>
  </conditionalFormatting>
  <conditionalFormatting sqref="Q12:AH12 Q14:AH14 Q16:AH16 Q18:AH18 Q20:AH20 Q22:AH22 Q24:AH24 Q26:AH26 Q28:AH28 Q30:AH30 Q32:AH32">
    <cfRule type="notContainsBlanks" dxfId="1075" priority="117">
      <formula>LEN(TRIM(Q12))&gt;0</formula>
    </cfRule>
  </conditionalFormatting>
  <conditionalFormatting sqref="Q13:AH13 Q15:AH15 Q17:AH17 Q19:AH19 Q21:AH21 Q23:AH23 Q25:AH25 Q27:AH27 Q29:AH29 Q31:AH31 Q33:AH33">
    <cfRule type="notContainsBlanks" dxfId="1074" priority="78">
      <formula>LEN(TRIM(Q13))&gt;0</formula>
    </cfRule>
  </conditionalFormatting>
  <conditionalFormatting sqref="N13:P13 N15:P15 N17:P17 N19:P19 N21:P21 N23:P23 N25:P25 N27:P27 N29:P29 N31:P31 N33:P33">
    <cfRule type="notContainsBlanks" dxfId="1073" priority="9">
      <formula>LEN(TRIM(N13))&gt;0</formula>
    </cfRule>
  </conditionalFormatting>
  <conditionalFormatting sqref="AX15:AZ15 AX17:AZ17 AX19:AZ19 AX21:AZ21 AX23:AZ23 AX25:AZ25 AX27:AZ27 AX29:AZ29 AX31:AZ31 AX33:AZ33 AX13">
    <cfRule type="notContainsBlanks" dxfId="1072" priority="2">
      <formula>LEN(TRIM(AX13))&gt;0</formula>
    </cfRule>
  </conditionalFormatting>
  <conditionalFormatting sqref="AX13 AX15 AX17 AX19 AX21 AX23 AX25 AX27 AX29 AX31 AX33">
    <cfRule type="expression" dxfId="1071" priority="3">
      <formula>NOT(ISBLANK(OFFSET($A11,1,0)))</formula>
    </cfRule>
  </conditionalFormatting>
  <conditionalFormatting sqref="AX12:AZ12 AX14:AZ14 AX16:AZ16 AX18:AZ18 AX20:AZ20 AX22:AZ22 AX24:AZ24 AX26:AZ26 AX28:AZ28 AX30:AZ30 AX32:AZ32">
    <cfRule type="expression" dxfId="1070" priority="4">
      <formula>NOT(ISBLANK($A12))</formula>
    </cfRule>
  </conditionalFormatting>
  <conditionalFormatting sqref="AX12 AX14 AX16 AX18 AX20 AX22 AX24 AX26 AX28 AX30 AX32">
    <cfRule type="notContainsBlanks" dxfId="1069" priority="1">
      <formula>LEN(TRIM(AX12))&gt;0</formula>
    </cfRule>
  </conditionalFormatting>
  <dataValidations disablePrompts="1" count="1">
    <dataValidation type="whole" allowBlank="1" showInputMessage="1" showErrorMessage="1" error="This Remarks section is limited to 5." sqref="A36:A40" xr:uid="{00000000-0002-0000-1C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0">
    <pageSetUpPr fitToPage="1"/>
  </sheetPr>
  <dimension ref="A1:DG55"/>
  <sheetViews>
    <sheetView zoomScaleNormal="100" workbookViewId="0">
      <selection activeCell="H13" sqref="H13:Y13"/>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437</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1371" t="s">
        <v>48</v>
      </c>
      <c r="B7" s="1371"/>
      <c r="C7" s="1371"/>
      <c r="D7" s="1371"/>
      <c r="E7" s="1371"/>
      <c r="F7" s="879"/>
      <c r="G7" s="879"/>
      <c r="H7" s="879"/>
      <c r="I7" s="879"/>
      <c r="J7" s="879"/>
      <c r="K7" s="879"/>
      <c r="L7" s="879"/>
      <c r="M7" s="879"/>
      <c r="N7" s="879"/>
      <c r="O7" s="879"/>
      <c r="P7" s="879"/>
      <c r="Q7" s="6"/>
      <c r="R7" s="6"/>
      <c r="S7" s="6"/>
      <c r="T7" s="6"/>
      <c r="U7" s="6"/>
      <c r="V7" s="6"/>
      <c r="W7" s="6"/>
      <c r="X7" s="6"/>
      <c r="Y7" s="6"/>
      <c r="Z7" s="6"/>
      <c r="AA7" s="6"/>
      <c r="AB7" s="6"/>
      <c r="AC7" s="6"/>
      <c r="AD7" s="6"/>
      <c r="AE7" s="6"/>
      <c r="AF7" s="6"/>
      <c r="AG7" s="2449"/>
      <c r="AH7" s="2449"/>
      <c r="AI7" s="2449"/>
      <c r="AJ7" s="2449"/>
      <c r="AK7" s="2449"/>
      <c r="AL7" s="2450"/>
      <c r="AM7" s="2450"/>
      <c r="AN7" s="2450"/>
      <c r="AO7" s="2450"/>
      <c r="AP7" s="2450"/>
      <c r="AQ7" s="2450"/>
      <c r="AR7" s="2450"/>
      <c r="AS7" s="2450"/>
      <c r="AT7" s="2450"/>
      <c r="AU7" s="2450"/>
      <c r="AV7" s="2450"/>
      <c r="AW7" s="96"/>
      <c r="AX7" s="96"/>
      <c r="AY7" s="96"/>
      <c r="AZ7" s="96"/>
      <c r="BA7" s="96"/>
      <c r="BB7" s="96"/>
      <c r="BC7" s="96"/>
      <c r="BD7" s="96"/>
      <c r="BE7" s="96"/>
      <c r="BF7" s="96"/>
      <c r="BG7" s="96"/>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1334" t="s">
        <v>435</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35"/>
      <c r="AK9" s="1335"/>
      <c r="AL9" s="1335"/>
      <c r="AM9" s="1335"/>
      <c r="AN9" s="1335"/>
      <c r="AO9" s="1335"/>
      <c r="AP9" s="1335"/>
      <c r="AQ9" s="1335"/>
      <c r="AR9" s="1335"/>
      <c r="AS9" s="1335"/>
      <c r="AT9" s="1335"/>
      <c r="AU9" s="1335"/>
      <c r="AV9" s="1362"/>
      <c r="AW9" s="96"/>
      <c r="AX9" s="2451"/>
      <c r="AY9" s="2452"/>
      <c r="AZ9" s="2452"/>
      <c r="BA9" s="2387" t="s">
        <v>433</v>
      </c>
      <c r="BB9" s="2387"/>
      <c r="BC9" s="2387"/>
      <c r="BD9" s="2452"/>
      <c r="BE9" s="2452"/>
      <c r="BF9" s="2452"/>
      <c r="BG9" s="2387" t="s">
        <v>791</v>
      </c>
      <c r="BH9" s="2387"/>
      <c r="BI9" s="2387"/>
      <c r="BJ9" s="2387" t="s">
        <v>430</v>
      </c>
      <c r="BK9" s="2387"/>
      <c r="BL9" s="2387"/>
      <c r="BM9" s="2387" t="s">
        <v>429</v>
      </c>
      <c r="BN9" s="2387"/>
      <c r="BO9" s="2392"/>
      <c r="BP9" s="2387" t="s">
        <v>892</v>
      </c>
      <c r="BQ9" s="2387"/>
      <c r="BR9" s="2399"/>
      <c r="BS9" s="272"/>
      <c r="BT9" s="272"/>
      <c r="BU9" s="272"/>
      <c r="BV9" s="5"/>
      <c r="BW9" s="5"/>
      <c r="BX9" s="5"/>
      <c r="BY9" s="5"/>
      <c r="BZ9" s="5"/>
      <c r="CA9" s="5"/>
      <c r="CB9" s="5"/>
      <c r="CC9" s="5"/>
      <c r="CD9" s="5"/>
      <c r="CE9" s="5"/>
      <c r="CF9" s="5"/>
    </row>
    <row r="10" spans="1:84" ht="12.75" customHeight="1" thickTop="1" x14ac:dyDescent="0.25">
      <c r="A10" s="2340" t="s">
        <v>428</v>
      </c>
      <c r="B10" s="2337"/>
      <c r="C10" s="2337"/>
      <c r="D10" s="2337"/>
      <c r="E10" s="2337"/>
      <c r="F10" s="2337"/>
      <c r="G10" s="2338"/>
      <c r="H10" s="2336" t="s">
        <v>427</v>
      </c>
      <c r="I10" s="2337"/>
      <c r="J10" s="2337"/>
      <c r="K10" s="2337"/>
      <c r="L10" s="2337"/>
      <c r="M10" s="2338"/>
      <c r="N10" s="2344" t="s">
        <v>426</v>
      </c>
      <c r="O10" s="2345"/>
      <c r="P10" s="2346"/>
      <c r="Q10" s="1972" t="s">
        <v>425</v>
      </c>
      <c r="R10" s="1972"/>
      <c r="S10" s="1972"/>
      <c r="T10" s="1972"/>
      <c r="U10" s="1972"/>
      <c r="V10" s="1972"/>
      <c r="W10" s="1972" t="s">
        <v>424</v>
      </c>
      <c r="X10" s="1972"/>
      <c r="Y10" s="1972"/>
      <c r="Z10" s="1972"/>
      <c r="AA10" s="1972"/>
      <c r="AB10" s="1972"/>
      <c r="AC10" s="2336" t="s">
        <v>423</v>
      </c>
      <c r="AD10" s="2337"/>
      <c r="AE10" s="2338"/>
      <c r="AF10" s="2336" t="s">
        <v>422</v>
      </c>
      <c r="AG10" s="2337"/>
      <c r="AH10" s="2338"/>
      <c r="AI10" s="2336" t="s">
        <v>433</v>
      </c>
      <c r="AJ10" s="2337"/>
      <c r="AK10" s="2338"/>
      <c r="AL10" s="2344" t="s">
        <v>438</v>
      </c>
      <c r="AM10" s="2345"/>
      <c r="AN10" s="2346"/>
      <c r="AO10" s="2336" t="s">
        <v>439</v>
      </c>
      <c r="AP10" s="2337"/>
      <c r="AQ10" s="2338"/>
      <c r="AR10" s="2336" t="s">
        <v>418</v>
      </c>
      <c r="AS10" s="2337"/>
      <c r="AT10" s="2337"/>
      <c r="AU10" s="2337"/>
      <c r="AV10" s="2360"/>
      <c r="AW10" s="96"/>
      <c r="AX10" s="2453"/>
      <c r="AY10" s="776"/>
      <c r="AZ10" s="776"/>
      <c r="BA10" s="2389"/>
      <c r="BB10" s="2389"/>
      <c r="BC10" s="2389"/>
      <c r="BD10" s="776"/>
      <c r="BE10" s="776"/>
      <c r="BF10" s="776"/>
      <c r="BG10" s="2389"/>
      <c r="BH10" s="2389"/>
      <c r="BI10" s="2389"/>
      <c r="BJ10" s="2389"/>
      <c r="BK10" s="2389"/>
      <c r="BL10" s="2389"/>
      <c r="BM10" s="2389"/>
      <c r="BN10" s="2389"/>
      <c r="BO10" s="2393"/>
      <c r="BP10" s="2389"/>
      <c r="BQ10" s="2389"/>
      <c r="BR10" s="2400"/>
      <c r="BS10" s="272"/>
      <c r="BT10" s="272"/>
      <c r="BU10" s="272"/>
      <c r="BV10" s="5"/>
      <c r="BW10" s="5"/>
      <c r="BX10" s="5"/>
      <c r="BY10" s="5"/>
      <c r="BZ10" s="5"/>
      <c r="CA10" s="5"/>
      <c r="CB10" s="5"/>
      <c r="CC10" s="5"/>
      <c r="CD10" s="5"/>
      <c r="CE10" s="5"/>
      <c r="CF10" s="5"/>
    </row>
    <row r="11" spans="1:84" ht="12" customHeight="1" thickBot="1" x14ac:dyDescent="0.3">
      <c r="A11" s="2340"/>
      <c r="B11" s="2337"/>
      <c r="C11" s="2337"/>
      <c r="D11" s="2337"/>
      <c r="E11" s="2337"/>
      <c r="F11" s="2337"/>
      <c r="G11" s="2338"/>
      <c r="H11" s="2336"/>
      <c r="I11" s="2337"/>
      <c r="J11" s="2337"/>
      <c r="K11" s="2337"/>
      <c r="L11" s="2337"/>
      <c r="M11" s="2338"/>
      <c r="N11" s="2344"/>
      <c r="O11" s="2345"/>
      <c r="P11" s="2346"/>
      <c r="Q11" s="2341" t="s">
        <v>281</v>
      </c>
      <c r="R11" s="2342"/>
      <c r="S11" s="2343"/>
      <c r="T11" s="2341" t="s">
        <v>282</v>
      </c>
      <c r="U11" s="2342"/>
      <c r="V11" s="2343"/>
      <c r="W11" s="2341" t="s">
        <v>281</v>
      </c>
      <c r="X11" s="2342"/>
      <c r="Y11" s="2343"/>
      <c r="Z11" s="2341" t="s">
        <v>282</v>
      </c>
      <c r="AA11" s="2342"/>
      <c r="AB11" s="2343"/>
      <c r="AC11" s="2336"/>
      <c r="AD11" s="2337"/>
      <c r="AE11" s="2338"/>
      <c r="AF11" s="2336"/>
      <c r="AG11" s="2337"/>
      <c r="AH11" s="2338"/>
      <c r="AI11" s="2336"/>
      <c r="AJ11" s="2337"/>
      <c r="AK11" s="2338"/>
      <c r="AL11" s="2344"/>
      <c r="AM11" s="2345"/>
      <c r="AN11" s="2346"/>
      <c r="AO11" s="2336"/>
      <c r="AP11" s="2337"/>
      <c r="AQ11" s="2338"/>
      <c r="AR11" s="2361"/>
      <c r="AS11" s="2362"/>
      <c r="AT11" s="2362"/>
      <c r="AU11" s="2362"/>
      <c r="AV11" s="2363"/>
      <c r="AW11" s="96"/>
      <c r="AX11" s="2454"/>
      <c r="AY11" s="2455"/>
      <c r="AZ11" s="2455"/>
      <c r="BA11" s="2391"/>
      <c r="BB11" s="2391"/>
      <c r="BC11" s="2391"/>
      <c r="BD11" s="2455"/>
      <c r="BE11" s="2455"/>
      <c r="BF11" s="2455"/>
      <c r="BG11" s="2391"/>
      <c r="BH11" s="2391"/>
      <c r="BI11" s="2391"/>
      <c r="BJ11" s="2391"/>
      <c r="BK11" s="2391"/>
      <c r="BL11" s="2391"/>
      <c r="BM11" s="2391"/>
      <c r="BN11" s="2391"/>
      <c r="BO11" s="2394"/>
      <c r="BP11" s="2391"/>
      <c r="BQ11" s="2391"/>
      <c r="BR11" s="2401"/>
      <c r="BS11" s="272"/>
      <c r="BT11" s="272"/>
      <c r="BU11" s="272"/>
      <c r="BV11" s="5"/>
      <c r="BW11" s="5"/>
      <c r="BX11" s="5"/>
      <c r="BY11" s="5"/>
      <c r="BZ11" s="5"/>
      <c r="CA11" s="5"/>
      <c r="CB11" s="5"/>
      <c r="CC11" s="5"/>
      <c r="CD11" s="5"/>
      <c r="CE11" s="5"/>
      <c r="CF11" s="5"/>
    </row>
    <row r="12" spans="1:84" ht="12.75" customHeight="1" thickTop="1" x14ac:dyDescent="0.25">
      <c r="A12" s="2347"/>
      <c r="B12" s="2348"/>
      <c r="C12" s="2348"/>
      <c r="D12" s="2348"/>
      <c r="E12" s="2348"/>
      <c r="F12" s="2348"/>
      <c r="G12" s="2349"/>
      <c r="H12" s="2432" t="s">
        <v>102</v>
      </c>
      <c r="I12" s="2433"/>
      <c r="J12" s="2433"/>
      <c r="K12" s="2433"/>
      <c r="L12" s="2433"/>
      <c r="M12" s="2434"/>
      <c r="N12" s="2435"/>
      <c r="O12" s="2435"/>
      <c r="P12" s="2435"/>
      <c r="Q12" s="2431"/>
      <c r="R12" s="2431"/>
      <c r="S12" s="2431"/>
      <c r="T12" s="2429" t="str">
        <f>IF($A12&lt;&gt;"","---","")</f>
        <v/>
      </c>
      <c r="U12" s="2430"/>
      <c r="V12" s="2430"/>
      <c r="W12" s="2431"/>
      <c r="X12" s="2431"/>
      <c r="Y12" s="2431"/>
      <c r="Z12" s="2429" t="str">
        <f>IF($A12&lt;&gt;"","---","")</f>
        <v/>
      </c>
      <c r="AA12" s="2430"/>
      <c r="AB12" s="2430"/>
      <c r="AC12" s="2431"/>
      <c r="AD12" s="2431"/>
      <c r="AE12" s="2431"/>
      <c r="AF12" s="2431"/>
      <c r="AG12" s="2431"/>
      <c r="AH12" s="2431"/>
      <c r="AI12" s="2431"/>
      <c r="AJ12" s="2431"/>
      <c r="AK12" s="2431"/>
      <c r="AL12" s="2431"/>
      <c r="AM12" s="2431"/>
      <c r="AN12" s="2431"/>
      <c r="AO12" s="2431"/>
      <c r="AP12" s="2431"/>
      <c r="AQ12" s="2431"/>
      <c r="AR12" s="2442" t="s">
        <v>99</v>
      </c>
      <c r="AS12" s="2443"/>
      <c r="AT12" s="2443"/>
      <c r="AU12" s="2443"/>
      <c r="AV12" s="2444"/>
      <c r="AW12" s="96"/>
      <c r="AX12" s="2426"/>
      <c r="AY12" s="2427"/>
      <c r="AZ12" s="2427"/>
      <c r="BA12" s="2419" t="str">
        <f t="shared" ref="BA12:BA32" si="0">IF(1.08*N12*(Q12-W12)/1000&lt;&gt;0,1.08*N12*(Q12-W12)/1000,"")</f>
        <v/>
      </c>
      <c r="BB12" s="2419"/>
      <c r="BC12" s="2419"/>
      <c r="BD12" s="2428"/>
      <c r="BE12" s="2428"/>
      <c r="BF12" s="2428"/>
      <c r="BG12" s="2419" t="str">
        <f t="shared" ref="BG12:BG32" si="1">IF(AO12*500*(AF12-AC12)/1000&lt;&gt;0,AO12*500*(AF12-AC12)/1000,"")</f>
        <v/>
      </c>
      <c r="BH12" s="2419"/>
      <c r="BI12" s="2419"/>
      <c r="BJ12" s="2419" t="str">
        <f t="shared" ref="BJ12:BJ32" si="2">IFERROR((BD12*1000)/(500*(AF12-AC12)),"")</f>
        <v/>
      </c>
      <c r="BK12" s="2419"/>
      <c r="BL12" s="2419"/>
      <c r="BM12" s="2438" t="s">
        <v>99</v>
      </c>
      <c r="BN12" s="2439"/>
      <c r="BO12" s="2440"/>
      <c r="BP12" s="2438" t="s">
        <v>99</v>
      </c>
      <c r="BQ12" s="2439"/>
      <c r="BR12" s="2456"/>
      <c r="BS12" s="5"/>
      <c r="BT12" s="5"/>
      <c r="BU12" s="5"/>
      <c r="BV12" s="5"/>
      <c r="BW12" s="5"/>
      <c r="BX12" s="5"/>
      <c r="BY12" s="5"/>
      <c r="BZ12" s="5"/>
      <c r="CA12" s="5"/>
      <c r="CB12" s="5"/>
      <c r="CC12" s="5"/>
      <c r="CD12" s="5"/>
      <c r="CE12" s="5"/>
      <c r="CF12" s="5"/>
    </row>
    <row r="13" spans="1:84" ht="12" customHeight="1" x14ac:dyDescent="0.25">
      <c r="A13" s="2350"/>
      <c r="B13" s="2351"/>
      <c r="C13" s="2351"/>
      <c r="D13" s="2351"/>
      <c r="E13" s="2351"/>
      <c r="F13" s="2351"/>
      <c r="G13" s="2352"/>
      <c r="H13" s="2329" t="s">
        <v>101</v>
      </c>
      <c r="I13" s="2330"/>
      <c r="J13" s="2330"/>
      <c r="K13" s="2330"/>
      <c r="L13" s="2330"/>
      <c r="M13" s="2331"/>
      <c r="N13" s="950"/>
      <c r="O13" s="950"/>
      <c r="P13" s="950"/>
      <c r="Q13" s="933"/>
      <c r="R13" s="933"/>
      <c r="S13" s="933"/>
      <c r="T13" s="1317" t="str">
        <f>IF($A12&lt;&gt;"","---","")</f>
        <v/>
      </c>
      <c r="U13" s="1318"/>
      <c r="V13" s="1318"/>
      <c r="W13" s="933"/>
      <c r="X13" s="933"/>
      <c r="Y13" s="933"/>
      <c r="Z13" s="1317" t="str">
        <f>IF($A12&lt;&gt;"","---","")</f>
        <v/>
      </c>
      <c r="AA13" s="1318"/>
      <c r="AB13" s="1318"/>
      <c r="AC13" s="933"/>
      <c r="AD13" s="933"/>
      <c r="AE13" s="933"/>
      <c r="AF13" s="933"/>
      <c r="AG13" s="933"/>
      <c r="AH13" s="933"/>
      <c r="AI13" s="2376"/>
      <c r="AJ13" s="2376"/>
      <c r="AK13" s="2376"/>
      <c r="AL13" s="933"/>
      <c r="AM13" s="933"/>
      <c r="AN13" s="933"/>
      <c r="AO13" s="1318" t="str">
        <f>IFERROR(SQRT(AL13/AL12)*AO12,"")</f>
        <v/>
      </c>
      <c r="AP13" s="1318"/>
      <c r="AQ13" s="1318"/>
      <c r="AR13" s="2356"/>
      <c r="AS13" s="2357"/>
      <c r="AT13" s="2357"/>
      <c r="AU13" s="2358" t="s">
        <v>119</v>
      </c>
      <c r="AV13" s="2359"/>
      <c r="AW13" s="96"/>
      <c r="AX13" s="2448"/>
      <c r="AY13" s="2437"/>
      <c r="AZ13" s="2437"/>
      <c r="BA13" s="2376" t="str">
        <f>IF(1.08*N13*(W13-Q13)/1000&lt;&gt;0,1.08*N13*(W13-Q13)/1000,"")</f>
        <v/>
      </c>
      <c r="BB13" s="2376"/>
      <c r="BC13" s="2376"/>
      <c r="BD13" s="2428"/>
      <c r="BE13" s="2428"/>
      <c r="BF13" s="2428"/>
      <c r="BG13" s="2376" t="str">
        <f>IFERROR(IF(AO13*500*(AC13-AF13)/1000&lt;&gt;0,AO13*500*(AC13-AF13)/1000,""),"")</f>
        <v/>
      </c>
      <c r="BH13" s="2376"/>
      <c r="BI13" s="2376"/>
      <c r="BJ13" s="2376" t="str">
        <f>IFERROR((BA13*1000)/(500*(AC13-AF13)),"")</f>
        <v/>
      </c>
      <c r="BK13" s="2376"/>
      <c r="BL13" s="2376"/>
      <c r="BM13" s="1684" t="str">
        <f>IFERROR(SQRT(AL13/AL12)*AO12,"")</f>
        <v/>
      </c>
      <c r="BN13" s="1684"/>
      <c r="BO13" s="2395"/>
      <c r="BP13" s="1684" t="e">
        <f>BA13/BG13</f>
        <v>#VALUE!</v>
      </c>
      <c r="BQ13" s="1684"/>
      <c r="BR13" s="2403"/>
      <c r="BS13" s="5"/>
      <c r="BT13" s="5"/>
      <c r="BU13" s="5"/>
      <c r="BV13" s="5"/>
      <c r="BW13" s="5"/>
      <c r="BX13" s="5"/>
      <c r="BY13" s="5"/>
      <c r="BZ13" s="5"/>
      <c r="CA13" s="5"/>
      <c r="CB13" s="5"/>
      <c r="CC13" s="5"/>
      <c r="CD13" s="5"/>
      <c r="CE13" s="5"/>
      <c r="CF13" s="5"/>
    </row>
    <row r="14" spans="1:84" ht="12" customHeight="1" x14ac:dyDescent="0.25">
      <c r="A14" s="2347"/>
      <c r="B14" s="2348"/>
      <c r="C14" s="2348"/>
      <c r="D14" s="2348"/>
      <c r="E14" s="2348"/>
      <c r="F14" s="2348"/>
      <c r="G14" s="2349"/>
      <c r="H14" s="2432" t="s">
        <v>102</v>
      </c>
      <c r="I14" s="2433"/>
      <c r="J14" s="2433"/>
      <c r="K14" s="2433"/>
      <c r="L14" s="2433"/>
      <c r="M14" s="2434"/>
      <c r="N14" s="2435"/>
      <c r="O14" s="2435"/>
      <c r="P14" s="2435"/>
      <c r="Q14" s="2431"/>
      <c r="R14" s="2431"/>
      <c r="S14" s="2431"/>
      <c r="T14" s="2429" t="str">
        <f>IF($A14&lt;&gt;"","---","")</f>
        <v/>
      </c>
      <c r="U14" s="2430"/>
      <c r="V14" s="2430"/>
      <c r="W14" s="2431"/>
      <c r="X14" s="2431"/>
      <c r="Y14" s="2431"/>
      <c r="Z14" s="2429" t="str">
        <f>IF($A14&lt;&gt;"","---","")</f>
        <v/>
      </c>
      <c r="AA14" s="2430"/>
      <c r="AB14" s="2430"/>
      <c r="AC14" s="2431"/>
      <c r="AD14" s="2431"/>
      <c r="AE14" s="2431"/>
      <c r="AF14" s="2431"/>
      <c r="AG14" s="2431"/>
      <c r="AH14" s="2431"/>
      <c r="AI14" s="2431"/>
      <c r="AJ14" s="2431"/>
      <c r="AK14" s="2431"/>
      <c r="AL14" s="2431"/>
      <c r="AM14" s="2431"/>
      <c r="AN14" s="2431"/>
      <c r="AO14" s="2431"/>
      <c r="AP14" s="2431"/>
      <c r="AQ14" s="2431"/>
      <c r="AR14" s="2442" t="s">
        <v>99</v>
      </c>
      <c r="AS14" s="2443"/>
      <c r="AT14" s="2443"/>
      <c r="AU14" s="2443"/>
      <c r="AV14" s="2444"/>
      <c r="AW14" s="96"/>
      <c r="AX14" s="2426"/>
      <c r="AY14" s="2427"/>
      <c r="AZ14" s="2427"/>
      <c r="BA14" s="2419" t="str">
        <f t="shared" si="0"/>
        <v/>
      </c>
      <c r="BB14" s="2419"/>
      <c r="BC14" s="2419"/>
      <c r="BD14" s="2428"/>
      <c r="BE14" s="2428"/>
      <c r="BF14" s="2428"/>
      <c r="BG14" s="2445" t="str">
        <f t="shared" si="1"/>
        <v/>
      </c>
      <c r="BH14" s="2446"/>
      <c r="BI14" s="2447"/>
      <c r="BJ14" s="2419" t="str">
        <f t="shared" si="2"/>
        <v/>
      </c>
      <c r="BK14" s="2419"/>
      <c r="BL14" s="2419"/>
      <c r="BM14" s="2438" t="s">
        <v>99</v>
      </c>
      <c r="BN14" s="2439"/>
      <c r="BO14" s="2440"/>
      <c r="BP14" s="2438" t="s">
        <v>99</v>
      </c>
      <c r="BQ14" s="2439"/>
      <c r="BR14" s="2456"/>
      <c r="BS14" s="5"/>
      <c r="BT14" s="5"/>
      <c r="BU14" s="5"/>
      <c r="BV14" s="5"/>
      <c r="BW14" s="5"/>
      <c r="BX14" s="5"/>
      <c r="BY14" s="5"/>
      <c r="BZ14" s="5"/>
      <c r="CA14" s="5"/>
      <c r="CB14" s="5"/>
      <c r="CC14" s="5"/>
      <c r="CD14" s="5"/>
      <c r="CE14" s="5"/>
      <c r="CF14" s="5"/>
    </row>
    <row r="15" spans="1:84" s="10" customFormat="1" ht="12" customHeight="1" x14ac:dyDescent="0.25">
      <c r="A15" s="2350"/>
      <c r="B15" s="2351"/>
      <c r="C15" s="2351"/>
      <c r="D15" s="2351"/>
      <c r="E15" s="2351"/>
      <c r="F15" s="2351"/>
      <c r="G15" s="2352"/>
      <c r="H15" s="2329" t="s">
        <v>101</v>
      </c>
      <c r="I15" s="2330"/>
      <c r="J15" s="2330"/>
      <c r="K15" s="2330"/>
      <c r="L15" s="2330"/>
      <c r="M15" s="2331"/>
      <c r="N15" s="2339"/>
      <c r="O15" s="2339"/>
      <c r="P15" s="2339"/>
      <c r="Q15" s="933"/>
      <c r="R15" s="933"/>
      <c r="S15" s="933"/>
      <c r="T15" s="1317" t="str">
        <f>IF($A14&lt;&gt;"","---","")</f>
        <v/>
      </c>
      <c r="U15" s="1318"/>
      <c r="V15" s="1318"/>
      <c r="W15" s="933"/>
      <c r="X15" s="933"/>
      <c r="Y15" s="933"/>
      <c r="Z15" s="1317" t="str">
        <f>IF($A14&lt;&gt;"","---","")</f>
        <v/>
      </c>
      <c r="AA15" s="1318"/>
      <c r="AB15" s="1318"/>
      <c r="AC15" s="933"/>
      <c r="AD15" s="933"/>
      <c r="AE15" s="933"/>
      <c r="AF15" s="933"/>
      <c r="AG15" s="933"/>
      <c r="AH15" s="933"/>
      <c r="AI15" s="2376" t="str">
        <f>BA15</f>
        <v/>
      </c>
      <c r="AJ15" s="2376"/>
      <c r="AK15" s="2376"/>
      <c r="AL15" s="933"/>
      <c r="AM15" s="933"/>
      <c r="AN15" s="933"/>
      <c r="AO15" s="1318" t="str">
        <f>IFERROR(SQRT(AL15/AL14)*AO14,"")</f>
        <v/>
      </c>
      <c r="AP15" s="1318"/>
      <c r="AQ15" s="1318"/>
      <c r="AR15" s="2356"/>
      <c r="AS15" s="2357"/>
      <c r="AT15" s="2357"/>
      <c r="AU15" s="2358" t="s">
        <v>119</v>
      </c>
      <c r="AV15" s="2359"/>
      <c r="AW15" s="96"/>
      <c r="AX15" s="2436"/>
      <c r="AY15" s="2437"/>
      <c r="AZ15" s="2437"/>
      <c r="BA15" s="2376" t="str">
        <f>IF(1.08*N15*(W15-Q15)/1000&lt;&gt;0,1.08*N15*(W15-Q15)/1000,"")</f>
        <v/>
      </c>
      <c r="BB15" s="2376"/>
      <c r="BC15" s="2376"/>
      <c r="BD15" s="2428"/>
      <c r="BE15" s="2428"/>
      <c r="BF15" s="2428"/>
      <c r="BG15" s="2376" t="str">
        <f>IFERROR(IF(AO15*500*(AC15-AF15)/1000&lt;&gt;0,AO15*500*(AC15-AF15)/1000,""),"")</f>
        <v/>
      </c>
      <c r="BH15" s="2376"/>
      <c r="BI15" s="2376"/>
      <c r="BJ15" s="2376" t="str">
        <f>IFERROR((BA15*1000)/(500*(AC15-AF15)),"")</f>
        <v/>
      </c>
      <c r="BK15" s="2376"/>
      <c r="BL15" s="2376"/>
      <c r="BM15" s="1684" t="str">
        <f>IFERROR(SQRT(AL15/AL14)*AO14,"")</f>
        <v/>
      </c>
      <c r="BN15" s="1684"/>
      <c r="BO15" s="2395"/>
      <c r="BP15" s="1684" t="e">
        <f>BA15/BG15</f>
        <v>#VALUE!</v>
      </c>
      <c r="BQ15" s="1684"/>
      <c r="BR15" s="2403"/>
      <c r="BS15" s="5"/>
      <c r="BT15" s="5"/>
      <c r="BU15" s="5"/>
      <c r="BV15" s="5"/>
      <c r="BW15" s="5"/>
      <c r="BX15" s="5"/>
      <c r="BY15" s="5"/>
      <c r="BZ15" s="5"/>
      <c r="CA15" s="5"/>
      <c r="CB15" s="5"/>
      <c r="CC15" s="5"/>
      <c r="CD15" s="5"/>
      <c r="CE15" s="5"/>
      <c r="CF15" s="5"/>
    </row>
    <row r="16" spans="1:84" ht="12" customHeight="1" x14ac:dyDescent="0.25">
      <c r="A16" s="2347"/>
      <c r="B16" s="2348"/>
      <c r="C16" s="2348"/>
      <c r="D16" s="2348"/>
      <c r="E16" s="2348"/>
      <c r="F16" s="2348"/>
      <c r="G16" s="2349"/>
      <c r="H16" s="2432" t="s">
        <v>102</v>
      </c>
      <c r="I16" s="2433"/>
      <c r="J16" s="2433"/>
      <c r="K16" s="2433"/>
      <c r="L16" s="2433"/>
      <c r="M16" s="2434"/>
      <c r="N16" s="2435"/>
      <c r="O16" s="2435"/>
      <c r="P16" s="2435"/>
      <c r="Q16" s="2431"/>
      <c r="R16" s="2431"/>
      <c r="S16" s="2431"/>
      <c r="T16" s="2429" t="str">
        <f>IF($A16&lt;&gt;"","---","")</f>
        <v/>
      </c>
      <c r="U16" s="2430"/>
      <c r="V16" s="2430"/>
      <c r="W16" s="2431"/>
      <c r="X16" s="2431"/>
      <c r="Y16" s="2431"/>
      <c r="Z16" s="2429" t="str">
        <f>IF($A16&lt;&gt;"","---","")</f>
        <v/>
      </c>
      <c r="AA16" s="2430"/>
      <c r="AB16" s="2430"/>
      <c r="AC16" s="2431"/>
      <c r="AD16" s="2431"/>
      <c r="AE16" s="2431"/>
      <c r="AF16" s="2431"/>
      <c r="AG16" s="2431"/>
      <c r="AH16" s="2431"/>
      <c r="AI16" s="2431"/>
      <c r="AJ16" s="2431"/>
      <c r="AK16" s="2431"/>
      <c r="AL16" s="2431"/>
      <c r="AM16" s="2431"/>
      <c r="AN16" s="2431"/>
      <c r="AO16" s="2431"/>
      <c r="AP16" s="2431"/>
      <c r="AQ16" s="2431"/>
      <c r="AR16" s="2442" t="s">
        <v>99</v>
      </c>
      <c r="AS16" s="2443"/>
      <c r="AT16" s="2443"/>
      <c r="AU16" s="2443"/>
      <c r="AV16" s="2444"/>
      <c r="AW16" s="96"/>
      <c r="AX16" s="2426"/>
      <c r="AY16" s="2427"/>
      <c r="AZ16" s="2427"/>
      <c r="BA16" s="2419" t="str">
        <f t="shared" si="0"/>
        <v/>
      </c>
      <c r="BB16" s="2419"/>
      <c r="BC16" s="2419"/>
      <c r="BD16" s="2428"/>
      <c r="BE16" s="2428"/>
      <c r="BF16" s="2428"/>
      <c r="BG16" s="2445" t="str">
        <f t="shared" si="1"/>
        <v/>
      </c>
      <c r="BH16" s="2446"/>
      <c r="BI16" s="2447"/>
      <c r="BJ16" s="2419" t="str">
        <f t="shared" si="2"/>
        <v/>
      </c>
      <c r="BK16" s="2419"/>
      <c r="BL16" s="2419"/>
      <c r="BM16" s="2438" t="s">
        <v>99</v>
      </c>
      <c r="BN16" s="2439"/>
      <c r="BO16" s="2440"/>
      <c r="BP16" s="2438" t="s">
        <v>99</v>
      </c>
      <c r="BQ16" s="2439"/>
      <c r="BR16" s="2456"/>
      <c r="BS16" s="5"/>
      <c r="BT16" s="5"/>
      <c r="BU16" s="5"/>
      <c r="BV16" s="5"/>
      <c r="BW16" s="5"/>
      <c r="BX16" s="5"/>
      <c r="BY16" s="5"/>
      <c r="BZ16" s="5"/>
      <c r="CA16" s="5"/>
      <c r="CB16" s="5"/>
      <c r="CC16" s="5"/>
      <c r="CD16" s="5"/>
      <c r="CE16" s="5"/>
      <c r="CF16" s="5"/>
    </row>
    <row r="17" spans="1:84" ht="12" customHeight="1" x14ac:dyDescent="0.25">
      <c r="A17" s="2350"/>
      <c r="B17" s="2351"/>
      <c r="C17" s="2351"/>
      <c r="D17" s="2351"/>
      <c r="E17" s="2351"/>
      <c r="F17" s="2351"/>
      <c r="G17" s="2352"/>
      <c r="H17" s="2329" t="s">
        <v>101</v>
      </c>
      <c r="I17" s="2330"/>
      <c r="J17" s="2330"/>
      <c r="K17" s="2330"/>
      <c r="L17" s="2330"/>
      <c r="M17" s="2331"/>
      <c r="N17" s="950"/>
      <c r="O17" s="950"/>
      <c r="P17" s="950"/>
      <c r="Q17" s="933"/>
      <c r="R17" s="933"/>
      <c r="S17" s="933"/>
      <c r="T17" s="1317" t="str">
        <f>IF($A16&lt;&gt;"","---","")</f>
        <v/>
      </c>
      <c r="U17" s="1318"/>
      <c r="V17" s="1318"/>
      <c r="W17" s="933"/>
      <c r="X17" s="933"/>
      <c r="Y17" s="933"/>
      <c r="Z17" s="1317" t="str">
        <f>IF($A16&lt;&gt;"","---","")</f>
        <v/>
      </c>
      <c r="AA17" s="1318"/>
      <c r="AB17" s="1318"/>
      <c r="AC17" s="933"/>
      <c r="AD17" s="933"/>
      <c r="AE17" s="933"/>
      <c r="AF17" s="933"/>
      <c r="AG17" s="933"/>
      <c r="AH17" s="933"/>
      <c r="AI17" s="2376" t="str">
        <f>BA17</f>
        <v/>
      </c>
      <c r="AJ17" s="2376"/>
      <c r="AK17" s="2376"/>
      <c r="AL17" s="933"/>
      <c r="AM17" s="933"/>
      <c r="AN17" s="933"/>
      <c r="AO17" s="1318" t="str">
        <f>IFERROR(SQRT(AL17/AL16)*AO16,"")</f>
        <v/>
      </c>
      <c r="AP17" s="1318"/>
      <c r="AQ17" s="1318"/>
      <c r="AR17" s="2356"/>
      <c r="AS17" s="2357"/>
      <c r="AT17" s="2357"/>
      <c r="AU17" s="2358" t="s">
        <v>119</v>
      </c>
      <c r="AV17" s="2359"/>
      <c r="AW17" s="96"/>
      <c r="AX17" s="2436"/>
      <c r="AY17" s="2437"/>
      <c r="AZ17" s="2437"/>
      <c r="BA17" s="2376" t="str">
        <f>IF(1.08*N17*(W17-Q17)/1000&lt;&gt;0,1.08*N17*(W17-Q17)/1000,"")</f>
        <v/>
      </c>
      <c r="BB17" s="2376"/>
      <c r="BC17" s="2376"/>
      <c r="BD17" s="2428"/>
      <c r="BE17" s="2428"/>
      <c r="BF17" s="2428"/>
      <c r="BG17" s="2376" t="str">
        <f>IFERROR(IF(AO17*500*(AC17-AF17)/1000&lt;&gt;0,AO17*500*(AC17-AF17)/1000,""),"")</f>
        <v/>
      </c>
      <c r="BH17" s="2376"/>
      <c r="BI17" s="2376"/>
      <c r="BJ17" s="2376" t="str">
        <f>IFERROR((BA17*1000)/(500*(AC17-AF17)),"")</f>
        <v/>
      </c>
      <c r="BK17" s="2376"/>
      <c r="BL17" s="2376"/>
      <c r="BM17" s="1684" t="str">
        <f>IFERROR(SQRT(AL17/AL16)*AO16,"")</f>
        <v/>
      </c>
      <c r="BN17" s="1684"/>
      <c r="BO17" s="2395"/>
      <c r="BP17" s="1684" t="e">
        <f>BA17/BG17</f>
        <v>#VALUE!</v>
      </c>
      <c r="BQ17" s="1684"/>
      <c r="BR17" s="2403"/>
      <c r="BS17" s="5"/>
      <c r="BT17" s="5"/>
      <c r="BU17" s="5"/>
      <c r="BV17" s="5"/>
      <c r="BW17" s="5"/>
      <c r="BX17" s="5"/>
      <c r="BY17" s="5"/>
      <c r="BZ17" s="5"/>
      <c r="CA17" s="5"/>
      <c r="CB17" s="5"/>
      <c r="CC17" s="5"/>
      <c r="CD17" s="5"/>
      <c r="CE17" s="5"/>
      <c r="CF17" s="5"/>
    </row>
    <row r="18" spans="1:84" ht="12" customHeight="1" x14ac:dyDescent="0.25">
      <c r="A18" s="2347"/>
      <c r="B18" s="2348"/>
      <c r="C18" s="2348"/>
      <c r="D18" s="2348"/>
      <c r="E18" s="2348"/>
      <c r="F18" s="2348"/>
      <c r="G18" s="2349"/>
      <c r="H18" s="2432" t="s">
        <v>102</v>
      </c>
      <c r="I18" s="2433"/>
      <c r="J18" s="2433"/>
      <c r="K18" s="2433"/>
      <c r="L18" s="2433"/>
      <c r="M18" s="2434"/>
      <c r="N18" s="2435"/>
      <c r="O18" s="2435"/>
      <c r="P18" s="2435"/>
      <c r="Q18" s="2431"/>
      <c r="R18" s="2431"/>
      <c r="S18" s="2431"/>
      <c r="T18" s="2429" t="str">
        <f>IF($A18&lt;&gt;"","---","")</f>
        <v/>
      </c>
      <c r="U18" s="2430"/>
      <c r="V18" s="2430"/>
      <c r="W18" s="2431"/>
      <c r="X18" s="2431"/>
      <c r="Y18" s="2431"/>
      <c r="Z18" s="2429" t="str">
        <f>IF($A18&lt;&gt;"","---","")</f>
        <v/>
      </c>
      <c r="AA18" s="2430"/>
      <c r="AB18" s="2430"/>
      <c r="AC18" s="2431"/>
      <c r="AD18" s="2431"/>
      <c r="AE18" s="2431"/>
      <c r="AF18" s="2431"/>
      <c r="AG18" s="2431"/>
      <c r="AH18" s="2431"/>
      <c r="AI18" s="2431"/>
      <c r="AJ18" s="2431"/>
      <c r="AK18" s="2431"/>
      <c r="AL18" s="2431"/>
      <c r="AM18" s="2431"/>
      <c r="AN18" s="2431"/>
      <c r="AO18" s="2431"/>
      <c r="AP18" s="2431"/>
      <c r="AQ18" s="2431"/>
      <c r="AR18" s="2442" t="s">
        <v>99</v>
      </c>
      <c r="AS18" s="2443"/>
      <c r="AT18" s="2443"/>
      <c r="AU18" s="2443"/>
      <c r="AV18" s="2444"/>
      <c r="AW18" s="96"/>
      <c r="AX18" s="2426"/>
      <c r="AY18" s="2427"/>
      <c r="AZ18" s="2427"/>
      <c r="BA18" s="2419" t="str">
        <f t="shared" si="0"/>
        <v/>
      </c>
      <c r="BB18" s="2419"/>
      <c r="BC18" s="2419"/>
      <c r="BD18" s="2428"/>
      <c r="BE18" s="2428"/>
      <c r="BF18" s="2428"/>
      <c r="BG18" s="2419" t="str">
        <f t="shared" si="1"/>
        <v/>
      </c>
      <c r="BH18" s="2419"/>
      <c r="BI18" s="2419"/>
      <c r="BJ18" s="2419" t="str">
        <f t="shared" si="2"/>
        <v/>
      </c>
      <c r="BK18" s="2419"/>
      <c r="BL18" s="2419"/>
      <c r="BM18" s="2438" t="s">
        <v>99</v>
      </c>
      <c r="BN18" s="2439"/>
      <c r="BO18" s="2440"/>
      <c r="BP18" s="2438" t="s">
        <v>99</v>
      </c>
      <c r="BQ18" s="2439"/>
      <c r="BR18" s="2456"/>
      <c r="BS18" s="5"/>
      <c r="BT18" s="5"/>
      <c r="BU18" s="5"/>
      <c r="BV18" s="5"/>
      <c r="BW18" s="5"/>
      <c r="BX18" s="5"/>
      <c r="BY18" s="5"/>
      <c r="BZ18" s="5"/>
      <c r="CA18" s="5"/>
      <c r="CB18" s="5"/>
      <c r="CC18" s="5"/>
      <c r="CD18" s="5"/>
      <c r="CE18" s="5"/>
      <c r="CF18" s="5"/>
    </row>
    <row r="19" spans="1:84" ht="12" customHeight="1" x14ac:dyDescent="0.25">
      <c r="A19" s="2350"/>
      <c r="B19" s="2351"/>
      <c r="C19" s="2351"/>
      <c r="D19" s="2351"/>
      <c r="E19" s="2351"/>
      <c r="F19" s="2351"/>
      <c r="G19" s="2352"/>
      <c r="H19" s="2329" t="s">
        <v>101</v>
      </c>
      <c r="I19" s="2330"/>
      <c r="J19" s="2330"/>
      <c r="K19" s="2330"/>
      <c r="L19" s="2330"/>
      <c r="M19" s="2331"/>
      <c r="N19" s="950"/>
      <c r="O19" s="950"/>
      <c r="P19" s="950"/>
      <c r="Q19" s="933"/>
      <c r="R19" s="933"/>
      <c r="S19" s="933"/>
      <c r="T19" s="1317" t="str">
        <f>IF($A18&lt;&gt;"","---","")</f>
        <v/>
      </c>
      <c r="U19" s="1318"/>
      <c r="V19" s="1318"/>
      <c r="W19" s="933"/>
      <c r="X19" s="933"/>
      <c r="Y19" s="933"/>
      <c r="Z19" s="1317" t="str">
        <f>IF($A18&lt;&gt;"","---","")</f>
        <v/>
      </c>
      <c r="AA19" s="1318"/>
      <c r="AB19" s="1318"/>
      <c r="AC19" s="933"/>
      <c r="AD19" s="933"/>
      <c r="AE19" s="933"/>
      <c r="AF19" s="933"/>
      <c r="AG19" s="933"/>
      <c r="AH19" s="933"/>
      <c r="AI19" s="2376" t="str">
        <f>BA19</f>
        <v/>
      </c>
      <c r="AJ19" s="2376"/>
      <c r="AK19" s="2376"/>
      <c r="AL19" s="933"/>
      <c r="AM19" s="933"/>
      <c r="AN19" s="933"/>
      <c r="AO19" s="1318" t="str">
        <f>IFERROR(SQRT(AL19/AL18)*AO18,"")</f>
        <v/>
      </c>
      <c r="AP19" s="1318"/>
      <c r="AQ19" s="1318"/>
      <c r="AR19" s="2356"/>
      <c r="AS19" s="2357"/>
      <c r="AT19" s="2357"/>
      <c r="AU19" s="2358" t="s">
        <v>119</v>
      </c>
      <c r="AV19" s="2359"/>
      <c r="AW19" s="96"/>
      <c r="AX19" s="2436"/>
      <c r="AY19" s="2437"/>
      <c r="AZ19" s="2437"/>
      <c r="BA19" s="2376" t="str">
        <f>IF(1.08*N19*(W19-Q19)/1000&lt;&gt;0,1.08*N19*(W19-Q19)/1000,"")</f>
        <v/>
      </c>
      <c r="BB19" s="2376"/>
      <c r="BC19" s="2376"/>
      <c r="BD19" s="2428"/>
      <c r="BE19" s="2428"/>
      <c r="BF19" s="2428"/>
      <c r="BG19" s="2376" t="str">
        <f>IFERROR(IF(AO19*500*(AC19-AF19)/1000&lt;&gt;0,AO19*500*(AC19-AF19)/1000,""),"")</f>
        <v/>
      </c>
      <c r="BH19" s="2376"/>
      <c r="BI19" s="2376"/>
      <c r="BJ19" s="2376" t="str">
        <f>IFERROR((BA19*1000)/(500*(AC19-AF19)),"")</f>
        <v/>
      </c>
      <c r="BK19" s="2376"/>
      <c r="BL19" s="2376"/>
      <c r="BM19" s="1684" t="str">
        <f>IFERROR(SQRT(AL19/AL18)*AO18,"")</f>
        <v/>
      </c>
      <c r="BN19" s="1684"/>
      <c r="BO19" s="2395"/>
      <c r="BP19" s="1684" t="e">
        <f>BA19/BG19</f>
        <v>#VALUE!</v>
      </c>
      <c r="BQ19" s="1684"/>
      <c r="BR19" s="2403"/>
      <c r="BS19" s="5"/>
      <c r="BT19" s="5"/>
      <c r="BU19" s="5"/>
      <c r="BV19" s="5"/>
      <c r="BW19" s="5"/>
      <c r="BX19" s="5"/>
      <c r="BY19" s="5"/>
      <c r="BZ19" s="5"/>
      <c r="CA19" s="5"/>
      <c r="CB19" s="5"/>
      <c r="CC19" s="5"/>
      <c r="CD19" s="5"/>
      <c r="CE19" s="5"/>
      <c r="CF19" s="5"/>
    </row>
    <row r="20" spans="1:84" ht="12" customHeight="1" x14ac:dyDescent="0.25">
      <c r="A20" s="2347"/>
      <c r="B20" s="2348"/>
      <c r="C20" s="2348"/>
      <c r="D20" s="2348"/>
      <c r="E20" s="2348"/>
      <c r="F20" s="2348"/>
      <c r="G20" s="2349"/>
      <c r="H20" s="2432" t="s">
        <v>102</v>
      </c>
      <c r="I20" s="2433"/>
      <c r="J20" s="2433"/>
      <c r="K20" s="2433"/>
      <c r="L20" s="2433"/>
      <c r="M20" s="2434"/>
      <c r="N20" s="2435"/>
      <c r="O20" s="2435"/>
      <c r="P20" s="2435"/>
      <c r="Q20" s="2431"/>
      <c r="R20" s="2431"/>
      <c r="S20" s="2431"/>
      <c r="T20" s="2429" t="str">
        <f>IF($A20&lt;&gt;"","---","")</f>
        <v/>
      </c>
      <c r="U20" s="2430"/>
      <c r="V20" s="2430"/>
      <c r="W20" s="2431"/>
      <c r="X20" s="2431"/>
      <c r="Y20" s="2431"/>
      <c r="Z20" s="2429" t="str">
        <f>IF($A20&lt;&gt;"","---","")</f>
        <v/>
      </c>
      <c r="AA20" s="2430"/>
      <c r="AB20" s="2430"/>
      <c r="AC20" s="2431"/>
      <c r="AD20" s="2431"/>
      <c r="AE20" s="2431"/>
      <c r="AF20" s="2431"/>
      <c r="AG20" s="2431"/>
      <c r="AH20" s="2431"/>
      <c r="AI20" s="2431"/>
      <c r="AJ20" s="2431"/>
      <c r="AK20" s="2431"/>
      <c r="AL20" s="2431"/>
      <c r="AM20" s="2431"/>
      <c r="AN20" s="2431"/>
      <c r="AO20" s="2431"/>
      <c r="AP20" s="2431"/>
      <c r="AQ20" s="2431"/>
      <c r="AR20" s="2442" t="s">
        <v>99</v>
      </c>
      <c r="AS20" s="2443"/>
      <c r="AT20" s="2443"/>
      <c r="AU20" s="2443"/>
      <c r="AV20" s="2444"/>
      <c r="AW20" s="96"/>
      <c r="AX20" s="2426"/>
      <c r="AY20" s="2427"/>
      <c r="AZ20" s="2427"/>
      <c r="BA20" s="2419" t="str">
        <f t="shared" si="0"/>
        <v/>
      </c>
      <c r="BB20" s="2419"/>
      <c r="BC20" s="2419"/>
      <c r="BD20" s="2428"/>
      <c r="BE20" s="2428"/>
      <c r="BF20" s="2428"/>
      <c r="BG20" s="2419" t="str">
        <f t="shared" si="1"/>
        <v/>
      </c>
      <c r="BH20" s="2419"/>
      <c r="BI20" s="2419"/>
      <c r="BJ20" s="2419" t="str">
        <f t="shared" si="2"/>
        <v/>
      </c>
      <c r="BK20" s="2419"/>
      <c r="BL20" s="2419"/>
      <c r="BM20" s="2438" t="s">
        <v>99</v>
      </c>
      <c r="BN20" s="2439"/>
      <c r="BO20" s="2440"/>
      <c r="BP20" s="2438" t="s">
        <v>99</v>
      </c>
      <c r="BQ20" s="2439"/>
      <c r="BR20" s="2456"/>
      <c r="BS20" s="5"/>
      <c r="BT20" s="5"/>
      <c r="BU20" s="5"/>
      <c r="BV20" s="5"/>
      <c r="BW20" s="5"/>
      <c r="BX20" s="5"/>
      <c r="BY20" s="5"/>
      <c r="BZ20" s="5"/>
      <c r="CA20" s="5"/>
      <c r="CB20" s="5"/>
      <c r="CC20" s="5"/>
      <c r="CD20" s="5"/>
      <c r="CE20" s="5"/>
      <c r="CF20" s="5"/>
    </row>
    <row r="21" spans="1:84" ht="12" customHeight="1" x14ac:dyDescent="0.25">
      <c r="A21" s="2350"/>
      <c r="B21" s="2351"/>
      <c r="C21" s="2351"/>
      <c r="D21" s="2351"/>
      <c r="E21" s="2351"/>
      <c r="F21" s="2351"/>
      <c r="G21" s="2352"/>
      <c r="H21" s="2329" t="s">
        <v>101</v>
      </c>
      <c r="I21" s="2330"/>
      <c r="J21" s="2330"/>
      <c r="K21" s="2330"/>
      <c r="L21" s="2330"/>
      <c r="M21" s="2331"/>
      <c r="N21" s="950"/>
      <c r="O21" s="950"/>
      <c r="P21" s="950"/>
      <c r="Q21" s="933"/>
      <c r="R21" s="933"/>
      <c r="S21" s="933"/>
      <c r="T21" s="1317" t="str">
        <f>IF($A20&lt;&gt;"","---","")</f>
        <v/>
      </c>
      <c r="U21" s="1318"/>
      <c r="V21" s="1318"/>
      <c r="W21" s="933"/>
      <c r="X21" s="933"/>
      <c r="Y21" s="933"/>
      <c r="Z21" s="1317" t="str">
        <f>IF($A20&lt;&gt;"","---","")</f>
        <v/>
      </c>
      <c r="AA21" s="1318"/>
      <c r="AB21" s="1318"/>
      <c r="AC21" s="933"/>
      <c r="AD21" s="933"/>
      <c r="AE21" s="933"/>
      <c r="AF21" s="933"/>
      <c r="AG21" s="933"/>
      <c r="AH21" s="933"/>
      <c r="AI21" s="2376" t="str">
        <f>BA21</f>
        <v/>
      </c>
      <c r="AJ21" s="2376"/>
      <c r="AK21" s="2376"/>
      <c r="AL21" s="933"/>
      <c r="AM21" s="933"/>
      <c r="AN21" s="933"/>
      <c r="AO21" s="1318" t="str">
        <f>IFERROR(SQRT(AL21/AL20)*AO20,"")</f>
        <v/>
      </c>
      <c r="AP21" s="1318"/>
      <c r="AQ21" s="1318"/>
      <c r="AR21" s="2356"/>
      <c r="AS21" s="2357"/>
      <c r="AT21" s="2357"/>
      <c r="AU21" s="2358" t="s">
        <v>119</v>
      </c>
      <c r="AV21" s="2359"/>
      <c r="AW21" s="96"/>
      <c r="AX21" s="2436"/>
      <c r="AY21" s="2437"/>
      <c r="AZ21" s="2437"/>
      <c r="BA21" s="2376" t="str">
        <f>IF(1.08*N21*(W21-Q21)/1000&lt;&gt;0,1.08*N21*(W21-Q21)/1000,"")</f>
        <v/>
      </c>
      <c r="BB21" s="2376"/>
      <c r="BC21" s="2376"/>
      <c r="BD21" s="2428"/>
      <c r="BE21" s="2428"/>
      <c r="BF21" s="2428"/>
      <c r="BG21" s="2376" t="str">
        <f>IFERROR(IF(AO21*500*(AC21-AF21)/1000&lt;&gt;0,AO21*500*(AC21-AF21)/1000,""),"")</f>
        <v/>
      </c>
      <c r="BH21" s="2376"/>
      <c r="BI21" s="2376"/>
      <c r="BJ21" s="2376" t="str">
        <f>IFERROR((BA21*1000)/(500*(AC21-AF21)),"")</f>
        <v/>
      </c>
      <c r="BK21" s="2376"/>
      <c r="BL21" s="2376"/>
      <c r="BM21" s="1684" t="str">
        <f>IFERROR(SQRT(AL21/AL20)*AO20,"")</f>
        <v/>
      </c>
      <c r="BN21" s="1684"/>
      <c r="BO21" s="2395"/>
      <c r="BP21" s="1684" t="e">
        <f>BA21/BG21</f>
        <v>#VALUE!</v>
      </c>
      <c r="BQ21" s="1684"/>
      <c r="BR21" s="2403"/>
      <c r="BS21" s="5"/>
      <c r="BT21" s="5"/>
      <c r="BU21" s="5"/>
      <c r="BV21" s="5"/>
      <c r="BW21" s="5"/>
      <c r="BX21" s="5"/>
      <c r="BY21" s="5"/>
      <c r="BZ21" s="5"/>
      <c r="CA21" s="5"/>
      <c r="CB21" s="5"/>
      <c r="CC21" s="5"/>
      <c r="CD21" s="5"/>
      <c r="CE21" s="5"/>
      <c r="CF21" s="5"/>
    </row>
    <row r="22" spans="1:84" ht="12" customHeight="1" x14ac:dyDescent="0.25">
      <c r="A22" s="2347"/>
      <c r="B22" s="2348"/>
      <c r="C22" s="2348"/>
      <c r="D22" s="2348"/>
      <c r="E22" s="2348"/>
      <c r="F22" s="2348"/>
      <c r="G22" s="2349"/>
      <c r="H22" s="2432" t="s">
        <v>102</v>
      </c>
      <c r="I22" s="2433"/>
      <c r="J22" s="2433"/>
      <c r="K22" s="2433"/>
      <c r="L22" s="2433"/>
      <c r="M22" s="2434"/>
      <c r="N22" s="2435"/>
      <c r="O22" s="2435"/>
      <c r="P22" s="2435"/>
      <c r="Q22" s="2431"/>
      <c r="R22" s="2431"/>
      <c r="S22" s="2431"/>
      <c r="T22" s="2429" t="str">
        <f>IF($A22&lt;&gt;"","---","")</f>
        <v/>
      </c>
      <c r="U22" s="2430"/>
      <c r="V22" s="2430"/>
      <c r="W22" s="2431"/>
      <c r="X22" s="2431"/>
      <c r="Y22" s="2431"/>
      <c r="Z22" s="2429" t="str">
        <f>IF($A22&lt;&gt;"","---","")</f>
        <v/>
      </c>
      <c r="AA22" s="2430"/>
      <c r="AB22" s="2430"/>
      <c r="AC22" s="2431"/>
      <c r="AD22" s="2431"/>
      <c r="AE22" s="2431"/>
      <c r="AF22" s="2431"/>
      <c r="AG22" s="2431"/>
      <c r="AH22" s="2431"/>
      <c r="AI22" s="2431"/>
      <c r="AJ22" s="2431"/>
      <c r="AK22" s="2431"/>
      <c r="AL22" s="2431"/>
      <c r="AM22" s="2431"/>
      <c r="AN22" s="2431"/>
      <c r="AO22" s="2431"/>
      <c r="AP22" s="2431"/>
      <c r="AQ22" s="2431"/>
      <c r="AR22" s="2442" t="s">
        <v>99</v>
      </c>
      <c r="AS22" s="2443"/>
      <c r="AT22" s="2443"/>
      <c r="AU22" s="2443"/>
      <c r="AV22" s="2444"/>
      <c r="AW22" s="96"/>
      <c r="AX22" s="2426"/>
      <c r="AY22" s="2427"/>
      <c r="AZ22" s="2427"/>
      <c r="BA22" s="2419" t="str">
        <f t="shared" si="0"/>
        <v/>
      </c>
      <c r="BB22" s="2419"/>
      <c r="BC22" s="2419"/>
      <c r="BD22" s="2428"/>
      <c r="BE22" s="2428"/>
      <c r="BF22" s="2428"/>
      <c r="BG22" s="2419" t="str">
        <f t="shared" si="1"/>
        <v/>
      </c>
      <c r="BH22" s="2419"/>
      <c r="BI22" s="2419"/>
      <c r="BJ22" s="2419" t="str">
        <f t="shared" si="2"/>
        <v/>
      </c>
      <c r="BK22" s="2419"/>
      <c r="BL22" s="2419"/>
      <c r="BM22" s="2438" t="s">
        <v>99</v>
      </c>
      <c r="BN22" s="2439"/>
      <c r="BO22" s="2440"/>
      <c r="BP22" s="2438" t="s">
        <v>99</v>
      </c>
      <c r="BQ22" s="2439"/>
      <c r="BR22" s="2456"/>
      <c r="BS22" s="5"/>
      <c r="BT22" s="5"/>
      <c r="BU22" s="5"/>
      <c r="BV22" s="5"/>
      <c r="BW22" s="5"/>
      <c r="BX22" s="5"/>
      <c r="BY22" s="5"/>
      <c r="BZ22" s="5"/>
      <c r="CA22" s="5"/>
      <c r="CB22" s="5"/>
      <c r="CC22" s="5"/>
      <c r="CD22" s="5"/>
      <c r="CE22" s="5"/>
      <c r="CF22" s="5"/>
    </row>
    <row r="23" spans="1:84" ht="12" customHeight="1" x14ac:dyDescent="0.25">
      <c r="A23" s="2350"/>
      <c r="B23" s="2351"/>
      <c r="C23" s="2351"/>
      <c r="D23" s="2351"/>
      <c r="E23" s="2351"/>
      <c r="F23" s="2351"/>
      <c r="G23" s="2352"/>
      <c r="H23" s="2329" t="s">
        <v>101</v>
      </c>
      <c r="I23" s="2330"/>
      <c r="J23" s="2330"/>
      <c r="K23" s="2330"/>
      <c r="L23" s="2330"/>
      <c r="M23" s="2331"/>
      <c r="N23" s="950"/>
      <c r="O23" s="950"/>
      <c r="P23" s="950"/>
      <c r="Q23" s="933"/>
      <c r="R23" s="933"/>
      <c r="S23" s="933"/>
      <c r="T23" s="1317" t="str">
        <f>IF($A22&lt;&gt;"","---","")</f>
        <v/>
      </c>
      <c r="U23" s="1318"/>
      <c r="V23" s="1318"/>
      <c r="W23" s="933"/>
      <c r="X23" s="933"/>
      <c r="Y23" s="933"/>
      <c r="Z23" s="1317" t="str">
        <f>IF($A22&lt;&gt;"","---","")</f>
        <v/>
      </c>
      <c r="AA23" s="1318"/>
      <c r="AB23" s="1318"/>
      <c r="AC23" s="933"/>
      <c r="AD23" s="933"/>
      <c r="AE23" s="933"/>
      <c r="AF23" s="933"/>
      <c r="AG23" s="933"/>
      <c r="AH23" s="933"/>
      <c r="AI23" s="2376" t="str">
        <f>BA23</f>
        <v/>
      </c>
      <c r="AJ23" s="2376"/>
      <c r="AK23" s="2376"/>
      <c r="AL23" s="933"/>
      <c r="AM23" s="933"/>
      <c r="AN23" s="933"/>
      <c r="AO23" s="1318" t="str">
        <f>IFERROR(SQRT(AL23/AL22)*AO22,"")</f>
        <v/>
      </c>
      <c r="AP23" s="1318"/>
      <c r="AQ23" s="1318"/>
      <c r="AR23" s="2356"/>
      <c r="AS23" s="2357"/>
      <c r="AT23" s="2357"/>
      <c r="AU23" s="2358" t="s">
        <v>119</v>
      </c>
      <c r="AV23" s="2359"/>
      <c r="AW23" s="96"/>
      <c r="AX23" s="2436"/>
      <c r="AY23" s="2437"/>
      <c r="AZ23" s="2437"/>
      <c r="BA23" s="2376" t="str">
        <f>IF(1.08*N23*(W23-Q23)/1000&lt;&gt;0,1.08*N23*(W23-Q23)/1000,"")</f>
        <v/>
      </c>
      <c r="BB23" s="2376"/>
      <c r="BC23" s="2376"/>
      <c r="BD23" s="2428"/>
      <c r="BE23" s="2428"/>
      <c r="BF23" s="2428"/>
      <c r="BG23" s="2376" t="str">
        <f>IFERROR(IF(AO23*500*(AC23-AF23)/1000&lt;&gt;0,AO23*500*(AC23-AF23)/1000,""),"")</f>
        <v/>
      </c>
      <c r="BH23" s="2376"/>
      <c r="BI23" s="2376"/>
      <c r="BJ23" s="2376" t="str">
        <f>IFERROR((BA23*1000)/(500*(AC23-AF23)),"")</f>
        <v/>
      </c>
      <c r="BK23" s="2376"/>
      <c r="BL23" s="2376"/>
      <c r="BM23" s="1684" t="str">
        <f>IFERROR(SQRT(AL23/AL22)*AO22,"")</f>
        <v/>
      </c>
      <c r="BN23" s="1684"/>
      <c r="BO23" s="2395"/>
      <c r="BP23" s="1684" t="e">
        <f>BA23/BG23</f>
        <v>#VALUE!</v>
      </c>
      <c r="BQ23" s="1684"/>
      <c r="BR23" s="2403"/>
      <c r="BS23" s="5"/>
      <c r="BT23" s="5"/>
      <c r="BU23" s="5"/>
      <c r="BV23" s="5"/>
      <c r="BW23" s="5"/>
      <c r="BX23" s="5"/>
      <c r="BY23" s="5"/>
      <c r="BZ23" s="5"/>
      <c r="CA23" s="5"/>
      <c r="CB23" s="5"/>
      <c r="CC23" s="5"/>
      <c r="CD23" s="5"/>
      <c r="CE23" s="5"/>
      <c r="CF23" s="5"/>
    </row>
    <row r="24" spans="1:84" ht="12" customHeight="1" x14ac:dyDescent="0.25">
      <c r="A24" s="2347"/>
      <c r="B24" s="2348"/>
      <c r="C24" s="2348"/>
      <c r="D24" s="2348"/>
      <c r="E24" s="2348"/>
      <c r="F24" s="2348"/>
      <c r="G24" s="2349"/>
      <c r="H24" s="2432" t="s">
        <v>102</v>
      </c>
      <c r="I24" s="2433"/>
      <c r="J24" s="2433"/>
      <c r="K24" s="2433"/>
      <c r="L24" s="2433"/>
      <c r="M24" s="2434"/>
      <c r="N24" s="2435"/>
      <c r="O24" s="2435"/>
      <c r="P24" s="2435"/>
      <c r="Q24" s="2431"/>
      <c r="R24" s="2431"/>
      <c r="S24" s="2431"/>
      <c r="T24" s="2429" t="str">
        <f>IF($A24&lt;&gt;"","---","")</f>
        <v/>
      </c>
      <c r="U24" s="2430"/>
      <c r="V24" s="2430"/>
      <c r="W24" s="2431"/>
      <c r="X24" s="2431"/>
      <c r="Y24" s="2431"/>
      <c r="Z24" s="2429" t="str">
        <f>IF($A24&lt;&gt;"","---","")</f>
        <v/>
      </c>
      <c r="AA24" s="2430"/>
      <c r="AB24" s="2430"/>
      <c r="AC24" s="2431"/>
      <c r="AD24" s="2431"/>
      <c r="AE24" s="2431"/>
      <c r="AF24" s="2431"/>
      <c r="AG24" s="2431"/>
      <c r="AH24" s="2431"/>
      <c r="AI24" s="2431"/>
      <c r="AJ24" s="2431"/>
      <c r="AK24" s="2431"/>
      <c r="AL24" s="2431"/>
      <c r="AM24" s="2431"/>
      <c r="AN24" s="2431"/>
      <c r="AO24" s="2431"/>
      <c r="AP24" s="2431"/>
      <c r="AQ24" s="2431"/>
      <c r="AR24" s="2442" t="s">
        <v>99</v>
      </c>
      <c r="AS24" s="2443"/>
      <c r="AT24" s="2443"/>
      <c r="AU24" s="2443"/>
      <c r="AV24" s="2444"/>
      <c r="AW24" s="96"/>
      <c r="AX24" s="2426"/>
      <c r="AY24" s="2427"/>
      <c r="AZ24" s="2427"/>
      <c r="BA24" s="2419" t="str">
        <f t="shared" si="0"/>
        <v/>
      </c>
      <c r="BB24" s="2419"/>
      <c r="BC24" s="2419"/>
      <c r="BD24" s="2428"/>
      <c r="BE24" s="2428"/>
      <c r="BF24" s="2428"/>
      <c r="BG24" s="2419" t="str">
        <f t="shared" si="1"/>
        <v/>
      </c>
      <c r="BH24" s="2419"/>
      <c r="BI24" s="2419"/>
      <c r="BJ24" s="2419" t="str">
        <f t="shared" si="2"/>
        <v/>
      </c>
      <c r="BK24" s="2419"/>
      <c r="BL24" s="2419"/>
      <c r="BM24" s="2438" t="s">
        <v>99</v>
      </c>
      <c r="BN24" s="2439"/>
      <c r="BO24" s="2440"/>
      <c r="BP24" s="2438" t="s">
        <v>99</v>
      </c>
      <c r="BQ24" s="2439"/>
      <c r="BR24" s="2456"/>
      <c r="BS24" s="5"/>
      <c r="BT24" s="5"/>
      <c r="BU24" s="5"/>
      <c r="BV24" s="5"/>
      <c r="BW24" s="5"/>
      <c r="BX24" s="5"/>
      <c r="BY24" s="5"/>
      <c r="BZ24" s="5"/>
      <c r="CA24" s="5"/>
      <c r="CB24" s="5"/>
      <c r="CC24" s="5"/>
      <c r="CD24" s="5"/>
      <c r="CE24" s="5"/>
      <c r="CF24" s="5"/>
    </row>
    <row r="25" spans="1:84" ht="12" customHeight="1" x14ac:dyDescent="0.25">
      <c r="A25" s="2350"/>
      <c r="B25" s="2351"/>
      <c r="C25" s="2351"/>
      <c r="D25" s="2351"/>
      <c r="E25" s="2351"/>
      <c r="F25" s="2351"/>
      <c r="G25" s="2352"/>
      <c r="H25" s="2329" t="s">
        <v>101</v>
      </c>
      <c r="I25" s="2330"/>
      <c r="J25" s="2330"/>
      <c r="K25" s="2330"/>
      <c r="L25" s="2330"/>
      <c r="M25" s="2331"/>
      <c r="N25" s="950"/>
      <c r="O25" s="950"/>
      <c r="P25" s="950"/>
      <c r="Q25" s="933"/>
      <c r="R25" s="933"/>
      <c r="S25" s="933"/>
      <c r="T25" s="1317" t="str">
        <f>IF($A24&lt;&gt;"","---","")</f>
        <v/>
      </c>
      <c r="U25" s="1318"/>
      <c r="V25" s="1318"/>
      <c r="W25" s="933"/>
      <c r="X25" s="933"/>
      <c r="Y25" s="933"/>
      <c r="Z25" s="1317" t="str">
        <f>IF($A24&lt;&gt;"","---","")</f>
        <v/>
      </c>
      <c r="AA25" s="1318"/>
      <c r="AB25" s="1318"/>
      <c r="AC25" s="933"/>
      <c r="AD25" s="933"/>
      <c r="AE25" s="933"/>
      <c r="AF25" s="933"/>
      <c r="AG25" s="933"/>
      <c r="AH25" s="933"/>
      <c r="AI25" s="2376" t="str">
        <f>BA25</f>
        <v/>
      </c>
      <c r="AJ25" s="2376"/>
      <c r="AK25" s="2376"/>
      <c r="AL25" s="933"/>
      <c r="AM25" s="933"/>
      <c r="AN25" s="933"/>
      <c r="AO25" s="1318" t="str">
        <f>IFERROR(SQRT(AL25/AL24)*AO24,"")</f>
        <v/>
      </c>
      <c r="AP25" s="1318"/>
      <c r="AQ25" s="1318"/>
      <c r="AR25" s="2356"/>
      <c r="AS25" s="2357"/>
      <c r="AT25" s="2357"/>
      <c r="AU25" s="2358" t="s">
        <v>119</v>
      </c>
      <c r="AV25" s="2359"/>
      <c r="AW25" s="96"/>
      <c r="AX25" s="2436"/>
      <c r="AY25" s="2437"/>
      <c r="AZ25" s="2437"/>
      <c r="BA25" s="2376" t="str">
        <f>IF(1.08*N25*(W25-Q25)/1000&lt;&gt;0,1.08*N25*(W25-Q25)/1000,"")</f>
        <v/>
      </c>
      <c r="BB25" s="2376"/>
      <c r="BC25" s="2376"/>
      <c r="BD25" s="2428"/>
      <c r="BE25" s="2428"/>
      <c r="BF25" s="2428"/>
      <c r="BG25" s="2376" t="str">
        <f>IFERROR(IF(AO25*500*(AC25-AF25)/1000&lt;&gt;0,AO25*500*(AC25-AF25)/1000,""),"")</f>
        <v/>
      </c>
      <c r="BH25" s="2376"/>
      <c r="BI25" s="2376"/>
      <c r="BJ25" s="2376" t="str">
        <f>IFERROR((BA25*1000)/(500*(AC25-AF25)),"")</f>
        <v/>
      </c>
      <c r="BK25" s="2376"/>
      <c r="BL25" s="2376"/>
      <c r="BM25" s="1684" t="str">
        <f>IFERROR(SQRT(AL25/AL24)*AO24,"")</f>
        <v/>
      </c>
      <c r="BN25" s="1684"/>
      <c r="BO25" s="2395"/>
      <c r="BP25" s="1684" t="e">
        <f>BA25/BG25</f>
        <v>#VALUE!</v>
      </c>
      <c r="BQ25" s="1684"/>
      <c r="BR25" s="2403"/>
      <c r="BS25" s="5"/>
      <c r="BT25" s="5"/>
      <c r="BU25" s="5"/>
      <c r="BV25" s="5"/>
      <c r="BW25" s="5"/>
      <c r="BX25" s="5"/>
      <c r="BY25" s="5"/>
      <c r="BZ25" s="5"/>
      <c r="CA25" s="5"/>
      <c r="CB25" s="5"/>
      <c r="CC25" s="5"/>
      <c r="CD25" s="5"/>
      <c r="CE25" s="5"/>
      <c r="CF25" s="5"/>
    </row>
    <row r="26" spans="1:84" ht="12" customHeight="1" x14ac:dyDescent="0.25">
      <c r="A26" s="2347"/>
      <c r="B26" s="2348"/>
      <c r="C26" s="2348"/>
      <c r="D26" s="2348"/>
      <c r="E26" s="2348"/>
      <c r="F26" s="2348"/>
      <c r="G26" s="2349"/>
      <c r="H26" s="2432" t="s">
        <v>102</v>
      </c>
      <c r="I26" s="2433"/>
      <c r="J26" s="2433"/>
      <c r="K26" s="2433"/>
      <c r="L26" s="2433"/>
      <c r="M26" s="2434"/>
      <c r="N26" s="2435"/>
      <c r="O26" s="2435"/>
      <c r="P26" s="2435"/>
      <c r="Q26" s="2431"/>
      <c r="R26" s="2431"/>
      <c r="S26" s="2431"/>
      <c r="T26" s="2429" t="str">
        <f>IF($A26&lt;&gt;"","---","")</f>
        <v/>
      </c>
      <c r="U26" s="2430"/>
      <c r="V26" s="2430"/>
      <c r="W26" s="2431"/>
      <c r="X26" s="2431"/>
      <c r="Y26" s="2431"/>
      <c r="Z26" s="2429" t="str">
        <f>IF($A26&lt;&gt;"","---","")</f>
        <v/>
      </c>
      <c r="AA26" s="2430"/>
      <c r="AB26" s="2430"/>
      <c r="AC26" s="2431"/>
      <c r="AD26" s="2431"/>
      <c r="AE26" s="2431"/>
      <c r="AF26" s="2431"/>
      <c r="AG26" s="2431"/>
      <c r="AH26" s="2431"/>
      <c r="AI26" s="2431"/>
      <c r="AJ26" s="2431"/>
      <c r="AK26" s="2431"/>
      <c r="AL26" s="2431"/>
      <c r="AM26" s="2431"/>
      <c r="AN26" s="2431"/>
      <c r="AO26" s="2431"/>
      <c r="AP26" s="2431"/>
      <c r="AQ26" s="2431"/>
      <c r="AR26" s="2442" t="s">
        <v>99</v>
      </c>
      <c r="AS26" s="2443"/>
      <c r="AT26" s="2443"/>
      <c r="AU26" s="2443"/>
      <c r="AV26" s="2444"/>
      <c r="AW26" s="96"/>
      <c r="AX26" s="2426"/>
      <c r="AY26" s="2427"/>
      <c r="AZ26" s="2427"/>
      <c r="BA26" s="2419" t="str">
        <f t="shared" si="0"/>
        <v/>
      </c>
      <c r="BB26" s="2419"/>
      <c r="BC26" s="2419"/>
      <c r="BD26" s="2428"/>
      <c r="BE26" s="2428"/>
      <c r="BF26" s="2428"/>
      <c r="BG26" s="2419" t="str">
        <f t="shared" si="1"/>
        <v/>
      </c>
      <c r="BH26" s="2419"/>
      <c r="BI26" s="2419"/>
      <c r="BJ26" s="2419" t="str">
        <f t="shared" si="2"/>
        <v/>
      </c>
      <c r="BK26" s="2419"/>
      <c r="BL26" s="2419"/>
      <c r="BM26" s="2438" t="s">
        <v>99</v>
      </c>
      <c r="BN26" s="2439"/>
      <c r="BO26" s="2440"/>
      <c r="BP26" s="2438" t="s">
        <v>99</v>
      </c>
      <c r="BQ26" s="2439"/>
      <c r="BR26" s="2456"/>
      <c r="BS26" s="5"/>
      <c r="BT26" s="5"/>
      <c r="BU26" s="5"/>
      <c r="BV26" s="5"/>
      <c r="BW26" s="5"/>
      <c r="BX26" s="5"/>
      <c r="BY26" s="5"/>
      <c r="BZ26" s="5"/>
      <c r="CA26" s="5"/>
      <c r="CB26" s="5"/>
      <c r="CC26" s="5"/>
      <c r="CD26" s="5"/>
      <c r="CE26" s="5"/>
      <c r="CF26" s="5"/>
    </row>
    <row r="27" spans="1:84" ht="12" customHeight="1" x14ac:dyDescent="0.25">
      <c r="A27" s="2350"/>
      <c r="B27" s="2351"/>
      <c r="C27" s="2351"/>
      <c r="D27" s="2351"/>
      <c r="E27" s="2351"/>
      <c r="F27" s="2351"/>
      <c r="G27" s="2352"/>
      <c r="H27" s="2329" t="s">
        <v>101</v>
      </c>
      <c r="I27" s="2330"/>
      <c r="J27" s="2330"/>
      <c r="K27" s="2330"/>
      <c r="L27" s="2330"/>
      <c r="M27" s="2331"/>
      <c r="N27" s="950"/>
      <c r="O27" s="950"/>
      <c r="P27" s="950"/>
      <c r="Q27" s="933"/>
      <c r="R27" s="933"/>
      <c r="S27" s="933"/>
      <c r="T27" s="1317" t="str">
        <f>IF($A26&lt;&gt;"","---","")</f>
        <v/>
      </c>
      <c r="U27" s="1318"/>
      <c r="V27" s="1318"/>
      <c r="W27" s="933"/>
      <c r="X27" s="933"/>
      <c r="Y27" s="933"/>
      <c r="Z27" s="1317" t="str">
        <f>IF($A26&lt;&gt;"","---","")</f>
        <v/>
      </c>
      <c r="AA27" s="1318"/>
      <c r="AB27" s="1318"/>
      <c r="AC27" s="2068"/>
      <c r="AD27" s="933"/>
      <c r="AE27" s="933"/>
      <c r="AF27" s="2068"/>
      <c r="AG27" s="933"/>
      <c r="AH27" s="933"/>
      <c r="AI27" s="2376" t="str">
        <f>BA27</f>
        <v/>
      </c>
      <c r="AJ27" s="2376"/>
      <c r="AK27" s="2376"/>
      <c r="AL27" s="2068"/>
      <c r="AM27" s="933"/>
      <c r="AN27" s="933"/>
      <c r="AO27" s="1318" t="str">
        <f>IFERROR(SQRT(AL27/AL26)*AO26,"")</f>
        <v/>
      </c>
      <c r="AP27" s="1318"/>
      <c r="AQ27" s="1318"/>
      <c r="AR27" s="2356"/>
      <c r="AS27" s="2357"/>
      <c r="AT27" s="2357"/>
      <c r="AU27" s="2358" t="s">
        <v>119</v>
      </c>
      <c r="AV27" s="2359"/>
      <c r="AW27" s="96"/>
      <c r="AX27" s="2436"/>
      <c r="AY27" s="2437"/>
      <c r="AZ27" s="2437"/>
      <c r="BA27" s="2376" t="str">
        <f>IF(1.08*N27*(W27-Q27)/1000&lt;&gt;0,1.08*N27*(W27-Q27)/1000,"")</f>
        <v/>
      </c>
      <c r="BB27" s="2376"/>
      <c r="BC27" s="2376"/>
      <c r="BD27" s="2428"/>
      <c r="BE27" s="2428"/>
      <c r="BF27" s="2428"/>
      <c r="BG27" s="2376" t="str">
        <f>IFERROR(IF(AO27*500*(AC27-AF27)/1000&lt;&gt;0,AO27*500*(AC27-AF27)/1000,""),"")</f>
        <v/>
      </c>
      <c r="BH27" s="2376"/>
      <c r="BI27" s="2376"/>
      <c r="BJ27" s="2376" t="str">
        <f>IFERROR((BA27*1000)/(500*(AC27-AF27)),"")</f>
        <v/>
      </c>
      <c r="BK27" s="2376"/>
      <c r="BL27" s="2376"/>
      <c r="BM27" s="1684" t="str">
        <f>IFERROR(SQRT(AL27/AL26)*AO26,"")</f>
        <v/>
      </c>
      <c r="BN27" s="1684"/>
      <c r="BO27" s="2395"/>
      <c r="BP27" s="1684" t="e">
        <f>BA27/BG27</f>
        <v>#VALUE!</v>
      </c>
      <c r="BQ27" s="1684"/>
      <c r="BR27" s="2403"/>
      <c r="BS27" s="5"/>
      <c r="BT27" s="5"/>
      <c r="BU27" s="5"/>
      <c r="BV27" s="5"/>
      <c r="BW27" s="5"/>
      <c r="BX27" s="5"/>
      <c r="BY27" s="5"/>
      <c r="BZ27" s="5"/>
      <c r="CA27" s="5"/>
      <c r="CB27" s="5"/>
      <c r="CC27" s="5"/>
      <c r="CD27" s="5"/>
      <c r="CE27" s="5"/>
      <c r="CF27" s="5"/>
    </row>
    <row r="28" spans="1:84" ht="12" customHeight="1" x14ac:dyDescent="0.25">
      <c r="A28" s="2347"/>
      <c r="B28" s="2348"/>
      <c r="C28" s="2348"/>
      <c r="D28" s="2348"/>
      <c r="E28" s="2348"/>
      <c r="F28" s="2348"/>
      <c r="G28" s="2349"/>
      <c r="H28" s="2432" t="s">
        <v>102</v>
      </c>
      <c r="I28" s="2433"/>
      <c r="J28" s="2433"/>
      <c r="K28" s="2433"/>
      <c r="L28" s="2433"/>
      <c r="M28" s="2434"/>
      <c r="N28" s="2435"/>
      <c r="O28" s="2435"/>
      <c r="P28" s="2435"/>
      <c r="Q28" s="2431"/>
      <c r="R28" s="2431"/>
      <c r="S28" s="2431"/>
      <c r="T28" s="2429" t="str">
        <f>IF($A28&lt;&gt;"","---","")</f>
        <v/>
      </c>
      <c r="U28" s="2430"/>
      <c r="V28" s="2430"/>
      <c r="W28" s="2431"/>
      <c r="X28" s="2431"/>
      <c r="Y28" s="2431"/>
      <c r="Z28" s="2429" t="str">
        <f>IF($A28&lt;&gt;"","---","")</f>
        <v/>
      </c>
      <c r="AA28" s="2430"/>
      <c r="AB28" s="2430"/>
      <c r="AC28" s="2431"/>
      <c r="AD28" s="2431"/>
      <c r="AE28" s="2431"/>
      <c r="AF28" s="2431"/>
      <c r="AG28" s="2431"/>
      <c r="AH28" s="2431"/>
      <c r="AI28" s="2431"/>
      <c r="AJ28" s="2431"/>
      <c r="AK28" s="2431"/>
      <c r="AL28" s="2431"/>
      <c r="AM28" s="2431"/>
      <c r="AN28" s="2431"/>
      <c r="AO28" s="2431"/>
      <c r="AP28" s="2431"/>
      <c r="AQ28" s="2431"/>
      <c r="AR28" s="2442" t="s">
        <v>99</v>
      </c>
      <c r="AS28" s="2443"/>
      <c r="AT28" s="2443"/>
      <c r="AU28" s="2443"/>
      <c r="AV28" s="2444"/>
      <c r="AW28" s="96"/>
      <c r="AX28" s="2426"/>
      <c r="AY28" s="2427"/>
      <c r="AZ28" s="2427"/>
      <c r="BA28" s="2419" t="str">
        <f t="shared" si="0"/>
        <v/>
      </c>
      <c r="BB28" s="2419"/>
      <c r="BC28" s="2419"/>
      <c r="BD28" s="2428"/>
      <c r="BE28" s="2428"/>
      <c r="BF28" s="2428"/>
      <c r="BG28" s="2419" t="str">
        <f t="shared" si="1"/>
        <v/>
      </c>
      <c r="BH28" s="2419"/>
      <c r="BI28" s="2419"/>
      <c r="BJ28" s="2419" t="str">
        <f t="shared" si="2"/>
        <v/>
      </c>
      <c r="BK28" s="2419"/>
      <c r="BL28" s="2419"/>
      <c r="BM28" s="2438" t="s">
        <v>99</v>
      </c>
      <c r="BN28" s="2439"/>
      <c r="BO28" s="2440"/>
      <c r="BP28" s="2438" t="s">
        <v>99</v>
      </c>
      <c r="BQ28" s="2439"/>
      <c r="BR28" s="2456"/>
      <c r="BS28" s="5"/>
      <c r="BT28" s="5"/>
      <c r="BU28" s="5"/>
      <c r="BV28" s="5"/>
      <c r="BW28" s="5"/>
      <c r="BX28" s="5"/>
      <c r="BY28" s="5"/>
      <c r="BZ28" s="5"/>
      <c r="CA28" s="5"/>
      <c r="CB28" s="5"/>
      <c r="CC28" s="5"/>
      <c r="CD28" s="5"/>
      <c r="CE28" s="5"/>
      <c r="CF28" s="5"/>
    </row>
    <row r="29" spans="1:84" ht="12" customHeight="1" x14ac:dyDescent="0.25">
      <c r="A29" s="2350"/>
      <c r="B29" s="2351"/>
      <c r="C29" s="2351"/>
      <c r="D29" s="2351"/>
      <c r="E29" s="2351"/>
      <c r="F29" s="2351"/>
      <c r="G29" s="2352"/>
      <c r="H29" s="2329" t="s">
        <v>101</v>
      </c>
      <c r="I29" s="2330"/>
      <c r="J29" s="2330"/>
      <c r="K29" s="2330"/>
      <c r="L29" s="2330"/>
      <c r="M29" s="2331"/>
      <c r="N29" s="950"/>
      <c r="O29" s="950"/>
      <c r="P29" s="950"/>
      <c r="Q29" s="933"/>
      <c r="R29" s="933"/>
      <c r="S29" s="933"/>
      <c r="T29" s="1317" t="str">
        <f>IF($A28&lt;&gt;"","---","")</f>
        <v/>
      </c>
      <c r="U29" s="1318"/>
      <c r="V29" s="1318"/>
      <c r="W29" s="933"/>
      <c r="X29" s="933"/>
      <c r="Y29" s="933"/>
      <c r="Z29" s="1317" t="str">
        <f>IF($A28&lt;&gt;"","---","")</f>
        <v/>
      </c>
      <c r="AA29" s="1318"/>
      <c r="AB29" s="1318"/>
      <c r="AC29" s="933"/>
      <c r="AD29" s="933"/>
      <c r="AE29" s="933"/>
      <c r="AF29" s="933"/>
      <c r="AG29" s="933"/>
      <c r="AH29" s="933"/>
      <c r="AI29" s="2376" t="str">
        <f>BA29</f>
        <v/>
      </c>
      <c r="AJ29" s="2376"/>
      <c r="AK29" s="2376"/>
      <c r="AL29" s="933"/>
      <c r="AM29" s="933"/>
      <c r="AN29" s="933"/>
      <c r="AO29" s="1318" t="str">
        <f>IFERROR(SQRT(AL29/AL28)*AO28,"")</f>
        <v/>
      </c>
      <c r="AP29" s="1318"/>
      <c r="AQ29" s="1318"/>
      <c r="AR29" s="2356"/>
      <c r="AS29" s="2357"/>
      <c r="AT29" s="2357"/>
      <c r="AU29" s="2358" t="s">
        <v>119</v>
      </c>
      <c r="AV29" s="2359"/>
      <c r="AW29" s="96"/>
      <c r="AX29" s="2436"/>
      <c r="AY29" s="2437"/>
      <c r="AZ29" s="2437"/>
      <c r="BA29" s="2376" t="str">
        <f>IF(1.08*N29*(W29-Q29)/1000&lt;&gt;0,1.08*N29*(W29-Q29)/1000,"")</f>
        <v/>
      </c>
      <c r="BB29" s="2376"/>
      <c r="BC29" s="2376"/>
      <c r="BD29" s="2428"/>
      <c r="BE29" s="2428"/>
      <c r="BF29" s="2428"/>
      <c r="BG29" s="2376" t="str">
        <f>IFERROR(IF(AO29*500*(AC29-AF29)/1000&lt;&gt;0,AO29*500*(AC29-AF29)/1000,""),"")</f>
        <v/>
      </c>
      <c r="BH29" s="2376"/>
      <c r="BI29" s="2376"/>
      <c r="BJ29" s="2376" t="str">
        <f>IFERROR((BA29*1000)/(500*(AC29-AF29)),"")</f>
        <v/>
      </c>
      <c r="BK29" s="2376"/>
      <c r="BL29" s="2376"/>
      <c r="BM29" s="1684" t="str">
        <f>IFERROR(SQRT(AL29/AL28)*AO28,"")</f>
        <v/>
      </c>
      <c r="BN29" s="1684"/>
      <c r="BO29" s="2395"/>
      <c r="BP29" s="1684" t="e">
        <f>BA29/BG29</f>
        <v>#VALUE!</v>
      </c>
      <c r="BQ29" s="1684"/>
      <c r="BR29" s="2403"/>
      <c r="BS29" s="5"/>
      <c r="BT29" s="5"/>
      <c r="BU29" s="5"/>
      <c r="BV29" s="5"/>
      <c r="BW29" s="5"/>
      <c r="BX29" s="5"/>
      <c r="BY29" s="5"/>
      <c r="BZ29" s="5"/>
      <c r="CA29" s="5"/>
      <c r="CB29" s="5"/>
      <c r="CC29" s="5"/>
      <c r="CD29" s="5"/>
      <c r="CE29" s="5"/>
      <c r="CF29" s="5"/>
    </row>
    <row r="30" spans="1:84" ht="12" customHeight="1" x14ac:dyDescent="0.25">
      <c r="A30" s="2347"/>
      <c r="B30" s="2348"/>
      <c r="C30" s="2348"/>
      <c r="D30" s="2348"/>
      <c r="E30" s="2348"/>
      <c r="F30" s="2348"/>
      <c r="G30" s="2349"/>
      <c r="H30" s="2432" t="s">
        <v>102</v>
      </c>
      <c r="I30" s="2433"/>
      <c r="J30" s="2433"/>
      <c r="K30" s="2433"/>
      <c r="L30" s="2433"/>
      <c r="M30" s="2434"/>
      <c r="N30" s="2435"/>
      <c r="O30" s="2435"/>
      <c r="P30" s="2435"/>
      <c r="Q30" s="2431"/>
      <c r="R30" s="2431"/>
      <c r="S30" s="2431"/>
      <c r="T30" s="2429" t="str">
        <f>IF($A30&lt;&gt;"","---","")</f>
        <v/>
      </c>
      <c r="U30" s="2430"/>
      <c r="V30" s="2430"/>
      <c r="W30" s="2431"/>
      <c r="X30" s="2431"/>
      <c r="Y30" s="2431"/>
      <c r="Z30" s="2429" t="str">
        <f>IF($A30&lt;&gt;"","---","")</f>
        <v/>
      </c>
      <c r="AA30" s="2430"/>
      <c r="AB30" s="2430"/>
      <c r="AC30" s="2431"/>
      <c r="AD30" s="2431"/>
      <c r="AE30" s="2431"/>
      <c r="AF30" s="2431"/>
      <c r="AG30" s="2431"/>
      <c r="AH30" s="2431"/>
      <c r="AI30" s="2431"/>
      <c r="AJ30" s="2431"/>
      <c r="AK30" s="2431"/>
      <c r="AL30" s="2431"/>
      <c r="AM30" s="2431"/>
      <c r="AN30" s="2431"/>
      <c r="AO30" s="2431"/>
      <c r="AP30" s="2431"/>
      <c r="AQ30" s="2431"/>
      <c r="AR30" s="2442" t="s">
        <v>99</v>
      </c>
      <c r="AS30" s="2443"/>
      <c r="AT30" s="2443"/>
      <c r="AU30" s="2443"/>
      <c r="AV30" s="2444"/>
      <c r="AW30" s="96"/>
      <c r="AX30" s="2426"/>
      <c r="AY30" s="2427"/>
      <c r="AZ30" s="2427"/>
      <c r="BA30" s="2419" t="str">
        <f t="shared" si="0"/>
        <v/>
      </c>
      <c r="BB30" s="2419"/>
      <c r="BC30" s="2419"/>
      <c r="BD30" s="2428"/>
      <c r="BE30" s="2428"/>
      <c r="BF30" s="2428"/>
      <c r="BG30" s="2419" t="str">
        <f t="shared" si="1"/>
        <v/>
      </c>
      <c r="BH30" s="2419"/>
      <c r="BI30" s="2419"/>
      <c r="BJ30" s="2419" t="str">
        <f t="shared" si="2"/>
        <v/>
      </c>
      <c r="BK30" s="2419"/>
      <c r="BL30" s="2419"/>
      <c r="BM30" s="2438" t="s">
        <v>99</v>
      </c>
      <c r="BN30" s="2439"/>
      <c r="BO30" s="2440"/>
      <c r="BP30" s="2438" t="s">
        <v>99</v>
      </c>
      <c r="BQ30" s="2439"/>
      <c r="BR30" s="2456"/>
      <c r="BS30" s="5"/>
      <c r="BT30" s="5"/>
      <c r="BU30" s="5"/>
      <c r="BV30" s="5"/>
      <c r="BW30" s="5"/>
      <c r="BX30" s="5"/>
      <c r="BY30" s="5"/>
      <c r="BZ30" s="5"/>
      <c r="CA30" s="5"/>
      <c r="CB30" s="5"/>
      <c r="CC30" s="5"/>
      <c r="CD30" s="5"/>
      <c r="CE30" s="5"/>
      <c r="CF30" s="5"/>
    </row>
    <row r="31" spans="1:84" ht="12" customHeight="1" x14ac:dyDescent="0.25">
      <c r="A31" s="2350"/>
      <c r="B31" s="2351"/>
      <c r="C31" s="2351"/>
      <c r="D31" s="2351"/>
      <c r="E31" s="2351"/>
      <c r="F31" s="2351"/>
      <c r="G31" s="2352"/>
      <c r="H31" s="2329" t="s">
        <v>101</v>
      </c>
      <c r="I31" s="2330"/>
      <c r="J31" s="2330"/>
      <c r="K31" s="2330"/>
      <c r="L31" s="2330"/>
      <c r="M31" s="2331"/>
      <c r="N31" s="950"/>
      <c r="O31" s="950"/>
      <c r="P31" s="950"/>
      <c r="Q31" s="933"/>
      <c r="R31" s="933"/>
      <c r="S31" s="933"/>
      <c r="T31" s="1317" t="str">
        <f>IF($A30&lt;&gt;"","---","")</f>
        <v/>
      </c>
      <c r="U31" s="1318"/>
      <c r="V31" s="1318"/>
      <c r="W31" s="933"/>
      <c r="X31" s="933"/>
      <c r="Y31" s="933"/>
      <c r="Z31" s="1317" t="str">
        <f>IF($A30&lt;&gt;"","---","")</f>
        <v/>
      </c>
      <c r="AA31" s="1318"/>
      <c r="AB31" s="1318"/>
      <c r="AC31" s="933"/>
      <c r="AD31" s="933"/>
      <c r="AE31" s="933"/>
      <c r="AF31" s="933"/>
      <c r="AG31" s="933"/>
      <c r="AH31" s="933"/>
      <c r="AI31" s="2376" t="str">
        <f>BA31</f>
        <v/>
      </c>
      <c r="AJ31" s="2376"/>
      <c r="AK31" s="2376"/>
      <c r="AL31" s="933"/>
      <c r="AM31" s="933"/>
      <c r="AN31" s="933"/>
      <c r="AO31" s="1318" t="str">
        <f>IFERROR(SQRT(AL31/AL30)*AO30,"")</f>
        <v/>
      </c>
      <c r="AP31" s="1318"/>
      <c r="AQ31" s="1318"/>
      <c r="AR31" s="2356"/>
      <c r="AS31" s="2357"/>
      <c r="AT31" s="2357"/>
      <c r="AU31" s="2358" t="s">
        <v>119</v>
      </c>
      <c r="AV31" s="2359"/>
      <c r="AW31" s="96"/>
      <c r="AX31" s="2436"/>
      <c r="AY31" s="2437"/>
      <c r="AZ31" s="2437"/>
      <c r="BA31" s="2376" t="str">
        <f>IF(1.08*N31*(W31-Q31)/1000&lt;&gt;0,1.08*N31*(W31-Q31)/1000,"")</f>
        <v/>
      </c>
      <c r="BB31" s="2376"/>
      <c r="BC31" s="2376"/>
      <c r="BD31" s="2428"/>
      <c r="BE31" s="2428"/>
      <c r="BF31" s="2428"/>
      <c r="BG31" s="2376" t="str">
        <f>IFERROR(IF(AO31*500*(AC31-AF31)/1000&lt;&gt;0,AO31*500*(AC31-AF31)/1000,""),"")</f>
        <v/>
      </c>
      <c r="BH31" s="2376"/>
      <c r="BI31" s="2376"/>
      <c r="BJ31" s="2376" t="str">
        <f>IFERROR((BA31*1000)/(500*(AC31-AF31)),"")</f>
        <v/>
      </c>
      <c r="BK31" s="2376"/>
      <c r="BL31" s="2376"/>
      <c r="BM31" s="1684" t="str">
        <f>IFERROR(SQRT(AL31/AL30)*AO30,"")</f>
        <v/>
      </c>
      <c r="BN31" s="1684"/>
      <c r="BO31" s="2395"/>
      <c r="BP31" s="1684" t="e">
        <f>BA31/BG31</f>
        <v>#VALUE!</v>
      </c>
      <c r="BQ31" s="1684"/>
      <c r="BR31" s="2403"/>
      <c r="BS31" s="5"/>
      <c r="BT31" s="5"/>
      <c r="BU31" s="5"/>
      <c r="BV31" s="5"/>
      <c r="BW31" s="5"/>
      <c r="BX31" s="5"/>
      <c r="BY31" s="5"/>
      <c r="BZ31" s="5"/>
      <c r="CA31" s="5"/>
      <c r="CB31" s="5"/>
      <c r="CC31" s="5"/>
      <c r="CD31" s="5"/>
      <c r="CE31" s="5"/>
      <c r="CF31" s="5"/>
    </row>
    <row r="32" spans="1:84" ht="12" customHeight="1" x14ac:dyDescent="0.25">
      <c r="A32" s="2347"/>
      <c r="B32" s="2348"/>
      <c r="C32" s="2348"/>
      <c r="D32" s="2348"/>
      <c r="E32" s="2348"/>
      <c r="F32" s="2348"/>
      <c r="G32" s="2349"/>
      <c r="H32" s="2432" t="s">
        <v>102</v>
      </c>
      <c r="I32" s="2433"/>
      <c r="J32" s="2433"/>
      <c r="K32" s="2433"/>
      <c r="L32" s="2433"/>
      <c r="M32" s="2434"/>
      <c r="N32" s="2435"/>
      <c r="O32" s="2435"/>
      <c r="P32" s="2435"/>
      <c r="Q32" s="2431"/>
      <c r="R32" s="2431"/>
      <c r="S32" s="2431"/>
      <c r="T32" s="2429" t="str">
        <f>IF($A32&lt;&gt;"","---","")</f>
        <v/>
      </c>
      <c r="U32" s="2430"/>
      <c r="V32" s="2430"/>
      <c r="W32" s="2431"/>
      <c r="X32" s="2431"/>
      <c r="Y32" s="2431"/>
      <c r="Z32" s="2429" t="str">
        <f>IF($A32&lt;&gt;"","---","")</f>
        <v/>
      </c>
      <c r="AA32" s="2430"/>
      <c r="AB32" s="2430"/>
      <c r="AC32" s="2431"/>
      <c r="AD32" s="2431"/>
      <c r="AE32" s="2431"/>
      <c r="AF32" s="2431"/>
      <c r="AG32" s="2431"/>
      <c r="AH32" s="2431"/>
      <c r="AI32" s="2431"/>
      <c r="AJ32" s="2431"/>
      <c r="AK32" s="2431"/>
      <c r="AL32" s="2431"/>
      <c r="AM32" s="2431"/>
      <c r="AN32" s="2431"/>
      <c r="AO32" s="2431"/>
      <c r="AP32" s="2431"/>
      <c r="AQ32" s="2431"/>
      <c r="AR32" s="2442" t="s">
        <v>99</v>
      </c>
      <c r="AS32" s="2443"/>
      <c r="AT32" s="2443"/>
      <c r="AU32" s="2443"/>
      <c r="AV32" s="2444"/>
      <c r="AW32" s="96"/>
      <c r="AX32" s="2426"/>
      <c r="AY32" s="2427"/>
      <c r="AZ32" s="2427"/>
      <c r="BA32" s="2419" t="str">
        <f t="shared" si="0"/>
        <v/>
      </c>
      <c r="BB32" s="2419"/>
      <c r="BC32" s="2419"/>
      <c r="BD32" s="2428"/>
      <c r="BE32" s="2428"/>
      <c r="BF32" s="2428"/>
      <c r="BG32" s="2419" t="str">
        <f t="shared" si="1"/>
        <v/>
      </c>
      <c r="BH32" s="2419"/>
      <c r="BI32" s="2419"/>
      <c r="BJ32" s="2419" t="str">
        <f t="shared" si="2"/>
        <v/>
      </c>
      <c r="BK32" s="2419"/>
      <c r="BL32" s="2419"/>
      <c r="BM32" s="2438" t="s">
        <v>99</v>
      </c>
      <c r="BN32" s="2439"/>
      <c r="BO32" s="2440"/>
      <c r="BP32" s="2438" t="s">
        <v>99</v>
      </c>
      <c r="BQ32" s="2439"/>
      <c r="BR32" s="2456"/>
      <c r="BS32" s="5"/>
      <c r="BT32" s="5"/>
      <c r="BU32" s="5"/>
      <c r="BV32" s="5"/>
      <c r="BW32" s="5"/>
      <c r="BX32" s="5"/>
      <c r="BY32" s="5"/>
      <c r="BZ32" s="5"/>
      <c r="CA32" s="5"/>
      <c r="CB32" s="5"/>
      <c r="CC32" s="5"/>
      <c r="CD32" s="5"/>
      <c r="CE32" s="5"/>
      <c r="CF32" s="5"/>
    </row>
    <row r="33" spans="1:84" ht="12" customHeight="1" thickBot="1" x14ac:dyDescent="0.3">
      <c r="A33" s="2364"/>
      <c r="B33" s="2365"/>
      <c r="C33" s="2365"/>
      <c r="D33" s="2365"/>
      <c r="E33" s="2365"/>
      <c r="F33" s="2365"/>
      <c r="G33" s="2366"/>
      <c r="H33" s="2325" t="s">
        <v>101</v>
      </c>
      <c r="I33" s="2326"/>
      <c r="J33" s="2326"/>
      <c r="K33" s="2326"/>
      <c r="L33" s="2326"/>
      <c r="M33" s="2327"/>
      <c r="N33" s="1476"/>
      <c r="O33" s="1476"/>
      <c r="P33" s="1476"/>
      <c r="Q33" s="908"/>
      <c r="R33" s="908"/>
      <c r="S33" s="908"/>
      <c r="T33" s="2441" t="str">
        <f>IF($A32&lt;&gt;"","---","")</f>
        <v/>
      </c>
      <c r="U33" s="2319"/>
      <c r="V33" s="2319"/>
      <c r="W33" s="908"/>
      <c r="X33" s="908"/>
      <c r="Y33" s="908"/>
      <c r="Z33" s="2441" t="str">
        <f>IF($A32&lt;&gt;"","---","")</f>
        <v/>
      </c>
      <c r="AA33" s="2319"/>
      <c r="AB33" s="2319"/>
      <c r="AC33" s="908"/>
      <c r="AD33" s="908"/>
      <c r="AE33" s="908"/>
      <c r="AF33" s="908"/>
      <c r="AG33" s="908"/>
      <c r="AH33" s="908"/>
      <c r="AI33" s="2319" t="str">
        <f>BA33</f>
        <v/>
      </c>
      <c r="AJ33" s="2319"/>
      <c r="AK33" s="2319"/>
      <c r="AL33" s="908"/>
      <c r="AM33" s="908"/>
      <c r="AN33" s="908"/>
      <c r="AO33" s="2319" t="str">
        <f>IFERROR(SQRT(AL33/AL32)*AO32,"")</f>
        <v/>
      </c>
      <c r="AP33" s="2319"/>
      <c r="AQ33" s="2319"/>
      <c r="AR33" s="2384"/>
      <c r="AS33" s="2385"/>
      <c r="AT33" s="2385"/>
      <c r="AU33" s="2368" t="s">
        <v>119</v>
      </c>
      <c r="AV33" s="2369"/>
      <c r="AW33" s="96"/>
      <c r="AX33" s="2420"/>
      <c r="AY33" s="2421"/>
      <c r="AZ33" s="2422"/>
      <c r="BA33" s="2376" t="str">
        <f>IF(1.08*N33*(W33-Q33)/1000&lt;&gt;0,1.08*N33*(W33-Q33)/1000,"")</f>
        <v/>
      </c>
      <c r="BB33" s="2376"/>
      <c r="BC33" s="2376"/>
      <c r="BD33" s="2418"/>
      <c r="BE33" s="2418"/>
      <c r="BF33" s="2418"/>
      <c r="BG33" s="2376" t="str">
        <f>IFERROR(IF(AO33*500*(AC33-AF33)/1000&lt;&gt;0,AO33*500*(AC33-AF33)/1000,""),"")</f>
        <v/>
      </c>
      <c r="BH33" s="2376"/>
      <c r="BI33" s="2376"/>
      <c r="BJ33" s="2376" t="str">
        <f>IFERROR((BA33*1000)/(500*(AC33-AF33)),"")</f>
        <v/>
      </c>
      <c r="BK33" s="2376"/>
      <c r="BL33" s="2376"/>
      <c r="BM33" s="1684" t="str">
        <f>IFERROR(SQRT(AL33/AL32)*AO32,"")</f>
        <v/>
      </c>
      <c r="BN33" s="1684"/>
      <c r="BO33" s="2395"/>
      <c r="BP33" s="1339" t="e">
        <f>BA33/BG33</f>
        <v>#VALUE!</v>
      </c>
      <c r="BQ33" s="1339"/>
      <c r="BR33" s="2404"/>
      <c r="BS33" s="5"/>
      <c r="BT33" s="5"/>
      <c r="BU33" s="5"/>
      <c r="BV33" s="5"/>
      <c r="BW33" s="5"/>
      <c r="BX33" s="5"/>
      <c r="BY33" s="5"/>
      <c r="BZ33" s="5"/>
      <c r="CA33" s="5"/>
      <c r="CB33" s="5"/>
      <c r="CC33" s="5"/>
      <c r="CD33" s="5"/>
      <c r="CE33" s="5"/>
      <c r="CF33" s="5"/>
    </row>
    <row r="34" spans="1:84" ht="12" customHeight="1" thickBot="1" x14ac:dyDescent="0.3">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2423" t="s">
        <v>440</v>
      </c>
      <c r="AD34" s="2424"/>
      <c r="AE34" s="2424"/>
      <c r="AF34" s="2424"/>
      <c r="AG34" s="2424"/>
      <c r="AH34" s="2424"/>
      <c r="AI34" s="2424"/>
      <c r="AJ34" s="2424"/>
      <c r="AK34" s="2424"/>
      <c r="AL34" s="2424"/>
      <c r="AM34" s="2424"/>
      <c r="AN34" s="2425"/>
      <c r="AO34" s="2419">
        <f>SUM(AO12,AO14,AO16,AO18,AO20,AO22,AO24,AO26,AO28,AO30,AO32)</f>
        <v>0</v>
      </c>
      <c r="AP34" s="2419"/>
      <c r="AQ34" s="2419"/>
      <c r="AR34" s="369">
        <f>SUM(AO12,AO14,AO16,AO18,AO20,AO22,AO24,AO26,AO28,AO30,AO32)</f>
        <v>0</v>
      </c>
      <c r="AS34" s="38"/>
      <c r="AT34" s="38"/>
      <c r="AU34" s="38"/>
      <c r="AV34" s="370"/>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2380" t="s">
        <v>441</v>
      </c>
      <c r="AD35" s="2381"/>
      <c r="AE35" s="2381"/>
      <c r="AF35" s="2381"/>
      <c r="AG35" s="2381"/>
      <c r="AH35" s="2381"/>
      <c r="AI35" s="2381"/>
      <c r="AJ35" s="2381"/>
      <c r="AK35" s="2381"/>
      <c r="AL35" s="2381"/>
      <c r="AM35" s="2381"/>
      <c r="AN35" s="2382"/>
      <c r="AO35" s="2319">
        <f>SUM(AO13,AO15,AO17,AO19,AO21,AO23,AO25,AO27,AO29,AO31,AO33)</f>
        <v>0</v>
      </c>
      <c r="AP35" s="2319"/>
      <c r="AQ35" s="2319"/>
      <c r="AR35" s="279">
        <f>SUM(AO13,AO15,AO17,AO19,AO21,AO23,AO25,AO27,AO29,AO31,AO33)</f>
        <v>0</v>
      </c>
      <c r="AS35" s="276"/>
      <c r="AT35" s="276"/>
      <c r="AU35" s="276"/>
      <c r="AV35" s="277"/>
      <c r="AW35" s="96"/>
      <c r="AX35" s="1276" t="s">
        <v>696</v>
      </c>
      <c r="AY35" s="1277"/>
      <c r="AZ35" s="1277"/>
      <c r="BA35" s="1277"/>
      <c r="BB35" s="1277"/>
      <c r="BC35" s="1277"/>
      <c r="BD35" s="1277"/>
      <c r="BE35" s="1277"/>
      <c r="BF35" s="1277"/>
      <c r="BG35" s="1277"/>
      <c r="BH35" s="1277"/>
      <c r="BI35" s="1277"/>
      <c r="BJ35" s="1277"/>
      <c r="BK35" s="1277"/>
      <c r="BL35" s="1278"/>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973"/>
      <c r="AY36" s="974"/>
      <c r="AZ36" s="974"/>
      <c r="BA36" s="974"/>
      <c r="BB36" s="975"/>
      <c r="BC36" s="976"/>
      <c r="BD36" s="974"/>
      <c r="BE36" s="974"/>
      <c r="BF36" s="974"/>
      <c r="BG36" s="975"/>
      <c r="BH36" s="976"/>
      <c r="BI36" s="974"/>
      <c r="BJ36" s="974"/>
      <c r="BK36" s="974"/>
      <c r="BL36" s="97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969"/>
      <c r="AY37" s="945"/>
      <c r="AZ37" s="945"/>
      <c r="BA37" s="945"/>
      <c r="BB37" s="946"/>
      <c r="BC37" s="944"/>
      <c r="BD37" s="945"/>
      <c r="BE37" s="945"/>
      <c r="BF37" s="945"/>
      <c r="BG37" s="946"/>
      <c r="BH37" s="944"/>
      <c r="BI37" s="945"/>
      <c r="BJ37" s="945"/>
      <c r="BK37" s="945"/>
      <c r="BL37" s="94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969"/>
      <c r="AY38" s="945"/>
      <c r="AZ38" s="945"/>
      <c r="BA38" s="945"/>
      <c r="BB38" s="946"/>
      <c r="BC38" s="944"/>
      <c r="BD38" s="945"/>
      <c r="BE38" s="945"/>
      <c r="BF38" s="945"/>
      <c r="BG38" s="946"/>
      <c r="BH38" s="944"/>
      <c r="BI38" s="945"/>
      <c r="BJ38" s="945"/>
      <c r="BK38" s="945"/>
      <c r="BL38" s="94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969"/>
      <c r="AY39" s="945"/>
      <c r="AZ39" s="945"/>
      <c r="BA39" s="945"/>
      <c r="BB39" s="946"/>
      <c r="BC39" s="944"/>
      <c r="BD39" s="945"/>
      <c r="BE39" s="945"/>
      <c r="BF39" s="945"/>
      <c r="BG39" s="946"/>
      <c r="BH39" s="944"/>
      <c r="BI39" s="945"/>
      <c r="BJ39" s="945"/>
      <c r="BK39" s="945"/>
      <c r="BL39" s="94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969"/>
      <c r="AY40" s="945"/>
      <c r="AZ40" s="945"/>
      <c r="BA40" s="945"/>
      <c r="BB40" s="946"/>
      <c r="BC40" s="944"/>
      <c r="BD40" s="945"/>
      <c r="BE40" s="945"/>
      <c r="BF40" s="945"/>
      <c r="BG40" s="946"/>
      <c r="BH40" s="944"/>
      <c r="BI40" s="945"/>
      <c r="BJ40" s="945"/>
      <c r="BK40" s="945"/>
      <c r="BL40" s="94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952"/>
      <c r="AY41" s="942"/>
      <c r="AZ41" s="942"/>
      <c r="BA41" s="942"/>
      <c r="BB41" s="943"/>
      <c r="BC41" s="941"/>
      <c r="BD41" s="942"/>
      <c r="BE41" s="942"/>
      <c r="BF41" s="942"/>
      <c r="BG41" s="943"/>
      <c r="BH41" s="941"/>
      <c r="BI41" s="942"/>
      <c r="BJ41" s="942"/>
      <c r="BK41" s="942"/>
      <c r="BL41" s="95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501">
    <mergeCell ref="BP29:BR29"/>
    <mergeCell ref="BP30:BR30"/>
    <mergeCell ref="BP31:BR31"/>
    <mergeCell ref="BP32:BR32"/>
    <mergeCell ref="BP33:BR33"/>
    <mergeCell ref="BP20:BR20"/>
    <mergeCell ref="BP21:BR21"/>
    <mergeCell ref="BP22:BR22"/>
    <mergeCell ref="BP23:BR23"/>
    <mergeCell ref="BP24:BR24"/>
    <mergeCell ref="BP25:BR25"/>
    <mergeCell ref="BP26:BR26"/>
    <mergeCell ref="BP27:BR27"/>
    <mergeCell ref="BP28:BR28"/>
    <mergeCell ref="BP9:BR11"/>
    <mergeCell ref="BP12:BR12"/>
    <mergeCell ref="BP13:BR13"/>
    <mergeCell ref="BP14:BR14"/>
    <mergeCell ref="BP15:BR15"/>
    <mergeCell ref="BP16:BR16"/>
    <mergeCell ref="BP17:BR17"/>
    <mergeCell ref="BP18:BR18"/>
    <mergeCell ref="BP19:BR19"/>
    <mergeCell ref="AW1:CF1"/>
    <mergeCell ref="Z5:AV5"/>
    <mergeCell ref="A7:E7"/>
    <mergeCell ref="F7:P7"/>
    <mergeCell ref="AG7:AK7"/>
    <mergeCell ref="AL7:AV7"/>
    <mergeCell ref="BM9:BO11"/>
    <mergeCell ref="A10:G11"/>
    <mergeCell ref="H10:M11"/>
    <mergeCell ref="N10:P11"/>
    <mergeCell ref="Q10:V10"/>
    <mergeCell ref="W10:AB10"/>
    <mergeCell ref="AC10:AE11"/>
    <mergeCell ref="AF10:AH11"/>
    <mergeCell ref="AI10:AK11"/>
    <mergeCell ref="AL10:AN11"/>
    <mergeCell ref="A9:AV9"/>
    <mergeCell ref="AX9:AZ11"/>
    <mergeCell ref="BA9:BC11"/>
    <mergeCell ref="BD9:BF11"/>
    <mergeCell ref="BG9:BI11"/>
    <mergeCell ref="BJ9:BL11"/>
    <mergeCell ref="AO10:AQ11"/>
    <mergeCell ref="AR10:AV11"/>
    <mergeCell ref="Q11:S11"/>
    <mergeCell ref="T11:V11"/>
    <mergeCell ref="W11:Y11"/>
    <mergeCell ref="Z11:AB11"/>
    <mergeCell ref="A12:G13"/>
    <mergeCell ref="H12:M12"/>
    <mergeCell ref="N12:P12"/>
    <mergeCell ref="Q12:S12"/>
    <mergeCell ref="T12:V12"/>
    <mergeCell ref="W12:Y12"/>
    <mergeCell ref="Z12:AB12"/>
    <mergeCell ref="H13:M13"/>
    <mergeCell ref="N13:P13"/>
    <mergeCell ref="Q13:S13"/>
    <mergeCell ref="T13:V13"/>
    <mergeCell ref="W13:Y13"/>
    <mergeCell ref="Z13:AB13"/>
    <mergeCell ref="BG12:BI12"/>
    <mergeCell ref="AI13:AK13"/>
    <mergeCell ref="AL13:AN13"/>
    <mergeCell ref="AO13:AQ13"/>
    <mergeCell ref="AR13:AT13"/>
    <mergeCell ref="AU13:AV13"/>
    <mergeCell ref="BJ12:BL12"/>
    <mergeCell ref="BM12:BO12"/>
    <mergeCell ref="AC12:AE12"/>
    <mergeCell ref="AF12:AH12"/>
    <mergeCell ref="AI12:AK12"/>
    <mergeCell ref="AL12:AN12"/>
    <mergeCell ref="AO12:AQ12"/>
    <mergeCell ref="AR12:AV12"/>
    <mergeCell ref="AC13:AE13"/>
    <mergeCell ref="AX12:AZ12"/>
    <mergeCell ref="BA12:BC12"/>
    <mergeCell ref="BD12:BF12"/>
    <mergeCell ref="AX13:AZ13"/>
    <mergeCell ref="BA13:BC13"/>
    <mergeCell ref="BD13:BF13"/>
    <mergeCell ref="BG13:BI13"/>
    <mergeCell ref="BJ13:BL13"/>
    <mergeCell ref="BM13:BO13"/>
    <mergeCell ref="AF13:AH13"/>
    <mergeCell ref="BM14:BO14"/>
    <mergeCell ref="H15:M15"/>
    <mergeCell ref="N15:P15"/>
    <mergeCell ref="Q15:S15"/>
    <mergeCell ref="T15:V15"/>
    <mergeCell ref="W15:Y15"/>
    <mergeCell ref="Z15:AB15"/>
    <mergeCell ref="AC15:AE15"/>
    <mergeCell ref="AF15:AH15"/>
    <mergeCell ref="AI15:AK15"/>
    <mergeCell ref="AR14:AV14"/>
    <mergeCell ref="AX14:AZ14"/>
    <mergeCell ref="BA14:BC14"/>
    <mergeCell ref="BD14:BF14"/>
    <mergeCell ref="BG14:BI14"/>
    <mergeCell ref="BJ14:BL14"/>
    <mergeCell ref="Z14:AB14"/>
    <mergeCell ref="AC14:AE14"/>
    <mergeCell ref="AF14:AH14"/>
    <mergeCell ref="AI14:AK14"/>
    <mergeCell ref="AL14:AN14"/>
    <mergeCell ref="AO14:AQ14"/>
    <mergeCell ref="H14:M14"/>
    <mergeCell ref="N14:P14"/>
    <mergeCell ref="BD15:BF15"/>
    <mergeCell ref="BG15:BI15"/>
    <mergeCell ref="BJ15:BL15"/>
    <mergeCell ref="BM15:BO15"/>
    <mergeCell ref="A16:G17"/>
    <mergeCell ref="H16:M16"/>
    <mergeCell ref="N16:P16"/>
    <mergeCell ref="Q16:S16"/>
    <mergeCell ref="T16:V16"/>
    <mergeCell ref="W16:Y16"/>
    <mergeCell ref="AL15:AN15"/>
    <mergeCell ref="AO15:AQ15"/>
    <mergeCell ref="AR15:AT15"/>
    <mergeCell ref="AU15:AV15"/>
    <mergeCell ref="AX15:AZ15"/>
    <mergeCell ref="BA15:BC15"/>
    <mergeCell ref="A14:G15"/>
    <mergeCell ref="Q14:S14"/>
    <mergeCell ref="T14:V14"/>
    <mergeCell ref="W14:Y14"/>
    <mergeCell ref="BM16:BO16"/>
    <mergeCell ref="H17:M17"/>
    <mergeCell ref="N17:P17"/>
    <mergeCell ref="Q17:S17"/>
    <mergeCell ref="T17:V17"/>
    <mergeCell ref="W17:Y17"/>
    <mergeCell ref="Z17:AB17"/>
    <mergeCell ref="AC17:AE17"/>
    <mergeCell ref="AF17:AH17"/>
    <mergeCell ref="AI17:AK17"/>
    <mergeCell ref="AR16:AV16"/>
    <mergeCell ref="AX16:AZ16"/>
    <mergeCell ref="BA16:BC16"/>
    <mergeCell ref="BD16:BF16"/>
    <mergeCell ref="BG16:BI16"/>
    <mergeCell ref="BJ16:BL16"/>
    <mergeCell ref="Z16:AB16"/>
    <mergeCell ref="AC16:AE16"/>
    <mergeCell ref="AF16:AH16"/>
    <mergeCell ref="AI16:AK16"/>
    <mergeCell ref="AL16:AN16"/>
    <mergeCell ref="AO16:AQ16"/>
    <mergeCell ref="BD17:BF17"/>
    <mergeCell ref="BG17:BI17"/>
    <mergeCell ref="BJ17:BL17"/>
    <mergeCell ref="BM17:BO17"/>
    <mergeCell ref="A18:G19"/>
    <mergeCell ref="H18:M18"/>
    <mergeCell ref="N18:P18"/>
    <mergeCell ref="Q18:S18"/>
    <mergeCell ref="T18:V18"/>
    <mergeCell ref="W18:Y18"/>
    <mergeCell ref="AL17:AN17"/>
    <mergeCell ref="AO17:AQ17"/>
    <mergeCell ref="AR17:AT17"/>
    <mergeCell ref="AU17:AV17"/>
    <mergeCell ref="AX17:AZ17"/>
    <mergeCell ref="BA17:BC17"/>
    <mergeCell ref="BM18:BO18"/>
    <mergeCell ref="H19:M19"/>
    <mergeCell ref="N19:P19"/>
    <mergeCell ref="Q19:S19"/>
    <mergeCell ref="T19:V19"/>
    <mergeCell ref="W19:Y19"/>
    <mergeCell ref="Z19:AB19"/>
    <mergeCell ref="AC19:AE19"/>
    <mergeCell ref="AF19:AH19"/>
    <mergeCell ref="AI19:AK19"/>
    <mergeCell ref="AR18:AV18"/>
    <mergeCell ref="AX18:AZ18"/>
    <mergeCell ref="BA18:BC18"/>
    <mergeCell ref="BD18:BF18"/>
    <mergeCell ref="BG18:BI18"/>
    <mergeCell ref="BJ18:BL18"/>
    <mergeCell ref="Z18:AB18"/>
    <mergeCell ref="AC18:AE18"/>
    <mergeCell ref="AF18:AH18"/>
    <mergeCell ref="AI18:AK18"/>
    <mergeCell ref="AL18:AN18"/>
    <mergeCell ref="AO18:AQ18"/>
    <mergeCell ref="BD19:BF19"/>
    <mergeCell ref="BG19:BI19"/>
    <mergeCell ref="BJ19:BL19"/>
    <mergeCell ref="BM19:BO19"/>
    <mergeCell ref="A20:G21"/>
    <mergeCell ref="H20:M20"/>
    <mergeCell ref="N20:P20"/>
    <mergeCell ref="Q20:S20"/>
    <mergeCell ref="T20:V20"/>
    <mergeCell ref="W20:Y20"/>
    <mergeCell ref="AL19:AN19"/>
    <mergeCell ref="AO19:AQ19"/>
    <mergeCell ref="AR19:AT19"/>
    <mergeCell ref="AU19:AV19"/>
    <mergeCell ref="AX19:AZ19"/>
    <mergeCell ref="BA19:BC19"/>
    <mergeCell ref="BM20:BO20"/>
    <mergeCell ref="H21:M21"/>
    <mergeCell ref="N21:P21"/>
    <mergeCell ref="Q21:S21"/>
    <mergeCell ref="T21:V21"/>
    <mergeCell ref="W21:Y21"/>
    <mergeCell ref="Z21:AB21"/>
    <mergeCell ref="AC21:AE21"/>
    <mergeCell ref="AF21:AH21"/>
    <mergeCell ref="AI21:AK21"/>
    <mergeCell ref="AR20:AV20"/>
    <mergeCell ref="AX20:AZ20"/>
    <mergeCell ref="BA20:BC20"/>
    <mergeCell ref="BD20:BF20"/>
    <mergeCell ref="BG20:BI20"/>
    <mergeCell ref="BJ20:BL20"/>
    <mergeCell ref="Z20:AB20"/>
    <mergeCell ref="AC20:AE20"/>
    <mergeCell ref="AF20:AH20"/>
    <mergeCell ref="AI20:AK20"/>
    <mergeCell ref="AL20:AN20"/>
    <mergeCell ref="AO20:AQ20"/>
    <mergeCell ref="BD21:BF21"/>
    <mergeCell ref="BG21:BI21"/>
    <mergeCell ref="BJ21:BL21"/>
    <mergeCell ref="BM21:BO21"/>
    <mergeCell ref="A22:G23"/>
    <mergeCell ref="H22:M22"/>
    <mergeCell ref="N22:P22"/>
    <mergeCell ref="Q22:S22"/>
    <mergeCell ref="T22:V22"/>
    <mergeCell ref="W22:Y22"/>
    <mergeCell ref="AL21:AN21"/>
    <mergeCell ref="AO21:AQ21"/>
    <mergeCell ref="AR21:AT21"/>
    <mergeCell ref="AU21:AV21"/>
    <mergeCell ref="AX21:AZ21"/>
    <mergeCell ref="BA21:BC21"/>
    <mergeCell ref="BM22:BO22"/>
    <mergeCell ref="H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BD23:BF23"/>
    <mergeCell ref="BG23:BI23"/>
    <mergeCell ref="BJ23:BL23"/>
    <mergeCell ref="BM23:BO23"/>
    <mergeCell ref="A24:G25"/>
    <mergeCell ref="H24:M24"/>
    <mergeCell ref="N24:P24"/>
    <mergeCell ref="Q24:S24"/>
    <mergeCell ref="T24:V24"/>
    <mergeCell ref="W24:Y24"/>
    <mergeCell ref="AL23:AN23"/>
    <mergeCell ref="AO23:AQ23"/>
    <mergeCell ref="AR23:AT23"/>
    <mergeCell ref="AU23:AV23"/>
    <mergeCell ref="AX23:AZ23"/>
    <mergeCell ref="BA23:BC23"/>
    <mergeCell ref="BM24:BO24"/>
    <mergeCell ref="H25:M25"/>
    <mergeCell ref="N25:P25"/>
    <mergeCell ref="Q25:S25"/>
    <mergeCell ref="T25:V25"/>
    <mergeCell ref="W25:Y25"/>
    <mergeCell ref="Z25:AB25"/>
    <mergeCell ref="AC25:AE25"/>
    <mergeCell ref="AF25:AH25"/>
    <mergeCell ref="AI25:AK25"/>
    <mergeCell ref="AR24:AV24"/>
    <mergeCell ref="AX24:AZ24"/>
    <mergeCell ref="BA24:BC24"/>
    <mergeCell ref="BD24:BF24"/>
    <mergeCell ref="BG24:BI24"/>
    <mergeCell ref="BJ24:BL24"/>
    <mergeCell ref="Z24:AB24"/>
    <mergeCell ref="AC24:AE24"/>
    <mergeCell ref="AF24:AH24"/>
    <mergeCell ref="AI24:AK24"/>
    <mergeCell ref="AL24:AN24"/>
    <mergeCell ref="AO24:AQ24"/>
    <mergeCell ref="BD25:BF25"/>
    <mergeCell ref="BG25:BI25"/>
    <mergeCell ref="BJ25:BL25"/>
    <mergeCell ref="BM25:BO25"/>
    <mergeCell ref="A26:G27"/>
    <mergeCell ref="H26:M26"/>
    <mergeCell ref="N26:P26"/>
    <mergeCell ref="Q26:S26"/>
    <mergeCell ref="T26:V26"/>
    <mergeCell ref="W26:Y26"/>
    <mergeCell ref="AL25:AN25"/>
    <mergeCell ref="AO25:AQ25"/>
    <mergeCell ref="AR25:AT25"/>
    <mergeCell ref="AU25:AV25"/>
    <mergeCell ref="AX25:AZ25"/>
    <mergeCell ref="BA25:BC25"/>
    <mergeCell ref="BM26:BO26"/>
    <mergeCell ref="H27:M27"/>
    <mergeCell ref="N27:P27"/>
    <mergeCell ref="Q27:S27"/>
    <mergeCell ref="T27:V27"/>
    <mergeCell ref="W27:Y27"/>
    <mergeCell ref="Z27:AB27"/>
    <mergeCell ref="AC27:AE27"/>
    <mergeCell ref="AF27:AH27"/>
    <mergeCell ref="AI27:AK27"/>
    <mergeCell ref="AR26:AV26"/>
    <mergeCell ref="AX26:AZ26"/>
    <mergeCell ref="BA26:BC26"/>
    <mergeCell ref="BD26:BF26"/>
    <mergeCell ref="BG26:BI26"/>
    <mergeCell ref="BJ26:BL26"/>
    <mergeCell ref="Z26:AB26"/>
    <mergeCell ref="AC26:AE26"/>
    <mergeCell ref="AF26:AH26"/>
    <mergeCell ref="AI26:AK26"/>
    <mergeCell ref="AL26:AN26"/>
    <mergeCell ref="AO26:AQ26"/>
    <mergeCell ref="BD27:BF27"/>
    <mergeCell ref="BG27:BI27"/>
    <mergeCell ref="BJ27:BL27"/>
    <mergeCell ref="BM27:BO27"/>
    <mergeCell ref="A28:G29"/>
    <mergeCell ref="H28:M28"/>
    <mergeCell ref="N28:P28"/>
    <mergeCell ref="Q28:S28"/>
    <mergeCell ref="T28:V28"/>
    <mergeCell ref="W28:Y28"/>
    <mergeCell ref="AL27:AN27"/>
    <mergeCell ref="AO27:AQ27"/>
    <mergeCell ref="AR27:AT27"/>
    <mergeCell ref="AU27:AV27"/>
    <mergeCell ref="AX27:AZ27"/>
    <mergeCell ref="BA27:BC27"/>
    <mergeCell ref="BM28:BO28"/>
    <mergeCell ref="H29:M29"/>
    <mergeCell ref="N29:P29"/>
    <mergeCell ref="Q29:S29"/>
    <mergeCell ref="T29:V29"/>
    <mergeCell ref="W29:Y29"/>
    <mergeCell ref="Z29:AB29"/>
    <mergeCell ref="AC29:AE29"/>
    <mergeCell ref="AF29:AH29"/>
    <mergeCell ref="AI29:AK29"/>
    <mergeCell ref="AR28:AV28"/>
    <mergeCell ref="AX28:AZ28"/>
    <mergeCell ref="BA28:BC28"/>
    <mergeCell ref="BD28:BF28"/>
    <mergeCell ref="BG28:BI28"/>
    <mergeCell ref="BJ28:BL28"/>
    <mergeCell ref="Z28:AB28"/>
    <mergeCell ref="AC28:AE28"/>
    <mergeCell ref="AF28:AH28"/>
    <mergeCell ref="AI28:AK28"/>
    <mergeCell ref="AL28:AN28"/>
    <mergeCell ref="AO28:AQ28"/>
    <mergeCell ref="BD29:BF29"/>
    <mergeCell ref="BG29:BI29"/>
    <mergeCell ref="BJ29:BL29"/>
    <mergeCell ref="BM29:BO29"/>
    <mergeCell ref="A30:G31"/>
    <mergeCell ref="H30:M30"/>
    <mergeCell ref="N30:P30"/>
    <mergeCell ref="Q30:S30"/>
    <mergeCell ref="T30:V30"/>
    <mergeCell ref="W30:Y30"/>
    <mergeCell ref="AL29:AN29"/>
    <mergeCell ref="AO29:AQ29"/>
    <mergeCell ref="AR29:AT29"/>
    <mergeCell ref="AU29:AV29"/>
    <mergeCell ref="AX29:AZ29"/>
    <mergeCell ref="BA29:BC29"/>
    <mergeCell ref="BM30:BO30"/>
    <mergeCell ref="H31:M31"/>
    <mergeCell ref="N31:P31"/>
    <mergeCell ref="Q31:S31"/>
    <mergeCell ref="T31:V31"/>
    <mergeCell ref="W31:Y31"/>
    <mergeCell ref="Z31:AB31"/>
    <mergeCell ref="AC31:AE31"/>
    <mergeCell ref="AF31:AH31"/>
    <mergeCell ref="AI31:AK31"/>
    <mergeCell ref="AR30:AV30"/>
    <mergeCell ref="AX30:AZ30"/>
    <mergeCell ref="BA30:BC30"/>
    <mergeCell ref="BD30:BF30"/>
    <mergeCell ref="BG30:BI30"/>
    <mergeCell ref="BJ30:BL30"/>
    <mergeCell ref="Z30:AB30"/>
    <mergeCell ref="AC30:AE30"/>
    <mergeCell ref="AF30:AH30"/>
    <mergeCell ref="AI30:AK30"/>
    <mergeCell ref="AL30:AN30"/>
    <mergeCell ref="AO30:AQ30"/>
    <mergeCell ref="BD31:BF31"/>
    <mergeCell ref="BG31:BI31"/>
    <mergeCell ref="BJ31:BL31"/>
    <mergeCell ref="BM31:BO31"/>
    <mergeCell ref="A32:G33"/>
    <mergeCell ref="H32:M32"/>
    <mergeCell ref="N32:P32"/>
    <mergeCell ref="Q32:S32"/>
    <mergeCell ref="T32:V32"/>
    <mergeCell ref="W32:Y32"/>
    <mergeCell ref="AL31:AN31"/>
    <mergeCell ref="AO31:AQ31"/>
    <mergeCell ref="AR31:AT31"/>
    <mergeCell ref="AU31:AV31"/>
    <mergeCell ref="AX31:AZ31"/>
    <mergeCell ref="BA31:BC31"/>
    <mergeCell ref="BM32:BO32"/>
    <mergeCell ref="H33:M33"/>
    <mergeCell ref="N33:P33"/>
    <mergeCell ref="Q33:S33"/>
    <mergeCell ref="T33:V33"/>
    <mergeCell ref="W33:Y33"/>
    <mergeCell ref="Z33:AB33"/>
    <mergeCell ref="AC33:AE33"/>
    <mergeCell ref="AF33:AH33"/>
    <mergeCell ref="AI33:AK33"/>
    <mergeCell ref="AR32:AV32"/>
    <mergeCell ref="AX32:AZ32"/>
    <mergeCell ref="BA32:BC32"/>
    <mergeCell ref="BD32:BF32"/>
    <mergeCell ref="BG32:BI32"/>
    <mergeCell ref="BJ32:BL32"/>
    <mergeCell ref="Z32:AB32"/>
    <mergeCell ref="AC32:AE32"/>
    <mergeCell ref="AF32:AH32"/>
    <mergeCell ref="AI32:AK32"/>
    <mergeCell ref="AL32:AN32"/>
    <mergeCell ref="AO32:AQ32"/>
    <mergeCell ref="BD33:BF33"/>
    <mergeCell ref="BG33:BI33"/>
    <mergeCell ref="BJ33:BL33"/>
    <mergeCell ref="BM33:BO33"/>
    <mergeCell ref="AO34:AQ34"/>
    <mergeCell ref="AO35:AQ35"/>
    <mergeCell ref="AL33:AN33"/>
    <mergeCell ref="AO33:AQ33"/>
    <mergeCell ref="AR33:AT33"/>
    <mergeCell ref="AU33:AV33"/>
    <mergeCell ref="AX33:AZ33"/>
    <mergeCell ref="BA33:BC33"/>
    <mergeCell ref="AC34:AN34"/>
    <mergeCell ref="AC35:AN35"/>
    <mergeCell ref="AX35:BL35"/>
    <mergeCell ref="B36:AV36"/>
    <mergeCell ref="B37:AV37"/>
    <mergeCell ref="B38:AV38"/>
    <mergeCell ref="B39:AV39"/>
    <mergeCell ref="B40:AV40"/>
    <mergeCell ref="A42:D42"/>
    <mergeCell ref="E42:K42"/>
    <mergeCell ref="AD42:AH42"/>
    <mergeCell ref="AI42:AV42"/>
    <mergeCell ref="AX36:BB36"/>
    <mergeCell ref="BC36:BG36"/>
    <mergeCell ref="BH36:BL36"/>
    <mergeCell ref="AX37:BB37"/>
    <mergeCell ref="BC37:BG37"/>
    <mergeCell ref="BH37:BL37"/>
    <mergeCell ref="AX38:BB38"/>
    <mergeCell ref="BC38:BG38"/>
    <mergeCell ref="BH38:BL38"/>
    <mergeCell ref="AX39:BB39"/>
    <mergeCell ref="BC39:BG39"/>
    <mergeCell ref="BH39:BL39"/>
    <mergeCell ref="AX40:BB40"/>
    <mergeCell ref="BC40:BG40"/>
    <mergeCell ref="BH40:BL40"/>
    <mergeCell ref="AX41:BB41"/>
    <mergeCell ref="BC41:BG41"/>
    <mergeCell ref="BH41:BL41"/>
  </mergeCells>
  <conditionalFormatting sqref="F7:P7 E42:K42 AI42:AV42">
    <cfRule type="containsBlanks" dxfId="1068" priority="303">
      <formula>LEN(TRIM(E7))=0</formula>
    </cfRule>
  </conditionalFormatting>
  <conditionalFormatting sqref="N15:S15 AX15:AZ15 N17:S17 AX17:AZ17 AX19:AZ19 AX21:AZ21 AX23:AZ23 AX25:AZ25 AX27:AZ27 AX29:AZ29 AX31:AZ31 N31:S31 N29:S29 N27:S27 N25:S25 N23:S23 N21:S21 N19:S19 N33:S33 AX33:AZ33 AX13 AC15:AH15 AC17:AH17 AC19:AH19 AC21:AH21 AC23:AH23 AC25:AH25 AC27:AH27 AC29:AH29 AC31:AH31 AC33:AH33 AL13:AT13 BA13:BC13 AL15:AT15 AL17:AT17 AL19:AT19 AL21:AT21 AL23:AT23 AL25:AT25 AL27:AT27 AL29:AT29 AL31:AT31 AL33:AT33 N13:AH13">
    <cfRule type="notContainsBlanks" dxfId="1067" priority="216">
      <formula>LEN(TRIM(N13))&gt;0</formula>
    </cfRule>
  </conditionalFormatting>
  <conditionalFormatting sqref="N15:S15 N17:S17 N19:S19 N21:S21 N23:S23 N25:S25 N27:S27 N29:S29 N31:S31 N33:S33 AX13 AX15 AX17 AX19 AX21 AX23 AX25 AX27 AX29 AX31 AX33 AC15:AH15 AC17:AH17 AC19:AH19 AC21:AH21 AC23:AH23 AC25:AH25 AC27:AH27 AC29:AH29 AC31:AH31 AC33:AH33 AL13:AT13 BA13:BC13 AL15:AT15 AL17:AT17 AL19:AT19 AL21:AT21 AL23:AT23 AL25:AT25 AL27:AT27 AL29:AT29 AL31:AT31 AL33:AT33 N13:AH13">
    <cfRule type="expression" dxfId="1066" priority="304">
      <formula>NOT(ISBLANK(OFFSET($A11,1,0)))</formula>
    </cfRule>
  </conditionalFormatting>
  <conditionalFormatting sqref="N14:S14 N16:S16 N18:S18 N20:S20 N22:S22 N24:S24 N26:S26 N28:S28 N30:S30 N32:S32 AX12:AZ12 AX14:AZ14 AX16:AZ16 AX18:AZ18 AX20:AZ20 AX22:AZ22 AX24:AZ24 AX26:AZ26 AX28:AZ28 AX30:AZ30 AX32:AZ32 AC14:AQ14 AC16:AQ16 AC18:AQ18 AC20:AQ20 AC22:AQ22 AC24:AQ24 AC26:AQ26 AC28:AQ28 AC30:AQ30 AC32:AQ32 N12:AQ12">
    <cfRule type="expression" dxfId="1065" priority="307">
      <formula>NOT(ISBLANK($A12))</formula>
    </cfRule>
  </conditionalFormatting>
  <conditionalFormatting sqref="H12 H14 H16 H18 H20 H22 H24 H26 H28 H30 H32">
    <cfRule type="expression" dxfId="1064" priority="211">
      <formula>ISBLANK($A12)</formula>
    </cfRule>
  </conditionalFormatting>
  <conditionalFormatting sqref="AU13 H13 H15 AU15 H17 AU17 H19 AU19 H21 AU21 H23 AU23 H25 AU25 H27 AU27 H29 AU29 H31 AU31 H33 AU33">
    <cfRule type="expression" dxfId="1063" priority="207">
      <formula>ISBLANK($A12)</formula>
    </cfRule>
  </conditionalFormatting>
  <conditionalFormatting sqref="Q14:S14 Q16:S16 Q18:S18 Q20:S20 Q22:S22 Q24:S24 Q26:S26 Q28:S28 Q30:S30 Q32:S32 AX12 AX14 AX16 AX18 AX20 AX22 AX24 AX26 AX28 AX30 AX32 AC14:AQ14 AC16:AQ16 AC18:AQ18 AC20:AQ20 AC22:AQ22 AC24:AQ24 AC26:AQ26 AC28:AQ28 AC30:AQ30 AC32:AQ32 Q12:AQ12">
    <cfRule type="notContainsBlanks" dxfId="1062" priority="305">
      <formula>LEN(TRIM(Q12))&gt;0</formula>
    </cfRule>
  </conditionalFormatting>
  <conditionalFormatting sqref="N12:P12 N14:P14 N16:P16 N18:P18 N20:P20 N22:P22 N24:P24 N26:P26 N28:P28 N30:P30 N32:P32">
    <cfRule type="notContainsBlanks" dxfId="1061" priority="306">
      <formula>LEN(TRIM(N12))&gt;0</formula>
    </cfRule>
  </conditionalFormatting>
  <conditionalFormatting sqref="AI13:AK13">
    <cfRule type="notContainsBlanks" dxfId="1060" priority="123">
      <formula>LEN(TRIM(AI13))&gt;0</formula>
    </cfRule>
  </conditionalFormatting>
  <conditionalFormatting sqref="AI13:AK13">
    <cfRule type="expression" dxfId="1059" priority="124">
      <formula>NOT(ISBLANK(OFFSET($A11,1,0)))</formula>
    </cfRule>
  </conditionalFormatting>
  <conditionalFormatting sqref="BA15:BC15">
    <cfRule type="notContainsBlanks" dxfId="1058" priority="101">
      <formula>LEN(TRIM(BA15))&gt;0</formula>
    </cfRule>
  </conditionalFormatting>
  <conditionalFormatting sqref="BA15:BC15">
    <cfRule type="expression" dxfId="1057" priority="102">
      <formula>NOT(ISBLANK(OFFSET($A13,1,0)))</formula>
    </cfRule>
  </conditionalFormatting>
  <conditionalFormatting sqref="BA17:BC17">
    <cfRule type="notContainsBlanks" dxfId="1056" priority="99">
      <formula>LEN(TRIM(BA17))&gt;0</formula>
    </cfRule>
  </conditionalFormatting>
  <conditionalFormatting sqref="BA17:BC17">
    <cfRule type="expression" dxfId="1055" priority="100">
      <formula>NOT(ISBLANK(OFFSET($A15,1,0)))</formula>
    </cfRule>
  </conditionalFormatting>
  <conditionalFormatting sqref="BA19:BC19">
    <cfRule type="notContainsBlanks" dxfId="1054" priority="97">
      <formula>LEN(TRIM(BA19))&gt;0</formula>
    </cfRule>
  </conditionalFormatting>
  <conditionalFormatting sqref="BA19:BC19">
    <cfRule type="expression" dxfId="1053" priority="98">
      <formula>NOT(ISBLANK(OFFSET($A17,1,0)))</formula>
    </cfRule>
  </conditionalFormatting>
  <conditionalFormatting sqref="BA21:BC21">
    <cfRule type="notContainsBlanks" dxfId="1052" priority="95">
      <formula>LEN(TRIM(BA21))&gt;0</formula>
    </cfRule>
  </conditionalFormatting>
  <conditionalFormatting sqref="BA21:BC21">
    <cfRule type="expression" dxfId="1051" priority="96">
      <formula>NOT(ISBLANK(OFFSET($A19,1,0)))</formula>
    </cfRule>
  </conditionalFormatting>
  <conditionalFormatting sqref="BA23:BC23">
    <cfRule type="notContainsBlanks" dxfId="1050" priority="93">
      <formula>LEN(TRIM(BA23))&gt;0</formula>
    </cfRule>
  </conditionalFormatting>
  <conditionalFormatting sqref="BA23:BC23">
    <cfRule type="expression" dxfId="1049" priority="94">
      <formula>NOT(ISBLANK(OFFSET($A21,1,0)))</formula>
    </cfRule>
  </conditionalFormatting>
  <conditionalFormatting sqref="BA25:BC25">
    <cfRule type="notContainsBlanks" dxfId="1048" priority="91">
      <formula>LEN(TRIM(BA25))&gt;0</formula>
    </cfRule>
  </conditionalFormatting>
  <conditionalFormatting sqref="BA25:BC25">
    <cfRule type="expression" dxfId="1047" priority="92">
      <formula>NOT(ISBLANK(OFFSET($A23,1,0)))</formula>
    </cfRule>
  </conditionalFormatting>
  <conditionalFormatting sqref="BA27:BC27">
    <cfRule type="notContainsBlanks" dxfId="1046" priority="89">
      <formula>LEN(TRIM(BA27))&gt;0</formula>
    </cfRule>
  </conditionalFormatting>
  <conditionalFormatting sqref="BA27:BC27">
    <cfRule type="expression" dxfId="1045" priority="90">
      <formula>NOT(ISBLANK(OFFSET($A25,1,0)))</formula>
    </cfRule>
  </conditionalFormatting>
  <conditionalFormatting sqref="BA29:BC29">
    <cfRule type="notContainsBlanks" dxfId="1044" priority="87">
      <formula>LEN(TRIM(BA29))&gt;0</formula>
    </cfRule>
  </conditionalFormatting>
  <conditionalFormatting sqref="BA29:BC29">
    <cfRule type="expression" dxfId="1043" priority="88">
      <formula>NOT(ISBLANK(OFFSET($A27,1,0)))</formula>
    </cfRule>
  </conditionalFormatting>
  <conditionalFormatting sqref="BA31:BC31">
    <cfRule type="notContainsBlanks" dxfId="1042" priority="85">
      <formula>LEN(TRIM(BA31))&gt;0</formula>
    </cfRule>
  </conditionalFormatting>
  <conditionalFormatting sqref="BA31:BC31">
    <cfRule type="expression" dxfId="1041" priority="86">
      <formula>NOT(ISBLANK(OFFSET($A29,1,0)))</formula>
    </cfRule>
  </conditionalFormatting>
  <conditionalFormatting sqref="BA33:BC33">
    <cfRule type="notContainsBlanks" dxfId="1040" priority="81">
      <formula>LEN(TRIM(BA33))&gt;0</formula>
    </cfRule>
  </conditionalFormatting>
  <conditionalFormatting sqref="BA33:BC33">
    <cfRule type="expression" dxfId="1039" priority="82">
      <formula>NOT(ISBLANK(OFFSET($A31,1,0)))</formula>
    </cfRule>
  </conditionalFormatting>
  <conditionalFormatting sqref="AI15:AK15">
    <cfRule type="notContainsBlanks" dxfId="1038" priority="59">
      <formula>LEN(TRIM(AI15))&gt;0</formula>
    </cfRule>
  </conditionalFormatting>
  <conditionalFormatting sqref="AI15:AK15">
    <cfRule type="expression" dxfId="1037" priority="60">
      <formula>NOT(ISBLANK(OFFSET($A13,1,0)))</formula>
    </cfRule>
  </conditionalFormatting>
  <conditionalFormatting sqref="AI17:AK17">
    <cfRule type="notContainsBlanks" dxfId="1036" priority="57">
      <formula>LEN(TRIM(AI17))&gt;0</formula>
    </cfRule>
  </conditionalFormatting>
  <conditionalFormatting sqref="AI17:AK17">
    <cfRule type="expression" dxfId="1035" priority="58">
      <formula>NOT(ISBLANK(OFFSET($A15,1,0)))</formula>
    </cfRule>
  </conditionalFormatting>
  <conditionalFormatting sqref="AI19:AK19">
    <cfRule type="notContainsBlanks" dxfId="1034" priority="55">
      <formula>LEN(TRIM(AI19))&gt;0</formula>
    </cfRule>
  </conditionalFormatting>
  <conditionalFormatting sqref="AI19:AK19">
    <cfRule type="expression" dxfId="1033" priority="56">
      <formula>NOT(ISBLANK(OFFSET($A17,1,0)))</formula>
    </cfRule>
  </conditionalFormatting>
  <conditionalFormatting sqref="AI21:AK21">
    <cfRule type="notContainsBlanks" dxfId="1032" priority="53">
      <formula>LEN(TRIM(AI21))&gt;0</formula>
    </cfRule>
  </conditionalFormatting>
  <conditionalFormatting sqref="AI21:AK21">
    <cfRule type="expression" dxfId="1031" priority="54">
      <formula>NOT(ISBLANK(OFFSET($A19,1,0)))</formula>
    </cfRule>
  </conditionalFormatting>
  <conditionalFormatting sqref="AI23:AK23">
    <cfRule type="notContainsBlanks" dxfId="1030" priority="51">
      <formula>LEN(TRIM(AI23))&gt;0</formula>
    </cfRule>
  </conditionalFormatting>
  <conditionalFormatting sqref="AI23:AK23">
    <cfRule type="expression" dxfId="1029" priority="52">
      <formula>NOT(ISBLANK(OFFSET($A21,1,0)))</formula>
    </cfRule>
  </conditionalFormatting>
  <conditionalFormatting sqref="AI25:AK25">
    <cfRule type="notContainsBlanks" dxfId="1028" priority="49">
      <formula>LEN(TRIM(AI25))&gt;0</formula>
    </cfRule>
  </conditionalFormatting>
  <conditionalFormatting sqref="AI25:AK25">
    <cfRule type="expression" dxfId="1027" priority="50">
      <formula>NOT(ISBLANK(OFFSET($A23,1,0)))</formula>
    </cfRule>
  </conditionalFormatting>
  <conditionalFormatting sqref="AI27:AK27">
    <cfRule type="notContainsBlanks" dxfId="1026" priority="47">
      <formula>LEN(TRIM(AI27))&gt;0</formula>
    </cfRule>
  </conditionalFormatting>
  <conditionalFormatting sqref="AI27:AK27">
    <cfRule type="expression" dxfId="1025" priority="48">
      <formula>NOT(ISBLANK(OFFSET($A25,1,0)))</formula>
    </cfRule>
  </conditionalFormatting>
  <conditionalFormatting sqref="AI29:AK29">
    <cfRule type="notContainsBlanks" dxfId="1024" priority="45">
      <formula>LEN(TRIM(AI29))&gt;0</formula>
    </cfRule>
  </conditionalFormatting>
  <conditionalFormatting sqref="AI29:AK29">
    <cfRule type="expression" dxfId="1023" priority="46">
      <formula>NOT(ISBLANK(OFFSET($A27,1,0)))</formula>
    </cfRule>
  </conditionalFormatting>
  <conditionalFormatting sqref="AI31:AK31">
    <cfRule type="notContainsBlanks" dxfId="1022" priority="43">
      <formula>LEN(TRIM(AI31))&gt;0</formula>
    </cfRule>
  </conditionalFormatting>
  <conditionalFormatting sqref="AI31:AK31">
    <cfRule type="expression" dxfId="1021" priority="44">
      <formula>NOT(ISBLANK(OFFSET($A29,1,0)))</formula>
    </cfRule>
  </conditionalFormatting>
  <conditionalFormatting sqref="AI33:AK33">
    <cfRule type="notContainsBlanks" dxfId="1020" priority="41">
      <formula>LEN(TRIM(AI33))&gt;0</formula>
    </cfRule>
  </conditionalFormatting>
  <conditionalFormatting sqref="AI33:AK33">
    <cfRule type="expression" dxfId="1019" priority="42">
      <formula>NOT(ISBLANK(OFFSET($A31,1,0)))</formula>
    </cfRule>
  </conditionalFormatting>
  <conditionalFormatting sqref="T15:AB15">
    <cfRule type="notContainsBlanks" dxfId="1018" priority="37">
      <formula>LEN(TRIM(T15))&gt;0</formula>
    </cfRule>
  </conditionalFormatting>
  <conditionalFormatting sqref="T15:AB15">
    <cfRule type="expression" dxfId="1017" priority="38">
      <formula>NOT(ISBLANK(OFFSET($A13,1,0)))</formula>
    </cfRule>
  </conditionalFormatting>
  <conditionalFormatting sqref="T14:AB14">
    <cfRule type="expression" dxfId="1016" priority="40">
      <formula>NOT(ISBLANK($A14))</formula>
    </cfRule>
  </conditionalFormatting>
  <conditionalFormatting sqref="T14:AB14">
    <cfRule type="notContainsBlanks" dxfId="1015" priority="39">
      <formula>LEN(TRIM(T14))&gt;0</formula>
    </cfRule>
  </conditionalFormatting>
  <conditionalFormatting sqref="T17:AB17">
    <cfRule type="notContainsBlanks" dxfId="1014" priority="33">
      <formula>LEN(TRIM(T17))&gt;0</formula>
    </cfRule>
  </conditionalFormatting>
  <conditionalFormatting sqref="T17:AB17">
    <cfRule type="expression" dxfId="1013" priority="34">
      <formula>NOT(ISBLANK(OFFSET($A15,1,0)))</formula>
    </cfRule>
  </conditionalFormatting>
  <conditionalFormatting sqref="T16:AB16">
    <cfRule type="expression" dxfId="1012" priority="36">
      <formula>NOT(ISBLANK($A16))</formula>
    </cfRule>
  </conditionalFormatting>
  <conditionalFormatting sqref="T16:AB16">
    <cfRule type="notContainsBlanks" dxfId="1011" priority="35">
      <formula>LEN(TRIM(T16))&gt;0</formula>
    </cfRule>
  </conditionalFormatting>
  <conditionalFormatting sqref="T19:AB19">
    <cfRule type="notContainsBlanks" dxfId="1010" priority="29">
      <formula>LEN(TRIM(T19))&gt;0</formula>
    </cfRule>
  </conditionalFormatting>
  <conditionalFormatting sqref="T19:AB19">
    <cfRule type="expression" dxfId="1009" priority="30">
      <formula>NOT(ISBLANK(OFFSET($A17,1,0)))</formula>
    </cfRule>
  </conditionalFormatting>
  <conditionalFormatting sqref="T18:AB18">
    <cfRule type="expression" dxfId="1008" priority="32">
      <formula>NOT(ISBLANK($A18))</formula>
    </cfRule>
  </conditionalFormatting>
  <conditionalFormatting sqref="T18:AB18">
    <cfRule type="notContainsBlanks" dxfId="1007" priority="31">
      <formula>LEN(TRIM(T18))&gt;0</formula>
    </cfRule>
  </conditionalFormatting>
  <conditionalFormatting sqref="T21:AB21">
    <cfRule type="notContainsBlanks" dxfId="1006" priority="25">
      <formula>LEN(TRIM(T21))&gt;0</formula>
    </cfRule>
  </conditionalFormatting>
  <conditionalFormatting sqref="T21:AB21">
    <cfRule type="expression" dxfId="1005" priority="26">
      <formula>NOT(ISBLANK(OFFSET($A19,1,0)))</formula>
    </cfRule>
  </conditionalFormatting>
  <conditionalFormatting sqref="T20:AB20">
    <cfRule type="expression" dxfId="1004" priority="28">
      <formula>NOT(ISBLANK($A20))</formula>
    </cfRule>
  </conditionalFormatting>
  <conditionalFormatting sqref="T20:AB20">
    <cfRule type="notContainsBlanks" dxfId="1003" priority="27">
      <formula>LEN(TRIM(T20))&gt;0</formula>
    </cfRule>
  </conditionalFormatting>
  <conditionalFormatting sqref="T23:AB23">
    <cfRule type="notContainsBlanks" dxfId="1002" priority="21">
      <formula>LEN(TRIM(T23))&gt;0</formula>
    </cfRule>
  </conditionalFormatting>
  <conditionalFormatting sqref="T23:AB23">
    <cfRule type="expression" dxfId="1001" priority="22">
      <formula>NOT(ISBLANK(OFFSET($A21,1,0)))</formula>
    </cfRule>
  </conditionalFormatting>
  <conditionalFormatting sqref="T22:AB22">
    <cfRule type="expression" dxfId="1000" priority="24">
      <formula>NOT(ISBLANK($A22))</formula>
    </cfRule>
  </conditionalFormatting>
  <conditionalFormatting sqref="T22:AB22">
    <cfRule type="notContainsBlanks" dxfId="999" priority="23">
      <formula>LEN(TRIM(T22))&gt;0</formula>
    </cfRule>
  </conditionalFormatting>
  <conditionalFormatting sqref="T25:AB25">
    <cfRule type="notContainsBlanks" dxfId="998" priority="17">
      <formula>LEN(TRIM(T25))&gt;0</formula>
    </cfRule>
  </conditionalFormatting>
  <conditionalFormatting sqref="T25:AB25">
    <cfRule type="expression" dxfId="997" priority="18">
      <formula>NOT(ISBLANK(OFFSET($A23,1,0)))</formula>
    </cfRule>
  </conditionalFormatting>
  <conditionalFormatting sqref="T24:AB24">
    <cfRule type="expression" dxfId="996" priority="20">
      <formula>NOT(ISBLANK($A24))</formula>
    </cfRule>
  </conditionalFormatting>
  <conditionalFormatting sqref="T24:AB24">
    <cfRule type="notContainsBlanks" dxfId="995" priority="19">
      <formula>LEN(TRIM(T24))&gt;0</formula>
    </cfRule>
  </conditionalFormatting>
  <conditionalFormatting sqref="T27:AB27">
    <cfRule type="notContainsBlanks" dxfId="994" priority="13">
      <formula>LEN(TRIM(T27))&gt;0</formula>
    </cfRule>
  </conditionalFormatting>
  <conditionalFormatting sqref="T27:AB27">
    <cfRule type="expression" dxfId="993" priority="14">
      <formula>NOT(ISBLANK(OFFSET($A25,1,0)))</formula>
    </cfRule>
  </conditionalFormatting>
  <conditionalFormatting sqref="T26:AB26">
    <cfRule type="expression" dxfId="992" priority="16">
      <formula>NOT(ISBLANK($A26))</formula>
    </cfRule>
  </conditionalFormatting>
  <conditionalFormatting sqref="T26:AB26">
    <cfRule type="notContainsBlanks" dxfId="991" priority="15">
      <formula>LEN(TRIM(T26))&gt;0</formula>
    </cfRule>
  </conditionalFormatting>
  <conditionalFormatting sqref="T29:AB29">
    <cfRule type="notContainsBlanks" dxfId="990" priority="9">
      <formula>LEN(TRIM(T29))&gt;0</formula>
    </cfRule>
  </conditionalFormatting>
  <conditionalFormatting sqref="T29:AB29">
    <cfRule type="expression" dxfId="989" priority="10">
      <formula>NOT(ISBLANK(OFFSET($A27,1,0)))</formula>
    </cfRule>
  </conditionalFormatting>
  <conditionalFormatting sqref="T28:AB28">
    <cfRule type="expression" dxfId="988" priority="12">
      <formula>NOT(ISBLANK($A28))</formula>
    </cfRule>
  </conditionalFormatting>
  <conditionalFormatting sqref="T28:AB28">
    <cfRule type="notContainsBlanks" dxfId="987" priority="11">
      <formula>LEN(TRIM(T28))&gt;0</formula>
    </cfRule>
  </conditionalFormatting>
  <conditionalFormatting sqref="T31:AB31">
    <cfRule type="notContainsBlanks" dxfId="986" priority="5">
      <formula>LEN(TRIM(T31))&gt;0</formula>
    </cfRule>
  </conditionalFormatting>
  <conditionalFormatting sqref="T31:AB31">
    <cfRule type="expression" dxfId="985" priority="6">
      <formula>NOT(ISBLANK(OFFSET($A29,1,0)))</formula>
    </cfRule>
  </conditionalFormatting>
  <conditionalFormatting sqref="T30:AB30">
    <cfRule type="expression" dxfId="984" priority="8">
      <formula>NOT(ISBLANK($A30))</formula>
    </cfRule>
  </conditionalFormatting>
  <conditionalFormatting sqref="T30:AB30">
    <cfRule type="notContainsBlanks" dxfId="983" priority="7">
      <formula>LEN(TRIM(T30))&gt;0</formula>
    </cfRule>
  </conditionalFormatting>
  <conditionalFormatting sqref="T33:AB33">
    <cfRule type="notContainsBlanks" dxfId="982" priority="1">
      <formula>LEN(TRIM(T33))&gt;0</formula>
    </cfRule>
  </conditionalFormatting>
  <conditionalFormatting sqref="T33:AB33">
    <cfRule type="expression" dxfId="981" priority="2">
      <formula>NOT(ISBLANK(OFFSET($A31,1,0)))</formula>
    </cfRule>
  </conditionalFormatting>
  <conditionalFormatting sqref="T32:AB32">
    <cfRule type="expression" dxfId="980" priority="4">
      <formula>NOT(ISBLANK($A32))</formula>
    </cfRule>
  </conditionalFormatting>
  <conditionalFormatting sqref="T32:AB32">
    <cfRule type="notContainsBlanks" dxfId="979" priority="3">
      <formula>LEN(TRIM(T32))&gt;0</formula>
    </cfRule>
  </conditionalFormatting>
  <dataValidations disablePrompts="1" count="1">
    <dataValidation type="whole" allowBlank="1" showInputMessage="1" showErrorMessage="1" error="This Remarks section is limted to 5." sqref="A36:A40" xr:uid="{00000000-0002-0000-1B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34E91-8216-42A2-9541-74219724CFDA}">
  <sheetPr codeName="Sheet48">
    <pageSetUpPr fitToPage="1"/>
  </sheetPr>
  <dimension ref="A1:BV62"/>
  <sheetViews>
    <sheetView topLeftCell="A19"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7"/>
      <c r="B5" s="2457"/>
      <c r="C5" s="2457"/>
      <c r="D5" s="2457"/>
      <c r="E5" s="2457"/>
      <c r="F5" s="2457"/>
      <c r="G5" s="2"/>
      <c r="H5" s="2457"/>
      <c r="I5" s="2457"/>
      <c r="J5" s="2457"/>
      <c r="K5" s="2457"/>
      <c r="L5" s="2457"/>
      <c r="M5" s="2457"/>
      <c r="N5" s="2457"/>
      <c r="O5" s="2457"/>
      <c r="P5" s="2457"/>
      <c r="Q5" s="2457"/>
      <c r="R5" s="2457"/>
      <c r="S5" s="2457"/>
      <c r="T5" s="2457"/>
      <c r="U5" s="2457"/>
      <c r="V5" s="2457"/>
      <c r="W5" s="2457"/>
      <c r="X5" s="2457"/>
      <c r="Y5" s="2457"/>
      <c r="Z5" s="2457"/>
      <c r="AA5" s="2457"/>
      <c r="AB5" s="2457"/>
      <c r="AC5" s="2457"/>
      <c r="AD5" s="2457"/>
      <c r="AE5" s="2457"/>
      <c r="AF5" s="2457"/>
      <c r="AG5" s="2457"/>
      <c r="AH5" s="2457"/>
      <c r="AI5" s="2457"/>
      <c r="AN5" s="664"/>
      <c r="AO5" s="664"/>
      <c r="AP5" s="664"/>
    </row>
    <row r="6" spans="1:71" ht="15" customHeight="1" x14ac:dyDescent="0.2">
      <c r="A6" s="1249" t="s">
        <v>907</v>
      </c>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ht="12"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ht="12"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ht="12"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ht="12"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ht="12"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ht="12"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ht="12"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ht="12"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ht="12"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ht="12"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ht="12"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ht="12"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ht="12"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ht="12"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ht="12"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ht="12"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ht="12"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ht="12"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ht="12"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ht="12"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ht="12"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ht="12"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ht="12"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ht="12"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ht="12"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ht="12"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6:AI33"/>
    <mergeCell ref="A34:AI62"/>
    <mergeCell ref="A5:F5"/>
    <mergeCell ref="H5:AI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FAB4AE-C9F6-458D-B6B6-C958ABB834CA}">
  <sheetPr codeName="Sheet49">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8" t="s">
        <v>908</v>
      </c>
      <c r="Z5" s="948"/>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435</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3"/>
      <c r="AJ9" s="983"/>
      <c r="AK9" s="983"/>
      <c r="AL9" s="983"/>
      <c r="AM9" s="983"/>
      <c r="AN9" s="983"/>
      <c r="AO9" s="983"/>
      <c r="AP9" s="983"/>
      <c r="AQ9" s="983"/>
      <c r="AR9" s="983"/>
      <c r="AS9" s="983"/>
      <c r="AT9" s="983"/>
      <c r="AU9" s="983"/>
      <c r="AV9" s="984"/>
      <c r="AW9" s="5"/>
      <c r="AX9" s="2464" t="s">
        <v>434</v>
      </c>
      <c r="AY9" s="2458"/>
      <c r="AZ9" s="2458"/>
      <c r="BA9" s="2458" t="s">
        <v>433</v>
      </c>
      <c r="BB9" s="2458"/>
      <c r="BC9" s="2458"/>
      <c r="BD9" s="2458" t="s">
        <v>432</v>
      </c>
      <c r="BE9" s="2458"/>
      <c r="BF9" s="2458"/>
      <c r="BG9" s="2458" t="s">
        <v>431</v>
      </c>
      <c r="BH9" s="2458"/>
      <c r="BI9" s="2458"/>
      <c r="BJ9" s="2458" t="s">
        <v>430</v>
      </c>
      <c r="BK9" s="2458"/>
      <c r="BL9" s="2458"/>
      <c r="BM9" s="2458" t="s">
        <v>429</v>
      </c>
      <c r="BN9" s="2458"/>
      <c r="BO9" s="2459"/>
      <c r="BP9" s="636"/>
      <c r="BQ9" s="636"/>
      <c r="BR9" s="636"/>
      <c r="BS9" s="636"/>
      <c r="BT9" s="636"/>
      <c r="BU9" s="636"/>
      <c r="BV9" s="5"/>
      <c r="BW9" s="5"/>
      <c r="BX9" s="5"/>
      <c r="BY9" s="5"/>
      <c r="BZ9" s="5"/>
      <c r="CA9" s="5"/>
      <c r="CB9" s="5"/>
      <c r="CC9" s="5"/>
      <c r="CD9" s="5"/>
      <c r="CE9" s="5"/>
      <c r="CF9" s="5"/>
    </row>
    <row r="10" spans="1:84" ht="12.75" customHeight="1" thickTop="1" x14ac:dyDescent="0.25">
      <c r="A10" s="961" t="s">
        <v>428</v>
      </c>
      <c r="B10" s="962"/>
      <c r="C10" s="962"/>
      <c r="D10" s="962"/>
      <c r="E10" s="962"/>
      <c r="F10" s="962"/>
      <c r="G10" s="963"/>
      <c r="H10" s="970" t="s">
        <v>909</v>
      </c>
      <c r="I10" s="971"/>
      <c r="J10" s="971"/>
      <c r="K10" s="970" t="s">
        <v>427</v>
      </c>
      <c r="L10" s="971"/>
      <c r="M10" s="971"/>
      <c r="N10" s="965" t="s">
        <v>426</v>
      </c>
      <c r="O10" s="966"/>
      <c r="P10" s="967"/>
      <c r="Q10" s="968" t="s">
        <v>425</v>
      </c>
      <c r="R10" s="968"/>
      <c r="S10" s="968"/>
      <c r="T10" s="968"/>
      <c r="U10" s="968"/>
      <c r="V10" s="968"/>
      <c r="W10" s="968" t="s">
        <v>424</v>
      </c>
      <c r="X10" s="968"/>
      <c r="Y10" s="968"/>
      <c r="Z10" s="968"/>
      <c r="AA10" s="968"/>
      <c r="AB10" s="968"/>
      <c r="AC10" s="964" t="s">
        <v>423</v>
      </c>
      <c r="AD10" s="962"/>
      <c r="AE10" s="963"/>
      <c r="AF10" s="964" t="s">
        <v>422</v>
      </c>
      <c r="AG10" s="962"/>
      <c r="AH10" s="963"/>
      <c r="AI10" s="964" t="s">
        <v>421</v>
      </c>
      <c r="AJ10" s="962"/>
      <c r="AK10" s="963"/>
      <c r="AL10" s="965" t="s">
        <v>910</v>
      </c>
      <c r="AM10" s="966"/>
      <c r="AN10" s="967"/>
      <c r="AO10" s="964" t="s">
        <v>287</v>
      </c>
      <c r="AP10" s="962"/>
      <c r="AQ10" s="963"/>
      <c r="AR10" s="964" t="s">
        <v>418</v>
      </c>
      <c r="AS10" s="962"/>
      <c r="AT10" s="962"/>
      <c r="AU10" s="962"/>
      <c r="AV10" s="978"/>
      <c r="AW10" s="5"/>
      <c r="AX10" s="2465"/>
      <c r="AY10" s="2460"/>
      <c r="AZ10" s="2460"/>
      <c r="BA10" s="2460"/>
      <c r="BB10" s="2460"/>
      <c r="BC10" s="2460"/>
      <c r="BD10" s="2460"/>
      <c r="BE10" s="2460"/>
      <c r="BF10" s="2460"/>
      <c r="BG10" s="2460"/>
      <c r="BH10" s="2460"/>
      <c r="BI10" s="2460"/>
      <c r="BJ10" s="2460"/>
      <c r="BK10" s="2460"/>
      <c r="BL10" s="2460"/>
      <c r="BM10" s="2460"/>
      <c r="BN10" s="2460"/>
      <c r="BO10" s="2461"/>
      <c r="BP10" s="636"/>
      <c r="BQ10" s="636"/>
      <c r="BR10" s="636"/>
      <c r="BS10" s="636"/>
      <c r="BT10" s="636"/>
      <c r="BU10" s="636"/>
      <c r="BV10" s="5"/>
      <c r="BW10" s="5"/>
      <c r="BX10" s="5"/>
      <c r="BY10" s="5"/>
      <c r="BZ10" s="5"/>
      <c r="CA10" s="5"/>
      <c r="CB10" s="5"/>
      <c r="CC10" s="5"/>
      <c r="CD10" s="5"/>
      <c r="CE10" s="5"/>
      <c r="CF10" s="5"/>
    </row>
    <row r="11" spans="1:84" ht="12" customHeight="1" thickBot="1" x14ac:dyDescent="0.3">
      <c r="A11" s="961"/>
      <c r="B11" s="962"/>
      <c r="C11" s="962"/>
      <c r="D11" s="962"/>
      <c r="E11" s="962"/>
      <c r="F11" s="962"/>
      <c r="G11" s="963"/>
      <c r="H11" s="979"/>
      <c r="I11" s="980"/>
      <c r="J11" s="980"/>
      <c r="K11" s="979"/>
      <c r="L11" s="980"/>
      <c r="M11" s="980"/>
      <c r="N11" s="965"/>
      <c r="O11" s="966"/>
      <c r="P11" s="967"/>
      <c r="Q11" s="958" t="s">
        <v>281</v>
      </c>
      <c r="R11" s="959"/>
      <c r="S11" s="960"/>
      <c r="T11" s="958" t="s">
        <v>282</v>
      </c>
      <c r="U11" s="959"/>
      <c r="V11" s="960"/>
      <c r="W11" s="958" t="s">
        <v>281</v>
      </c>
      <c r="X11" s="959"/>
      <c r="Y11" s="960"/>
      <c r="Z11" s="958" t="s">
        <v>282</v>
      </c>
      <c r="AA11" s="959"/>
      <c r="AB11" s="960"/>
      <c r="AC11" s="964"/>
      <c r="AD11" s="962"/>
      <c r="AE11" s="963"/>
      <c r="AF11" s="964"/>
      <c r="AG11" s="962"/>
      <c r="AH11" s="963"/>
      <c r="AI11" s="964"/>
      <c r="AJ11" s="962"/>
      <c r="AK11" s="963"/>
      <c r="AL11" s="965"/>
      <c r="AM11" s="966"/>
      <c r="AN11" s="967"/>
      <c r="AO11" s="964"/>
      <c r="AP11" s="962"/>
      <c r="AQ11" s="963"/>
      <c r="AR11" s="979"/>
      <c r="AS11" s="980"/>
      <c r="AT11" s="980"/>
      <c r="AU11" s="980"/>
      <c r="AV11" s="981"/>
      <c r="AW11" s="5"/>
      <c r="AX11" s="2466"/>
      <c r="AY11" s="2462"/>
      <c r="AZ11" s="2462"/>
      <c r="BA11" s="2462"/>
      <c r="BB11" s="2462"/>
      <c r="BC11" s="2462"/>
      <c r="BD11" s="2462"/>
      <c r="BE11" s="2462"/>
      <c r="BF11" s="2462"/>
      <c r="BG11" s="2462"/>
      <c r="BH11" s="2462"/>
      <c r="BI11" s="2462"/>
      <c r="BJ11" s="2462"/>
      <c r="BK11" s="2462"/>
      <c r="BL11" s="2462"/>
      <c r="BM11" s="2462"/>
      <c r="BN11" s="2462"/>
      <c r="BO11" s="2463"/>
      <c r="BP11" s="636"/>
      <c r="BQ11" s="636"/>
      <c r="BR11" s="636"/>
      <c r="BS11" s="636"/>
      <c r="BT11" s="636"/>
      <c r="BU11" s="636"/>
      <c r="BV11" s="5"/>
      <c r="BW11" s="5"/>
      <c r="BX11" s="5"/>
      <c r="BY11" s="5"/>
      <c r="BZ11" s="5"/>
      <c r="CA11" s="5"/>
      <c r="CB11" s="5"/>
      <c r="CC11" s="5"/>
      <c r="CD11" s="5"/>
      <c r="CE11" s="5"/>
      <c r="CF11" s="5"/>
    </row>
    <row r="12" spans="1:84" ht="12.75" customHeight="1" thickTop="1" x14ac:dyDescent="0.25">
      <c r="A12" s="886"/>
      <c r="B12" s="887"/>
      <c r="C12" s="887"/>
      <c r="D12" s="887"/>
      <c r="E12" s="887"/>
      <c r="F12" s="887"/>
      <c r="G12" s="888"/>
      <c r="H12" s="2469" t="s">
        <v>911</v>
      </c>
      <c r="I12" s="2470"/>
      <c r="J12" s="2471"/>
      <c r="K12" s="2475" t="s">
        <v>533</v>
      </c>
      <c r="L12" s="2476"/>
      <c r="M12" s="2477"/>
      <c r="N12" s="2335"/>
      <c r="O12" s="2335"/>
      <c r="P12" s="2335"/>
      <c r="Q12" s="2324"/>
      <c r="R12" s="2324"/>
      <c r="S12" s="2324"/>
      <c r="T12" s="2324"/>
      <c r="U12" s="2324"/>
      <c r="V12" s="2324"/>
      <c r="W12" s="2324"/>
      <c r="X12" s="2324"/>
      <c r="Y12" s="2324"/>
      <c r="Z12" s="2324"/>
      <c r="AA12" s="2324"/>
      <c r="AB12" s="2324"/>
      <c r="AC12" s="2324"/>
      <c r="AD12" s="2324"/>
      <c r="AE12" s="2324"/>
      <c r="AF12" s="2324"/>
      <c r="AG12" s="2324"/>
      <c r="AH12" s="2324"/>
      <c r="AI12" s="2324"/>
      <c r="AJ12" s="2324"/>
      <c r="AK12" s="2324"/>
      <c r="AL12" s="2324"/>
      <c r="AM12" s="2324"/>
      <c r="AN12" s="2324"/>
      <c r="AO12" s="2324"/>
      <c r="AP12" s="2324"/>
      <c r="AQ12" s="2324"/>
      <c r="AR12" s="2481" t="str">
        <f>IF($A12&lt;&gt;"","---","")</f>
        <v/>
      </c>
      <c r="AS12" s="2482"/>
      <c r="AT12" s="2482"/>
      <c r="AU12" s="2482"/>
      <c r="AV12" s="2483"/>
      <c r="AW12" s="5"/>
      <c r="AX12" s="2373"/>
      <c r="AY12" s="2374"/>
      <c r="AZ12" s="2374"/>
      <c r="BA12" s="2484" t="str">
        <f t="shared" ref="BA12:BA29" si="0">IF(1.08*N12*(Q12-W12)/1000&lt;&gt;0,1.08*N12*(Q12-W12)/1000,"")</f>
        <v/>
      </c>
      <c r="BB12" s="2484"/>
      <c r="BC12" s="2484"/>
      <c r="BD12" s="2484" t="str">
        <f t="shared" ref="BD12:BD31" si="1">IF(4.5*N12*AX12/1000&lt;&gt;0,4.5*N12*AX12/1000,"")</f>
        <v/>
      </c>
      <c r="BE12" s="2484"/>
      <c r="BF12" s="2484"/>
      <c r="BG12" s="2484" t="str">
        <f t="shared" ref="BG12:BG29" si="2">IF(AO12*500*(AF12-AC12)/1000&lt;&gt;0,AO12*500*(AF12-AC12)/1000,"")</f>
        <v/>
      </c>
      <c r="BH12" s="2484"/>
      <c r="BI12" s="2484"/>
      <c r="BJ12" s="2484" t="str">
        <f t="shared" ref="BJ12:BJ31" si="3">IFERROR((BD12*1000)/(500*(AF12-AC12)),"")</f>
        <v/>
      </c>
      <c r="BK12" s="2484"/>
      <c r="BL12" s="2484"/>
      <c r="BM12" s="2478" t="s">
        <v>99</v>
      </c>
      <c r="BN12" s="2479"/>
      <c r="BO12" s="2480"/>
      <c r="BP12" s="5"/>
      <c r="BQ12" s="5"/>
      <c r="BR12" s="5"/>
      <c r="BS12" s="5"/>
      <c r="BT12" s="5"/>
      <c r="BU12" s="5"/>
      <c r="BV12" s="5"/>
      <c r="BW12" s="5"/>
      <c r="BX12" s="5"/>
      <c r="BY12" s="5"/>
      <c r="BZ12" s="5"/>
      <c r="CA12" s="5"/>
      <c r="CB12" s="5"/>
      <c r="CC12" s="5"/>
      <c r="CD12" s="5"/>
      <c r="CE12" s="5"/>
      <c r="CF12" s="5"/>
    </row>
    <row r="13" spans="1:84" ht="12" customHeight="1" x14ac:dyDescent="0.25">
      <c r="A13" s="2467"/>
      <c r="B13" s="954"/>
      <c r="C13" s="954"/>
      <c r="D13" s="954"/>
      <c r="E13" s="954"/>
      <c r="F13" s="954"/>
      <c r="G13" s="2468"/>
      <c r="H13" s="2472"/>
      <c r="I13" s="2473"/>
      <c r="J13" s="2474"/>
      <c r="K13" s="922" t="s">
        <v>604</v>
      </c>
      <c r="L13" s="923"/>
      <c r="M13" s="924"/>
      <c r="N13" s="939"/>
      <c r="O13" s="939"/>
      <c r="P13" s="939"/>
      <c r="Q13" s="933"/>
      <c r="R13" s="933"/>
      <c r="S13" s="933"/>
      <c r="T13" s="933"/>
      <c r="U13" s="933"/>
      <c r="V13" s="933"/>
      <c r="W13" s="933"/>
      <c r="X13" s="933"/>
      <c r="Y13" s="933"/>
      <c r="Z13" s="933"/>
      <c r="AA13" s="933"/>
      <c r="AB13" s="933"/>
      <c r="AC13" s="933"/>
      <c r="AD13" s="933"/>
      <c r="AE13" s="933"/>
      <c r="AF13" s="933"/>
      <c r="AG13" s="933"/>
      <c r="AH13" s="933"/>
      <c r="AI13" s="932" t="str">
        <f>IFERROR(BG13,"")</f>
        <v/>
      </c>
      <c r="AJ13" s="932"/>
      <c r="AK13" s="932"/>
      <c r="AL13" s="933"/>
      <c r="AM13" s="933"/>
      <c r="AN13" s="933"/>
      <c r="AO13" s="932" t="str">
        <f>BM13</f>
        <v/>
      </c>
      <c r="AP13" s="932"/>
      <c r="AQ13" s="932"/>
      <c r="AR13" s="2356"/>
      <c r="AS13" s="2357"/>
      <c r="AT13" s="2357"/>
      <c r="AU13" s="1069" t="s">
        <v>119</v>
      </c>
      <c r="AV13" s="1070"/>
      <c r="AW13" s="5"/>
      <c r="AX13" s="2375"/>
      <c r="AY13" s="933"/>
      <c r="AZ13" s="933"/>
      <c r="BA13" s="2485" t="str">
        <f t="shared" si="0"/>
        <v/>
      </c>
      <c r="BB13" s="2485"/>
      <c r="BC13" s="2485"/>
      <c r="BD13" s="2485" t="str">
        <f t="shared" si="1"/>
        <v/>
      </c>
      <c r="BE13" s="2485"/>
      <c r="BF13" s="2485"/>
      <c r="BG13" s="2485" t="e">
        <f t="shared" si="2"/>
        <v>#VALUE!</v>
      </c>
      <c r="BH13" s="2485"/>
      <c r="BI13" s="2485"/>
      <c r="BJ13" s="2485" t="str">
        <f t="shared" si="3"/>
        <v/>
      </c>
      <c r="BK13" s="2485"/>
      <c r="BL13" s="2485"/>
      <c r="BM13" s="1059" t="str">
        <f>IFERROR(SQRT(AL13/AL12)*AO12,"")</f>
        <v/>
      </c>
      <c r="BN13" s="1059"/>
      <c r="BO13" s="1517"/>
      <c r="BP13" s="5"/>
      <c r="BQ13" s="5"/>
      <c r="BR13" s="5"/>
      <c r="BS13" s="5"/>
      <c r="BT13" s="5"/>
      <c r="BU13" s="5"/>
      <c r="BV13" s="5"/>
      <c r="BW13" s="5"/>
      <c r="BX13" s="5"/>
      <c r="BY13" s="5"/>
      <c r="BZ13" s="5"/>
      <c r="CA13" s="5"/>
      <c r="CB13" s="5"/>
      <c r="CC13" s="5"/>
      <c r="CD13" s="5"/>
      <c r="CE13" s="5"/>
      <c r="CF13" s="5"/>
    </row>
    <row r="14" spans="1:84" ht="12" customHeight="1" x14ac:dyDescent="0.25">
      <c r="A14" s="2467"/>
      <c r="B14" s="954"/>
      <c r="C14" s="954"/>
      <c r="D14" s="954"/>
      <c r="E14" s="954"/>
      <c r="F14" s="954"/>
      <c r="G14" s="2468"/>
      <c r="H14" s="2486" t="s">
        <v>912</v>
      </c>
      <c r="I14" s="2487"/>
      <c r="J14" s="2488"/>
      <c r="K14" s="2492" t="s">
        <v>533</v>
      </c>
      <c r="L14" s="2493"/>
      <c r="M14" s="2494"/>
      <c r="N14" s="2495"/>
      <c r="O14" s="2495"/>
      <c r="P14" s="2495"/>
      <c r="Q14" s="2496"/>
      <c r="R14" s="2496"/>
      <c r="S14" s="2496"/>
      <c r="T14" s="2496"/>
      <c r="U14" s="2496"/>
      <c r="V14" s="2496"/>
      <c r="W14" s="2496"/>
      <c r="X14" s="2496"/>
      <c r="Y14" s="2496"/>
      <c r="Z14" s="2496"/>
      <c r="AA14" s="2496"/>
      <c r="AB14" s="2496"/>
      <c r="AC14" s="2496"/>
      <c r="AD14" s="2496"/>
      <c r="AE14" s="2496"/>
      <c r="AF14" s="2496"/>
      <c r="AG14" s="2496"/>
      <c r="AH14" s="2496"/>
      <c r="AI14" s="2496"/>
      <c r="AJ14" s="2496"/>
      <c r="AK14" s="2496"/>
      <c r="AL14" s="2496"/>
      <c r="AM14" s="2496"/>
      <c r="AN14" s="2496"/>
      <c r="AO14" s="2496"/>
      <c r="AP14" s="2496"/>
      <c r="AQ14" s="2496"/>
      <c r="AR14" s="2503" t="str">
        <f>IF($A12&lt;&gt;"","---","")</f>
        <v/>
      </c>
      <c r="AS14" s="2504"/>
      <c r="AT14" s="2504"/>
      <c r="AU14" s="2504"/>
      <c r="AV14" s="2505"/>
      <c r="AW14" s="5"/>
      <c r="AX14" s="2500"/>
      <c r="AY14" s="2501"/>
      <c r="AZ14" s="2501"/>
      <c r="BA14" s="2502" t="str">
        <f>IF(1.08*N14*(W14-Q14)/1000&lt;&gt;0,1.08*N14*(W14-Q14)/1000,"")</f>
        <v/>
      </c>
      <c r="BB14" s="2502"/>
      <c r="BC14" s="2502"/>
      <c r="BD14" s="2502" t="str">
        <f t="shared" si="1"/>
        <v/>
      </c>
      <c r="BE14" s="2502"/>
      <c r="BF14" s="2502"/>
      <c r="BG14" s="2502" t="str">
        <f>IF(AO14*500*(AC14-AF14)/1000&lt;&gt;0,AO14*500*(AC14-AF14)/1000,"")</f>
        <v/>
      </c>
      <c r="BH14" s="2502"/>
      <c r="BI14" s="2502"/>
      <c r="BJ14" s="2502" t="str">
        <f t="shared" si="3"/>
        <v/>
      </c>
      <c r="BK14" s="2502"/>
      <c r="BL14" s="2502"/>
      <c r="BM14" s="2497" t="s">
        <v>99</v>
      </c>
      <c r="BN14" s="2498"/>
      <c r="BO14" s="2499"/>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2489"/>
      <c r="I15" s="2490"/>
      <c r="J15" s="2491"/>
      <c r="K15" s="922" t="s">
        <v>604</v>
      </c>
      <c r="L15" s="923"/>
      <c r="M15" s="924"/>
      <c r="N15" s="939"/>
      <c r="O15" s="939"/>
      <c r="P15" s="939"/>
      <c r="Q15" s="933"/>
      <c r="R15" s="933"/>
      <c r="S15" s="933"/>
      <c r="T15" s="933"/>
      <c r="U15" s="933"/>
      <c r="V15" s="933"/>
      <c r="W15" s="933"/>
      <c r="X15" s="933"/>
      <c r="Y15" s="933"/>
      <c r="Z15" s="933"/>
      <c r="AA15" s="933"/>
      <c r="AB15" s="933"/>
      <c r="AC15" s="933"/>
      <c r="AD15" s="933"/>
      <c r="AE15" s="933"/>
      <c r="AF15" s="933"/>
      <c r="AG15" s="933"/>
      <c r="AH15" s="933"/>
      <c r="AI15" s="932" t="str">
        <f>IFERROR(BG15,"")</f>
        <v/>
      </c>
      <c r="AJ15" s="932"/>
      <c r="AK15" s="932"/>
      <c r="AL15" s="933"/>
      <c r="AM15" s="933"/>
      <c r="AN15" s="933"/>
      <c r="AO15" s="932" t="str">
        <f>BM15</f>
        <v/>
      </c>
      <c r="AP15" s="932"/>
      <c r="AQ15" s="932"/>
      <c r="AR15" s="2356"/>
      <c r="AS15" s="2357"/>
      <c r="AT15" s="2357"/>
      <c r="AU15" s="1069" t="s">
        <v>119</v>
      </c>
      <c r="AV15" s="1070"/>
      <c r="AW15" s="5"/>
      <c r="AX15" s="2375"/>
      <c r="AY15" s="933"/>
      <c r="AZ15" s="933"/>
      <c r="BA15" s="2485" t="str">
        <f>IF(1.08*N15*(W15-Q15)/1000&lt;&gt;0,1.08*N15*(W15-Q15)/1000,"")</f>
        <v/>
      </c>
      <c r="BB15" s="2485"/>
      <c r="BC15" s="2485"/>
      <c r="BD15" s="2485" t="str">
        <f t="shared" si="1"/>
        <v/>
      </c>
      <c r="BE15" s="2485"/>
      <c r="BF15" s="2485"/>
      <c r="BG15" s="2485" t="e">
        <f>IF(AO15*500*(AC15-AF15)/1000&lt;&gt;0,AO15*500*(AC15-AF15)/1000,"")</f>
        <v>#VALUE!</v>
      </c>
      <c r="BH15" s="2485"/>
      <c r="BI15" s="2485"/>
      <c r="BJ15" s="2485" t="str">
        <f t="shared" si="3"/>
        <v/>
      </c>
      <c r="BK15" s="2485"/>
      <c r="BL15" s="2485"/>
      <c r="BM15" s="1059" t="str">
        <f>IFERROR(SQRT(AL15/AL14)*AO14,"")</f>
        <v/>
      </c>
      <c r="BN15" s="1059"/>
      <c r="BO15" s="1517"/>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2469" t="s">
        <v>911</v>
      </c>
      <c r="I16" s="2470"/>
      <c r="J16" s="2471"/>
      <c r="K16" s="2475" t="s">
        <v>533</v>
      </c>
      <c r="L16" s="2476"/>
      <c r="M16" s="2477"/>
      <c r="N16" s="2412"/>
      <c r="O16" s="2413"/>
      <c r="P16" s="2414"/>
      <c r="Q16" s="2321"/>
      <c r="R16" s="2322"/>
      <c r="S16" s="2323"/>
      <c r="T16" s="2321"/>
      <c r="U16" s="2322"/>
      <c r="V16" s="2323"/>
      <c r="W16" s="2321"/>
      <c r="X16" s="2322"/>
      <c r="Y16" s="2323"/>
      <c r="Z16" s="2321"/>
      <c r="AA16" s="2322"/>
      <c r="AB16" s="2323"/>
      <c r="AC16" s="2321"/>
      <c r="AD16" s="2322"/>
      <c r="AE16" s="2323"/>
      <c r="AF16" s="2321"/>
      <c r="AG16" s="2322"/>
      <c r="AH16" s="2323"/>
      <c r="AI16" s="2321"/>
      <c r="AJ16" s="2322"/>
      <c r="AK16" s="2323"/>
      <c r="AL16" s="2321"/>
      <c r="AM16" s="2322"/>
      <c r="AN16" s="2323"/>
      <c r="AO16" s="2321"/>
      <c r="AP16" s="2322"/>
      <c r="AQ16" s="2323"/>
      <c r="AR16" s="2481" t="str">
        <f>IF($A16&lt;&gt;"","---","")</f>
        <v/>
      </c>
      <c r="AS16" s="2482"/>
      <c r="AT16" s="2482"/>
      <c r="AU16" s="2482"/>
      <c r="AV16" s="2483"/>
      <c r="AW16" s="5"/>
      <c r="AX16" s="2373"/>
      <c r="AY16" s="2374"/>
      <c r="AZ16" s="2374"/>
      <c r="BA16" s="2484" t="str">
        <f t="shared" si="0"/>
        <v/>
      </c>
      <c r="BB16" s="2484"/>
      <c r="BC16" s="2484"/>
      <c r="BD16" s="2484" t="str">
        <f t="shared" si="1"/>
        <v/>
      </c>
      <c r="BE16" s="2484"/>
      <c r="BF16" s="2484"/>
      <c r="BG16" s="2484" t="str">
        <f t="shared" si="2"/>
        <v/>
      </c>
      <c r="BH16" s="2484"/>
      <c r="BI16" s="2484"/>
      <c r="BJ16" s="2484" t="str">
        <f t="shared" si="3"/>
        <v/>
      </c>
      <c r="BK16" s="2484"/>
      <c r="BL16" s="2484"/>
      <c r="BM16" s="2478" t="s">
        <v>99</v>
      </c>
      <c r="BN16" s="2479"/>
      <c r="BO16" s="2480"/>
      <c r="BP16" s="5"/>
      <c r="BQ16" s="5"/>
      <c r="BR16" s="5"/>
      <c r="BS16" s="5"/>
      <c r="BT16" s="5"/>
      <c r="BU16" s="5"/>
      <c r="BV16" s="5"/>
      <c r="BW16" s="5"/>
      <c r="BX16" s="5"/>
      <c r="BY16" s="5"/>
      <c r="BZ16" s="5"/>
      <c r="CA16" s="5"/>
      <c r="CB16" s="5"/>
      <c r="CC16" s="5"/>
      <c r="CD16" s="5"/>
      <c r="CE16" s="5"/>
      <c r="CF16" s="5"/>
    </row>
    <row r="17" spans="1:84" ht="12" customHeight="1" x14ac:dyDescent="0.25">
      <c r="A17" s="2467"/>
      <c r="B17" s="954"/>
      <c r="C17" s="954"/>
      <c r="D17" s="954"/>
      <c r="E17" s="954"/>
      <c r="F17" s="954"/>
      <c r="G17" s="2468"/>
      <c r="H17" s="2472"/>
      <c r="I17" s="2473"/>
      <c r="J17" s="2474"/>
      <c r="K17" s="922" t="s">
        <v>604</v>
      </c>
      <c r="L17" s="923"/>
      <c r="M17" s="924"/>
      <c r="N17" s="2506"/>
      <c r="O17" s="2507"/>
      <c r="P17" s="2508"/>
      <c r="Q17" s="928"/>
      <c r="R17" s="929"/>
      <c r="S17" s="930"/>
      <c r="T17" s="928"/>
      <c r="U17" s="929"/>
      <c r="V17" s="930"/>
      <c r="W17" s="928"/>
      <c r="X17" s="929"/>
      <c r="Y17" s="930"/>
      <c r="Z17" s="928"/>
      <c r="AA17" s="929"/>
      <c r="AB17" s="930"/>
      <c r="AC17" s="928"/>
      <c r="AD17" s="929"/>
      <c r="AE17" s="930"/>
      <c r="AF17" s="928"/>
      <c r="AG17" s="929"/>
      <c r="AH17" s="930"/>
      <c r="AI17" s="932" t="str">
        <f>IFERROR(BG17,"")</f>
        <v/>
      </c>
      <c r="AJ17" s="932"/>
      <c r="AK17" s="932"/>
      <c r="AL17" s="928"/>
      <c r="AM17" s="929"/>
      <c r="AN17" s="930"/>
      <c r="AO17" s="932" t="str">
        <f>BM17</f>
        <v/>
      </c>
      <c r="AP17" s="932"/>
      <c r="AQ17" s="932"/>
      <c r="AR17" s="2356"/>
      <c r="AS17" s="2357"/>
      <c r="AT17" s="2357"/>
      <c r="AU17" s="1069" t="s">
        <v>119</v>
      </c>
      <c r="AV17" s="1070"/>
      <c r="AW17" s="5"/>
      <c r="AX17" s="2375"/>
      <c r="AY17" s="933"/>
      <c r="AZ17" s="933"/>
      <c r="BA17" s="2485" t="str">
        <f t="shared" si="0"/>
        <v/>
      </c>
      <c r="BB17" s="2485"/>
      <c r="BC17" s="2485"/>
      <c r="BD17" s="2485" t="str">
        <f t="shared" si="1"/>
        <v/>
      </c>
      <c r="BE17" s="2485"/>
      <c r="BF17" s="2485"/>
      <c r="BG17" s="2485" t="e">
        <f t="shared" si="2"/>
        <v>#VALUE!</v>
      </c>
      <c r="BH17" s="2485"/>
      <c r="BI17" s="2485"/>
      <c r="BJ17" s="2485" t="str">
        <f t="shared" si="3"/>
        <v/>
      </c>
      <c r="BK17" s="2485"/>
      <c r="BL17" s="2485"/>
      <c r="BM17" s="1059" t="str">
        <f>IFERROR(SQRT(AL17/AL16)*AO16,"")</f>
        <v/>
      </c>
      <c r="BN17" s="1059"/>
      <c r="BO17" s="1517"/>
      <c r="BP17" s="5"/>
      <c r="BQ17" s="5"/>
      <c r="BR17" s="5"/>
      <c r="BS17" s="5"/>
      <c r="BT17" s="5"/>
      <c r="BU17" s="5"/>
      <c r="BV17" s="5"/>
      <c r="BW17" s="5"/>
      <c r="BX17" s="5"/>
      <c r="BY17" s="5"/>
      <c r="BZ17" s="5"/>
      <c r="CA17" s="5"/>
      <c r="CB17" s="5"/>
      <c r="CC17" s="5"/>
      <c r="CD17" s="5"/>
      <c r="CE17" s="5"/>
      <c r="CF17" s="5"/>
    </row>
    <row r="18" spans="1:84" ht="12" customHeight="1" x14ac:dyDescent="0.25">
      <c r="A18" s="2467"/>
      <c r="B18" s="954"/>
      <c r="C18" s="954"/>
      <c r="D18" s="954"/>
      <c r="E18" s="954"/>
      <c r="F18" s="954"/>
      <c r="G18" s="2468"/>
      <c r="H18" s="2486" t="s">
        <v>912</v>
      </c>
      <c r="I18" s="2487"/>
      <c r="J18" s="2488"/>
      <c r="K18" s="2492" t="s">
        <v>533</v>
      </c>
      <c r="L18" s="2493"/>
      <c r="M18" s="2494"/>
      <c r="N18" s="2495"/>
      <c r="O18" s="2495"/>
      <c r="P18" s="2495"/>
      <c r="Q18" s="2496"/>
      <c r="R18" s="2496"/>
      <c r="S18" s="2496"/>
      <c r="T18" s="2496"/>
      <c r="U18" s="2496"/>
      <c r="V18" s="2496"/>
      <c r="W18" s="2496"/>
      <c r="X18" s="2496"/>
      <c r="Y18" s="2496"/>
      <c r="Z18" s="2496"/>
      <c r="AA18" s="2496"/>
      <c r="AB18" s="2496"/>
      <c r="AC18" s="2496"/>
      <c r="AD18" s="2496"/>
      <c r="AE18" s="2496"/>
      <c r="AF18" s="2496"/>
      <c r="AG18" s="2496"/>
      <c r="AH18" s="2496"/>
      <c r="AI18" s="2496"/>
      <c r="AJ18" s="2496"/>
      <c r="AK18" s="2496"/>
      <c r="AL18" s="2496"/>
      <c r="AM18" s="2496"/>
      <c r="AN18" s="2496"/>
      <c r="AO18" s="2496"/>
      <c r="AP18" s="2496"/>
      <c r="AQ18" s="2496"/>
      <c r="AR18" s="2503" t="str">
        <f>IF($A16&lt;&gt;"","---","")</f>
        <v/>
      </c>
      <c r="AS18" s="2504"/>
      <c r="AT18" s="2504"/>
      <c r="AU18" s="2504"/>
      <c r="AV18" s="2505"/>
      <c r="AW18" s="5"/>
      <c r="AX18" s="2500"/>
      <c r="AY18" s="2501"/>
      <c r="AZ18" s="2501"/>
      <c r="BA18" s="2502" t="str">
        <f>IF(1.08*N18*(W18-Q18)/1000&lt;&gt;0,1.08*N18*(W18-Q18)/1000,"")</f>
        <v/>
      </c>
      <c r="BB18" s="2502"/>
      <c r="BC18" s="2502"/>
      <c r="BD18" s="2502" t="str">
        <f t="shared" si="1"/>
        <v/>
      </c>
      <c r="BE18" s="2502"/>
      <c r="BF18" s="2502"/>
      <c r="BG18" s="2502" t="str">
        <f>IF(AO18*500*(AC18-AF18)/1000&lt;&gt;0,AO18*500*(AC18-AF18)/1000,"")</f>
        <v/>
      </c>
      <c r="BH18" s="2502"/>
      <c r="BI18" s="2502"/>
      <c r="BJ18" s="2502" t="str">
        <f t="shared" si="3"/>
        <v/>
      </c>
      <c r="BK18" s="2502"/>
      <c r="BL18" s="2502"/>
      <c r="BM18" s="2497" t="s">
        <v>99</v>
      </c>
      <c r="BN18" s="2498"/>
      <c r="BO18" s="2499"/>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2489"/>
      <c r="I19" s="2490"/>
      <c r="J19" s="2491"/>
      <c r="K19" s="922" t="s">
        <v>604</v>
      </c>
      <c r="L19" s="923"/>
      <c r="M19" s="924"/>
      <c r="N19" s="939"/>
      <c r="O19" s="939"/>
      <c r="P19" s="939"/>
      <c r="Q19" s="933"/>
      <c r="R19" s="933"/>
      <c r="S19" s="933"/>
      <c r="T19" s="933"/>
      <c r="U19" s="933"/>
      <c r="V19" s="933"/>
      <c r="W19" s="933"/>
      <c r="X19" s="933"/>
      <c r="Y19" s="933"/>
      <c r="Z19" s="933"/>
      <c r="AA19" s="933"/>
      <c r="AB19" s="933"/>
      <c r="AC19" s="933"/>
      <c r="AD19" s="933"/>
      <c r="AE19" s="933"/>
      <c r="AF19" s="933"/>
      <c r="AG19" s="933"/>
      <c r="AH19" s="933"/>
      <c r="AI19" s="932" t="str">
        <f>IFERROR(BG19,"")</f>
        <v/>
      </c>
      <c r="AJ19" s="932"/>
      <c r="AK19" s="932"/>
      <c r="AL19" s="933"/>
      <c r="AM19" s="933"/>
      <c r="AN19" s="933"/>
      <c r="AO19" s="932" t="str">
        <f>BM19</f>
        <v/>
      </c>
      <c r="AP19" s="932"/>
      <c r="AQ19" s="932"/>
      <c r="AR19" s="2356"/>
      <c r="AS19" s="2357"/>
      <c r="AT19" s="2357"/>
      <c r="AU19" s="1069" t="s">
        <v>119</v>
      </c>
      <c r="AV19" s="1070"/>
      <c r="AW19" s="5"/>
      <c r="AX19" s="2375"/>
      <c r="AY19" s="933"/>
      <c r="AZ19" s="933"/>
      <c r="BA19" s="2485" t="str">
        <f>IF(1.08*N19*(W19-Q19)/1000&lt;&gt;0,1.08*N19*(W19-Q19)/1000,"")</f>
        <v/>
      </c>
      <c r="BB19" s="2485"/>
      <c r="BC19" s="2485"/>
      <c r="BD19" s="2485" t="str">
        <f t="shared" si="1"/>
        <v/>
      </c>
      <c r="BE19" s="2485"/>
      <c r="BF19" s="2485"/>
      <c r="BG19" s="2485" t="e">
        <f>IF(AO19*500*(AC19-AF19)/1000&lt;&gt;0,AO19*500*(AC19-AF19)/1000,"")</f>
        <v>#VALUE!</v>
      </c>
      <c r="BH19" s="2485"/>
      <c r="BI19" s="2485"/>
      <c r="BJ19" s="2485" t="str">
        <f t="shared" si="3"/>
        <v/>
      </c>
      <c r="BK19" s="2485"/>
      <c r="BL19" s="2485"/>
      <c r="BM19" s="1059" t="str">
        <f>IFERROR(SQRT(AL19/AL18)*AO18,"")</f>
        <v/>
      </c>
      <c r="BN19" s="1059"/>
      <c r="BO19" s="1517"/>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2469" t="s">
        <v>911</v>
      </c>
      <c r="I20" s="2470"/>
      <c r="J20" s="2471"/>
      <c r="K20" s="2475" t="s">
        <v>533</v>
      </c>
      <c r="L20" s="2476"/>
      <c r="M20" s="2477"/>
      <c r="N20" s="2412"/>
      <c r="O20" s="2413"/>
      <c r="P20" s="2414"/>
      <c r="Q20" s="2321"/>
      <c r="R20" s="2322"/>
      <c r="S20" s="2323"/>
      <c r="T20" s="2321"/>
      <c r="U20" s="2322"/>
      <c r="V20" s="2323"/>
      <c r="W20" s="2321"/>
      <c r="X20" s="2322"/>
      <c r="Y20" s="2323"/>
      <c r="Z20" s="2321"/>
      <c r="AA20" s="2322"/>
      <c r="AB20" s="2323"/>
      <c r="AC20" s="2321"/>
      <c r="AD20" s="2322"/>
      <c r="AE20" s="2323"/>
      <c r="AF20" s="2321"/>
      <c r="AG20" s="2322"/>
      <c r="AH20" s="2323"/>
      <c r="AI20" s="2321"/>
      <c r="AJ20" s="2322"/>
      <c r="AK20" s="2323"/>
      <c r="AL20" s="2321"/>
      <c r="AM20" s="2322"/>
      <c r="AN20" s="2323"/>
      <c r="AO20" s="2321"/>
      <c r="AP20" s="2322"/>
      <c r="AQ20" s="2323"/>
      <c r="AR20" s="2481" t="str">
        <f>IF($A20&lt;&gt;"","---","")</f>
        <v/>
      </c>
      <c r="AS20" s="2482"/>
      <c r="AT20" s="2482"/>
      <c r="AU20" s="2482"/>
      <c r="AV20" s="2483"/>
      <c r="AW20" s="5"/>
      <c r="AX20" s="2373"/>
      <c r="AY20" s="2374"/>
      <c r="AZ20" s="2374"/>
      <c r="BA20" s="2484" t="str">
        <f t="shared" si="0"/>
        <v/>
      </c>
      <c r="BB20" s="2484"/>
      <c r="BC20" s="2484"/>
      <c r="BD20" s="2484" t="str">
        <f t="shared" si="1"/>
        <v/>
      </c>
      <c r="BE20" s="2484"/>
      <c r="BF20" s="2484"/>
      <c r="BG20" s="2484" t="str">
        <f t="shared" si="2"/>
        <v/>
      </c>
      <c r="BH20" s="2484"/>
      <c r="BI20" s="2484"/>
      <c r="BJ20" s="2484" t="str">
        <f t="shared" si="3"/>
        <v/>
      </c>
      <c r="BK20" s="2484"/>
      <c r="BL20" s="2484"/>
      <c r="BM20" s="2478" t="s">
        <v>99</v>
      </c>
      <c r="BN20" s="2479"/>
      <c r="BO20" s="2480"/>
      <c r="BP20" s="5"/>
      <c r="BQ20" s="5"/>
      <c r="BR20" s="5"/>
      <c r="BS20" s="5"/>
      <c r="BT20" s="5"/>
      <c r="BU20" s="5"/>
      <c r="BV20" s="5"/>
      <c r="BW20" s="5"/>
      <c r="BX20" s="5"/>
      <c r="BY20" s="5"/>
      <c r="BZ20" s="5"/>
      <c r="CA20" s="5"/>
      <c r="CB20" s="5"/>
      <c r="CC20" s="5"/>
      <c r="CD20" s="5"/>
      <c r="CE20" s="5"/>
      <c r="CF20" s="5"/>
    </row>
    <row r="21" spans="1:84" ht="12" customHeight="1" x14ac:dyDescent="0.25">
      <c r="A21" s="2467"/>
      <c r="B21" s="954"/>
      <c r="C21" s="954"/>
      <c r="D21" s="954"/>
      <c r="E21" s="954"/>
      <c r="F21" s="954"/>
      <c r="G21" s="2468"/>
      <c r="H21" s="2472"/>
      <c r="I21" s="2473"/>
      <c r="J21" s="2474"/>
      <c r="K21" s="922" t="s">
        <v>604</v>
      </c>
      <c r="L21" s="923"/>
      <c r="M21" s="924"/>
      <c r="N21" s="2506"/>
      <c r="O21" s="2507"/>
      <c r="P21" s="2508"/>
      <c r="Q21" s="928"/>
      <c r="R21" s="929"/>
      <c r="S21" s="930"/>
      <c r="T21" s="928"/>
      <c r="U21" s="929"/>
      <c r="V21" s="930"/>
      <c r="W21" s="928"/>
      <c r="X21" s="929"/>
      <c r="Y21" s="930"/>
      <c r="Z21" s="928"/>
      <c r="AA21" s="929"/>
      <c r="AB21" s="930"/>
      <c r="AC21" s="928"/>
      <c r="AD21" s="929"/>
      <c r="AE21" s="930"/>
      <c r="AF21" s="928"/>
      <c r="AG21" s="929"/>
      <c r="AH21" s="930"/>
      <c r="AI21" s="932" t="str">
        <f>IFERROR(BG21,"")</f>
        <v/>
      </c>
      <c r="AJ21" s="932"/>
      <c r="AK21" s="932"/>
      <c r="AL21" s="928"/>
      <c r="AM21" s="929"/>
      <c r="AN21" s="930"/>
      <c r="AO21" s="932" t="str">
        <f>BM21</f>
        <v/>
      </c>
      <c r="AP21" s="932"/>
      <c r="AQ21" s="932"/>
      <c r="AR21" s="2356"/>
      <c r="AS21" s="2357"/>
      <c r="AT21" s="2357"/>
      <c r="AU21" s="1069" t="s">
        <v>119</v>
      </c>
      <c r="AV21" s="1070"/>
      <c r="AW21" s="5"/>
      <c r="AX21" s="2375"/>
      <c r="AY21" s="933"/>
      <c r="AZ21" s="933"/>
      <c r="BA21" s="2485" t="str">
        <f t="shared" si="0"/>
        <v/>
      </c>
      <c r="BB21" s="2485"/>
      <c r="BC21" s="2485"/>
      <c r="BD21" s="2485" t="str">
        <f t="shared" si="1"/>
        <v/>
      </c>
      <c r="BE21" s="2485"/>
      <c r="BF21" s="2485"/>
      <c r="BG21" s="2485" t="e">
        <f t="shared" si="2"/>
        <v>#VALUE!</v>
      </c>
      <c r="BH21" s="2485"/>
      <c r="BI21" s="2485"/>
      <c r="BJ21" s="2485" t="str">
        <f t="shared" si="3"/>
        <v/>
      </c>
      <c r="BK21" s="2485"/>
      <c r="BL21" s="2485"/>
      <c r="BM21" s="1059" t="str">
        <f>IFERROR(SQRT(AL21/AL20)*AO20,"")</f>
        <v/>
      </c>
      <c r="BN21" s="1059"/>
      <c r="BO21" s="1517"/>
      <c r="BP21" s="5"/>
      <c r="BQ21" s="5"/>
      <c r="BR21" s="5"/>
      <c r="BS21" s="5"/>
      <c r="BT21" s="5"/>
      <c r="BU21" s="5"/>
      <c r="BV21" s="5"/>
      <c r="BW21" s="5"/>
      <c r="BX21" s="5"/>
      <c r="BY21" s="5"/>
      <c r="BZ21" s="5"/>
      <c r="CA21" s="5"/>
      <c r="CB21" s="5"/>
      <c r="CC21" s="5"/>
      <c r="CD21" s="5"/>
      <c r="CE21" s="5"/>
      <c r="CF21" s="5"/>
    </row>
    <row r="22" spans="1:84" ht="12" customHeight="1" x14ac:dyDescent="0.25">
      <c r="A22" s="2467"/>
      <c r="B22" s="954"/>
      <c r="C22" s="954"/>
      <c r="D22" s="954"/>
      <c r="E22" s="954"/>
      <c r="F22" s="954"/>
      <c r="G22" s="2468"/>
      <c r="H22" s="2486" t="s">
        <v>912</v>
      </c>
      <c r="I22" s="2487"/>
      <c r="J22" s="2488"/>
      <c r="K22" s="2492" t="s">
        <v>533</v>
      </c>
      <c r="L22" s="2493"/>
      <c r="M22" s="2494"/>
      <c r="N22" s="2495"/>
      <c r="O22" s="2495"/>
      <c r="P22" s="2495"/>
      <c r="Q22" s="2496"/>
      <c r="R22" s="2496"/>
      <c r="S22" s="2496"/>
      <c r="T22" s="2496"/>
      <c r="U22" s="2496"/>
      <c r="V22" s="2496"/>
      <c r="W22" s="2496"/>
      <c r="X22" s="2496"/>
      <c r="Y22" s="2496"/>
      <c r="Z22" s="2496"/>
      <c r="AA22" s="2496"/>
      <c r="AB22" s="2496"/>
      <c r="AC22" s="2496"/>
      <c r="AD22" s="2496"/>
      <c r="AE22" s="2496"/>
      <c r="AF22" s="2496"/>
      <c r="AG22" s="2496"/>
      <c r="AH22" s="2496"/>
      <c r="AI22" s="2496"/>
      <c r="AJ22" s="2496"/>
      <c r="AK22" s="2496"/>
      <c r="AL22" s="2496"/>
      <c r="AM22" s="2496"/>
      <c r="AN22" s="2496"/>
      <c r="AO22" s="2496"/>
      <c r="AP22" s="2496"/>
      <c r="AQ22" s="2496"/>
      <c r="AR22" s="2503" t="str">
        <f>IF($A20&lt;&gt;"","---","")</f>
        <v/>
      </c>
      <c r="AS22" s="2504"/>
      <c r="AT22" s="2504"/>
      <c r="AU22" s="2504"/>
      <c r="AV22" s="2505"/>
      <c r="AW22" s="5"/>
      <c r="AX22" s="2500"/>
      <c r="AY22" s="2501"/>
      <c r="AZ22" s="2501"/>
      <c r="BA22" s="2502" t="str">
        <f>IF(1.08*N22*(W22-Q22)/1000&lt;&gt;0,1.08*N22*(W22-Q22)/1000,"")</f>
        <v/>
      </c>
      <c r="BB22" s="2502"/>
      <c r="BC22" s="2502"/>
      <c r="BD22" s="2502" t="str">
        <f t="shared" si="1"/>
        <v/>
      </c>
      <c r="BE22" s="2502"/>
      <c r="BF22" s="2502"/>
      <c r="BG22" s="2502" t="str">
        <f>IF(AO22*500*(AC22-AF22)/1000&lt;&gt;0,AO22*500*(AC22-AF22)/1000,"")</f>
        <v/>
      </c>
      <c r="BH22" s="2502"/>
      <c r="BI22" s="2502"/>
      <c r="BJ22" s="2502" t="str">
        <f t="shared" si="3"/>
        <v/>
      </c>
      <c r="BK22" s="2502"/>
      <c r="BL22" s="2502"/>
      <c r="BM22" s="2497" t="s">
        <v>99</v>
      </c>
      <c r="BN22" s="2498"/>
      <c r="BO22" s="2499"/>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2489"/>
      <c r="I23" s="2490"/>
      <c r="J23" s="2491"/>
      <c r="K23" s="922" t="s">
        <v>604</v>
      </c>
      <c r="L23" s="923"/>
      <c r="M23" s="924"/>
      <c r="N23" s="939"/>
      <c r="O23" s="939"/>
      <c r="P23" s="939"/>
      <c r="Q23" s="933"/>
      <c r="R23" s="933"/>
      <c r="S23" s="933"/>
      <c r="T23" s="933"/>
      <c r="U23" s="933"/>
      <c r="V23" s="933"/>
      <c r="W23" s="933"/>
      <c r="X23" s="933"/>
      <c r="Y23" s="933"/>
      <c r="Z23" s="933"/>
      <c r="AA23" s="933"/>
      <c r="AB23" s="933"/>
      <c r="AC23" s="933"/>
      <c r="AD23" s="933"/>
      <c r="AE23" s="933"/>
      <c r="AF23" s="933"/>
      <c r="AG23" s="933"/>
      <c r="AH23" s="933"/>
      <c r="AI23" s="932" t="str">
        <f>IFERROR(BG23,"")</f>
        <v/>
      </c>
      <c r="AJ23" s="932"/>
      <c r="AK23" s="932"/>
      <c r="AL23" s="933"/>
      <c r="AM23" s="933"/>
      <c r="AN23" s="933"/>
      <c r="AO23" s="932" t="str">
        <f>BM23</f>
        <v/>
      </c>
      <c r="AP23" s="932"/>
      <c r="AQ23" s="932"/>
      <c r="AR23" s="2356"/>
      <c r="AS23" s="2357"/>
      <c r="AT23" s="2357"/>
      <c r="AU23" s="1069" t="s">
        <v>119</v>
      </c>
      <c r="AV23" s="1070"/>
      <c r="AW23" s="5"/>
      <c r="AX23" s="2375"/>
      <c r="AY23" s="933"/>
      <c r="AZ23" s="933"/>
      <c r="BA23" s="2485" t="str">
        <f>IF(1.08*N23*(W23-Q23)/1000&lt;&gt;0,1.08*N23*(W23-Q23)/1000,"")</f>
        <v/>
      </c>
      <c r="BB23" s="2485"/>
      <c r="BC23" s="2485"/>
      <c r="BD23" s="2485" t="str">
        <f t="shared" si="1"/>
        <v/>
      </c>
      <c r="BE23" s="2485"/>
      <c r="BF23" s="2485"/>
      <c r="BG23" s="2485" t="e">
        <f>IF(AO23*500*(AC23-AF23)/1000&lt;&gt;0,AO23*500*(AC23-AF23)/1000,"")</f>
        <v>#VALUE!</v>
      </c>
      <c r="BH23" s="2485"/>
      <c r="BI23" s="2485"/>
      <c r="BJ23" s="2485" t="str">
        <f t="shared" si="3"/>
        <v/>
      </c>
      <c r="BK23" s="2485"/>
      <c r="BL23" s="2485"/>
      <c r="BM23" s="1059" t="str">
        <f>IFERROR(SQRT(AL23/AL22)*AO22,"")</f>
        <v/>
      </c>
      <c r="BN23" s="1059"/>
      <c r="BO23" s="1517"/>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2469" t="s">
        <v>911</v>
      </c>
      <c r="I24" s="2470"/>
      <c r="J24" s="2471"/>
      <c r="K24" s="2475" t="s">
        <v>533</v>
      </c>
      <c r="L24" s="2476"/>
      <c r="M24" s="2477"/>
      <c r="N24" s="2412"/>
      <c r="O24" s="2413"/>
      <c r="P24" s="2414"/>
      <c r="Q24" s="2321"/>
      <c r="R24" s="2322"/>
      <c r="S24" s="2323"/>
      <c r="T24" s="2321"/>
      <c r="U24" s="2322"/>
      <c r="V24" s="2323"/>
      <c r="W24" s="2321"/>
      <c r="X24" s="2322"/>
      <c r="Y24" s="2323"/>
      <c r="Z24" s="2321"/>
      <c r="AA24" s="2322"/>
      <c r="AB24" s="2323"/>
      <c r="AC24" s="2321"/>
      <c r="AD24" s="2322"/>
      <c r="AE24" s="2323"/>
      <c r="AF24" s="2321"/>
      <c r="AG24" s="2322"/>
      <c r="AH24" s="2323"/>
      <c r="AI24" s="2321"/>
      <c r="AJ24" s="2322"/>
      <c r="AK24" s="2323"/>
      <c r="AL24" s="2321"/>
      <c r="AM24" s="2322"/>
      <c r="AN24" s="2323"/>
      <c r="AO24" s="2321"/>
      <c r="AP24" s="2322"/>
      <c r="AQ24" s="2323"/>
      <c r="AR24" s="2481" t="str">
        <f>IF($A24&lt;&gt;"","---","")</f>
        <v/>
      </c>
      <c r="AS24" s="2482"/>
      <c r="AT24" s="2482"/>
      <c r="AU24" s="2482"/>
      <c r="AV24" s="2483"/>
      <c r="AW24" s="5"/>
      <c r="AX24" s="2373"/>
      <c r="AY24" s="2374"/>
      <c r="AZ24" s="2374"/>
      <c r="BA24" s="2484" t="str">
        <f t="shared" si="0"/>
        <v/>
      </c>
      <c r="BB24" s="2484"/>
      <c r="BC24" s="2484"/>
      <c r="BD24" s="2484" t="str">
        <f t="shared" si="1"/>
        <v/>
      </c>
      <c r="BE24" s="2484"/>
      <c r="BF24" s="2484"/>
      <c r="BG24" s="2484" t="str">
        <f t="shared" si="2"/>
        <v/>
      </c>
      <c r="BH24" s="2484"/>
      <c r="BI24" s="2484"/>
      <c r="BJ24" s="2484" t="str">
        <f t="shared" si="3"/>
        <v/>
      </c>
      <c r="BK24" s="2484"/>
      <c r="BL24" s="2484"/>
      <c r="BM24" s="2478" t="s">
        <v>99</v>
      </c>
      <c r="BN24" s="2479"/>
      <c r="BO24" s="2480"/>
      <c r="BP24" s="5"/>
      <c r="BQ24" s="5"/>
      <c r="BR24" s="5"/>
      <c r="BS24" s="5"/>
      <c r="BT24" s="5"/>
      <c r="BU24" s="5"/>
      <c r="BV24" s="5"/>
      <c r="BW24" s="5"/>
      <c r="BX24" s="5"/>
      <c r="BY24" s="5"/>
      <c r="BZ24" s="5"/>
      <c r="CA24" s="5"/>
      <c r="CB24" s="5"/>
      <c r="CC24" s="5"/>
      <c r="CD24" s="5"/>
      <c r="CE24" s="5"/>
      <c r="CF24" s="5"/>
    </row>
    <row r="25" spans="1:84" ht="12" customHeight="1" x14ac:dyDescent="0.25">
      <c r="A25" s="2467"/>
      <c r="B25" s="954"/>
      <c r="C25" s="954"/>
      <c r="D25" s="954"/>
      <c r="E25" s="954"/>
      <c r="F25" s="954"/>
      <c r="G25" s="2468"/>
      <c r="H25" s="2472"/>
      <c r="I25" s="2473"/>
      <c r="J25" s="2474"/>
      <c r="K25" s="922" t="s">
        <v>604</v>
      </c>
      <c r="L25" s="923"/>
      <c r="M25" s="924"/>
      <c r="N25" s="2506"/>
      <c r="O25" s="2507"/>
      <c r="P25" s="2508"/>
      <c r="Q25" s="928"/>
      <c r="R25" s="929"/>
      <c r="S25" s="930"/>
      <c r="T25" s="928"/>
      <c r="U25" s="929"/>
      <c r="V25" s="930"/>
      <c r="W25" s="928"/>
      <c r="X25" s="929"/>
      <c r="Y25" s="930"/>
      <c r="Z25" s="928"/>
      <c r="AA25" s="929"/>
      <c r="AB25" s="930"/>
      <c r="AC25" s="928"/>
      <c r="AD25" s="929"/>
      <c r="AE25" s="930"/>
      <c r="AF25" s="928"/>
      <c r="AG25" s="929"/>
      <c r="AH25" s="930"/>
      <c r="AI25" s="932" t="str">
        <f>IFERROR(BG25,"")</f>
        <v/>
      </c>
      <c r="AJ25" s="932"/>
      <c r="AK25" s="932"/>
      <c r="AL25" s="928"/>
      <c r="AM25" s="929"/>
      <c r="AN25" s="930"/>
      <c r="AO25" s="932" t="str">
        <f>BM25</f>
        <v/>
      </c>
      <c r="AP25" s="932"/>
      <c r="AQ25" s="932"/>
      <c r="AR25" s="2356"/>
      <c r="AS25" s="2357"/>
      <c r="AT25" s="2357"/>
      <c r="AU25" s="1069" t="s">
        <v>119</v>
      </c>
      <c r="AV25" s="1070"/>
      <c r="AW25" s="5"/>
      <c r="AX25" s="2375"/>
      <c r="AY25" s="933"/>
      <c r="AZ25" s="933"/>
      <c r="BA25" s="2485" t="str">
        <f t="shared" si="0"/>
        <v/>
      </c>
      <c r="BB25" s="2485"/>
      <c r="BC25" s="2485"/>
      <c r="BD25" s="2485" t="str">
        <f t="shared" si="1"/>
        <v/>
      </c>
      <c r="BE25" s="2485"/>
      <c r="BF25" s="2485"/>
      <c r="BG25" s="2485" t="e">
        <f t="shared" si="2"/>
        <v>#VALUE!</v>
      </c>
      <c r="BH25" s="2485"/>
      <c r="BI25" s="2485"/>
      <c r="BJ25" s="2485" t="str">
        <f t="shared" si="3"/>
        <v/>
      </c>
      <c r="BK25" s="2485"/>
      <c r="BL25" s="2485"/>
      <c r="BM25" s="1059" t="str">
        <f>IFERROR(SQRT(AL25/AL24)*AO24,"")</f>
        <v/>
      </c>
      <c r="BN25" s="1059"/>
      <c r="BO25" s="1517"/>
      <c r="BP25" s="5"/>
      <c r="BQ25" s="5"/>
      <c r="BR25" s="5"/>
      <c r="BS25" s="5"/>
      <c r="BT25" s="5"/>
      <c r="BU25" s="5"/>
      <c r="BV25" s="5"/>
      <c r="BW25" s="5"/>
      <c r="BX25" s="5"/>
      <c r="BY25" s="5"/>
      <c r="BZ25" s="5"/>
      <c r="CA25" s="5"/>
      <c r="CB25" s="5"/>
      <c r="CC25" s="5"/>
      <c r="CD25" s="5"/>
      <c r="CE25" s="5"/>
      <c r="CF25" s="5"/>
    </row>
    <row r="26" spans="1:84" ht="12" customHeight="1" x14ac:dyDescent="0.25">
      <c r="A26" s="2467"/>
      <c r="B26" s="954"/>
      <c r="C26" s="954"/>
      <c r="D26" s="954"/>
      <c r="E26" s="954"/>
      <c r="F26" s="954"/>
      <c r="G26" s="2468"/>
      <c r="H26" s="2486" t="s">
        <v>912</v>
      </c>
      <c r="I26" s="2487"/>
      <c r="J26" s="2488"/>
      <c r="K26" s="2492" t="s">
        <v>533</v>
      </c>
      <c r="L26" s="2493"/>
      <c r="M26" s="2494"/>
      <c r="N26" s="2495"/>
      <c r="O26" s="2495"/>
      <c r="P26" s="2495"/>
      <c r="Q26" s="2496"/>
      <c r="R26" s="2496"/>
      <c r="S26" s="2496"/>
      <c r="T26" s="2496"/>
      <c r="U26" s="2496"/>
      <c r="V26" s="2496"/>
      <c r="W26" s="2496"/>
      <c r="X26" s="2496"/>
      <c r="Y26" s="2496"/>
      <c r="Z26" s="2496"/>
      <c r="AA26" s="2496"/>
      <c r="AB26" s="2496"/>
      <c r="AC26" s="2496"/>
      <c r="AD26" s="2496"/>
      <c r="AE26" s="2496"/>
      <c r="AF26" s="2496"/>
      <c r="AG26" s="2496"/>
      <c r="AH26" s="2496"/>
      <c r="AI26" s="2496"/>
      <c r="AJ26" s="2496"/>
      <c r="AK26" s="2496"/>
      <c r="AL26" s="2496"/>
      <c r="AM26" s="2496"/>
      <c r="AN26" s="2496"/>
      <c r="AO26" s="2496"/>
      <c r="AP26" s="2496"/>
      <c r="AQ26" s="2496"/>
      <c r="AR26" s="2503" t="str">
        <f>IF($A24&lt;&gt;"","---","")</f>
        <v/>
      </c>
      <c r="AS26" s="2504"/>
      <c r="AT26" s="2504"/>
      <c r="AU26" s="2504"/>
      <c r="AV26" s="2505"/>
      <c r="AW26" s="5"/>
      <c r="AX26" s="2500"/>
      <c r="AY26" s="2501"/>
      <c r="AZ26" s="2501"/>
      <c r="BA26" s="2502" t="str">
        <f>IF(1.08*N26*(W26-Q26)/1000&lt;&gt;0,1.08*N26*(W26-Q26)/1000,"")</f>
        <v/>
      </c>
      <c r="BB26" s="2502"/>
      <c r="BC26" s="2502"/>
      <c r="BD26" s="2502" t="str">
        <f t="shared" si="1"/>
        <v/>
      </c>
      <c r="BE26" s="2502"/>
      <c r="BF26" s="2502"/>
      <c r="BG26" s="2502" t="str">
        <f>IF(AO26*500*(AC26-AF26)/1000&lt;&gt;0,AO26*500*(AC26-AF26)/1000,"")</f>
        <v/>
      </c>
      <c r="BH26" s="2502"/>
      <c r="BI26" s="2502"/>
      <c r="BJ26" s="2502" t="str">
        <f t="shared" si="3"/>
        <v/>
      </c>
      <c r="BK26" s="2502"/>
      <c r="BL26" s="2502"/>
      <c r="BM26" s="2497" t="s">
        <v>99</v>
      </c>
      <c r="BN26" s="2498"/>
      <c r="BO26" s="2499"/>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2489"/>
      <c r="I27" s="2490"/>
      <c r="J27" s="2491"/>
      <c r="K27" s="922" t="s">
        <v>604</v>
      </c>
      <c r="L27" s="923"/>
      <c r="M27" s="924"/>
      <c r="N27" s="939"/>
      <c r="O27" s="939"/>
      <c r="P27" s="939"/>
      <c r="Q27" s="933"/>
      <c r="R27" s="933"/>
      <c r="S27" s="933"/>
      <c r="T27" s="933"/>
      <c r="U27" s="933"/>
      <c r="V27" s="933"/>
      <c r="W27" s="933"/>
      <c r="X27" s="933"/>
      <c r="Y27" s="933"/>
      <c r="Z27" s="933"/>
      <c r="AA27" s="933"/>
      <c r="AB27" s="933"/>
      <c r="AC27" s="933"/>
      <c r="AD27" s="933"/>
      <c r="AE27" s="933"/>
      <c r="AF27" s="933"/>
      <c r="AG27" s="933"/>
      <c r="AH27" s="933"/>
      <c r="AI27" s="932" t="str">
        <f>IFERROR(BG27,"")</f>
        <v/>
      </c>
      <c r="AJ27" s="932"/>
      <c r="AK27" s="932"/>
      <c r="AL27" s="933"/>
      <c r="AM27" s="933"/>
      <c r="AN27" s="933"/>
      <c r="AO27" s="932" t="str">
        <f>BM27</f>
        <v/>
      </c>
      <c r="AP27" s="932"/>
      <c r="AQ27" s="932"/>
      <c r="AR27" s="2356"/>
      <c r="AS27" s="2357"/>
      <c r="AT27" s="2357"/>
      <c r="AU27" s="1069" t="s">
        <v>119</v>
      </c>
      <c r="AV27" s="1070"/>
      <c r="AW27" s="5"/>
      <c r="AX27" s="2375"/>
      <c r="AY27" s="933"/>
      <c r="AZ27" s="933"/>
      <c r="BA27" s="2485" t="str">
        <f>IF(1.08*N27*(W27-Q27)/1000&lt;&gt;0,1.08*N27*(W27-Q27)/1000,"")</f>
        <v/>
      </c>
      <c r="BB27" s="2485"/>
      <c r="BC27" s="2485"/>
      <c r="BD27" s="2485" t="str">
        <f t="shared" si="1"/>
        <v/>
      </c>
      <c r="BE27" s="2485"/>
      <c r="BF27" s="2485"/>
      <c r="BG27" s="2485" t="e">
        <f>IF(AO27*500*(AC27-AF27)/1000&lt;&gt;0,AO27*500*(AC27-AF27)/1000,"")</f>
        <v>#VALUE!</v>
      </c>
      <c r="BH27" s="2485"/>
      <c r="BI27" s="2485"/>
      <c r="BJ27" s="2485" t="str">
        <f t="shared" si="3"/>
        <v/>
      </c>
      <c r="BK27" s="2485"/>
      <c r="BL27" s="2485"/>
      <c r="BM27" s="1059" t="str">
        <f>IFERROR(SQRT(AL27/AL26)*AO26,"")</f>
        <v/>
      </c>
      <c r="BN27" s="1059"/>
      <c r="BO27" s="1517"/>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2469" t="s">
        <v>911</v>
      </c>
      <c r="I28" s="2470"/>
      <c r="J28" s="2471"/>
      <c r="K28" s="2475" t="s">
        <v>533</v>
      </c>
      <c r="L28" s="2476"/>
      <c r="M28" s="2477"/>
      <c r="N28" s="2412"/>
      <c r="O28" s="2413"/>
      <c r="P28" s="2414"/>
      <c r="Q28" s="2321"/>
      <c r="R28" s="2322"/>
      <c r="S28" s="2323"/>
      <c r="T28" s="2321"/>
      <c r="U28" s="2322"/>
      <c r="V28" s="2323"/>
      <c r="W28" s="2321"/>
      <c r="X28" s="2322"/>
      <c r="Y28" s="2323"/>
      <c r="Z28" s="2321"/>
      <c r="AA28" s="2322"/>
      <c r="AB28" s="2323"/>
      <c r="AC28" s="2321"/>
      <c r="AD28" s="2322"/>
      <c r="AE28" s="2323"/>
      <c r="AF28" s="2321"/>
      <c r="AG28" s="2322"/>
      <c r="AH28" s="2323"/>
      <c r="AI28" s="2321"/>
      <c r="AJ28" s="2322"/>
      <c r="AK28" s="2323"/>
      <c r="AL28" s="2321"/>
      <c r="AM28" s="2322"/>
      <c r="AN28" s="2323"/>
      <c r="AO28" s="2321"/>
      <c r="AP28" s="2322"/>
      <c r="AQ28" s="2323"/>
      <c r="AR28" s="2481" t="str">
        <f>IF($A28&lt;&gt;"","---","")</f>
        <v/>
      </c>
      <c r="AS28" s="2482"/>
      <c r="AT28" s="2482"/>
      <c r="AU28" s="2482"/>
      <c r="AV28" s="2483"/>
      <c r="AW28" s="5"/>
      <c r="AX28" s="2373"/>
      <c r="AY28" s="2374"/>
      <c r="AZ28" s="2374"/>
      <c r="BA28" s="2484" t="str">
        <f t="shared" si="0"/>
        <v/>
      </c>
      <c r="BB28" s="2484"/>
      <c r="BC28" s="2484"/>
      <c r="BD28" s="2484" t="str">
        <f t="shared" si="1"/>
        <v/>
      </c>
      <c r="BE28" s="2484"/>
      <c r="BF28" s="2484"/>
      <c r="BG28" s="2484" t="str">
        <f t="shared" si="2"/>
        <v/>
      </c>
      <c r="BH28" s="2484"/>
      <c r="BI28" s="2484"/>
      <c r="BJ28" s="2484" t="str">
        <f t="shared" si="3"/>
        <v/>
      </c>
      <c r="BK28" s="2484"/>
      <c r="BL28" s="2484"/>
      <c r="BM28" s="2478" t="s">
        <v>99</v>
      </c>
      <c r="BN28" s="2479"/>
      <c r="BO28" s="2480"/>
      <c r="BP28" s="5"/>
      <c r="BQ28" s="5"/>
      <c r="BR28" s="5"/>
      <c r="BS28" s="5"/>
      <c r="BT28" s="5"/>
      <c r="BU28" s="5"/>
      <c r="BV28" s="5"/>
      <c r="BW28" s="5"/>
      <c r="BX28" s="5"/>
      <c r="BY28" s="5"/>
      <c r="BZ28" s="5"/>
      <c r="CA28" s="5"/>
      <c r="CB28" s="5"/>
      <c r="CC28" s="5"/>
      <c r="CD28" s="5"/>
      <c r="CE28" s="5"/>
      <c r="CF28" s="5"/>
    </row>
    <row r="29" spans="1:84" ht="12" customHeight="1" x14ac:dyDescent="0.25">
      <c r="A29" s="2467"/>
      <c r="B29" s="954"/>
      <c r="C29" s="954"/>
      <c r="D29" s="954"/>
      <c r="E29" s="954"/>
      <c r="F29" s="954"/>
      <c r="G29" s="2468"/>
      <c r="H29" s="2472"/>
      <c r="I29" s="2473"/>
      <c r="J29" s="2474"/>
      <c r="K29" s="922" t="s">
        <v>604</v>
      </c>
      <c r="L29" s="923"/>
      <c r="M29" s="924"/>
      <c r="N29" s="2506"/>
      <c r="O29" s="2507"/>
      <c r="P29" s="2508"/>
      <c r="Q29" s="928"/>
      <c r="R29" s="929"/>
      <c r="S29" s="930"/>
      <c r="T29" s="928"/>
      <c r="U29" s="929"/>
      <c r="V29" s="930"/>
      <c r="W29" s="928"/>
      <c r="X29" s="929"/>
      <c r="Y29" s="930"/>
      <c r="Z29" s="928"/>
      <c r="AA29" s="929"/>
      <c r="AB29" s="930"/>
      <c r="AC29" s="928"/>
      <c r="AD29" s="929"/>
      <c r="AE29" s="930"/>
      <c r="AF29" s="928"/>
      <c r="AG29" s="929"/>
      <c r="AH29" s="930"/>
      <c r="AI29" s="932" t="str">
        <f>IFERROR(BG29,"")</f>
        <v/>
      </c>
      <c r="AJ29" s="932"/>
      <c r="AK29" s="932"/>
      <c r="AL29" s="928"/>
      <c r="AM29" s="929"/>
      <c r="AN29" s="930"/>
      <c r="AO29" s="932" t="str">
        <f>BM29</f>
        <v/>
      </c>
      <c r="AP29" s="932"/>
      <c r="AQ29" s="932"/>
      <c r="AR29" s="2356"/>
      <c r="AS29" s="2357"/>
      <c r="AT29" s="2357"/>
      <c r="AU29" s="1069" t="s">
        <v>119</v>
      </c>
      <c r="AV29" s="1070"/>
      <c r="AW29" s="5"/>
      <c r="AX29" s="2375"/>
      <c r="AY29" s="933"/>
      <c r="AZ29" s="933"/>
      <c r="BA29" s="2485" t="str">
        <f t="shared" si="0"/>
        <v/>
      </c>
      <c r="BB29" s="2485"/>
      <c r="BC29" s="2485"/>
      <c r="BD29" s="2485" t="str">
        <f t="shared" si="1"/>
        <v/>
      </c>
      <c r="BE29" s="2485"/>
      <c r="BF29" s="2485"/>
      <c r="BG29" s="2485" t="e">
        <f t="shared" si="2"/>
        <v>#VALUE!</v>
      </c>
      <c r="BH29" s="2485"/>
      <c r="BI29" s="2485"/>
      <c r="BJ29" s="2485" t="str">
        <f t="shared" si="3"/>
        <v/>
      </c>
      <c r="BK29" s="2485"/>
      <c r="BL29" s="2485"/>
      <c r="BM29" s="1059" t="str">
        <f>IFERROR(SQRT(AL29/AL28)*AO28,"")</f>
        <v/>
      </c>
      <c r="BN29" s="1059"/>
      <c r="BO29" s="1517"/>
      <c r="BP29" s="5"/>
      <c r="BQ29" s="5"/>
      <c r="BR29" s="5"/>
      <c r="BS29" s="5"/>
      <c r="BT29" s="5"/>
      <c r="BU29" s="5"/>
      <c r="BV29" s="5"/>
      <c r="BW29" s="5"/>
      <c r="BX29" s="5"/>
      <c r="BY29" s="5"/>
      <c r="BZ29" s="5"/>
      <c r="CA29" s="5"/>
      <c r="CB29" s="5"/>
      <c r="CC29" s="5"/>
      <c r="CD29" s="5"/>
      <c r="CE29" s="5"/>
      <c r="CF29" s="5"/>
    </row>
    <row r="30" spans="1:84" ht="12" customHeight="1" x14ac:dyDescent="0.25">
      <c r="A30" s="2467"/>
      <c r="B30" s="954"/>
      <c r="C30" s="954"/>
      <c r="D30" s="954"/>
      <c r="E30" s="954"/>
      <c r="F30" s="954"/>
      <c r="G30" s="2468"/>
      <c r="H30" s="2486" t="s">
        <v>912</v>
      </c>
      <c r="I30" s="2487"/>
      <c r="J30" s="2488"/>
      <c r="K30" s="2492" t="s">
        <v>533</v>
      </c>
      <c r="L30" s="2493"/>
      <c r="M30" s="2494"/>
      <c r="N30" s="2495"/>
      <c r="O30" s="2495"/>
      <c r="P30" s="2495"/>
      <c r="Q30" s="2496"/>
      <c r="R30" s="2496"/>
      <c r="S30" s="2496"/>
      <c r="T30" s="2496"/>
      <c r="U30" s="2496"/>
      <c r="V30" s="2496"/>
      <c r="W30" s="2496"/>
      <c r="X30" s="2496"/>
      <c r="Y30" s="2496"/>
      <c r="Z30" s="2496"/>
      <c r="AA30" s="2496"/>
      <c r="AB30" s="2496"/>
      <c r="AC30" s="2496"/>
      <c r="AD30" s="2496"/>
      <c r="AE30" s="2496"/>
      <c r="AF30" s="2496"/>
      <c r="AG30" s="2496"/>
      <c r="AH30" s="2496"/>
      <c r="AI30" s="2496"/>
      <c r="AJ30" s="2496"/>
      <c r="AK30" s="2496"/>
      <c r="AL30" s="2496"/>
      <c r="AM30" s="2496"/>
      <c r="AN30" s="2496"/>
      <c r="AO30" s="2496"/>
      <c r="AP30" s="2496"/>
      <c r="AQ30" s="2496"/>
      <c r="AR30" s="2503" t="str">
        <f>IF($A28&lt;&gt;"","---","")</f>
        <v/>
      </c>
      <c r="AS30" s="2504"/>
      <c r="AT30" s="2504"/>
      <c r="AU30" s="2504"/>
      <c r="AV30" s="2505"/>
      <c r="AW30" s="5"/>
      <c r="AX30" s="2500"/>
      <c r="AY30" s="2501"/>
      <c r="AZ30" s="2501"/>
      <c r="BA30" s="2502" t="str">
        <f>IF(1.08*N30*(W30-Q30)/1000&lt;&gt;0,1.08*N30*(W30-Q30)/1000,"")</f>
        <v/>
      </c>
      <c r="BB30" s="2502"/>
      <c r="BC30" s="2502"/>
      <c r="BD30" s="2502" t="str">
        <f t="shared" si="1"/>
        <v/>
      </c>
      <c r="BE30" s="2502"/>
      <c r="BF30" s="2502"/>
      <c r="BG30" s="2502" t="str">
        <f>IF(AO30*500*(AC30-AF30)/1000&lt;&gt;0,AO30*500*(AC30-AF30)/1000,"")</f>
        <v/>
      </c>
      <c r="BH30" s="2502"/>
      <c r="BI30" s="2502"/>
      <c r="BJ30" s="2502" t="str">
        <f t="shared" si="3"/>
        <v/>
      </c>
      <c r="BK30" s="2502"/>
      <c r="BL30" s="2502"/>
      <c r="BM30" s="2497" t="s">
        <v>99</v>
      </c>
      <c r="BN30" s="2498"/>
      <c r="BO30" s="2499"/>
      <c r="BP30" s="5"/>
      <c r="BQ30" s="5"/>
      <c r="BR30" s="5"/>
      <c r="BS30" s="5"/>
      <c r="BT30" s="5"/>
      <c r="BU30" s="5"/>
      <c r="BV30" s="5"/>
      <c r="BW30" s="5"/>
      <c r="BX30" s="5"/>
      <c r="BY30" s="5"/>
      <c r="BZ30" s="5"/>
      <c r="CA30" s="5"/>
      <c r="CB30" s="5"/>
      <c r="CC30" s="5"/>
      <c r="CD30" s="5"/>
      <c r="CE30" s="5"/>
      <c r="CF30" s="5"/>
    </row>
    <row r="31" spans="1:84" ht="12" customHeight="1" thickBot="1" x14ac:dyDescent="0.3">
      <c r="A31" s="889"/>
      <c r="B31" s="890"/>
      <c r="C31" s="890"/>
      <c r="D31" s="890"/>
      <c r="E31" s="890"/>
      <c r="F31" s="890"/>
      <c r="G31" s="891"/>
      <c r="H31" s="2511"/>
      <c r="I31" s="2512"/>
      <c r="J31" s="2513"/>
      <c r="K31" s="900" t="s">
        <v>604</v>
      </c>
      <c r="L31" s="901"/>
      <c r="M31" s="902"/>
      <c r="N31" s="2514"/>
      <c r="O31" s="2514"/>
      <c r="P31" s="2514"/>
      <c r="Q31" s="908"/>
      <c r="R31" s="908"/>
      <c r="S31" s="908"/>
      <c r="T31" s="908"/>
      <c r="U31" s="908"/>
      <c r="V31" s="908"/>
      <c r="W31" s="908"/>
      <c r="X31" s="908"/>
      <c r="Y31" s="908"/>
      <c r="Z31" s="908"/>
      <c r="AA31" s="908"/>
      <c r="AB31" s="908"/>
      <c r="AC31" s="908"/>
      <c r="AD31" s="908"/>
      <c r="AE31" s="908"/>
      <c r="AF31" s="908"/>
      <c r="AG31" s="908"/>
      <c r="AH31" s="908"/>
      <c r="AI31" s="907" t="str">
        <f>IFERROR(BG31,"")</f>
        <v/>
      </c>
      <c r="AJ31" s="907"/>
      <c r="AK31" s="907"/>
      <c r="AL31" s="908"/>
      <c r="AM31" s="908"/>
      <c r="AN31" s="908"/>
      <c r="AO31" s="907" t="str">
        <f>BM31</f>
        <v/>
      </c>
      <c r="AP31" s="907"/>
      <c r="AQ31" s="907"/>
      <c r="AR31" s="2384"/>
      <c r="AS31" s="2385"/>
      <c r="AT31" s="2385"/>
      <c r="AU31" s="1088" t="s">
        <v>119</v>
      </c>
      <c r="AV31" s="1089"/>
      <c r="AW31" s="5"/>
      <c r="AX31" s="2383"/>
      <c r="AY31" s="908"/>
      <c r="AZ31" s="908"/>
      <c r="BA31" s="907" t="str">
        <f>IF(1.08*N31*(W31-Q31)/1000&lt;&gt;0,1.08*N31*(W31-Q31)/1000,"")</f>
        <v/>
      </c>
      <c r="BB31" s="907"/>
      <c r="BC31" s="907"/>
      <c r="BD31" s="907" t="str">
        <f t="shared" si="1"/>
        <v/>
      </c>
      <c r="BE31" s="907"/>
      <c r="BF31" s="907"/>
      <c r="BG31" s="907" t="e">
        <f>IF(AO31*500*(AC31-AF31)/1000&lt;&gt;0,AO31*500*(AC31-AF31)/1000,"")</f>
        <v>#VALUE!</v>
      </c>
      <c r="BH31" s="907"/>
      <c r="BI31" s="907"/>
      <c r="BJ31" s="907" t="str">
        <f t="shared" si="3"/>
        <v/>
      </c>
      <c r="BK31" s="907"/>
      <c r="BL31" s="907"/>
      <c r="BM31" s="2509" t="str">
        <f>IFERROR(SQRT(AL31/AL30)*AO30,"")</f>
        <v/>
      </c>
      <c r="BN31" s="2509"/>
      <c r="BO31" s="2510"/>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876"/>
      <c r="AK35" s="876"/>
      <c r="AL35" s="876"/>
      <c r="AM35" s="876"/>
      <c r="AN35" s="876"/>
      <c r="AO35" s="876"/>
      <c r="AP35" s="876"/>
      <c r="AQ35" s="876"/>
      <c r="AR35" s="876"/>
      <c r="AS35" s="876"/>
      <c r="AT35" s="876"/>
      <c r="AU35" s="876"/>
      <c r="AV35" s="876"/>
      <c r="AW35" s="5"/>
      <c r="AX35" s="955" t="s">
        <v>696</v>
      </c>
      <c r="AY35" s="956"/>
      <c r="AZ35" s="956"/>
      <c r="BA35" s="956"/>
      <c r="BB35" s="956"/>
      <c r="BC35" s="956"/>
      <c r="BD35" s="956"/>
      <c r="BE35" s="956"/>
      <c r="BF35" s="956"/>
      <c r="BG35" s="956"/>
      <c r="BH35" s="956"/>
      <c r="BI35" s="956"/>
      <c r="BJ35" s="956"/>
      <c r="BK35" s="956"/>
      <c r="BL35" s="95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973"/>
      <c r="AY36" s="974"/>
      <c r="AZ36" s="974"/>
      <c r="BA36" s="974"/>
      <c r="BB36" s="975"/>
      <c r="BC36" s="976"/>
      <c r="BD36" s="974"/>
      <c r="BE36" s="974"/>
      <c r="BF36" s="974"/>
      <c r="BG36" s="975"/>
      <c r="BH36" s="976"/>
      <c r="BI36" s="974"/>
      <c r="BJ36" s="974"/>
      <c r="BK36" s="974"/>
      <c r="BL36" s="97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969"/>
      <c r="AY37" s="945"/>
      <c r="AZ37" s="945"/>
      <c r="BA37" s="945"/>
      <c r="BB37" s="946"/>
      <c r="BC37" s="944"/>
      <c r="BD37" s="945"/>
      <c r="BE37" s="945"/>
      <c r="BF37" s="945"/>
      <c r="BG37" s="946"/>
      <c r="BH37" s="944"/>
      <c r="BI37" s="945"/>
      <c r="BJ37" s="945"/>
      <c r="BK37" s="945"/>
      <c r="BL37" s="94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969"/>
      <c r="AY38" s="945"/>
      <c r="AZ38" s="945"/>
      <c r="BA38" s="945"/>
      <c r="BB38" s="946"/>
      <c r="BC38" s="944"/>
      <c r="BD38" s="945"/>
      <c r="BE38" s="945"/>
      <c r="BF38" s="945"/>
      <c r="BG38" s="946"/>
      <c r="BH38" s="944"/>
      <c r="BI38" s="945"/>
      <c r="BJ38" s="945"/>
      <c r="BK38" s="945"/>
      <c r="BL38" s="94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969"/>
      <c r="AY39" s="945"/>
      <c r="AZ39" s="945"/>
      <c r="BA39" s="945"/>
      <c r="BB39" s="946"/>
      <c r="BC39" s="944"/>
      <c r="BD39" s="945"/>
      <c r="BE39" s="945"/>
      <c r="BF39" s="945"/>
      <c r="BG39" s="946"/>
      <c r="BH39" s="944"/>
      <c r="BI39" s="945"/>
      <c r="BJ39" s="945"/>
      <c r="BK39" s="945"/>
      <c r="BL39" s="94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969"/>
      <c r="AY40" s="945"/>
      <c r="AZ40" s="945"/>
      <c r="BA40" s="945"/>
      <c r="BB40" s="946"/>
      <c r="BC40" s="944"/>
      <c r="BD40" s="945"/>
      <c r="BE40" s="945"/>
      <c r="BF40" s="945"/>
      <c r="BG40" s="946"/>
      <c r="BH40" s="944"/>
      <c r="BI40" s="945"/>
      <c r="BJ40" s="945"/>
      <c r="BK40" s="945"/>
      <c r="BL40" s="94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52"/>
      <c r="AY41" s="942"/>
      <c r="AZ41" s="942"/>
      <c r="BA41" s="942"/>
      <c r="BB41" s="943"/>
      <c r="BC41" s="941"/>
      <c r="BD41" s="942"/>
      <c r="BE41" s="942"/>
      <c r="BF41" s="942"/>
      <c r="BG41" s="943"/>
      <c r="BH41" s="941"/>
      <c r="BI41" s="942"/>
      <c r="BJ41" s="942"/>
      <c r="BK41" s="942"/>
      <c r="BL41" s="95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978" priority="128">
      <formula>LEN(TRIM(N32))&gt;0</formula>
    </cfRule>
  </conditionalFormatting>
  <conditionalFormatting sqref="N32:AV33">
    <cfRule type="expression" dxfId="977" priority="130">
      <formula>NOT(ISBLANK(OFFSET($A30,1,0)))</formula>
    </cfRule>
  </conditionalFormatting>
  <conditionalFormatting sqref="H14">
    <cfRule type="expression" dxfId="976" priority="129">
      <formula>ISBLANK($A12)</formula>
    </cfRule>
  </conditionalFormatting>
  <conditionalFormatting sqref="H32:H33">
    <cfRule type="expression" dxfId="975" priority="127">
      <formula>ISBLANK($A31)</formula>
    </cfRule>
  </conditionalFormatting>
  <conditionalFormatting sqref="E42:K42 AI42:AV42">
    <cfRule type="containsBlanks" dxfId="974" priority="126">
      <formula>LEN(TRIM(E42))=0</formula>
    </cfRule>
  </conditionalFormatting>
  <conditionalFormatting sqref="F7:P7">
    <cfRule type="containsBlanks" dxfId="973" priority="125">
      <formula>LEN(TRIM(F7))=0</formula>
    </cfRule>
  </conditionalFormatting>
  <conditionalFormatting sqref="K15">
    <cfRule type="expression" dxfId="972" priority="124">
      <formula>ISBLANK($A12)</formula>
    </cfRule>
  </conditionalFormatting>
  <conditionalFormatting sqref="K14">
    <cfRule type="expression" dxfId="971" priority="123">
      <formula>ISBLANK($A12)</formula>
    </cfRule>
  </conditionalFormatting>
  <conditionalFormatting sqref="Q13:AH13 AL13:AT13">
    <cfRule type="notContainsBlanks" dxfId="970" priority="119">
      <formula>LEN(TRIM(Q13))&gt;0</formula>
    </cfRule>
  </conditionalFormatting>
  <conditionalFormatting sqref="Q13:AH13 AL13:AT13">
    <cfRule type="expression" dxfId="969" priority="121">
      <formula>NOT(ISBLANK(OFFSET($A11,1,0)))</formula>
    </cfRule>
  </conditionalFormatting>
  <conditionalFormatting sqref="N12:P12">
    <cfRule type="expression" dxfId="968" priority="122">
      <formula>NOT(ISBLANK($A12))</formula>
    </cfRule>
  </conditionalFormatting>
  <conditionalFormatting sqref="H12">
    <cfRule type="expression" dxfId="967" priority="120">
      <formula>ISBLANK($A12)</formula>
    </cfRule>
  </conditionalFormatting>
  <conditionalFormatting sqref="AU13">
    <cfRule type="expression" dxfId="966" priority="118">
      <formula>ISBLANK($A12)</formula>
    </cfRule>
  </conditionalFormatting>
  <conditionalFormatting sqref="K12">
    <cfRule type="expression" dxfId="965" priority="117">
      <formula>ISBLANK($A12)</formula>
    </cfRule>
  </conditionalFormatting>
  <conditionalFormatting sqref="K13">
    <cfRule type="expression" dxfId="964" priority="116">
      <formula>ISBLANK($A12)</formula>
    </cfRule>
  </conditionalFormatting>
  <conditionalFormatting sqref="N13:P13">
    <cfRule type="notContainsBlanks" dxfId="963" priority="114">
      <formula>LEN(TRIM(N13))&gt;0</formula>
    </cfRule>
  </conditionalFormatting>
  <conditionalFormatting sqref="N13:P13">
    <cfRule type="expression" dxfId="962" priority="115">
      <formula>NOT(ISBLANK(OFFSET($A11,1,0)))</formula>
    </cfRule>
  </conditionalFormatting>
  <conditionalFormatting sqref="N12">
    <cfRule type="notContainsBlanks" dxfId="961" priority="113">
      <formula>LEN(TRIM(N12))&gt;0</formula>
    </cfRule>
  </conditionalFormatting>
  <conditionalFormatting sqref="N12:P12">
    <cfRule type="notContainsBlanks" dxfId="960" priority="131">
      <formula>LEN(TRIM(N12))&gt;0</formula>
    </cfRule>
  </conditionalFormatting>
  <conditionalFormatting sqref="Q12:AQ12">
    <cfRule type="expression" dxfId="959" priority="112">
      <formula>NOT(ISBLANK($A12))</formula>
    </cfRule>
  </conditionalFormatting>
  <conditionalFormatting sqref="Q12:AQ12">
    <cfRule type="notContainsBlanks" dxfId="958" priority="111">
      <formula>LEN(TRIM(Q12))&gt;0</formula>
    </cfRule>
  </conditionalFormatting>
  <conditionalFormatting sqref="AX13">
    <cfRule type="notContainsBlanks" dxfId="957" priority="108">
      <formula>LEN(TRIM(AX13))&gt;0</formula>
    </cfRule>
  </conditionalFormatting>
  <conditionalFormatting sqref="AX13">
    <cfRule type="expression" dxfId="956" priority="109">
      <formula>NOT(ISBLANK(OFFSET($A11,1,0)))</formula>
    </cfRule>
  </conditionalFormatting>
  <conditionalFormatting sqref="AX12:AZ12">
    <cfRule type="expression" dxfId="955" priority="110">
      <formula>NOT(ISBLANK($A12))</formula>
    </cfRule>
  </conditionalFormatting>
  <conditionalFormatting sqref="K19 K23 K27 K31">
    <cfRule type="expression" dxfId="954" priority="107">
      <formula>ISBLANK($A16)</formula>
    </cfRule>
  </conditionalFormatting>
  <conditionalFormatting sqref="K18 K22 K26 K30">
    <cfRule type="expression" dxfId="953" priority="106">
      <formula>ISBLANK($A16)</formula>
    </cfRule>
  </conditionalFormatting>
  <conditionalFormatting sqref="K16 K20 K24 K28">
    <cfRule type="expression" dxfId="952" priority="105">
      <formula>ISBLANK($A16)</formula>
    </cfRule>
  </conditionalFormatting>
  <conditionalFormatting sqref="K17 K21 K25 K29">
    <cfRule type="expression" dxfId="951" priority="104">
      <formula>ISBLANK($A16)</formula>
    </cfRule>
  </conditionalFormatting>
  <conditionalFormatting sqref="H18 H22 H26 H30">
    <cfRule type="expression" dxfId="950" priority="103">
      <formula>ISBLANK($A16)</formula>
    </cfRule>
  </conditionalFormatting>
  <conditionalFormatting sqref="H16 H20 H24 H28">
    <cfRule type="expression" dxfId="949" priority="102">
      <formula>ISBLANK($A16)</formula>
    </cfRule>
  </conditionalFormatting>
  <conditionalFormatting sqref="Q15:AH15 AL15:AT15">
    <cfRule type="notContainsBlanks" dxfId="948" priority="99">
      <formula>LEN(TRIM(Q15))&gt;0</formula>
    </cfRule>
  </conditionalFormatting>
  <conditionalFormatting sqref="Q15:AH15 AL15:AT15">
    <cfRule type="expression" dxfId="947" priority="100">
      <formula>NOT(ISBLANK(OFFSET($A11,1,0)))</formula>
    </cfRule>
  </conditionalFormatting>
  <conditionalFormatting sqref="N14:P14">
    <cfRule type="expression" dxfId="946" priority="132">
      <formula>NOT(ISBLANK($A12))</formula>
    </cfRule>
  </conditionalFormatting>
  <conditionalFormatting sqref="AU15">
    <cfRule type="expression" dxfId="945" priority="98">
      <formula>ISBLANK($A12)</formula>
    </cfRule>
  </conditionalFormatting>
  <conditionalFormatting sqref="N15:P15">
    <cfRule type="notContainsBlanks" dxfId="944" priority="96">
      <formula>LEN(TRIM(N15))&gt;0</formula>
    </cfRule>
  </conditionalFormatting>
  <conditionalFormatting sqref="N15:P15">
    <cfRule type="expression" dxfId="943" priority="97">
      <formula>NOT(ISBLANK(OFFSET($A11,1,0)))</formula>
    </cfRule>
  </conditionalFormatting>
  <conditionalFormatting sqref="N14">
    <cfRule type="notContainsBlanks" dxfId="942" priority="101">
      <formula>LEN(TRIM(N14))&gt;0</formula>
    </cfRule>
  </conditionalFormatting>
  <conditionalFormatting sqref="N14:P14">
    <cfRule type="notContainsBlanks" dxfId="941" priority="133">
      <formula>LEN(TRIM(N14))&gt;0</formula>
    </cfRule>
  </conditionalFormatting>
  <conditionalFormatting sqref="Q14:AQ14">
    <cfRule type="expression" dxfId="940" priority="134">
      <formula>NOT(ISBLANK($A12))</formula>
    </cfRule>
  </conditionalFormatting>
  <conditionalFormatting sqref="Q14:AQ14">
    <cfRule type="notContainsBlanks" dxfId="939" priority="95">
      <formula>LEN(TRIM(Q14))&gt;0</formula>
    </cfRule>
  </conditionalFormatting>
  <conditionalFormatting sqref="Q17:AH17 Q21:AH21 Q25:AH25 Q29:AH29 AL17:AN17 AL21:AN21 AL25:AN25 AL29:AN29 AR17:AT17 AR21:AT21 AR25:AT25 AR29:AT29">
    <cfRule type="notContainsBlanks" dxfId="938" priority="91">
      <formula>LEN(TRIM(Q17))&gt;0</formula>
    </cfRule>
  </conditionalFormatting>
  <conditionalFormatting sqref="Q17:AH17 Q21:AH21 Q25:AH25 Q29:AH29 AL17:AN17 AL21:AN21 AL25:AN25 AL29:AN29 AR17:AT17 AR21:AT21 AR25:AT25 AR29:AT29">
    <cfRule type="expression" dxfId="937" priority="92">
      <formula>NOT(ISBLANK(OFFSET($A15,1,0)))</formula>
    </cfRule>
  </conditionalFormatting>
  <conditionalFormatting sqref="N16:P16 N20:P20 N24:P24 N28:P28">
    <cfRule type="expression" dxfId="936" priority="93">
      <formula>NOT(ISBLANK($A16))</formula>
    </cfRule>
  </conditionalFormatting>
  <conditionalFormatting sqref="AU17 AU21 AU25 AU29">
    <cfRule type="expression" dxfId="935" priority="90">
      <formula>ISBLANK($A16)</formula>
    </cfRule>
  </conditionalFormatting>
  <conditionalFormatting sqref="N17:P17 N21:P21 N25:P25 N29:P29">
    <cfRule type="notContainsBlanks" dxfId="934" priority="88">
      <formula>LEN(TRIM(N17))&gt;0</formula>
    </cfRule>
  </conditionalFormatting>
  <conditionalFormatting sqref="N17:P17 N21:P21 N25:P25 N29:P29">
    <cfRule type="expression" dxfId="933" priority="89">
      <formula>NOT(ISBLANK(OFFSET($A15,1,0)))</formula>
    </cfRule>
  </conditionalFormatting>
  <conditionalFormatting sqref="N16 N20 N24 N28">
    <cfRule type="notContainsBlanks" dxfId="932" priority="87">
      <formula>LEN(TRIM(N16))&gt;0</formula>
    </cfRule>
  </conditionalFormatting>
  <conditionalFormatting sqref="N16:P16 N20:P20 N24:P24 N28:P28">
    <cfRule type="notContainsBlanks" dxfId="931" priority="94">
      <formula>LEN(TRIM(N16))&gt;0</formula>
    </cfRule>
  </conditionalFormatting>
  <conditionalFormatting sqref="Q16:AQ16 Q20:AQ20 Q24:AQ24 Q28:AQ28">
    <cfRule type="expression" dxfId="930" priority="86">
      <formula>NOT(ISBLANK($A16))</formula>
    </cfRule>
  </conditionalFormatting>
  <conditionalFormatting sqref="Q16:AQ16 Q20:AQ20 Q24:AQ24 Q28:AQ28">
    <cfRule type="notContainsBlanks" dxfId="929" priority="85">
      <formula>LEN(TRIM(Q16))&gt;0</formula>
    </cfRule>
  </conditionalFormatting>
  <conditionalFormatting sqref="AR19:AT19 AR23:AT23 AR27:AT27 AR31:AT31">
    <cfRule type="notContainsBlanks" dxfId="928" priority="83">
      <formula>LEN(TRIM(AR19))&gt;0</formula>
    </cfRule>
  </conditionalFormatting>
  <conditionalFormatting sqref="AR19:AT19 AR23:AT23 AR27:AT27 AR31:AT31">
    <cfRule type="expression" dxfId="927" priority="84">
      <formula>NOT(ISBLANK(OFFSET($A15,1,0)))</formula>
    </cfRule>
  </conditionalFormatting>
  <conditionalFormatting sqref="AU19 AU23 AU27 AU31">
    <cfRule type="expression" dxfId="926" priority="82">
      <formula>ISBLANK($A16)</formula>
    </cfRule>
  </conditionalFormatting>
  <conditionalFormatting sqref="AX15">
    <cfRule type="notContainsBlanks" dxfId="925" priority="79">
      <formula>LEN(TRIM(AX15))&gt;0</formula>
    </cfRule>
  </conditionalFormatting>
  <conditionalFormatting sqref="AX15">
    <cfRule type="expression" dxfId="924" priority="80">
      <formula>NOT(ISBLANK(OFFSET($A11,1,0)))</formula>
    </cfRule>
  </conditionalFormatting>
  <conditionalFormatting sqref="AX14:AZ14">
    <cfRule type="expression" dxfId="923" priority="81">
      <formula>NOT(ISBLANK($A12))</formula>
    </cfRule>
  </conditionalFormatting>
  <conditionalFormatting sqref="AX17 AX21 AX25 AX29">
    <cfRule type="notContainsBlanks" dxfId="922" priority="76">
      <formula>LEN(TRIM(AX17))&gt;0</formula>
    </cfRule>
  </conditionalFormatting>
  <conditionalFormatting sqref="AX17 AX21 AX25 AX29">
    <cfRule type="expression" dxfId="921" priority="77">
      <formula>NOT(ISBLANK(OFFSET($A15,1,0)))</formula>
    </cfRule>
  </conditionalFormatting>
  <conditionalFormatting sqref="AX16:AZ16 AX20:AZ20 AX24:AZ24 AX28:AZ28">
    <cfRule type="expression" dxfId="920" priority="78">
      <formula>NOT(ISBLANK($A16))</formula>
    </cfRule>
  </conditionalFormatting>
  <conditionalFormatting sqref="AX19 AX23 AX27 AX31">
    <cfRule type="notContainsBlanks" dxfId="919" priority="73">
      <formula>LEN(TRIM(AX19))&gt;0</formula>
    </cfRule>
  </conditionalFormatting>
  <conditionalFormatting sqref="AX19 AX23 AX27 AX31">
    <cfRule type="expression" dxfId="918" priority="74">
      <formula>NOT(ISBLANK(OFFSET($A15,1,0)))</formula>
    </cfRule>
  </conditionalFormatting>
  <conditionalFormatting sqref="AX18:AZ18 AX22:AZ22 AX26:AZ26 AX30:AZ30">
    <cfRule type="expression" dxfId="917" priority="75">
      <formula>NOT(ISBLANK($A16))</formula>
    </cfRule>
  </conditionalFormatting>
  <conditionalFormatting sqref="Q19:AH19 AL19:AN19">
    <cfRule type="notContainsBlanks" dxfId="916" priority="67">
      <formula>LEN(TRIM(Q19))&gt;0</formula>
    </cfRule>
  </conditionalFormatting>
  <conditionalFormatting sqref="Q19:AH19 AL19:AN19">
    <cfRule type="expression" dxfId="915" priority="68">
      <formula>NOT(ISBLANK(OFFSET($A15,1,0)))</formula>
    </cfRule>
  </conditionalFormatting>
  <conditionalFormatting sqref="N18:P18">
    <cfRule type="expression" dxfId="914" priority="70">
      <formula>NOT(ISBLANK($A16))</formula>
    </cfRule>
  </conditionalFormatting>
  <conditionalFormatting sqref="N19:P19">
    <cfRule type="notContainsBlanks" dxfId="913" priority="65">
      <formula>LEN(TRIM(N19))&gt;0</formula>
    </cfRule>
  </conditionalFormatting>
  <conditionalFormatting sqref="N19:P19">
    <cfRule type="expression" dxfId="912" priority="66">
      <formula>NOT(ISBLANK(OFFSET($A15,1,0)))</formula>
    </cfRule>
  </conditionalFormatting>
  <conditionalFormatting sqref="N18">
    <cfRule type="notContainsBlanks" dxfId="911" priority="69">
      <formula>LEN(TRIM(N18))&gt;0</formula>
    </cfRule>
  </conditionalFormatting>
  <conditionalFormatting sqref="N18:P18">
    <cfRule type="notContainsBlanks" dxfId="910" priority="71">
      <formula>LEN(TRIM(N18))&gt;0</formula>
    </cfRule>
  </conditionalFormatting>
  <conditionalFormatting sqref="Q18:AQ18">
    <cfRule type="expression" dxfId="909" priority="72">
      <formula>NOT(ISBLANK($A16))</formula>
    </cfRule>
  </conditionalFormatting>
  <conditionalFormatting sqref="Q18:AQ18">
    <cfRule type="notContainsBlanks" dxfId="908" priority="64">
      <formula>LEN(TRIM(Q18))&gt;0</formula>
    </cfRule>
  </conditionalFormatting>
  <conditionalFormatting sqref="Q23:AH23 AL23:AN23">
    <cfRule type="notContainsBlanks" dxfId="907" priority="58">
      <formula>LEN(TRIM(Q23))&gt;0</formula>
    </cfRule>
  </conditionalFormatting>
  <conditionalFormatting sqref="Q23:AH23 AL23:AN23">
    <cfRule type="expression" dxfId="906" priority="59">
      <formula>NOT(ISBLANK(OFFSET($A19,1,0)))</formula>
    </cfRule>
  </conditionalFormatting>
  <conditionalFormatting sqref="N22:P22">
    <cfRule type="expression" dxfId="905" priority="61">
      <formula>NOT(ISBLANK($A20))</formula>
    </cfRule>
  </conditionalFormatting>
  <conditionalFormatting sqref="N23:P23">
    <cfRule type="notContainsBlanks" dxfId="904" priority="56">
      <formula>LEN(TRIM(N23))&gt;0</formula>
    </cfRule>
  </conditionalFormatting>
  <conditionalFormatting sqref="N23:P23">
    <cfRule type="expression" dxfId="903" priority="57">
      <formula>NOT(ISBLANK(OFFSET($A19,1,0)))</formula>
    </cfRule>
  </conditionalFormatting>
  <conditionalFormatting sqref="N22">
    <cfRule type="notContainsBlanks" dxfId="902" priority="60">
      <formula>LEN(TRIM(N22))&gt;0</formula>
    </cfRule>
  </conditionalFormatting>
  <conditionalFormatting sqref="N22:P22">
    <cfRule type="notContainsBlanks" dxfId="901" priority="62">
      <formula>LEN(TRIM(N22))&gt;0</formula>
    </cfRule>
  </conditionalFormatting>
  <conditionalFormatting sqref="Q22:AQ22">
    <cfRule type="expression" dxfId="900" priority="63">
      <formula>NOT(ISBLANK($A20))</formula>
    </cfRule>
  </conditionalFormatting>
  <conditionalFormatting sqref="Q22:AQ22">
    <cfRule type="notContainsBlanks" dxfId="899" priority="55">
      <formula>LEN(TRIM(Q22))&gt;0</formula>
    </cfRule>
  </conditionalFormatting>
  <conditionalFormatting sqref="Q27:AH27 AL27:AN27">
    <cfRule type="notContainsBlanks" dxfId="898" priority="49">
      <formula>LEN(TRIM(Q27))&gt;0</formula>
    </cfRule>
  </conditionalFormatting>
  <conditionalFormatting sqref="Q27:AH27 AL27:AN27">
    <cfRule type="expression" dxfId="897" priority="50">
      <formula>NOT(ISBLANK(OFFSET($A23,1,0)))</formula>
    </cfRule>
  </conditionalFormatting>
  <conditionalFormatting sqref="N26:P26">
    <cfRule type="expression" dxfId="896" priority="52">
      <formula>NOT(ISBLANK($A24))</formula>
    </cfRule>
  </conditionalFormatting>
  <conditionalFormatting sqref="N27:P27">
    <cfRule type="notContainsBlanks" dxfId="895" priority="47">
      <formula>LEN(TRIM(N27))&gt;0</formula>
    </cfRule>
  </conditionalFormatting>
  <conditionalFormatting sqref="N27:P27">
    <cfRule type="expression" dxfId="894" priority="48">
      <formula>NOT(ISBLANK(OFFSET($A23,1,0)))</formula>
    </cfRule>
  </conditionalFormatting>
  <conditionalFormatting sqref="N26">
    <cfRule type="notContainsBlanks" dxfId="893" priority="51">
      <formula>LEN(TRIM(N26))&gt;0</formula>
    </cfRule>
  </conditionalFormatting>
  <conditionalFormatting sqref="N26:P26">
    <cfRule type="notContainsBlanks" dxfId="892" priority="53">
      <formula>LEN(TRIM(N26))&gt;0</formula>
    </cfRule>
  </conditionalFormatting>
  <conditionalFormatting sqref="Q26:AQ26">
    <cfRule type="expression" dxfId="891" priority="54">
      <formula>NOT(ISBLANK($A24))</formula>
    </cfRule>
  </conditionalFormatting>
  <conditionalFormatting sqref="Q26:AQ26">
    <cfRule type="notContainsBlanks" dxfId="890" priority="46">
      <formula>LEN(TRIM(Q26))&gt;0</formula>
    </cfRule>
  </conditionalFormatting>
  <conditionalFormatting sqref="Q31:AH31 AL31:AN31">
    <cfRule type="notContainsBlanks" dxfId="889" priority="40">
      <formula>LEN(TRIM(Q31))&gt;0</formula>
    </cfRule>
  </conditionalFormatting>
  <conditionalFormatting sqref="Q31:AH31 AL31:AN31">
    <cfRule type="expression" dxfId="888" priority="41">
      <formula>NOT(ISBLANK(OFFSET($A27,1,0)))</formula>
    </cfRule>
  </conditionalFormatting>
  <conditionalFormatting sqref="N30:P30">
    <cfRule type="expression" dxfId="887" priority="43">
      <formula>NOT(ISBLANK($A28))</formula>
    </cfRule>
  </conditionalFormatting>
  <conditionalFormatting sqref="N31:P31">
    <cfRule type="notContainsBlanks" dxfId="886" priority="38">
      <formula>LEN(TRIM(N31))&gt;0</formula>
    </cfRule>
  </conditionalFormatting>
  <conditionalFormatting sqref="N31:P31">
    <cfRule type="expression" dxfId="885" priority="39">
      <formula>NOT(ISBLANK(OFFSET($A27,1,0)))</formula>
    </cfRule>
  </conditionalFormatting>
  <conditionalFormatting sqref="N30">
    <cfRule type="notContainsBlanks" dxfId="884" priority="42">
      <formula>LEN(TRIM(N30))&gt;0</formula>
    </cfRule>
  </conditionalFormatting>
  <conditionalFormatting sqref="N30:P30">
    <cfRule type="notContainsBlanks" dxfId="883" priority="44">
      <formula>LEN(TRIM(N30))&gt;0</formula>
    </cfRule>
  </conditionalFormatting>
  <conditionalFormatting sqref="Q30:AQ30">
    <cfRule type="expression" dxfId="882" priority="45">
      <formula>NOT(ISBLANK($A28))</formula>
    </cfRule>
  </conditionalFormatting>
  <conditionalFormatting sqref="Q30:AQ30">
    <cfRule type="notContainsBlanks" dxfId="881" priority="37">
      <formula>LEN(TRIM(Q30))&gt;0</formula>
    </cfRule>
  </conditionalFormatting>
  <conditionalFormatting sqref="AI15:AK15">
    <cfRule type="notContainsBlanks" dxfId="880" priority="35">
      <formula>LEN(TRIM(AI15))&gt;0</formula>
    </cfRule>
  </conditionalFormatting>
  <conditionalFormatting sqref="AI15:AK15">
    <cfRule type="expression" dxfId="879" priority="36">
      <formula>NOT(ISBLANK(OFFSET($A13,1,0)))</formula>
    </cfRule>
  </conditionalFormatting>
  <conditionalFormatting sqref="AI17:AK17">
    <cfRule type="notContainsBlanks" dxfId="878" priority="33">
      <formula>LEN(TRIM(AI17))&gt;0</formula>
    </cfRule>
  </conditionalFormatting>
  <conditionalFormatting sqref="AI17:AK17">
    <cfRule type="expression" dxfId="877" priority="34">
      <formula>NOT(ISBLANK(OFFSET($A15,1,0)))</formula>
    </cfRule>
  </conditionalFormatting>
  <conditionalFormatting sqref="AO17:AQ17">
    <cfRule type="notContainsBlanks" dxfId="876" priority="31">
      <formula>LEN(TRIM(AO17))&gt;0</formula>
    </cfRule>
  </conditionalFormatting>
  <conditionalFormatting sqref="AO17:AQ17">
    <cfRule type="expression" dxfId="875" priority="32">
      <formula>NOT(ISBLANK(OFFSET($A15,1,0)))</formula>
    </cfRule>
  </conditionalFormatting>
  <conditionalFormatting sqref="AO21:AQ21">
    <cfRule type="notContainsBlanks" dxfId="874" priority="29">
      <formula>LEN(TRIM(AO21))&gt;0</formula>
    </cfRule>
  </conditionalFormatting>
  <conditionalFormatting sqref="AO21:AQ21">
    <cfRule type="expression" dxfId="873" priority="30">
      <formula>NOT(ISBLANK(OFFSET($A19,1,0)))</formula>
    </cfRule>
  </conditionalFormatting>
  <conditionalFormatting sqref="AO25:AQ25">
    <cfRule type="notContainsBlanks" dxfId="872" priority="27">
      <formula>LEN(TRIM(AO25))&gt;0</formula>
    </cfRule>
  </conditionalFormatting>
  <conditionalFormatting sqref="AO25:AQ25">
    <cfRule type="expression" dxfId="871" priority="28">
      <formula>NOT(ISBLANK(OFFSET($A23,1,0)))</formula>
    </cfRule>
  </conditionalFormatting>
  <conditionalFormatting sqref="AO29:AQ29">
    <cfRule type="notContainsBlanks" dxfId="870" priority="25">
      <formula>LEN(TRIM(AO29))&gt;0</formula>
    </cfRule>
  </conditionalFormatting>
  <conditionalFormatting sqref="AO29:AQ29">
    <cfRule type="expression" dxfId="869" priority="26">
      <formula>NOT(ISBLANK(OFFSET($A27,1,0)))</formula>
    </cfRule>
  </conditionalFormatting>
  <conditionalFormatting sqref="AO19:AQ19">
    <cfRule type="notContainsBlanks" dxfId="868" priority="23">
      <formula>LEN(TRIM(AO19))&gt;0</formula>
    </cfRule>
  </conditionalFormatting>
  <conditionalFormatting sqref="AO19:AQ19">
    <cfRule type="expression" dxfId="867" priority="24">
      <formula>NOT(ISBLANK(OFFSET($A15,1,0)))</formula>
    </cfRule>
  </conditionalFormatting>
  <conditionalFormatting sqref="AO23:AQ23">
    <cfRule type="notContainsBlanks" dxfId="866" priority="21">
      <formula>LEN(TRIM(AO23))&gt;0</formula>
    </cfRule>
  </conditionalFormatting>
  <conditionalFormatting sqref="AO23:AQ23">
    <cfRule type="expression" dxfId="865" priority="22">
      <formula>NOT(ISBLANK(OFFSET($A19,1,0)))</formula>
    </cfRule>
  </conditionalFormatting>
  <conditionalFormatting sqref="AO27:AQ27">
    <cfRule type="notContainsBlanks" dxfId="864" priority="19">
      <formula>LEN(TRIM(AO27))&gt;0</formula>
    </cfRule>
  </conditionalFormatting>
  <conditionalFormatting sqref="AO27:AQ27">
    <cfRule type="expression" dxfId="863" priority="20">
      <formula>NOT(ISBLANK(OFFSET($A23,1,0)))</formula>
    </cfRule>
  </conditionalFormatting>
  <conditionalFormatting sqref="AO31:AQ31">
    <cfRule type="notContainsBlanks" dxfId="862" priority="17">
      <formula>LEN(TRIM(AO31))&gt;0</formula>
    </cfRule>
  </conditionalFormatting>
  <conditionalFormatting sqref="AO31:AQ31">
    <cfRule type="expression" dxfId="861" priority="18">
      <formula>NOT(ISBLANK(OFFSET($A27,1,0)))</formula>
    </cfRule>
  </conditionalFormatting>
  <conditionalFormatting sqref="AI13:AK13">
    <cfRule type="notContainsBlanks" dxfId="860" priority="15">
      <formula>LEN(TRIM(AI13))&gt;0</formula>
    </cfRule>
  </conditionalFormatting>
  <conditionalFormatting sqref="AI13:AK13">
    <cfRule type="expression" dxfId="859" priority="16">
      <formula>NOT(ISBLANK(OFFSET($A11,1,0)))</formula>
    </cfRule>
  </conditionalFormatting>
  <conditionalFormatting sqref="AI21:AK21">
    <cfRule type="notContainsBlanks" dxfId="858" priority="13">
      <formula>LEN(TRIM(AI21))&gt;0</formula>
    </cfRule>
  </conditionalFormatting>
  <conditionalFormatting sqref="AI21:AK21">
    <cfRule type="expression" dxfId="857" priority="14">
      <formula>NOT(ISBLANK(OFFSET($A19,1,0)))</formula>
    </cfRule>
  </conditionalFormatting>
  <conditionalFormatting sqref="AI25:AK25">
    <cfRule type="notContainsBlanks" dxfId="856" priority="11">
      <formula>LEN(TRIM(AI25))&gt;0</formula>
    </cfRule>
  </conditionalFormatting>
  <conditionalFormatting sqref="AI25:AK25">
    <cfRule type="expression" dxfId="855" priority="12">
      <formula>NOT(ISBLANK(OFFSET($A23,1,0)))</formula>
    </cfRule>
  </conditionalFormatting>
  <conditionalFormatting sqref="AI29:AK29">
    <cfRule type="notContainsBlanks" dxfId="854" priority="9">
      <formula>LEN(TRIM(AI29))&gt;0</formula>
    </cfRule>
  </conditionalFormatting>
  <conditionalFormatting sqref="AI29:AK29">
    <cfRule type="expression" dxfId="853" priority="10">
      <formula>NOT(ISBLANK(OFFSET($A27,1,0)))</formula>
    </cfRule>
  </conditionalFormatting>
  <conditionalFormatting sqref="AI19:AK19">
    <cfRule type="notContainsBlanks" dxfId="852" priority="7">
      <formula>LEN(TRIM(AI19))&gt;0</formula>
    </cfRule>
  </conditionalFormatting>
  <conditionalFormatting sqref="AI19:AK19">
    <cfRule type="expression" dxfId="851" priority="8">
      <formula>NOT(ISBLANK(OFFSET($A17,1,0)))</formula>
    </cfRule>
  </conditionalFormatting>
  <conditionalFormatting sqref="AI23:AK23">
    <cfRule type="notContainsBlanks" dxfId="850" priority="5">
      <formula>LEN(TRIM(AI23))&gt;0</formula>
    </cfRule>
  </conditionalFormatting>
  <conditionalFormatting sqref="AI23:AK23">
    <cfRule type="expression" dxfId="849" priority="6">
      <formula>NOT(ISBLANK(OFFSET($A21,1,0)))</formula>
    </cfRule>
  </conditionalFormatting>
  <conditionalFormatting sqref="AI27:AK27">
    <cfRule type="notContainsBlanks" dxfId="848" priority="3">
      <formula>LEN(TRIM(AI27))&gt;0</formula>
    </cfRule>
  </conditionalFormatting>
  <conditionalFormatting sqref="AI27:AK27">
    <cfRule type="expression" dxfId="847" priority="4">
      <formula>NOT(ISBLANK(OFFSET($A25,1,0)))</formula>
    </cfRule>
  </conditionalFormatting>
  <conditionalFormatting sqref="AI31:AK31">
    <cfRule type="notContainsBlanks" dxfId="846" priority="1">
      <formula>LEN(TRIM(AI31))&gt;0</formula>
    </cfRule>
  </conditionalFormatting>
  <conditionalFormatting sqref="AI31:AK31">
    <cfRule type="expression" dxfId="845" priority="2">
      <formula>NOT(ISBLANK(OFFSET($A29,1,0)))</formula>
    </cfRule>
  </conditionalFormatting>
  <dataValidations disablePrompts="1" count="1">
    <dataValidation allowBlank="1" showInputMessage="1" showErrorMessage="1" error="This Remarks section is limited to 5." sqref="A33:A41" xr:uid="{7AA2C284-A65D-4D7A-AF03-8FB0341ADA92}"/>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0A5A9-52F2-447E-B512-930B84814E2A}">
  <sheetPr codeName="Sheet50">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42"/>
      <c r="Y5" s="948" t="s">
        <v>913</v>
      </c>
      <c r="Z5" s="948"/>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x14ac:dyDescent="0.25">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5"/>
      <c r="AY8" s="629"/>
      <c r="AZ8" s="629"/>
      <c r="BA8" s="629"/>
      <c r="BB8" s="629"/>
      <c r="BC8" s="629"/>
      <c r="BD8" s="629"/>
      <c r="BE8" s="629"/>
      <c r="BF8" s="629"/>
      <c r="BG8" s="5"/>
      <c r="BH8" s="5"/>
      <c r="BI8" s="5"/>
      <c r="BJ8" s="5"/>
      <c r="BK8" s="5"/>
      <c r="BL8" s="5"/>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435</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3"/>
      <c r="AJ9" s="983"/>
      <c r="AK9" s="983"/>
      <c r="AL9" s="983"/>
      <c r="AM9" s="983"/>
      <c r="AN9" s="983"/>
      <c r="AO9" s="983"/>
      <c r="AP9" s="983"/>
      <c r="AQ9" s="983"/>
      <c r="AR9" s="983"/>
      <c r="AS9" s="983"/>
      <c r="AT9" s="983"/>
      <c r="AU9" s="983"/>
      <c r="AV9" s="984"/>
      <c r="AW9" s="5"/>
      <c r="AX9" s="2464" t="s">
        <v>434</v>
      </c>
      <c r="AY9" s="2458"/>
      <c r="AZ9" s="2458"/>
      <c r="BA9" s="2458" t="s">
        <v>433</v>
      </c>
      <c r="BB9" s="2458"/>
      <c r="BC9" s="2458"/>
      <c r="BD9" s="2458" t="s">
        <v>432</v>
      </c>
      <c r="BE9" s="2458"/>
      <c r="BF9" s="2458"/>
      <c r="BG9" s="2458" t="s">
        <v>431</v>
      </c>
      <c r="BH9" s="2458"/>
      <c r="BI9" s="2458"/>
      <c r="BJ9" s="2458" t="s">
        <v>430</v>
      </c>
      <c r="BK9" s="2458"/>
      <c r="BL9" s="2458"/>
      <c r="BM9" s="2458" t="s">
        <v>429</v>
      </c>
      <c r="BN9" s="2458"/>
      <c r="BO9" s="2459"/>
      <c r="BP9" s="636"/>
      <c r="BQ9" s="636"/>
      <c r="BR9" s="636"/>
      <c r="BS9" s="636"/>
      <c r="BT9" s="636"/>
      <c r="BU9" s="636"/>
      <c r="BV9" s="5"/>
      <c r="BW9" s="5"/>
      <c r="BX9" s="5"/>
      <c r="BY9" s="5"/>
      <c r="BZ9" s="5"/>
      <c r="CA9" s="5"/>
      <c r="CB9" s="5"/>
      <c r="CC9" s="5"/>
      <c r="CD9" s="5"/>
      <c r="CE9" s="5"/>
      <c r="CF9" s="5"/>
    </row>
    <row r="10" spans="1:84" ht="12.75" customHeight="1" thickTop="1" x14ac:dyDescent="0.25">
      <c r="A10" s="961" t="s">
        <v>428</v>
      </c>
      <c r="B10" s="962"/>
      <c r="C10" s="962"/>
      <c r="D10" s="962"/>
      <c r="E10" s="962"/>
      <c r="F10" s="962"/>
      <c r="G10" s="963"/>
      <c r="H10" s="970" t="s">
        <v>909</v>
      </c>
      <c r="I10" s="971"/>
      <c r="J10" s="971"/>
      <c r="K10" s="970" t="s">
        <v>427</v>
      </c>
      <c r="L10" s="971"/>
      <c r="M10" s="971"/>
      <c r="N10" s="965" t="s">
        <v>426</v>
      </c>
      <c r="O10" s="966"/>
      <c r="P10" s="967"/>
      <c r="Q10" s="968" t="s">
        <v>425</v>
      </c>
      <c r="R10" s="968"/>
      <c r="S10" s="968"/>
      <c r="T10" s="968"/>
      <c r="U10" s="968"/>
      <c r="V10" s="968"/>
      <c r="W10" s="968" t="s">
        <v>424</v>
      </c>
      <c r="X10" s="968"/>
      <c r="Y10" s="968"/>
      <c r="Z10" s="968"/>
      <c r="AA10" s="968"/>
      <c r="AB10" s="968"/>
      <c r="AC10" s="964" t="s">
        <v>423</v>
      </c>
      <c r="AD10" s="962"/>
      <c r="AE10" s="963"/>
      <c r="AF10" s="964" t="s">
        <v>422</v>
      </c>
      <c r="AG10" s="962"/>
      <c r="AH10" s="963"/>
      <c r="AI10" s="964" t="s">
        <v>421</v>
      </c>
      <c r="AJ10" s="962"/>
      <c r="AK10" s="963"/>
      <c r="AL10" s="965" t="s">
        <v>910</v>
      </c>
      <c r="AM10" s="966"/>
      <c r="AN10" s="967"/>
      <c r="AO10" s="964" t="s">
        <v>287</v>
      </c>
      <c r="AP10" s="962"/>
      <c r="AQ10" s="963"/>
      <c r="AR10" s="964" t="s">
        <v>418</v>
      </c>
      <c r="AS10" s="962"/>
      <c r="AT10" s="962"/>
      <c r="AU10" s="962"/>
      <c r="AV10" s="978"/>
      <c r="AW10" s="5"/>
      <c r="AX10" s="2465"/>
      <c r="AY10" s="2460"/>
      <c r="AZ10" s="2460"/>
      <c r="BA10" s="2460"/>
      <c r="BB10" s="2460"/>
      <c r="BC10" s="2460"/>
      <c r="BD10" s="2460"/>
      <c r="BE10" s="2460"/>
      <c r="BF10" s="2460"/>
      <c r="BG10" s="2460"/>
      <c r="BH10" s="2460"/>
      <c r="BI10" s="2460"/>
      <c r="BJ10" s="2460"/>
      <c r="BK10" s="2460"/>
      <c r="BL10" s="2460"/>
      <c r="BM10" s="2460"/>
      <c r="BN10" s="2460"/>
      <c r="BO10" s="2461"/>
      <c r="BP10" s="636"/>
      <c r="BQ10" s="636"/>
      <c r="BR10" s="636"/>
      <c r="BS10" s="636"/>
      <c r="BT10" s="636"/>
      <c r="BU10" s="636"/>
      <c r="BV10" s="5"/>
      <c r="BW10" s="5"/>
      <c r="BX10" s="5"/>
      <c r="BY10" s="5"/>
      <c r="BZ10" s="5"/>
      <c r="CA10" s="5"/>
      <c r="CB10" s="5"/>
      <c r="CC10" s="5"/>
      <c r="CD10" s="5"/>
      <c r="CE10" s="5"/>
      <c r="CF10" s="5"/>
    </row>
    <row r="11" spans="1:84" ht="12" customHeight="1" thickBot="1" x14ac:dyDescent="0.3">
      <c r="A11" s="961"/>
      <c r="B11" s="962"/>
      <c r="C11" s="962"/>
      <c r="D11" s="962"/>
      <c r="E11" s="962"/>
      <c r="F11" s="962"/>
      <c r="G11" s="963"/>
      <c r="H11" s="979"/>
      <c r="I11" s="980"/>
      <c r="J11" s="980"/>
      <c r="K11" s="979"/>
      <c r="L11" s="980"/>
      <c r="M11" s="980"/>
      <c r="N11" s="965"/>
      <c r="O11" s="966"/>
      <c r="P11" s="967"/>
      <c r="Q11" s="958" t="s">
        <v>281</v>
      </c>
      <c r="R11" s="959"/>
      <c r="S11" s="960"/>
      <c r="T11" s="958" t="s">
        <v>282</v>
      </c>
      <c r="U11" s="959"/>
      <c r="V11" s="960"/>
      <c r="W11" s="958" t="s">
        <v>281</v>
      </c>
      <c r="X11" s="959"/>
      <c r="Y11" s="960"/>
      <c r="Z11" s="958" t="s">
        <v>282</v>
      </c>
      <c r="AA11" s="959"/>
      <c r="AB11" s="960"/>
      <c r="AC11" s="964"/>
      <c r="AD11" s="962"/>
      <c r="AE11" s="963"/>
      <c r="AF11" s="964"/>
      <c r="AG11" s="962"/>
      <c r="AH11" s="963"/>
      <c r="AI11" s="964"/>
      <c r="AJ11" s="962"/>
      <c r="AK11" s="963"/>
      <c r="AL11" s="965"/>
      <c r="AM11" s="966"/>
      <c r="AN11" s="967"/>
      <c r="AO11" s="964"/>
      <c r="AP11" s="962"/>
      <c r="AQ11" s="963"/>
      <c r="AR11" s="979"/>
      <c r="AS11" s="980"/>
      <c r="AT11" s="980"/>
      <c r="AU11" s="980"/>
      <c r="AV11" s="981"/>
      <c r="AW11" s="5"/>
      <c r="AX11" s="2466"/>
      <c r="AY11" s="2462"/>
      <c r="AZ11" s="2462"/>
      <c r="BA11" s="2462"/>
      <c r="BB11" s="2462"/>
      <c r="BC11" s="2462"/>
      <c r="BD11" s="2462"/>
      <c r="BE11" s="2462"/>
      <c r="BF11" s="2462"/>
      <c r="BG11" s="2462"/>
      <c r="BH11" s="2462"/>
      <c r="BI11" s="2462"/>
      <c r="BJ11" s="2462"/>
      <c r="BK11" s="2462"/>
      <c r="BL11" s="2462"/>
      <c r="BM11" s="2462"/>
      <c r="BN11" s="2462"/>
      <c r="BO11" s="2463"/>
      <c r="BP11" s="636"/>
      <c r="BQ11" s="636"/>
      <c r="BR11" s="636"/>
      <c r="BS11" s="636"/>
      <c r="BT11" s="636"/>
      <c r="BU11" s="636"/>
      <c r="BV11" s="5"/>
      <c r="BW11" s="5"/>
      <c r="BX11" s="5"/>
      <c r="BY11" s="5"/>
      <c r="BZ11" s="5"/>
      <c r="CA11" s="5"/>
      <c r="CB11" s="5"/>
      <c r="CC11" s="5"/>
      <c r="CD11" s="5"/>
      <c r="CE11" s="5"/>
      <c r="CF11" s="5"/>
    </row>
    <row r="12" spans="1:84" ht="12.75" customHeight="1" thickTop="1" x14ac:dyDescent="0.25">
      <c r="A12" s="886"/>
      <c r="B12" s="887"/>
      <c r="C12" s="887"/>
      <c r="D12" s="887"/>
      <c r="E12" s="887"/>
      <c r="F12" s="887"/>
      <c r="G12" s="888"/>
      <c r="H12" s="2469" t="s">
        <v>911</v>
      </c>
      <c r="I12" s="2470"/>
      <c r="J12" s="2471"/>
      <c r="K12" s="2475" t="s">
        <v>533</v>
      </c>
      <c r="L12" s="2476"/>
      <c r="M12" s="2477"/>
      <c r="N12" s="2335"/>
      <c r="O12" s="2335"/>
      <c r="P12" s="2335"/>
      <c r="Q12" s="2324"/>
      <c r="R12" s="2324"/>
      <c r="S12" s="2324"/>
      <c r="T12" s="2324"/>
      <c r="U12" s="2324"/>
      <c r="V12" s="2324"/>
      <c r="W12" s="2324"/>
      <c r="X12" s="2324"/>
      <c r="Y12" s="2324"/>
      <c r="Z12" s="2324"/>
      <c r="AA12" s="2324"/>
      <c r="AB12" s="2324"/>
      <c r="AC12" s="2324"/>
      <c r="AD12" s="2324"/>
      <c r="AE12" s="2324"/>
      <c r="AF12" s="2324"/>
      <c r="AG12" s="2324"/>
      <c r="AH12" s="2324"/>
      <c r="AI12" s="2324"/>
      <c r="AJ12" s="2324"/>
      <c r="AK12" s="2324"/>
      <c r="AL12" s="2324"/>
      <c r="AM12" s="2324"/>
      <c r="AN12" s="2324"/>
      <c r="AO12" s="2324"/>
      <c r="AP12" s="2324"/>
      <c r="AQ12" s="2324"/>
      <c r="AR12" s="2481" t="str">
        <f>IF($A12&lt;&gt;"","---","")</f>
        <v/>
      </c>
      <c r="AS12" s="2482"/>
      <c r="AT12" s="2482"/>
      <c r="AU12" s="2482"/>
      <c r="AV12" s="2483"/>
      <c r="AW12" s="5"/>
      <c r="AX12" s="2373"/>
      <c r="AY12" s="2374"/>
      <c r="AZ12" s="2374"/>
      <c r="BA12" s="2484" t="str">
        <f>IF(1.08*N12*(W12-Q12)/1000&lt;&gt;0,1.08*N12*(W12-Q12)/1000,"")</f>
        <v/>
      </c>
      <c r="BB12" s="2484"/>
      <c r="BC12" s="2484"/>
      <c r="BD12" s="2484" t="str">
        <f t="shared" ref="BD12:BD31" si="0">IF(4.5*N12*AX12/1000&lt;&gt;0,4.5*N12*AX12/1000,"")</f>
        <v/>
      </c>
      <c r="BE12" s="2484"/>
      <c r="BF12" s="2484"/>
      <c r="BG12" s="2484" t="str">
        <f t="shared" ref="BG12:BG29" si="1">IF(AO12*500*(AF12-AC12)/1000&lt;&gt;0,AO12*500*(AF12-AC12)/1000,"")</f>
        <v/>
      </c>
      <c r="BH12" s="2484"/>
      <c r="BI12" s="2484"/>
      <c r="BJ12" s="2484" t="str">
        <f t="shared" ref="BJ12:BJ31" si="2">IFERROR((BD12*1000)/(500*(AF12-AC12)),"")</f>
        <v/>
      </c>
      <c r="BK12" s="2484"/>
      <c r="BL12" s="2484"/>
      <c r="BM12" s="2478" t="s">
        <v>99</v>
      </c>
      <c r="BN12" s="2479"/>
      <c r="BO12" s="2480"/>
      <c r="BP12" s="5"/>
      <c r="BQ12" s="5"/>
      <c r="BR12" s="5"/>
      <c r="BS12" s="5"/>
      <c r="BT12" s="5"/>
      <c r="BU12" s="5"/>
      <c r="BV12" s="5"/>
      <c r="BW12" s="5"/>
      <c r="BX12" s="5"/>
      <c r="BY12" s="5"/>
      <c r="BZ12" s="5"/>
      <c r="CA12" s="5"/>
      <c r="CB12" s="5"/>
      <c r="CC12" s="5"/>
      <c r="CD12" s="5"/>
      <c r="CE12" s="5"/>
      <c r="CF12" s="5"/>
    </row>
    <row r="13" spans="1:84" ht="12" customHeight="1" x14ac:dyDescent="0.25">
      <c r="A13" s="2467"/>
      <c r="B13" s="954"/>
      <c r="C13" s="954"/>
      <c r="D13" s="954"/>
      <c r="E13" s="954"/>
      <c r="F13" s="954"/>
      <c r="G13" s="2468"/>
      <c r="H13" s="2472"/>
      <c r="I13" s="2473"/>
      <c r="J13" s="2474"/>
      <c r="K13" s="922" t="s">
        <v>604</v>
      </c>
      <c r="L13" s="923"/>
      <c r="M13" s="924"/>
      <c r="N13" s="939"/>
      <c r="O13" s="939"/>
      <c r="P13" s="939"/>
      <c r="Q13" s="933"/>
      <c r="R13" s="933"/>
      <c r="S13" s="933"/>
      <c r="T13" s="933"/>
      <c r="U13" s="933"/>
      <c r="V13" s="933"/>
      <c r="W13" s="933"/>
      <c r="X13" s="933"/>
      <c r="Y13" s="933"/>
      <c r="Z13" s="933"/>
      <c r="AA13" s="933"/>
      <c r="AB13" s="933"/>
      <c r="AC13" s="933"/>
      <c r="AD13" s="933"/>
      <c r="AE13" s="933"/>
      <c r="AF13" s="933"/>
      <c r="AG13" s="933"/>
      <c r="AH13" s="933"/>
      <c r="AI13" s="932" t="str">
        <f>IFERROR(BG13,"")</f>
        <v/>
      </c>
      <c r="AJ13" s="932"/>
      <c r="AK13" s="932"/>
      <c r="AL13" s="933"/>
      <c r="AM13" s="933"/>
      <c r="AN13" s="933"/>
      <c r="AO13" s="932" t="str">
        <f>BM13</f>
        <v/>
      </c>
      <c r="AP13" s="932"/>
      <c r="AQ13" s="932"/>
      <c r="AR13" s="2356"/>
      <c r="AS13" s="2357"/>
      <c r="AT13" s="2357"/>
      <c r="AU13" s="1069" t="s">
        <v>119</v>
      </c>
      <c r="AV13" s="1070"/>
      <c r="AW13" s="5"/>
      <c r="AX13" s="2375"/>
      <c r="AY13" s="933"/>
      <c r="AZ13" s="933"/>
      <c r="BA13" s="2485" t="str">
        <f>IF(1.08*N13*(W13-Q13)/1000&lt;&gt;0,1.08*N13*(W13-Q13)/1000,"")</f>
        <v/>
      </c>
      <c r="BB13" s="2485"/>
      <c r="BC13" s="2485"/>
      <c r="BD13" s="2485" t="str">
        <f t="shared" si="0"/>
        <v/>
      </c>
      <c r="BE13" s="2485"/>
      <c r="BF13" s="2485"/>
      <c r="BG13" s="2485" t="e">
        <f t="shared" si="1"/>
        <v>#VALUE!</v>
      </c>
      <c r="BH13" s="2485"/>
      <c r="BI13" s="2485"/>
      <c r="BJ13" s="2485" t="str">
        <f t="shared" si="2"/>
        <v/>
      </c>
      <c r="BK13" s="2485"/>
      <c r="BL13" s="2485"/>
      <c r="BM13" s="1059" t="str">
        <f>IFERROR(SQRT(AL13/AL12)*AO12,"")</f>
        <v/>
      </c>
      <c r="BN13" s="1059"/>
      <c r="BO13" s="1517"/>
      <c r="BP13" s="5"/>
      <c r="BQ13" s="5"/>
      <c r="BR13" s="5"/>
      <c r="BS13" s="5"/>
      <c r="BT13" s="5"/>
      <c r="BU13" s="5"/>
      <c r="BV13" s="5"/>
      <c r="BW13" s="5"/>
      <c r="BX13" s="5"/>
      <c r="BY13" s="5"/>
      <c r="BZ13" s="5"/>
      <c r="CA13" s="5"/>
      <c r="CB13" s="5"/>
      <c r="CC13" s="5"/>
      <c r="CD13" s="5"/>
      <c r="CE13" s="5"/>
      <c r="CF13" s="5"/>
    </row>
    <row r="14" spans="1:84" ht="12" customHeight="1" x14ac:dyDescent="0.25">
      <c r="A14" s="2467"/>
      <c r="B14" s="954"/>
      <c r="C14" s="954"/>
      <c r="D14" s="954"/>
      <c r="E14" s="954"/>
      <c r="F14" s="954"/>
      <c r="G14" s="2468"/>
      <c r="H14" s="2486" t="s">
        <v>912</v>
      </c>
      <c r="I14" s="2487"/>
      <c r="J14" s="2488"/>
      <c r="K14" s="2492" t="s">
        <v>533</v>
      </c>
      <c r="L14" s="2493"/>
      <c r="M14" s="2494"/>
      <c r="N14" s="2495"/>
      <c r="O14" s="2495"/>
      <c r="P14" s="2495"/>
      <c r="Q14" s="2496"/>
      <c r="R14" s="2496"/>
      <c r="S14" s="2496"/>
      <c r="T14" s="2496"/>
      <c r="U14" s="2496"/>
      <c r="V14" s="2496"/>
      <c r="W14" s="2496"/>
      <c r="X14" s="2496"/>
      <c r="Y14" s="2496"/>
      <c r="Z14" s="2496"/>
      <c r="AA14" s="2496"/>
      <c r="AB14" s="2496"/>
      <c r="AC14" s="2496"/>
      <c r="AD14" s="2496"/>
      <c r="AE14" s="2496"/>
      <c r="AF14" s="2496"/>
      <c r="AG14" s="2496"/>
      <c r="AH14" s="2496"/>
      <c r="AI14" s="2496"/>
      <c r="AJ14" s="2496"/>
      <c r="AK14" s="2496"/>
      <c r="AL14" s="2496"/>
      <c r="AM14" s="2496"/>
      <c r="AN14" s="2496"/>
      <c r="AO14" s="2496"/>
      <c r="AP14" s="2496"/>
      <c r="AQ14" s="2496"/>
      <c r="AR14" s="2503" t="str">
        <f>IF($A12&lt;&gt;"","---","")</f>
        <v/>
      </c>
      <c r="AS14" s="2504"/>
      <c r="AT14" s="2504"/>
      <c r="AU14" s="2504"/>
      <c r="AV14" s="2505"/>
      <c r="AW14" s="5"/>
      <c r="AX14" s="2500"/>
      <c r="AY14" s="2501"/>
      <c r="AZ14" s="2501"/>
      <c r="BA14" s="2502" t="str">
        <f>IF(1.08*N14*(Q14-W14)/1000&lt;&gt;0,1.08*N14*(Q14-W14)/1000,"")</f>
        <v/>
      </c>
      <c r="BB14" s="2502"/>
      <c r="BC14" s="2502"/>
      <c r="BD14" s="2502" t="str">
        <f t="shared" si="0"/>
        <v/>
      </c>
      <c r="BE14" s="2502"/>
      <c r="BF14" s="2502"/>
      <c r="BG14" s="2502" t="str">
        <f>IF(AO14*500*(AC14-AF14)/1000&lt;&gt;0,AO14*500*(AC14-AF14)/1000,"")</f>
        <v/>
      </c>
      <c r="BH14" s="2502"/>
      <c r="BI14" s="2502"/>
      <c r="BJ14" s="2502" t="str">
        <f t="shared" si="2"/>
        <v/>
      </c>
      <c r="BK14" s="2502"/>
      <c r="BL14" s="2502"/>
      <c r="BM14" s="2497" t="s">
        <v>99</v>
      </c>
      <c r="BN14" s="2498"/>
      <c r="BO14" s="2499"/>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2489"/>
      <c r="I15" s="2490"/>
      <c r="J15" s="2491"/>
      <c r="K15" s="922" t="s">
        <v>604</v>
      </c>
      <c r="L15" s="923"/>
      <c r="M15" s="924"/>
      <c r="N15" s="939"/>
      <c r="O15" s="939"/>
      <c r="P15" s="939"/>
      <c r="Q15" s="933"/>
      <c r="R15" s="933"/>
      <c r="S15" s="933"/>
      <c r="T15" s="933"/>
      <c r="U15" s="933"/>
      <c r="V15" s="933"/>
      <c r="W15" s="933"/>
      <c r="X15" s="933"/>
      <c r="Y15" s="933"/>
      <c r="Z15" s="933"/>
      <c r="AA15" s="933"/>
      <c r="AB15" s="933"/>
      <c r="AC15" s="933"/>
      <c r="AD15" s="933"/>
      <c r="AE15" s="933"/>
      <c r="AF15" s="933"/>
      <c r="AG15" s="933"/>
      <c r="AH15" s="933"/>
      <c r="AI15" s="932" t="str">
        <f>IFERROR(BG15,"")</f>
        <v/>
      </c>
      <c r="AJ15" s="932"/>
      <c r="AK15" s="932"/>
      <c r="AL15" s="933"/>
      <c r="AM15" s="933"/>
      <c r="AN15" s="933"/>
      <c r="AO15" s="932" t="str">
        <f>BM15</f>
        <v/>
      </c>
      <c r="AP15" s="932"/>
      <c r="AQ15" s="932"/>
      <c r="AR15" s="2356"/>
      <c r="AS15" s="2357"/>
      <c r="AT15" s="2357"/>
      <c r="AU15" s="1069" t="s">
        <v>119</v>
      </c>
      <c r="AV15" s="1070"/>
      <c r="AW15" s="5"/>
      <c r="AX15" s="2375"/>
      <c r="AY15" s="933"/>
      <c r="AZ15" s="933"/>
      <c r="BA15" s="2485" t="str">
        <f>IF(1.08*N15*(Q15-W15)/1000&lt;&gt;0,1.08*N15*(Q15-W15)/1000,"")</f>
        <v/>
      </c>
      <c r="BB15" s="2485"/>
      <c r="BC15" s="2485"/>
      <c r="BD15" s="2485" t="str">
        <f t="shared" si="0"/>
        <v/>
      </c>
      <c r="BE15" s="2485"/>
      <c r="BF15" s="2485"/>
      <c r="BG15" s="2485" t="e">
        <f>IF(AO15*500*(AC15-AF15)/1000&lt;&gt;0,AO15*500*(AC15-AF15)/1000,"")</f>
        <v>#VALUE!</v>
      </c>
      <c r="BH15" s="2485"/>
      <c r="BI15" s="2485"/>
      <c r="BJ15" s="2485" t="str">
        <f t="shared" si="2"/>
        <v/>
      </c>
      <c r="BK15" s="2485"/>
      <c r="BL15" s="2485"/>
      <c r="BM15" s="1059" t="str">
        <f>IFERROR(SQRT(AL15/AL14)*AO14,"")</f>
        <v/>
      </c>
      <c r="BN15" s="1059"/>
      <c r="BO15" s="1517"/>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2469" t="s">
        <v>911</v>
      </c>
      <c r="I16" s="2470"/>
      <c r="J16" s="2471"/>
      <c r="K16" s="2475" t="s">
        <v>533</v>
      </c>
      <c r="L16" s="2476"/>
      <c r="M16" s="2477"/>
      <c r="N16" s="2412"/>
      <c r="O16" s="2413"/>
      <c r="P16" s="2414"/>
      <c r="Q16" s="2321"/>
      <c r="R16" s="2322"/>
      <c r="S16" s="2323"/>
      <c r="T16" s="2321"/>
      <c r="U16" s="2322"/>
      <c r="V16" s="2323"/>
      <c r="W16" s="2321"/>
      <c r="X16" s="2322"/>
      <c r="Y16" s="2323"/>
      <c r="Z16" s="2321"/>
      <c r="AA16" s="2322"/>
      <c r="AB16" s="2323"/>
      <c r="AC16" s="2321"/>
      <c r="AD16" s="2322"/>
      <c r="AE16" s="2323"/>
      <c r="AF16" s="2321"/>
      <c r="AG16" s="2322"/>
      <c r="AH16" s="2323"/>
      <c r="AI16" s="2321"/>
      <c r="AJ16" s="2322"/>
      <c r="AK16" s="2323"/>
      <c r="AL16" s="2321"/>
      <c r="AM16" s="2322"/>
      <c r="AN16" s="2323"/>
      <c r="AO16" s="2321"/>
      <c r="AP16" s="2322"/>
      <c r="AQ16" s="2323"/>
      <c r="AR16" s="2481" t="str">
        <f>IF($A16&lt;&gt;"","---","")</f>
        <v/>
      </c>
      <c r="AS16" s="2482"/>
      <c r="AT16" s="2482"/>
      <c r="AU16" s="2482"/>
      <c r="AV16" s="2483"/>
      <c r="AW16" s="5"/>
      <c r="AX16" s="2373"/>
      <c r="AY16" s="2374"/>
      <c r="AZ16" s="2374"/>
      <c r="BA16" s="2484" t="str">
        <f>IF(1.08*N16*(W16-Q16)/1000&lt;&gt;0,1.08*N16*(W16-Q16)/1000,"")</f>
        <v/>
      </c>
      <c r="BB16" s="2484"/>
      <c r="BC16" s="2484"/>
      <c r="BD16" s="2484" t="str">
        <f t="shared" si="0"/>
        <v/>
      </c>
      <c r="BE16" s="2484"/>
      <c r="BF16" s="2484"/>
      <c r="BG16" s="2484" t="str">
        <f t="shared" si="1"/>
        <v/>
      </c>
      <c r="BH16" s="2484"/>
      <c r="BI16" s="2484"/>
      <c r="BJ16" s="2484" t="str">
        <f t="shared" si="2"/>
        <v/>
      </c>
      <c r="BK16" s="2484"/>
      <c r="BL16" s="2484"/>
      <c r="BM16" s="2478" t="s">
        <v>99</v>
      </c>
      <c r="BN16" s="2479"/>
      <c r="BO16" s="2480"/>
      <c r="BP16" s="5"/>
      <c r="BQ16" s="5"/>
      <c r="BR16" s="5"/>
      <c r="BS16" s="5"/>
      <c r="BT16" s="5"/>
      <c r="BU16" s="5"/>
      <c r="BV16" s="5"/>
      <c r="BW16" s="5"/>
      <c r="BX16" s="5"/>
      <c r="BY16" s="5"/>
      <c r="BZ16" s="5"/>
      <c r="CA16" s="5"/>
      <c r="CB16" s="5"/>
      <c r="CC16" s="5"/>
      <c r="CD16" s="5"/>
      <c r="CE16" s="5"/>
      <c r="CF16" s="5"/>
    </row>
    <row r="17" spans="1:84" ht="12" customHeight="1" x14ac:dyDescent="0.25">
      <c r="A17" s="2467"/>
      <c r="B17" s="954"/>
      <c r="C17" s="954"/>
      <c r="D17" s="954"/>
      <c r="E17" s="954"/>
      <c r="F17" s="954"/>
      <c r="G17" s="2468"/>
      <c r="H17" s="2472"/>
      <c r="I17" s="2473"/>
      <c r="J17" s="2474"/>
      <c r="K17" s="922" t="s">
        <v>604</v>
      </c>
      <c r="L17" s="923"/>
      <c r="M17" s="924"/>
      <c r="N17" s="2506"/>
      <c r="O17" s="2507"/>
      <c r="P17" s="2508"/>
      <c r="Q17" s="928"/>
      <c r="R17" s="929"/>
      <c r="S17" s="930"/>
      <c r="T17" s="928"/>
      <c r="U17" s="929"/>
      <c r="V17" s="930"/>
      <c r="W17" s="928"/>
      <c r="X17" s="929"/>
      <c r="Y17" s="930"/>
      <c r="Z17" s="928"/>
      <c r="AA17" s="929"/>
      <c r="AB17" s="930"/>
      <c r="AC17" s="928"/>
      <c r="AD17" s="929"/>
      <c r="AE17" s="930"/>
      <c r="AF17" s="928"/>
      <c r="AG17" s="929"/>
      <c r="AH17" s="930"/>
      <c r="AI17" s="932" t="str">
        <f>IFERROR(BG17,"")</f>
        <v/>
      </c>
      <c r="AJ17" s="932"/>
      <c r="AK17" s="932"/>
      <c r="AL17" s="928"/>
      <c r="AM17" s="929"/>
      <c r="AN17" s="930"/>
      <c r="AO17" s="932" t="str">
        <f>BM17</f>
        <v/>
      </c>
      <c r="AP17" s="932"/>
      <c r="AQ17" s="932"/>
      <c r="AR17" s="2356"/>
      <c r="AS17" s="2357"/>
      <c r="AT17" s="2357"/>
      <c r="AU17" s="1069" t="s">
        <v>119</v>
      </c>
      <c r="AV17" s="1070"/>
      <c r="AW17" s="5"/>
      <c r="AX17" s="2375"/>
      <c r="AY17" s="933"/>
      <c r="AZ17" s="933"/>
      <c r="BA17" s="2485" t="str">
        <f>IF(1.08*N17*(W17-Q17)/1000&lt;&gt;0,1.08*N17*(W17-Q17)/1000,"")</f>
        <v/>
      </c>
      <c r="BB17" s="2485"/>
      <c r="BC17" s="2485"/>
      <c r="BD17" s="2485" t="str">
        <f t="shared" si="0"/>
        <v/>
      </c>
      <c r="BE17" s="2485"/>
      <c r="BF17" s="2485"/>
      <c r="BG17" s="2485" t="e">
        <f t="shared" si="1"/>
        <v>#VALUE!</v>
      </c>
      <c r="BH17" s="2485"/>
      <c r="BI17" s="2485"/>
      <c r="BJ17" s="2485" t="str">
        <f t="shared" si="2"/>
        <v/>
      </c>
      <c r="BK17" s="2485"/>
      <c r="BL17" s="2485"/>
      <c r="BM17" s="1059" t="str">
        <f>IFERROR(SQRT(AL17/AL16)*AO16,"")</f>
        <v/>
      </c>
      <c r="BN17" s="1059"/>
      <c r="BO17" s="1517"/>
      <c r="BP17" s="5"/>
      <c r="BQ17" s="5"/>
      <c r="BR17" s="5"/>
      <c r="BS17" s="5"/>
      <c r="BT17" s="5"/>
      <c r="BU17" s="5"/>
      <c r="BV17" s="5"/>
      <c r="BW17" s="5"/>
      <c r="BX17" s="5"/>
      <c r="BY17" s="5"/>
      <c r="BZ17" s="5"/>
      <c r="CA17" s="5"/>
      <c r="CB17" s="5"/>
      <c r="CC17" s="5"/>
      <c r="CD17" s="5"/>
      <c r="CE17" s="5"/>
      <c r="CF17" s="5"/>
    </row>
    <row r="18" spans="1:84" ht="12" customHeight="1" x14ac:dyDescent="0.25">
      <c r="A18" s="2467"/>
      <c r="B18" s="954"/>
      <c r="C18" s="954"/>
      <c r="D18" s="954"/>
      <c r="E18" s="954"/>
      <c r="F18" s="954"/>
      <c r="G18" s="2468"/>
      <c r="H18" s="2486" t="s">
        <v>912</v>
      </c>
      <c r="I18" s="2487"/>
      <c r="J18" s="2488"/>
      <c r="K18" s="2492" t="s">
        <v>533</v>
      </c>
      <c r="L18" s="2493"/>
      <c r="M18" s="2494"/>
      <c r="N18" s="2495"/>
      <c r="O18" s="2495"/>
      <c r="P18" s="2495"/>
      <c r="Q18" s="2496"/>
      <c r="R18" s="2496"/>
      <c r="S18" s="2496"/>
      <c r="T18" s="2496"/>
      <c r="U18" s="2496"/>
      <c r="V18" s="2496"/>
      <c r="W18" s="2496"/>
      <c r="X18" s="2496"/>
      <c r="Y18" s="2496"/>
      <c r="Z18" s="2496"/>
      <c r="AA18" s="2496"/>
      <c r="AB18" s="2496"/>
      <c r="AC18" s="2496"/>
      <c r="AD18" s="2496"/>
      <c r="AE18" s="2496"/>
      <c r="AF18" s="2496"/>
      <c r="AG18" s="2496"/>
      <c r="AH18" s="2496"/>
      <c r="AI18" s="2496"/>
      <c r="AJ18" s="2496"/>
      <c r="AK18" s="2496"/>
      <c r="AL18" s="2496"/>
      <c r="AM18" s="2496"/>
      <c r="AN18" s="2496"/>
      <c r="AO18" s="2496"/>
      <c r="AP18" s="2496"/>
      <c r="AQ18" s="2496"/>
      <c r="AR18" s="2503" t="str">
        <f>IF($A16&lt;&gt;"","---","")</f>
        <v/>
      </c>
      <c r="AS18" s="2504"/>
      <c r="AT18" s="2504"/>
      <c r="AU18" s="2504"/>
      <c r="AV18" s="2505"/>
      <c r="AW18" s="5"/>
      <c r="AX18" s="2500"/>
      <c r="AY18" s="2501"/>
      <c r="AZ18" s="2501"/>
      <c r="BA18" s="2502" t="str">
        <f>IF(1.08*N18*(Q18-W18)/1000&lt;&gt;0,1.08*N18*(Q18-W18)/1000,"")</f>
        <v/>
      </c>
      <c r="BB18" s="2502"/>
      <c r="BC18" s="2502"/>
      <c r="BD18" s="2502" t="str">
        <f t="shared" si="0"/>
        <v/>
      </c>
      <c r="BE18" s="2502"/>
      <c r="BF18" s="2502"/>
      <c r="BG18" s="2502" t="str">
        <f>IF(AO18*500*(AC18-AF18)/1000&lt;&gt;0,AO18*500*(AC18-AF18)/1000,"")</f>
        <v/>
      </c>
      <c r="BH18" s="2502"/>
      <c r="BI18" s="2502"/>
      <c r="BJ18" s="2502" t="str">
        <f t="shared" si="2"/>
        <v/>
      </c>
      <c r="BK18" s="2502"/>
      <c r="BL18" s="2502"/>
      <c r="BM18" s="2497" t="s">
        <v>99</v>
      </c>
      <c r="BN18" s="2498"/>
      <c r="BO18" s="2499"/>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2489"/>
      <c r="I19" s="2490"/>
      <c r="J19" s="2491"/>
      <c r="K19" s="922" t="s">
        <v>604</v>
      </c>
      <c r="L19" s="923"/>
      <c r="M19" s="924"/>
      <c r="N19" s="939"/>
      <c r="O19" s="939"/>
      <c r="P19" s="939"/>
      <c r="Q19" s="933"/>
      <c r="R19" s="933"/>
      <c r="S19" s="933"/>
      <c r="T19" s="933"/>
      <c r="U19" s="933"/>
      <c r="V19" s="933"/>
      <c r="W19" s="933"/>
      <c r="X19" s="933"/>
      <c r="Y19" s="933"/>
      <c r="Z19" s="933"/>
      <c r="AA19" s="933"/>
      <c r="AB19" s="933"/>
      <c r="AC19" s="933"/>
      <c r="AD19" s="933"/>
      <c r="AE19" s="933"/>
      <c r="AF19" s="933"/>
      <c r="AG19" s="933"/>
      <c r="AH19" s="933"/>
      <c r="AI19" s="932" t="str">
        <f>IFERROR(BG19,"")</f>
        <v/>
      </c>
      <c r="AJ19" s="932"/>
      <c r="AK19" s="932"/>
      <c r="AL19" s="933"/>
      <c r="AM19" s="933"/>
      <c r="AN19" s="933"/>
      <c r="AO19" s="932" t="str">
        <f>BM19</f>
        <v/>
      </c>
      <c r="AP19" s="932"/>
      <c r="AQ19" s="932"/>
      <c r="AR19" s="2356"/>
      <c r="AS19" s="2357"/>
      <c r="AT19" s="2357"/>
      <c r="AU19" s="1069" t="s">
        <v>119</v>
      </c>
      <c r="AV19" s="1070"/>
      <c r="AW19" s="5"/>
      <c r="AX19" s="2375"/>
      <c r="AY19" s="933"/>
      <c r="AZ19" s="933"/>
      <c r="BA19" s="2485" t="str">
        <f>IF(1.08*N19*(Q19-W19)/1000&lt;&gt;0,1.08*N19*(Q19-W19)/1000,"")</f>
        <v/>
      </c>
      <c r="BB19" s="2485"/>
      <c r="BC19" s="2485"/>
      <c r="BD19" s="2485" t="str">
        <f t="shared" si="0"/>
        <v/>
      </c>
      <c r="BE19" s="2485"/>
      <c r="BF19" s="2485"/>
      <c r="BG19" s="2485" t="e">
        <f>IF(AO19*500*(AC19-AF19)/1000&lt;&gt;0,AO19*500*(AC19-AF19)/1000,"")</f>
        <v>#VALUE!</v>
      </c>
      <c r="BH19" s="2485"/>
      <c r="BI19" s="2485"/>
      <c r="BJ19" s="2485" t="str">
        <f t="shared" si="2"/>
        <v/>
      </c>
      <c r="BK19" s="2485"/>
      <c r="BL19" s="2485"/>
      <c r="BM19" s="1059" t="str">
        <f>IFERROR(SQRT(AL19/AL18)*AO18,"")</f>
        <v/>
      </c>
      <c r="BN19" s="1059"/>
      <c r="BO19" s="1517"/>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2469" t="s">
        <v>911</v>
      </c>
      <c r="I20" s="2470"/>
      <c r="J20" s="2471"/>
      <c r="K20" s="2475" t="s">
        <v>533</v>
      </c>
      <c r="L20" s="2476"/>
      <c r="M20" s="2477"/>
      <c r="N20" s="2412"/>
      <c r="O20" s="2413"/>
      <c r="P20" s="2414"/>
      <c r="Q20" s="2321"/>
      <c r="R20" s="2322"/>
      <c r="S20" s="2323"/>
      <c r="T20" s="2321"/>
      <c r="U20" s="2322"/>
      <c r="V20" s="2323"/>
      <c r="W20" s="2321"/>
      <c r="X20" s="2322"/>
      <c r="Y20" s="2323"/>
      <c r="Z20" s="2321"/>
      <c r="AA20" s="2322"/>
      <c r="AB20" s="2323"/>
      <c r="AC20" s="2321"/>
      <c r="AD20" s="2322"/>
      <c r="AE20" s="2323"/>
      <c r="AF20" s="2321"/>
      <c r="AG20" s="2322"/>
      <c r="AH20" s="2323"/>
      <c r="AI20" s="2321"/>
      <c r="AJ20" s="2322"/>
      <c r="AK20" s="2323"/>
      <c r="AL20" s="2321"/>
      <c r="AM20" s="2322"/>
      <c r="AN20" s="2323"/>
      <c r="AO20" s="2321"/>
      <c r="AP20" s="2322"/>
      <c r="AQ20" s="2323"/>
      <c r="AR20" s="2481" t="str">
        <f>IF($A20&lt;&gt;"","---","")</f>
        <v/>
      </c>
      <c r="AS20" s="2482"/>
      <c r="AT20" s="2482"/>
      <c r="AU20" s="2482"/>
      <c r="AV20" s="2483"/>
      <c r="AW20" s="5"/>
      <c r="AX20" s="2373"/>
      <c r="AY20" s="2374"/>
      <c r="AZ20" s="2374"/>
      <c r="BA20" s="2484" t="str">
        <f>IF(1.08*N20*(W20-Q20)/1000&lt;&gt;0,1.08*N20*(W20-Q20)/1000,"")</f>
        <v/>
      </c>
      <c r="BB20" s="2484"/>
      <c r="BC20" s="2484"/>
      <c r="BD20" s="2484" t="str">
        <f t="shared" si="0"/>
        <v/>
      </c>
      <c r="BE20" s="2484"/>
      <c r="BF20" s="2484"/>
      <c r="BG20" s="2484" t="str">
        <f t="shared" si="1"/>
        <v/>
      </c>
      <c r="BH20" s="2484"/>
      <c r="BI20" s="2484"/>
      <c r="BJ20" s="2484" t="str">
        <f t="shared" si="2"/>
        <v/>
      </c>
      <c r="BK20" s="2484"/>
      <c r="BL20" s="2484"/>
      <c r="BM20" s="2478" t="s">
        <v>99</v>
      </c>
      <c r="BN20" s="2479"/>
      <c r="BO20" s="2480"/>
      <c r="BP20" s="5"/>
      <c r="BQ20" s="5"/>
      <c r="BR20" s="5"/>
      <c r="BS20" s="5"/>
      <c r="BT20" s="5"/>
      <c r="BU20" s="5"/>
      <c r="BV20" s="5"/>
      <c r="BW20" s="5"/>
      <c r="BX20" s="5"/>
      <c r="BY20" s="5"/>
      <c r="BZ20" s="5"/>
      <c r="CA20" s="5"/>
      <c r="CB20" s="5"/>
      <c r="CC20" s="5"/>
      <c r="CD20" s="5"/>
      <c r="CE20" s="5"/>
      <c r="CF20" s="5"/>
    </row>
    <row r="21" spans="1:84" ht="12" customHeight="1" x14ac:dyDescent="0.25">
      <c r="A21" s="2467"/>
      <c r="B21" s="954"/>
      <c r="C21" s="954"/>
      <c r="D21" s="954"/>
      <c r="E21" s="954"/>
      <c r="F21" s="954"/>
      <c r="G21" s="2468"/>
      <c r="H21" s="2472"/>
      <c r="I21" s="2473"/>
      <c r="J21" s="2474"/>
      <c r="K21" s="922" t="s">
        <v>604</v>
      </c>
      <c r="L21" s="923"/>
      <c r="M21" s="924"/>
      <c r="N21" s="2506"/>
      <c r="O21" s="2507"/>
      <c r="P21" s="2508"/>
      <c r="Q21" s="928"/>
      <c r="R21" s="929"/>
      <c r="S21" s="930"/>
      <c r="T21" s="928"/>
      <c r="U21" s="929"/>
      <c r="V21" s="930"/>
      <c r="W21" s="928"/>
      <c r="X21" s="929"/>
      <c r="Y21" s="930"/>
      <c r="Z21" s="928"/>
      <c r="AA21" s="929"/>
      <c r="AB21" s="930"/>
      <c r="AC21" s="928"/>
      <c r="AD21" s="929"/>
      <c r="AE21" s="930"/>
      <c r="AF21" s="928"/>
      <c r="AG21" s="929"/>
      <c r="AH21" s="930"/>
      <c r="AI21" s="932" t="str">
        <f>IFERROR(BG21,"")</f>
        <v/>
      </c>
      <c r="AJ21" s="932"/>
      <c r="AK21" s="932"/>
      <c r="AL21" s="928"/>
      <c r="AM21" s="929"/>
      <c r="AN21" s="930"/>
      <c r="AO21" s="932" t="str">
        <f>BM21</f>
        <v/>
      </c>
      <c r="AP21" s="932"/>
      <c r="AQ21" s="932"/>
      <c r="AR21" s="2356"/>
      <c r="AS21" s="2357"/>
      <c r="AT21" s="2357"/>
      <c r="AU21" s="1069" t="s">
        <v>119</v>
      </c>
      <c r="AV21" s="1070"/>
      <c r="AW21" s="5"/>
      <c r="AX21" s="2375"/>
      <c r="AY21" s="933"/>
      <c r="AZ21" s="933"/>
      <c r="BA21" s="2485" t="str">
        <f>IF(1.08*N21*(W21-Q21)/1000&lt;&gt;0,1.08*N21*(W21-Q21)/1000,"")</f>
        <v/>
      </c>
      <c r="BB21" s="2485"/>
      <c r="BC21" s="2485"/>
      <c r="BD21" s="2485" t="str">
        <f t="shared" si="0"/>
        <v/>
      </c>
      <c r="BE21" s="2485"/>
      <c r="BF21" s="2485"/>
      <c r="BG21" s="2485" t="e">
        <f t="shared" si="1"/>
        <v>#VALUE!</v>
      </c>
      <c r="BH21" s="2485"/>
      <c r="BI21" s="2485"/>
      <c r="BJ21" s="2485" t="str">
        <f t="shared" si="2"/>
        <v/>
      </c>
      <c r="BK21" s="2485"/>
      <c r="BL21" s="2485"/>
      <c r="BM21" s="1059" t="str">
        <f>IFERROR(SQRT(AL21/AL20)*AO20,"")</f>
        <v/>
      </c>
      <c r="BN21" s="1059"/>
      <c r="BO21" s="1517"/>
      <c r="BP21" s="5"/>
      <c r="BQ21" s="5"/>
      <c r="BR21" s="5"/>
      <c r="BS21" s="5"/>
      <c r="BT21" s="5"/>
      <c r="BU21" s="5"/>
      <c r="BV21" s="5"/>
      <c r="BW21" s="5"/>
      <c r="BX21" s="5"/>
      <c r="BY21" s="5"/>
      <c r="BZ21" s="5"/>
      <c r="CA21" s="5"/>
      <c r="CB21" s="5"/>
      <c r="CC21" s="5"/>
      <c r="CD21" s="5"/>
      <c r="CE21" s="5"/>
      <c r="CF21" s="5"/>
    </row>
    <row r="22" spans="1:84" ht="12" customHeight="1" x14ac:dyDescent="0.25">
      <c r="A22" s="2467"/>
      <c r="B22" s="954"/>
      <c r="C22" s="954"/>
      <c r="D22" s="954"/>
      <c r="E22" s="954"/>
      <c r="F22" s="954"/>
      <c r="G22" s="2468"/>
      <c r="H22" s="2486" t="s">
        <v>912</v>
      </c>
      <c r="I22" s="2487"/>
      <c r="J22" s="2488"/>
      <c r="K22" s="2492" t="s">
        <v>533</v>
      </c>
      <c r="L22" s="2493"/>
      <c r="M22" s="2494"/>
      <c r="N22" s="2495"/>
      <c r="O22" s="2495"/>
      <c r="P22" s="2495"/>
      <c r="Q22" s="2496"/>
      <c r="R22" s="2496"/>
      <c r="S22" s="2496"/>
      <c r="T22" s="2496"/>
      <c r="U22" s="2496"/>
      <c r="V22" s="2496"/>
      <c r="W22" s="2496"/>
      <c r="X22" s="2496"/>
      <c r="Y22" s="2496"/>
      <c r="Z22" s="2496"/>
      <c r="AA22" s="2496"/>
      <c r="AB22" s="2496"/>
      <c r="AC22" s="2496"/>
      <c r="AD22" s="2496"/>
      <c r="AE22" s="2496"/>
      <c r="AF22" s="2496"/>
      <c r="AG22" s="2496"/>
      <c r="AH22" s="2496"/>
      <c r="AI22" s="2496"/>
      <c r="AJ22" s="2496"/>
      <c r="AK22" s="2496"/>
      <c r="AL22" s="2496"/>
      <c r="AM22" s="2496"/>
      <c r="AN22" s="2496"/>
      <c r="AO22" s="2496"/>
      <c r="AP22" s="2496"/>
      <c r="AQ22" s="2496"/>
      <c r="AR22" s="2503" t="str">
        <f>IF($A20&lt;&gt;"","---","")</f>
        <v/>
      </c>
      <c r="AS22" s="2504"/>
      <c r="AT22" s="2504"/>
      <c r="AU22" s="2504"/>
      <c r="AV22" s="2505"/>
      <c r="AW22" s="5"/>
      <c r="AX22" s="2500"/>
      <c r="AY22" s="2501"/>
      <c r="AZ22" s="2501"/>
      <c r="BA22" s="2502" t="str">
        <f>IF(1.08*N22*(Q22-W22)/1000&lt;&gt;0,1.08*N22*(Q22-W22)/1000,"")</f>
        <v/>
      </c>
      <c r="BB22" s="2502"/>
      <c r="BC22" s="2502"/>
      <c r="BD22" s="2502" t="str">
        <f t="shared" si="0"/>
        <v/>
      </c>
      <c r="BE22" s="2502"/>
      <c r="BF22" s="2502"/>
      <c r="BG22" s="2502" t="str">
        <f>IF(AO22*500*(AC22-AF22)/1000&lt;&gt;0,AO22*500*(AC22-AF22)/1000,"")</f>
        <v/>
      </c>
      <c r="BH22" s="2502"/>
      <c r="BI22" s="2502"/>
      <c r="BJ22" s="2502" t="str">
        <f t="shared" si="2"/>
        <v/>
      </c>
      <c r="BK22" s="2502"/>
      <c r="BL22" s="2502"/>
      <c r="BM22" s="2497" t="s">
        <v>99</v>
      </c>
      <c r="BN22" s="2498"/>
      <c r="BO22" s="2499"/>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2489"/>
      <c r="I23" s="2490"/>
      <c r="J23" s="2491"/>
      <c r="K23" s="922" t="s">
        <v>604</v>
      </c>
      <c r="L23" s="923"/>
      <c r="M23" s="924"/>
      <c r="N23" s="939"/>
      <c r="O23" s="939"/>
      <c r="P23" s="939"/>
      <c r="Q23" s="933"/>
      <c r="R23" s="933"/>
      <c r="S23" s="933"/>
      <c r="T23" s="933"/>
      <c r="U23" s="933"/>
      <c r="V23" s="933"/>
      <c r="W23" s="933"/>
      <c r="X23" s="933"/>
      <c r="Y23" s="933"/>
      <c r="Z23" s="933"/>
      <c r="AA23" s="933"/>
      <c r="AB23" s="933"/>
      <c r="AC23" s="933"/>
      <c r="AD23" s="933"/>
      <c r="AE23" s="933"/>
      <c r="AF23" s="933"/>
      <c r="AG23" s="933"/>
      <c r="AH23" s="933"/>
      <c r="AI23" s="932" t="str">
        <f>IFERROR(BG23,"")</f>
        <v/>
      </c>
      <c r="AJ23" s="932"/>
      <c r="AK23" s="932"/>
      <c r="AL23" s="933"/>
      <c r="AM23" s="933"/>
      <c r="AN23" s="933"/>
      <c r="AO23" s="932" t="str">
        <f>BM23</f>
        <v/>
      </c>
      <c r="AP23" s="932"/>
      <c r="AQ23" s="932"/>
      <c r="AR23" s="2356"/>
      <c r="AS23" s="2357"/>
      <c r="AT23" s="2357"/>
      <c r="AU23" s="1069" t="s">
        <v>119</v>
      </c>
      <c r="AV23" s="1070"/>
      <c r="AW23" s="5"/>
      <c r="AX23" s="2375"/>
      <c r="AY23" s="933"/>
      <c r="AZ23" s="933"/>
      <c r="BA23" s="2485" t="str">
        <f>IF(1.08*N23*(Q23-W23)/1000&lt;&gt;0,1.08*N23*(Q23-W23)/1000,"")</f>
        <v/>
      </c>
      <c r="BB23" s="2485"/>
      <c r="BC23" s="2485"/>
      <c r="BD23" s="2485" t="str">
        <f t="shared" si="0"/>
        <v/>
      </c>
      <c r="BE23" s="2485"/>
      <c r="BF23" s="2485"/>
      <c r="BG23" s="2485" t="e">
        <f>IF(AO23*500*(AC23-AF23)/1000&lt;&gt;0,AO23*500*(AC23-AF23)/1000,"")</f>
        <v>#VALUE!</v>
      </c>
      <c r="BH23" s="2485"/>
      <c r="BI23" s="2485"/>
      <c r="BJ23" s="2485" t="str">
        <f t="shared" si="2"/>
        <v/>
      </c>
      <c r="BK23" s="2485"/>
      <c r="BL23" s="2485"/>
      <c r="BM23" s="1059" t="str">
        <f>IFERROR(SQRT(AL23/AL22)*AO22,"")</f>
        <v/>
      </c>
      <c r="BN23" s="1059"/>
      <c r="BO23" s="1517"/>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2469" t="s">
        <v>911</v>
      </c>
      <c r="I24" s="2470"/>
      <c r="J24" s="2471"/>
      <c r="K24" s="2475" t="s">
        <v>533</v>
      </c>
      <c r="L24" s="2476"/>
      <c r="M24" s="2477"/>
      <c r="N24" s="2412"/>
      <c r="O24" s="2413"/>
      <c r="P24" s="2414"/>
      <c r="Q24" s="2321"/>
      <c r="R24" s="2322"/>
      <c r="S24" s="2323"/>
      <c r="T24" s="2321"/>
      <c r="U24" s="2322"/>
      <c r="V24" s="2323"/>
      <c r="W24" s="2321"/>
      <c r="X24" s="2322"/>
      <c r="Y24" s="2323"/>
      <c r="Z24" s="2321"/>
      <c r="AA24" s="2322"/>
      <c r="AB24" s="2323"/>
      <c r="AC24" s="2321"/>
      <c r="AD24" s="2322"/>
      <c r="AE24" s="2323"/>
      <c r="AF24" s="2321"/>
      <c r="AG24" s="2322"/>
      <c r="AH24" s="2323"/>
      <c r="AI24" s="2321"/>
      <c r="AJ24" s="2322"/>
      <c r="AK24" s="2323"/>
      <c r="AL24" s="2321"/>
      <c r="AM24" s="2322"/>
      <c r="AN24" s="2323"/>
      <c r="AO24" s="2321"/>
      <c r="AP24" s="2322"/>
      <c r="AQ24" s="2323"/>
      <c r="AR24" s="2481" t="str">
        <f>IF($A24&lt;&gt;"","---","")</f>
        <v/>
      </c>
      <c r="AS24" s="2482"/>
      <c r="AT24" s="2482"/>
      <c r="AU24" s="2482"/>
      <c r="AV24" s="2483"/>
      <c r="AW24" s="5"/>
      <c r="AX24" s="2373"/>
      <c r="AY24" s="2374"/>
      <c r="AZ24" s="2374"/>
      <c r="BA24" s="2484" t="str">
        <f>IF(1.08*N24*(W24-Q24)/1000&lt;&gt;0,1.08*N24*(W24-Q24)/1000,"")</f>
        <v/>
      </c>
      <c r="BB24" s="2484"/>
      <c r="BC24" s="2484"/>
      <c r="BD24" s="2484" t="str">
        <f t="shared" si="0"/>
        <v/>
      </c>
      <c r="BE24" s="2484"/>
      <c r="BF24" s="2484"/>
      <c r="BG24" s="2484" t="str">
        <f t="shared" si="1"/>
        <v/>
      </c>
      <c r="BH24" s="2484"/>
      <c r="BI24" s="2484"/>
      <c r="BJ24" s="2484" t="str">
        <f t="shared" si="2"/>
        <v/>
      </c>
      <c r="BK24" s="2484"/>
      <c r="BL24" s="2484"/>
      <c r="BM24" s="2478" t="s">
        <v>99</v>
      </c>
      <c r="BN24" s="2479"/>
      <c r="BO24" s="2480"/>
      <c r="BP24" s="5"/>
      <c r="BQ24" s="5"/>
      <c r="BR24" s="5"/>
      <c r="BS24" s="5"/>
      <c r="BT24" s="5"/>
      <c r="BU24" s="5"/>
      <c r="BV24" s="5"/>
      <c r="BW24" s="5"/>
      <c r="BX24" s="5"/>
      <c r="BY24" s="5"/>
      <c r="BZ24" s="5"/>
      <c r="CA24" s="5"/>
      <c r="CB24" s="5"/>
      <c r="CC24" s="5"/>
      <c r="CD24" s="5"/>
      <c r="CE24" s="5"/>
      <c r="CF24" s="5"/>
    </row>
    <row r="25" spans="1:84" ht="12" customHeight="1" x14ac:dyDescent="0.25">
      <c r="A25" s="2467"/>
      <c r="B25" s="954"/>
      <c r="C25" s="954"/>
      <c r="D25" s="954"/>
      <c r="E25" s="954"/>
      <c r="F25" s="954"/>
      <c r="G25" s="2468"/>
      <c r="H25" s="2472"/>
      <c r="I25" s="2473"/>
      <c r="J25" s="2474"/>
      <c r="K25" s="922" t="s">
        <v>604</v>
      </c>
      <c r="L25" s="923"/>
      <c r="M25" s="924"/>
      <c r="N25" s="2506"/>
      <c r="O25" s="2507"/>
      <c r="P25" s="2508"/>
      <c r="Q25" s="928"/>
      <c r="R25" s="929"/>
      <c r="S25" s="930"/>
      <c r="T25" s="928"/>
      <c r="U25" s="929"/>
      <c r="V25" s="930"/>
      <c r="W25" s="928"/>
      <c r="X25" s="929"/>
      <c r="Y25" s="930"/>
      <c r="Z25" s="928"/>
      <c r="AA25" s="929"/>
      <c r="AB25" s="930"/>
      <c r="AC25" s="928"/>
      <c r="AD25" s="929"/>
      <c r="AE25" s="930"/>
      <c r="AF25" s="928"/>
      <c r="AG25" s="929"/>
      <c r="AH25" s="930"/>
      <c r="AI25" s="932" t="str">
        <f>IFERROR(BG25,"")</f>
        <v/>
      </c>
      <c r="AJ25" s="932"/>
      <c r="AK25" s="932"/>
      <c r="AL25" s="928"/>
      <c r="AM25" s="929"/>
      <c r="AN25" s="930"/>
      <c r="AO25" s="932" t="str">
        <f>BM25</f>
        <v/>
      </c>
      <c r="AP25" s="932"/>
      <c r="AQ25" s="932"/>
      <c r="AR25" s="2356"/>
      <c r="AS25" s="2357"/>
      <c r="AT25" s="2357"/>
      <c r="AU25" s="1069" t="s">
        <v>119</v>
      </c>
      <c r="AV25" s="1070"/>
      <c r="AW25" s="5"/>
      <c r="AX25" s="2375"/>
      <c r="AY25" s="933"/>
      <c r="AZ25" s="933"/>
      <c r="BA25" s="2485" t="str">
        <f>IF(1.08*N25*(W25-Q25)/1000&lt;&gt;0,1.08*N25*(W25-Q25)/1000,"")</f>
        <v/>
      </c>
      <c r="BB25" s="2485"/>
      <c r="BC25" s="2485"/>
      <c r="BD25" s="2485" t="str">
        <f t="shared" si="0"/>
        <v/>
      </c>
      <c r="BE25" s="2485"/>
      <c r="BF25" s="2485"/>
      <c r="BG25" s="2485" t="e">
        <f t="shared" si="1"/>
        <v>#VALUE!</v>
      </c>
      <c r="BH25" s="2485"/>
      <c r="BI25" s="2485"/>
      <c r="BJ25" s="2485" t="str">
        <f t="shared" si="2"/>
        <v/>
      </c>
      <c r="BK25" s="2485"/>
      <c r="BL25" s="2485"/>
      <c r="BM25" s="1059" t="str">
        <f>IFERROR(SQRT(AL25/AL24)*AO24,"")</f>
        <v/>
      </c>
      <c r="BN25" s="1059"/>
      <c r="BO25" s="1517"/>
      <c r="BP25" s="5"/>
      <c r="BQ25" s="5"/>
      <c r="BR25" s="5"/>
      <c r="BS25" s="5"/>
      <c r="BT25" s="5"/>
      <c r="BU25" s="5"/>
      <c r="BV25" s="5"/>
      <c r="BW25" s="5"/>
      <c r="BX25" s="5"/>
      <c r="BY25" s="5"/>
      <c r="BZ25" s="5"/>
      <c r="CA25" s="5"/>
      <c r="CB25" s="5"/>
      <c r="CC25" s="5"/>
      <c r="CD25" s="5"/>
      <c r="CE25" s="5"/>
      <c r="CF25" s="5"/>
    </row>
    <row r="26" spans="1:84" ht="12" customHeight="1" x14ac:dyDescent="0.25">
      <c r="A26" s="2467"/>
      <c r="B26" s="954"/>
      <c r="C26" s="954"/>
      <c r="D26" s="954"/>
      <c r="E26" s="954"/>
      <c r="F26" s="954"/>
      <c r="G26" s="2468"/>
      <c r="H26" s="2486" t="s">
        <v>912</v>
      </c>
      <c r="I26" s="2487"/>
      <c r="J26" s="2488"/>
      <c r="K26" s="2492" t="s">
        <v>533</v>
      </c>
      <c r="L26" s="2493"/>
      <c r="M26" s="2494"/>
      <c r="N26" s="2495"/>
      <c r="O26" s="2495"/>
      <c r="P26" s="2495"/>
      <c r="Q26" s="2496"/>
      <c r="R26" s="2496"/>
      <c r="S26" s="2496"/>
      <c r="T26" s="2496"/>
      <c r="U26" s="2496"/>
      <c r="V26" s="2496"/>
      <c r="W26" s="2496"/>
      <c r="X26" s="2496"/>
      <c r="Y26" s="2496"/>
      <c r="Z26" s="2496"/>
      <c r="AA26" s="2496"/>
      <c r="AB26" s="2496"/>
      <c r="AC26" s="2496"/>
      <c r="AD26" s="2496"/>
      <c r="AE26" s="2496"/>
      <c r="AF26" s="2496"/>
      <c r="AG26" s="2496"/>
      <c r="AH26" s="2496"/>
      <c r="AI26" s="2496"/>
      <c r="AJ26" s="2496"/>
      <c r="AK26" s="2496"/>
      <c r="AL26" s="2496"/>
      <c r="AM26" s="2496"/>
      <c r="AN26" s="2496"/>
      <c r="AO26" s="2496"/>
      <c r="AP26" s="2496"/>
      <c r="AQ26" s="2496"/>
      <c r="AR26" s="2503" t="str">
        <f>IF($A24&lt;&gt;"","---","")</f>
        <v/>
      </c>
      <c r="AS26" s="2504"/>
      <c r="AT26" s="2504"/>
      <c r="AU26" s="2504"/>
      <c r="AV26" s="2505"/>
      <c r="AW26" s="5"/>
      <c r="AX26" s="2500"/>
      <c r="AY26" s="2501"/>
      <c r="AZ26" s="2501"/>
      <c r="BA26" s="2502" t="str">
        <f>IF(1.08*N26*(Q26-W26)/1000&lt;&gt;0,1.08*N26*(Q26-W26)/1000,"")</f>
        <v/>
      </c>
      <c r="BB26" s="2502"/>
      <c r="BC26" s="2502"/>
      <c r="BD26" s="2502" t="str">
        <f t="shared" si="0"/>
        <v/>
      </c>
      <c r="BE26" s="2502"/>
      <c r="BF26" s="2502"/>
      <c r="BG26" s="2502" t="str">
        <f>IF(AO26*500*(AC26-AF26)/1000&lt;&gt;0,AO26*500*(AC26-AF26)/1000,"")</f>
        <v/>
      </c>
      <c r="BH26" s="2502"/>
      <c r="BI26" s="2502"/>
      <c r="BJ26" s="2502" t="str">
        <f t="shared" si="2"/>
        <v/>
      </c>
      <c r="BK26" s="2502"/>
      <c r="BL26" s="2502"/>
      <c r="BM26" s="2497" t="s">
        <v>99</v>
      </c>
      <c r="BN26" s="2498"/>
      <c r="BO26" s="2499"/>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2489"/>
      <c r="I27" s="2490"/>
      <c r="J27" s="2491"/>
      <c r="K27" s="922" t="s">
        <v>604</v>
      </c>
      <c r="L27" s="923"/>
      <c r="M27" s="924"/>
      <c r="N27" s="939"/>
      <c r="O27" s="939"/>
      <c r="P27" s="939"/>
      <c r="Q27" s="933"/>
      <c r="R27" s="933"/>
      <c r="S27" s="933"/>
      <c r="T27" s="933"/>
      <c r="U27" s="933"/>
      <c r="V27" s="933"/>
      <c r="W27" s="933"/>
      <c r="X27" s="933"/>
      <c r="Y27" s="933"/>
      <c r="Z27" s="933"/>
      <c r="AA27" s="933"/>
      <c r="AB27" s="933"/>
      <c r="AC27" s="933"/>
      <c r="AD27" s="933"/>
      <c r="AE27" s="933"/>
      <c r="AF27" s="933"/>
      <c r="AG27" s="933"/>
      <c r="AH27" s="933"/>
      <c r="AI27" s="932" t="str">
        <f>IFERROR(BG27,"")</f>
        <v/>
      </c>
      <c r="AJ27" s="932"/>
      <c r="AK27" s="932"/>
      <c r="AL27" s="933"/>
      <c r="AM27" s="933"/>
      <c r="AN27" s="933"/>
      <c r="AO27" s="932" t="str">
        <f>BM27</f>
        <v/>
      </c>
      <c r="AP27" s="932"/>
      <c r="AQ27" s="932"/>
      <c r="AR27" s="2356"/>
      <c r="AS27" s="2357"/>
      <c r="AT27" s="2357"/>
      <c r="AU27" s="1069" t="s">
        <v>119</v>
      </c>
      <c r="AV27" s="1070"/>
      <c r="AW27" s="5"/>
      <c r="AX27" s="2375"/>
      <c r="AY27" s="933"/>
      <c r="AZ27" s="933"/>
      <c r="BA27" s="2485" t="str">
        <f>IF(1.08*N27*(Q27-W27)/1000&lt;&gt;0,1.08*N27*(Q27-W27)/1000,"")</f>
        <v/>
      </c>
      <c r="BB27" s="2485"/>
      <c r="BC27" s="2485"/>
      <c r="BD27" s="2485" t="str">
        <f t="shared" si="0"/>
        <v/>
      </c>
      <c r="BE27" s="2485"/>
      <c r="BF27" s="2485"/>
      <c r="BG27" s="2485" t="e">
        <f>IF(AO27*500*(AC27-AF27)/1000&lt;&gt;0,AO27*500*(AC27-AF27)/1000,"")</f>
        <v>#VALUE!</v>
      </c>
      <c r="BH27" s="2485"/>
      <c r="BI27" s="2485"/>
      <c r="BJ27" s="2485" t="str">
        <f t="shared" si="2"/>
        <v/>
      </c>
      <c r="BK27" s="2485"/>
      <c r="BL27" s="2485"/>
      <c r="BM27" s="1059" t="str">
        <f>IFERROR(SQRT(AL27/AL26)*AO26,"")</f>
        <v/>
      </c>
      <c r="BN27" s="1059"/>
      <c r="BO27" s="1517"/>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2469" t="s">
        <v>911</v>
      </c>
      <c r="I28" s="2470"/>
      <c r="J28" s="2471"/>
      <c r="K28" s="2475" t="s">
        <v>533</v>
      </c>
      <c r="L28" s="2476"/>
      <c r="M28" s="2477"/>
      <c r="N28" s="2412"/>
      <c r="O28" s="2413"/>
      <c r="P28" s="2414"/>
      <c r="Q28" s="2321"/>
      <c r="R28" s="2322"/>
      <c r="S28" s="2323"/>
      <c r="T28" s="2321"/>
      <c r="U28" s="2322"/>
      <c r="V28" s="2323"/>
      <c r="W28" s="2321"/>
      <c r="X28" s="2322"/>
      <c r="Y28" s="2323"/>
      <c r="Z28" s="2321"/>
      <c r="AA28" s="2322"/>
      <c r="AB28" s="2323"/>
      <c r="AC28" s="2321"/>
      <c r="AD28" s="2322"/>
      <c r="AE28" s="2323"/>
      <c r="AF28" s="2321"/>
      <c r="AG28" s="2322"/>
      <c r="AH28" s="2323"/>
      <c r="AI28" s="2321"/>
      <c r="AJ28" s="2322"/>
      <c r="AK28" s="2323"/>
      <c r="AL28" s="2321"/>
      <c r="AM28" s="2322"/>
      <c r="AN28" s="2323"/>
      <c r="AO28" s="2321"/>
      <c r="AP28" s="2322"/>
      <c r="AQ28" s="2323"/>
      <c r="AR28" s="2481" t="str">
        <f>IF($A28&lt;&gt;"","---","")</f>
        <v/>
      </c>
      <c r="AS28" s="2482"/>
      <c r="AT28" s="2482"/>
      <c r="AU28" s="2482"/>
      <c r="AV28" s="2483"/>
      <c r="AW28" s="5"/>
      <c r="AX28" s="2373"/>
      <c r="AY28" s="2374"/>
      <c r="AZ28" s="2374"/>
      <c r="BA28" s="2484" t="str">
        <f>IF(1.08*N28*(W28-Q28)/1000&lt;&gt;0,1.08*N28*(W28-Q28)/1000,"")</f>
        <v/>
      </c>
      <c r="BB28" s="2484"/>
      <c r="BC28" s="2484"/>
      <c r="BD28" s="2484" t="str">
        <f t="shared" si="0"/>
        <v/>
      </c>
      <c r="BE28" s="2484"/>
      <c r="BF28" s="2484"/>
      <c r="BG28" s="2484" t="str">
        <f t="shared" si="1"/>
        <v/>
      </c>
      <c r="BH28" s="2484"/>
      <c r="BI28" s="2484"/>
      <c r="BJ28" s="2484" t="str">
        <f t="shared" si="2"/>
        <v/>
      </c>
      <c r="BK28" s="2484"/>
      <c r="BL28" s="2484"/>
      <c r="BM28" s="2478" t="s">
        <v>99</v>
      </c>
      <c r="BN28" s="2479"/>
      <c r="BO28" s="2480"/>
      <c r="BP28" s="5"/>
      <c r="BQ28" s="5"/>
      <c r="BR28" s="5"/>
      <c r="BS28" s="5"/>
      <c r="BT28" s="5"/>
      <c r="BU28" s="5"/>
      <c r="BV28" s="5"/>
      <c r="BW28" s="5"/>
      <c r="BX28" s="5"/>
      <c r="BY28" s="5"/>
      <c r="BZ28" s="5"/>
      <c r="CA28" s="5"/>
      <c r="CB28" s="5"/>
      <c r="CC28" s="5"/>
      <c r="CD28" s="5"/>
      <c r="CE28" s="5"/>
      <c r="CF28" s="5"/>
    </row>
    <row r="29" spans="1:84" ht="12" customHeight="1" x14ac:dyDescent="0.25">
      <c r="A29" s="2467"/>
      <c r="B29" s="954"/>
      <c r="C29" s="954"/>
      <c r="D29" s="954"/>
      <c r="E29" s="954"/>
      <c r="F29" s="954"/>
      <c r="G29" s="2468"/>
      <c r="H29" s="2472"/>
      <c r="I29" s="2473"/>
      <c r="J29" s="2474"/>
      <c r="K29" s="922" t="s">
        <v>604</v>
      </c>
      <c r="L29" s="923"/>
      <c r="M29" s="924"/>
      <c r="N29" s="2506"/>
      <c r="O29" s="2507"/>
      <c r="P29" s="2508"/>
      <c r="Q29" s="928"/>
      <c r="R29" s="929"/>
      <c r="S29" s="930"/>
      <c r="T29" s="928"/>
      <c r="U29" s="929"/>
      <c r="V29" s="930"/>
      <c r="W29" s="928"/>
      <c r="X29" s="929"/>
      <c r="Y29" s="930"/>
      <c r="Z29" s="928"/>
      <c r="AA29" s="929"/>
      <c r="AB29" s="930"/>
      <c r="AC29" s="928"/>
      <c r="AD29" s="929"/>
      <c r="AE29" s="930"/>
      <c r="AF29" s="928"/>
      <c r="AG29" s="929"/>
      <c r="AH29" s="930"/>
      <c r="AI29" s="932" t="str">
        <f>IFERROR(BG29,"")</f>
        <v/>
      </c>
      <c r="AJ29" s="932"/>
      <c r="AK29" s="932"/>
      <c r="AL29" s="928"/>
      <c r="AM29" s="929"/>
      <c r="AN29" s="930"/>
      <c r="AO29" s="932" t="str">
        <f>BM29</f>
        <v/>
      </c>
      <c r="AP29" s="932"/>
      <c r="AQ29" s="932"/>
      <c r="AR29" s="2356"/>
      <c r="AS29" s="2357"/>
      <c r="AT29" s="2357"/>
      <c r="AU29" s="1069" t="s">
        <v>119</v>
      </c>
      <c r="AV29" s="1070"/>
      <c r="AW29" s="5"/>
      <c r="AX29" s="2375"/>
      <c r="AY29" s="933"/>
      <c r="AZ29" s="933"/>
      <c r="BA29" s="2485" t="str">
        <f>IF(1.08*N29*(W29-Q29)/1000&lt;&gt;0,1.08*N29*(W29-Q29)/1000,"")</f>
        <v/>
      </c>
      <c r="BB29" s="2485"/>
      <c r="BC29" s="2485"/>
      <c r="BD29" s="2485" t="str">
        <f t="shared" si="0"/>
        <v/>
      </c>
      <c r="BE29" s="2485"/>
      <c r="BF29" s="2485"/>
      <c r="BG29" s="2485" t="e">
        <f t="shared" si="1"/>
        <v>#VALUE!</v>
      </c>
      <c r="BH29" s="2485"/>
      <c r="BI29" s="2485"/>
      <c r="BJ29" s="2485" t="str">
        <f t="shared" si="2"/>
        <v/>
      </c>
      <c r="BK29" s="2485"/>
      <c r="BL29" s="2485"/>
      <c r="BM29" s="1059" t="str">
        <f>IFERROR(SQRT(AL29/AL28)*AO28,"")</f>
        <v/>
      </c>
      <c r="BN29" s="1059"/>
      <c r="BO29" s="1517"/>
      <c r="BP29" s="5"/>
      <c r="BQ29" s="5"/>
      <c r="BR29" s="5"/>
      <c r="BS29" s="5"/>
      <c r="BT29" s="5"/>
      <c r="BU29" s="5"/>
      <c r="BV29" s="5"/>
      <c r="BW29" s="5"/>
      <c r="BX29" s="5"/>
      <c r="BY29" s="5"/>
      <c r="BZ29" s="5"/>
      <c r="CA29" s="5"/>
      <c r="CB29" s="5"/>
      <c r="CC29" s="5"/>
      <c r="CD29" s="5"/>
      <c r="CE29" s="5"/>
      <c r="CF29" s="5"/>
    </row>
    <row r="30" spans="1:84" ht="12" customHeight="1" x14ac:dyDescent="0.25">
      <c r="A30" s="2467"/>
      <c r="B30" s="954"/>
      <c r="C30" s="954"/>
      <c r="D30" s="954"/>
      <c r="E30" s="954"/>
      <c r="F30" s="954"/>
      <c r="G30" s="2468"/>
      <c r="H30" s="2486" t="s">
        <v>912</v>
      </c>
      <c r="I30" s="2487"/>
      <c r="J30" s="2488"/>
      <c r="K30" s="2492" t="s">
        <v>533</v>
      </c>
      <c r="L30" s="2493"/>
      <c r="M30" s="2494"/>
      <c r="N30" s="2495"/>
      <c r="O30" s="2495"/>
      <c r="P30" s="2495"/>
      <c r="Q30" s="2496"/>
      <c r="R30" s="2496"/>
      <c r="S30" s="2496"/>
      <c r="T30" s="2496"/>
      <c r="U30" s="2496"/>
      <c r="V30" s="2496"/>
      <c r="W30" s="2496"/>
      <c r="X30" s="2496"/>
      <c r="Y30" s="2496"/>
      <c r="Z30" s="2496"/>
      <c r="AA30" s="2496"/>
      <c r="AB30" s="2496"/>
      <c r="AC30" s="2496"/>
      <c r="AD30" s="2496"/>
      <c r="AE30" s="2496"/>
      <c r="AF30" s="2496"/>
      <c r="AG30" s="2496"/>
      <c r="AH30" s="2496"/>
      <c r="AI30" s="2496"/>
      <c r="AJ30" s="2496"/>
      <c r="AK30" s="2496"/>
      <c r="AL30" s="2496"/>
      <c r="AM30" s="2496"/>
      <c r="AN30" s="2496"/>
      <c r="AO30" s="2496"/>
      <c r="AP30" s="2496"/>
      <c r="AQ30" s="2496"/>
      <c r="AR30" s="2503" t="str">
        <f>IF($A28&lt;&gt;"","---","")</f>
        <v/>
      </c>
      <c r="AS30" s="2504"/>
      <c r="AT30" s="2504"/>
      <c r="AU30" s="2504"/>
      <c r="AV30" s="2505"/>
      <c r="AW30" s="5"/>
      <c r="AX30" s="2500"/>
      <c r="AY30" s="2501"/>
      <c r="AZ30" s="2501"/>
      <c r="BA30" s="2502" t="str">
        <f>IF(1.08*N30*(Q30-W30)/1000&lt;&gt;0,1.08*N30*(Q30-W30)/1000,"")</f>
        <v/>
      </c>
      <c r="BB30" s="2502"/>
      <c r="BC30" s="2502"/>
      <c r="BD30" s="2502" t="str">
        <f t="shared" si="0"/>
        <v/>
      </c>
      <c r="BE30" s="2502"/>
      <c r="BF30" s="2502"/>
      <c r="BG30" s="2502" t="str">
        <f>IF(AO30*500*(AC30-AF30)/1000&lt;&gt;0,AO30*500*(AC30-AF30)/1000,"")</f>
        <v/>
      </c>
      <c r="BH30" s="2502"/>
      <c r="BI30" s="2502"/>
      <c r="BJ30" s="2502" t="str">
        <f t="shared" si="2"/>
        <v/>
      </c>
      <c r="BK30" s="2502"/>
      <c r="BL30" s="2502"/>
      <c r="BM30" s="2497" t="s">
        <v>99</v>
      </c>
      <c r="BN30" s="2498"/>
      <c r="BO30" s="2499"/>
      <c r="BP30" s="5"/>
      <c r="BQ30" s="5"/>
      <c r="BR30" s="5"/>
      <c r="BS30" s="5"/>
      <c r="BT30" s="5"/>
      <c r="BU30" s="5"/>
      <c r="BV30" s="5"/>
      <c r="BW30" s="5"/>
      <c r="BX30" s="5"/>
      <c r="BY30" s="5"/>
      <c r="BZ30" s="5"/>
      <c r="CA30" s="5"/>
      <c r="CB30" s="5"/>
      <c r="CC30" s="5"/>
      <c r="CD30" s="5"/>
      <c r="CE30" s="5"/>
      <c r="CF30" s="5"/>
    </row>
    <row r="31" spans="1:84" ht="12" customHeight="1" thickBot="1" x14ac:dyDescent="0.3">
      <c r="A31" s="889"/>
      <c r="B31" s="890"/>
      <c r="C31" s="890"/>
      <c r="D31" s="890"/>
      <c r="E31" s="890"/>
      <c r="F31" s="890"/>
      <c r="G31" s="891"/>
      <c r="H31" s="2511"/>
      <c r="I31" s="2512"/>
      <c r="J31" s="2513"/>
      <c r="K31" s="900" t="s">
        <v>604</v>
      </c>
      <c r="L31" s="901"/>
      <c r="M31" s="902"/>
      <c r="N31" s="2514"/>
      <c r="O31" s="2514"/>
      <c r="P31" s="2514"/>
      <c r="Q31" s="908"/>
      <c r="R31" s="908"/>
      <c r="S31" s="908"/>
      <c r="T31" s="908"/>
      <c r="U31" s="908"/>
      <c r="V31" s="908"/>
      <c r="W31" s="908"/>
      <c r="X31" s="908"/>
      <c r="Y31" s="908"/>
      <c r="Z31" s="908"/>
      <c r="AA31" s="908"/>
      <c r="AB31" s="908"/>
      <c r="AC31" s="908"/>
      <c r="AD31" s="908"/>
      <c r="AE31" s="908"/>
      <c r="AF31" s="908"/>
      <c r="AG31" s="908"/>
      <c r="AH31" s="908"/>
      <c r="AI31" s="907" t="str">
        <f>IFERROR(BG31,"")</f>
        <v/>
      </c>
      <c r="AJ31" s="907"/>
      <c r="AK31" s="907"/>
      <c r="AL31" s="908"/>
      <c r="AM31" s="908"/>
      <c r="AN31" s="908"/>
      <c r="AO31" s="907" t="str">
        <f>BM31</f>
        <v/>
      </c>
      <c r="AP31" s="907"/>
      <c r="AQ31" s="907"/>
      <c r="AR31" s="2384"/>
      <c r="AS31" s="2385"/>
      <c r="AT31" s="2385"/>
      <c r="AU31" s="1088" t="s">
        <v>119</v>
      </c>
      <c r="AV31" s="1089"/>
      <c r="AW31" s="5"/>
      <c r="AX31" s="2383"/>
      <c r="AY31" s="908"/>
      <c r="AZ31" s="908"/>
      <c r="BA31" s="2515" t="str">
        <f>IF(1.08*N31*(Q31-W31)/1000&lt;&gt;0,1.08*N31*(Q31-W31)/1000,"")</f>
        <v/>
      </c>
      <c r="BB31" s="2515"/>
      <c r="BC31" s="2515"/>
      <c r="BD31" s="907" t="str">
        <f t="shared" si="0"/>
        <v/>
      </c>
      <c r="BE31" s="907"/>
      <c r="BF31" s="907"/>
      <c r="BG31" s="907" t="e">
        <f>IF(AO31*500*(AC31-AF31)/1000&lt;&gt;0,AO31*500*(AC31-AF31)/1000,"")</f>
        <v>#VALUE!</v>
      </c>
      <c r="BH31" s="907"/>
      <c r="BI31" s="907"/>
      <c r="BJ31" s="907" t="str">
        <f t="shared" si="2"/>
        <v/>
      </c>
      <c r="BK31" s="907"/>
      <c r="BL31" s="907"/>
      <c r="BM31" s="2509" t="str">
        <f>IFERROR(SQRT(AL31/AL30)*AO30,"")</f>
        <v/>
      </c>
      <c r="BN31" s="2509"/>
      <c r="BO31" s="2510"/>
      <c r="BP31" s="5"/>
      <c r="BQ31" s="5"/>
      <c r="BR31" s="5"/>
      <c r="BS31" s="5"/>
      <c r="BT31" s="5"/>
      <c r="BU31" s="5"/>
      <c r="BV31" s="5"/>
      <c r="BW31" s="5"/>
      <c r="BX31" s="5"/>
      <c r="BY31" s="5"/>
      <c r="BZ31" s="5"/>
      <c r="CA31" s="5"/>
      <c r="CB31" s="5"/>
      <c r="CC31" s="5"/>
      <c r="CD31" s="5"/>
      <c r="CE31" s="5"/>
      <c r="CF31" s="5"/>
    </row>
    <row r="32" spans="1:84" ht="12" customHeight="1" x14ac:dyDescent="0.25">
      <c r="A32" s="23"/>
      <c r="B32" s="23"/>
      <c r="C32" s="23"/>
      <c r="D32" s="23"/>
      <c r="E32" s="23"/>
      <c r="F32" s="23"/>
      <c r="G32" s="23"/>
      <c r="H32" s="445" t="s">
        <v>101</v>
      </c>
      <c r="I32" s="445"/>
      <c r="J32" s="445"/>
      <c r="K32" s="445"/>
      <c r="L32" s="445"/>
      <c r="M32" s="445"/>
      <c r="N32" s="668"/>
      <c r="O32" s="668"/>
      <c r="P32" s="668"/>
      <c r="Q32" s="669"/>
      <c r="R32" s="669"/>
      <c r="S32" s="669"/>
      <c r="T32" s="669"/>
      <c r="U32" s="669"/>
      <c r="V32" s="669"/>
      <c r="W32" s="669"/>
      <c r="X32" s="669"/>
      <c r="Y32" s="669"/>
      <c r="Z32" s="669"/>
      <c r="AA32" s="669"/>
      <c r="AB32" s="669"/>
      <c r="AC32" s="669"/>
      <c r="AD32" s="669"/>
      <c r="AE32" s="669"/>
      <c r="AF32" s="669"/>
      <c r="AG32" s="669"/>
      <c r="AH32" s="669"/>
      <c r="AI32" s="669"/>
      <c r="AJ32" s="669"/>
      <c r="AK32" s="669"/>
      <c r="AL32" s="669"/>
      <c r="AM32" s="669"/>
      <c r="AN32" s="669"/>
      <c r="AO32" s="669"/>
      <c r="AP32" s="669"/>
      <c r="AQ32" s="669"/>
      <c r="AR32" s="669"/>
      <c r="AS32" s="669"/>
      <c r="AT32" s="669"/>
      <c r="AU32" s="669"/>
      <c r="AV32" s="669"/>
      <c r="AW32" s="5"/>
      <c r="AX32" s="5"/>
      <c r="AY32" s="5"/>
      <c r="AZ32" s="5"/>
      <c r="BA32" s="5"/>
      <c r="BB32" s="5"/>
      <c r="BC32" s="5"/>
      <c r="BD32" s="5"/>
      <c r="BE32" s="5"/>
      <c r="BF32" s="5"/>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445" t="s">
        <v>101</v>
      </c>
      <c r="I33" s="445"/>
      <c r="J33" s="445"/>
      <c r="K33" s="445"/>
      <c r="L33" s="445"/>
      <c r="M33" s="445"/>
      <c r="N33" s="670"/>
      <c r="O33" s="670"/>
      <c r="P33" s="670"/>
      <c r="Q33" s="579"/>
      <c r="R33" s="579"/>
      <c r="S33" s="579"/>
      <c r="T33" s="579"/>
      <c r="U33" s="579"/>
      <c r="V33" s="579"/>
      <c r="W33" s="579"/>
      <c r="X33" s="579"/>
      <c r="Y33" s="579"/>
      <c r="Z33" s="579"/>
      <c r="AA33" s="579"/>
      <c r="AB33" s="579"/>
      <c r="AC33" s="579"/>
      <c r="AD33" s="579"/>
      <c r="AE33" s="579"/>
      <c r="AF33" s="579"/>
      <c r="AG33" s="579"/>
      <c r="AH33" s="579"/>
      <c r="AI33" s="579"/>
      <c r="AJ33" s="579"/>
      <c r="AK33" s="579"/>
      <c r="AL33" s="579"/>
      <c r="AM33" s="579"/>
      <c r="AN33" s="579"/>
      <c r="AO33" s="579"/>
      <c r="AP33" s="579"/>
      <c r="AQ33" s="579"/>
      <c r="AR33" s="579"/>
      <c r="AS33" s="579"/>
      <c r="AT33" s="579"/>
      <c r="AU33" s="579"/>
      <c r="AV33" s="579"/>
      <c r="AW33" s="5"/>
      <c r="AX33" s="5"/>
      <c r="AY33" s="5"/>
      <c r="AZ33" s="5"/>
      <c r="BA33" s="5"/>
      <c r="BB33" s="5"/>
      <c r="BC33" s="5"/>
      <c r="BD33" s="5"/>
      <c r="BE33" s="5"/>
      <c r="BF33" s="5"/>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thickBot="1" x14ac:dyDescent="0.3">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23"/>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876"/>
      <c r="AK35" s="876"/>
      <c r="AL35" s="876"/>
      <c r="AM35" s="876"/>
      <c r="AN35" s="876"/>
      <c r="AO35" s="876"/>
      <c r="AP35" s="876"/>
      <c r="AQ35" s="876"/>
      <c r="AR35" s="876"/>
      <c r="AS35" s="876"/>
      <c r="AT35" s="876"/>
      <c r="AU35" s="876"/>
      <c r="AV35" s="876"/>
      <c r="AW35" s="5"/>
      <c r="AX35" s="955" t="s">
        <v>696</v>
      </c>
      <c r="AY35" s="956"/>
      <c r="AZ35" s="956"/>
      <c r="BA35" s="956"/>
      <c r="BB35" s="956"/>
      <c r="BC35" s="956"/>
      <c r="BD35" s="956"/>
      <c r="BE35" s="956"/>
      <c r="BF35" s="956"/>
      <c r="BG35" s="956"/>
      <c r="BH35" s="956"/>
      <c r="BI35" s="956"/>
      <c r="BJ35" s="956"/>
      <c r="BK35" s="956"/>
      <c r="BL35" s="957"/>
      <c r="BM35" s="5"/>
      <c r="BN35" s="5"/>
      <c r="BO35" s="5"/>
      <c r="BP35" s="5"/>
      <c r="BQ35" s="5"/>
      <c r="BR35" s="5"/>
      <c r="BS35" s="5"/>
      <c r="BT35" s="5"/>
      <c r="BU35" s="5"/>
      <c r="BV35" s="5"/>
      <c r="BW35" s="5"/>
      <c r="BX35" s="5"/>
      <c r="BY35" s="5"/>
      <c r="BZ35" s="5"/>
      <c r="CA35" s="5"/>
      <c r="CB35" s="5"/>
      <c r="CC35" s="5"/>
      <c r="CD35" s="5"/>
      <c r="CE35" s="5"/>
      <c r="CF35" s="5"/>
    </row>
    <row r="36" spans="1:84" ht="12" customHeight="1" thickTop="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973"/>
      <c r="AY36" s="974"/>
      <c r="AZ36" s="974"/>
      <c r="BA36" s="974"/>
      <c r="BB36" s="975"/>
      <c r="BC36" s="976"/>
      <c r="BD36" s="974"/>
      <c r="BE36" s="974"/>
      <c r="BF36" s="974"/>
      <c r="BG36" s="975"/>
      <c r="BH36" s="976"/>
      <c r="BI36" s="974"/>
      <c r="BJ36" s="974"/>
      <c r="BK36" s="974"/>
      <c r="BL36" s="977"/>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969"/>
      <c r="AY37" s="945"/>
      <c r="AZ37" s="945"/>
      <c r="BA37" s="945"/>
      <c r="BB37" s="946"/>
      <c r="BC37" s="944"/>
      <c r="BD37" s="945"/>
      <c r="BE37" s="945"/>
      <c r="BF37" s="945"/>
      <c r="BG37" s="946"/>
      <c r="BH37" s="944"/>
      <c r="BI37" s="945"/>
      <c r="BJ37" s="945"/>
      <c r="BK37" s="945"/>
      <c r="BL37" s="949"/>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969"/>
      <c r="AY38" s="945"/>
      <c r="AZ38" s="945"/>
      <c r="BA38" s="945"/>
      <c r="BB38" s="946"/>
      <c r="BC38" s="944"/>
      <c r="BD38" s="945"/>
      <c r="BE38" s="945"/>
      <c r="BF38" s="945"/>
      <c r="BG38" s="946"/>
      <c r="BH38" s="944"/>
      <c r="BI38" s="945"/>
      <c r="BJ38" s="945"/>
      <c r="BK38" s="945"/>
      <c r="BL38" s="949"/>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969"/>
      <c r="AY39" s="945"/>
      <c r="AZ39" s="945"/>
      <c r="BA39" s="945"/>
      <c r="BB39" s="946"/>
      <c r="BC39" s="944"/>
      <c r="BD39" s="945"/>
      <c r="BE39" s="945"/>
      <c r="BF39" s="945"/>
      <c r="BG39" s="946"/>
      <c r="BH39" s="944"/>
      <c r="BI39" s="945"/>
      <c r="BJ39" s="945"/>
      <c r="BK39" s="945"/>
      <c r="BL39" s="949"/>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969"/>
      <c r="AY40" s="945"/>
      <c r="AZ40" s="945"/>
      <c r="BA40" s="945"/>
      <c r="BB40" s="946"/>
      <c r="BC40" s="944"/>
      <c r="BD40" s="945"/>
      <c r="BE40" s="945"/>
      <c r="BF40" s="945"/>
      <c r="BG40" s="946"/>
      <c r="BH40" s="944"/>
      <c r="BI40" s="945"/>
      <c r="BJ40" s="945"/>
      <c r="BK40" s="945"/>
      <c r="BL40" s="949"/>
      <c r="BM40" s="5"/>
      <c r="BN40" s="5"/>
      <c r="BO40" s="5"/>
      <c r="BP40" s="5"/>
      <c r="BQ40" s="5"/>
      <c r="BR40" s="5"/>
      <c r="BS40" s="5"/>
      <c r="BT40" s="5"/>
      <c r="BU40" s="5"/>
      <c r="BV40" s="5"/>
      <c r="BW40" s="5"/>
      <c r="BX40" s="5"/>
      <c r="BY40" s="5"/>
      <c r="BZ40" s="5"/>
      <c r="CA40" s="5"/>
      <c r="CB40" s="5"/>
      <c r="CC40" s="5"/>
      <c r="CD40" s="5"/>
      <c r="CE40" s="5"/>
      <c r="CF40" s="5"/>
    </row>
    <row r="41" spans="1:84" ht="12" customHeight="1" thickBot="1" x14ac:dyDescent="0.3">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952"/>
      <c r="AY41" s="942"/>
      <c r="AZ41" s="942"/>
      <c r="BA41" s="942"/>
      <c r="BB41" s="943"/>
      <c r="BC41" s="941"/>
      <c r="BD41" s="942"/>
      <c r="BE41" s="942"/>
      <c r="BF41" s="942"/>
      <c r="BG41" s="943"/>
      <c r="BH41" s="941"/>
      <c r="BI41" s="942"/>
      <c r="BJ41" s="942"/>
      <c r="BK41" s="942"/>
      <c r="BL41" s="951"/>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441">
    <mergeCell ref="A42:D42"/>
    <mergeCell ref="E42:K42"/>
    <mergeCell ref="AD42:AH42"/>
    <mergeCell ref="AI42:AV42"/>
    <mergeCell ref="B40:AV40"/>
    <mergeCell ref="AX40:BB40"/>
    <mergeCell ref="BC40:BG40"/>
    <mergeCell ref="BH40:BL40"/>
    <mergeCell ref="AX41:BB41"/>
    <mergeCell ref="BC41:BG41"/>
    <mergeCell ref="BH41:BL41"/>
    <mergeCell ref="B39:AV39"/>
    <mergeCell ref="AX39:BB39"/>
    <mergeCell ref="BC39:BG39"/>
    <mergeCell ref="BH39:BL39"/>
    <mergeCell ref="B36:AV36"/>
    <mergeCell ref="AX36:BB36"/>
    <mergeCell ref="BC36:BG36"/>
    <mergeCell ref="BH36:BL36"/>
    <mergeCell ref="B37:AV37"/>
    <mergeCell ref="AX37:BB37"/>
    <mergeCell ref="BC37:BG37"/>
    <mergeCell ref="BH37:BL37"/>
    <mergeCell ref="Z31:AB31"/>
    <mergeCell ref="AC31:AE31"/>
    <mergeCell ref="AF31:AH31"/>
    <mergeCell ref="BD31:BF31"/>
    <mergeCell ref="BG31:BI31"/>
    <mergeCell ref="AI31:AK31"/>
    <mergeCell ref="AR30:AV30"/>
    <mergeCell ref="B38:AV38"/>
    <mergeCell ref="AX38:BB38"/>
    <mergeCell ref="BC38:BG38"/>
    <mergeCell ref="BH38:BL38"/>
    <mergeCell ref="AL30:AN30"/>
    <mergeCell ref="AO30:AQ30"/>
    <mergeCell ref="BJ31:BL31"/>
    <mergeCell ref="K30:M30"/>
    <mergeCell ref="N30:P30"/>
    <mergeCell ref="AX30:AZ30"/>
    <mergeCell ref="BA30:BC30"/>
    <mergeCell ref="BD30:BF30"/>
    <mergeCell ref="BG30:BI30"/>
    <mergeCell ref="BJ30:BL30"/>
    <mergeCell ref="Z30:AB30"/>
    <mergeCell ref="AC30:AE30"/>
    <mergeCell ref="AF30:AH30"/>
    <mergeCell ref="Q29:S29"/>
    <mergeCell ref="T29:V29"/>
    <mergeCell ref="W29:Y29"/>
    <mergeCell ref="Z29:AB29"/>
    <mergeCell ref="AC29:AE29"/>
    <mergeCell ref="BM31:BO31"/>
    <mergeCell ref="B35:AV35"/>
    <mergeCell ref="AX35:BL35"/>
    <mergeCell ref="AL31:AN31"/>
    <mergeCell ref="AO31:AQ31"/>
    <mergeCell ref="AR31:AT31"/>
    <mergeCell ref="AU31:AV31"/>
    <mergeCell ref="AX31:AZ31"/>
    <mergeCell ref="BA31:BC31"/>
    <mergeCell ref="H30:J31"/>
    <mergeCell ref="Q30:S30"/>
    <mergeCell ref="T30:V30"/>
    <mergeCell ref="W30:Y30"/>
    <mergeCell ref="BM30:BO30"/>
    <mergeCell ref="K31:M31"/>
    <mergeCell ref="N31:P31"/>
    <mergeCell ref="Q31:S31"/>
    <mergeCell ref="T31:V31"/>
    <mergeCell ref="W31:Y31"/>
    <mergeCell ref="AI30:AK30"/>
    <mergeCell ref="BM29:BO29"/>
    <mergeCell ref="AF29:AH29"/>
    <mergeCell ref="AI29:AK29"/>
    <mergeCell ref="AL29:AN29"/>
    <mergeCell ref="AO29:AQ29"/>
    <mergeCell ref="AR29:AT29"/>
    <mergeCell ref="AU29:AV29"/>
    <mergeCell ref="AX29:AZ29"/>
    <mergeCell ref="BA29:BC29"/>
    <mergeCell ref="BD29:BF29"/>
    <mergeCell ref="BG29:BI29"/>
    <mergeCell ref="BJ29:BL29"/>
    <mergeCell ref="AR28:AV28"/>
    <mergeCell ref="AX28:AZ28"/>
    <mergeCell ref="BA28:BC28"/>
    <mergeCell ref="BD28:BF28"/>
    <mergeCell ref="AL28:AN28"/>
    <mergeCell ref="T28:V28"/>
    <mergeCell ref="W28:Y28"/>
    <mergeCell ref="Z28:AB28"/>
    <mergeCell ref="AC28:AE28"/>
    <mergeCell ref="AF28:AH28"/>
    <mergeCell ref="AI28:AK28"/>
    <mergeCell ref="BJ27:BL27"/>
    <mergeCell ref="BM27:BO27"/>
    <mergeCell ref="A28:G31"/>
    <mergeCell ref="H28:J29"/>
    <mergeCell ref="K28:M28"/>
    <mergeCell ref="N28:P28"/>
    <mergeCell ref="Q28:S28"/>
    <mergeCell ref="AI27:AK27"/>
    <mergeCell ref="AL27:AN27"/>
    <mergeCell ref="AO27:AQ27"/>
    <mergeCell ref="AR27:AT27"/>
    <mergeCell ref="AU27:AV27"/>
    <mergeCell ref="AX27:AZ27"/>
    <mergeCell ref="BG28:BI28"/>
    <mergeCell ref="BJ28:BL28"/>
    <mergeCell ref="BM28:BO28"/>
    <mergeCell ref="K29:M29"/>
    <mergeCell ref="N29:P29"/>
    <mergeCell ref="AC27:AE27"/>
    <mergeCell ref="AF27:AH27"/>
    <mergeCell ref="BA27:BC27"/>
    <mergeCell ref="BD27:BF27"/>
    <mergeCell ref="BG27:BI27"/>
    <mergeCell ref="AO28:AQ28"/>
    <mergeCell ref="AO26:AQ26"/>
    <mergeCell ref="AR26:AV26"/>
    <mergeCell ref="AX26:AZ26"/>
    <mergeCell ref="BA26:BC26"/>
    <mergeCell ref="BD26:BF26"/>
    <mergeCell ref="BG26:BI26"/>
    <mergeCell ref="W26:Y26"/>
    <mergeCell ref="Z26:AB26"/>
    <mergeCell ref="AC26:AE26"/>
    <mergeCell ref="AF26:AH26"/>
    <mergeCell ref="AI26:AK26"/>
    <mergeCell ref="AL26:AN26"/>
    <mergeCell ref="BA25:BC25"/>
    <mergeCell ref="BD25:BF25"/>
    <mergeCell ref="BG25:BI25"/>
    <mergeCell ref="BJ25:BL25"/>
    <mergeCell ref="BM25:BO25"/>
    <mergeCell ref="H26:J27"/>
    <mergeCell ref="K26:M26"/>
    <mergeCell ref="N26:P26"/>
    <mergeCell ref="Q26:S26"/>
    <mergeCell ref="T26:V26"/>
    <mergeCell ref="AI25:AK25"/>
    <mergeCell ref="AL25:AN25"/>
    <mergeCell ref="AO25:AQ25"/>
    <mergeCell ref="AR25:AT25"/>
    <mergeCell ref="AU25:AV25"/>
    <mergeCell ref="AX25:AZ25"/>
    <mergeCell ref="BJ26:BL26"/>
    <mergeCell ref="BM26:BO26"/>
    <mergeCell ref="K27:M27"/>
    <mergeCell ref="N27:P27"/>
    <mergeCell ref="Q27:S27"/>
    <mergeCell ref="T27:V27"/>
    <mergeCell ref="W27:Y27"/>
    <mergeCell ref="Z27:AB27"/>
    <mergeCell ref="BA24:BC24"/>
    <mergeCell ref="BD24:BF24"/>
    <mergeCell ref="BG24:BI24"/>
    <mergeCell ref="W24:Y24"/>
    <mergeCell ref="Z24:AB24"/>
    <mergeCell ref="AC24:AE24"/>
    <mergeCell ref="AF24:AH24"/>
    <mergeCell ref="AI24:AK24"/>
    <mergeCell ref="AL24:AN24"/>
    <mergeCell ref="Q25:S25"/>
    <mergeCell ref="T25:V25"/>
    <mergeCell ref="W25:Y25"/>
    <mergeCell ref="Z25:AB25"/>
    <mergeCell ref="AC25:AE25"/>
    <mergeCell ref="AF25:AH25"/>
    <mergeCell ref="AO24:AQ24"/>
    <mergeCell ref="AR24:AV24"/>
    <mergeCell ref="AX24:AZ24"/>
    <mergeCell ref="BD23:BF23"/>
    <mergeCell ref="BG23:BI23"/>
    <mergeCell ref="BJ23:BL23"/>
    <mergeCell ref="BM23:BO23"/>
    <mergeCell ref="A24:G27"/>
    <mergeCell ref="H24:J25"/>
    <mergeCell ref="K24:M24"/>
    <mergeCell ref="N24:P24"/>
    <mergeCell ref="Q24:S24"/>
    <mergeCell ref="T24:V24"/>
    <mergeCell ref="AL23:AN23"/>
    <mergeCell ref="AO23:AQ23"/>
    <mergeCell ref="AR23:AT23"/>
    <mergeCell ref="AU23:AV23"/>
    <mergeCell ref="AX23:AZ23"/>
    <mergeCell ref="BA23:BC23"/>
    <mergeCell ref="H22:J23"/>
    <mergeCell ref="Q22:S22"/>
    <mergeCell ref="T22:V22"/>
    <mergeCell ref="W22:Y22"/>
    <mergeCell ref="BJ24:BL24"/>
    <mergeCell ref="BM24:BO24"/>
    <mergeCell ref="K25:M25"/>
    <mergeCell ref="N25:P25"/>
    <mergeCell ref="BM22:BO22"/>
    <mergeCell ref="K23:M23"/>
    <mergeCell ref="N23:P23"/>
    <mergeCell ref="Q23:S23"/>
    <mergeCell ref="T23:V23"/>
    <mergeCell ref="W23:Y23"/>
    <mergeCell ref="Z23:AB23"/>
    <mergeCell ref="AC23:AE23"/>
    <mergeCell ref="AF23:AH23"/>
    <mergeCell ref="AI23:AK23"/>
    <mergeCell ref="AR22:AV22"/>
    <mergeCell ref="AX22:AZ22"/>
    <mergeCell ref="BA22:BC22"/>
    <mergeCell ref="BD22:BF22"/>
    <mergeCell ref="BG22:BI22"/>
    <mergeCell ref="BJ22:BL22"/>
    <mergeCell ref="Z22:AB22"/>
    <mergeCell ref="AC22:AE22"/>
    <mergeCell ref="AF22:AH22"/>
    <mergeCell ref="AI22:AK22"/>
    <mergeCell ref="AL22:AN22"/>
    <mergeCell ref="AO22:AQ22"/>
    <mergeCell ref="K22:M22"/>
    <mergeCell ref="N22:P22"/>
    <mergeCell ref="BG21:BI21"/>
    <mergeCell ref="BJ21:BL21"/>
    <mergeCell ref="BM21:BO21"/>
    <mergeCell ref="AF21:AH21"/>
    <mergeCell ref="AI21:AK21"/>
    <mergeCell ref="AL21:AN21"/>
    <mergeCell ref="AO21:AQ21"/>
    <mergeCell ref="AR21:AT21"/>
    <mergeCell ref="AU21:AV21"/>
    <mergeCell ref="Z21:AB21"/>
    <mergeCell ref="AC21:AE21"/>
    <mergeCell ref="AL20:AN20"/>
    <mergeCell ref="AO20:AQ20"/>
    <mergeCell ref="AR20:AV20"/>
    <mergeCell ref="AX20:AZ20"/>
    <mergeCell ref="BA20:BC20"/>
    <mergeCell ref="BD20:BF20"/>
    <mergeCell ref="T20:V20"/>
    <mergeCell ref="W20:Y20"/>
    <mergeCell ref="Z20:AB20"/>
    <mergeCell ref="AC20:AE20"/>
    <mergeCell ref="AF20:AH20"/>
    <mergeCell ref="AI20:AK20"/>
    <mergeCell ref="AX21:AZ21"/>
    <mergeCell ref="BA21:BC21"/>
    <mergeCell ref="BD21:BF21"/>
    <mergeCell ref="BA19:BC19"/>
    <mergeCell ref="BD19:BF19"/>
    <mergeCell ref="BG19:BI19"/>
    <mergeCell ref="BJ19:BL19"/>
    <mergeCell ref="BM19:BO19"/>
    <mergeCell ref="A20:G23"/>
    <mergeCell ref="H20:J21"/>
    <mergeCell ref="K20:M20"/>
    <mergeCell ref="N20:P20"/>
    <mergeCell ref="Q20:S20"/>
    <mergeCell ref="AI19:AK19"/>
    <mergeCell ref="AL19:AN19"/>
    <mergeCell ref="AO19:AQ19"/>
    <mergeCell ref="AR19:AT19"/>
    <mergeCell ref="AU19:AV19"/>
    <mergeCell ref="AX19:AZ19"/>
    <mergeCell ref="BG20:BI20"/>
    <mergeCell ref="BJ20:BL20"/>
    <mergeCell ref="BM20:BO20"/>
    <mergeCell ref="K21:M21"/>
    <mergeCell ref="N21:P21"/>
    <mergeCell ref="Q21:S21"/>
    <mergeCell ref="T21:V21"/>
    <mergeCell ref="W21:Y21"/>
    <mergeCell ref="AR18:AV18"/>
    <mergeCell ref="AX18:AZ18"/>
    <mergeCell ref="BA18:BC18"/>
    <mergeCell ref="BD18:BF18"/>
    <mergeCell ref="BG18:BI18"/>
    <mergeCell ref="W18:Y18"/>
    <mergeCell ref="Z18:AB18"/>
    <mergeCell ref="AC18:AE18"/>
    <mergeCell ref="AF18:AH18"/>
    <mergeCell ref="AI18:AK18"/>
    <mergeCell ref="AL18:AN18"/>
    <mergeCell ref="BJ17:BL17"/>
    <mergeCell ref="BM17:BO17"/>
    <mergeCell ref="H18:J19"/>
    <mergeCell ref="K18:M18"/>
    <mergeCell ref="N18:P18"/>
    <mergeCell ref="Q18:S18"/>
    <mergeCell ref="T18:V18"/>
    <mergeCell ref="AI17:AK17"/>
    <mergeCell ref="AL17:AN17"/>
    <mergeCell ref="AO17:AQ17"/>
    <mergeCell ref="AR17:AT17"/>
    <mergeCell ref="AU17:AV17"/>
    <mergeCell ref="AX17:AZ17"/>
    <mergeCell ref="BJ18:BL18"/>
    <mergeCell ref="BM18:BO18"/>
    <mergeCell ref="K19:M19"/>
    <mergeCell ref="N19:P19"/>
    <mergeCell ref="Q19:S19"/>
    <mergeCell ref="T19:V19"/>
    <mergeCell ref="W19:Y19"/>
    <mergeCell ref="Z19:AB19"/>
    <mergeCell ref="AC19:AE19"/>
    <mergeCell ref="AF19:AH19"/>
    <mergeCell ref="AO18:AQ18"/>
    <mergeCell ref="W16:Y16"/>
    <mergeCell ref="Z16:AB16"/>
    <mergeCell ref="AC16:AE16"/>
    <mergeCell ref="AF16:AH16"/>
    <mergeCell ref="AI16:AK16"/>
    <mergeCell ref="AL16:AN16"/>
    <mergeCell ref="BA17:BC17"/>
    <mergeCell ref="BD17:BF17"/>
    <mergeCell ref="BG17:BI17"/>
    <mergeCell ref="Z17:AB17"/>
    <mergeCell ref="AC17:AE17"/>
    <mergeCell ref="AF17:AH17"/>
    <mergeCell ref="AO16:AQ16"/>
    <mergeCell ref="AR16:AV16"/>
    <mergeCell ref="AX16:AZ16"/>
    <mergeCell ref="BA16:BC16"/>
    <mergeCell ref="BD16:BF16"/>
    <mergeCell ref="BG16:BI16"/>
    <mergeCell ref="BD15:BF15"/>
    <mergeCell ref="BG15:BI15"/>
    <mergeCell ref="BJ15:BL15"/>
    <mergeCell ref="AR14:AV14"/>
    <mergeCell ref="BM15:BO15"/>
    <mergeCell ref="A16:G19"/>
    <mergeCell ref="H16:J17"/>
    <mergeCell ref="K16:M16"/>
    <mergeCell ref="N16:P16"/>
    <mergeCell ref="Q16:S16"/>
    <mergeCell ref="T16:V16"/>
    <mergeCell ref="AL15:AN15"/>
    <mergeCell ref="AO15:AQ15"/>
    <mergeCell ref="AR15:AT15"/>
    <mergeCell ref="AU15:AV15"/>
    <mergeCell ref="AX15:AZ15"/>
    <mergeCell ref="BA15:BC15"/>
    <mergeCell ref="BJ16:BL16"/>
    <mergeCell ref="BM16:BO16"/>
    <mergeCell ref="K17:M17"/>
    <mergeCell ref="N17:P17"/>
    <mergeCell ref="Q17:S17"/>
    <mergeCell ref="T17:V17"/>
    <mergeCell ref="W17:Y17"/>
    <mergeCell ref="AX14:AZ14"/>
    <mergeCell ref="BA14:BC14"/>
    <mergeCell ref="BD14:BF14"/>
    <mergeCell ref="BG14:BI14"/>
    <mergeCell ref="BJ14:BL14"/>
    <mergeCell ref="Z14:AB14"/>
    <mergeCell ref="AC14:AE14"/>
    <mergeCell ref="AF14:AH14"/>
    <mergeCell ref="AI14:AK14"/>
    <mergeCell ref="AL14:AN14"/>
    <mergeCell ref="AO14:AQ14"/>
    <mergeCell ref="BJ13:BL13"/>
    <mergeCell ref="BM13:BO13"/>
    <mergeCell ref="H14:J15"/>
    <mergeCell ref="K14:M14"/>
    <mergeCell ref="N14:P14"/>
    <mergeCell ref="Q14:S14"/>
    <mergeCell ref="T14:V14"/>
    <mergeCell ref="W14:Y14"/>
    <mergeCell ref="AL13:AN13"/>
    <mergeCell ref="AO13:AQ13"/>
    <mergeCell ref="AR13:AT13"/>
    <mergeCell ref="AU13:AV13"/>
    <mergeCell ref="AX13:AZ13"/>
    <mergeCell ref="BA13:BC13"/>
    <mergeCell ref="BM14:BO14"/>
    <mergeCell ref="K15:M15"/>
    <mergeCell ref="N15:P15"/>
    <mergeCell ref="Q15:S15"/>
    <mergeCell ref="T15:V15"/>
    <mergeCell ref="W15:Y15"/>
    <mergeCell ref="Z15:AB15"/>
    <mergeCell ref="AC15:AE15"/>
    <mergeCell ref="AF15:AH15"/>
    <mergeCell ref="AI15:AK15"/>
    <mergeCell ref="BM12:BO12"/>
    <mergeCell ref="K13:M13"/>
    <mergeCell ref="N13:P13"/>
    <mergeCell ref="Q13:S13"/>
    <mergeCell ref="T13:V13"/>
    <mergeCell ref="W13:Y13"/>
    <mergeCell ref="Z13:AB13"/>
    <mergeCell ref="AC13:AE13"/>
    <mergeCell ref="AF13:AH13"/>
    <mergeCell ref="AI13:AK13"/>
    <mergeCell ref="AR12:AV12"/>
    <mergeCell ref="AX12:AZ12"/>
    <mergeCell ref="BA12:BC12"/>
    <mergeCell ref="BD12:BF12"/>
    <mergeCell ref="BG12:BI12"/>
    <mergeCell ref="BJ12:BL12"/>
    <mergeCell ref="Z12:AB12"/>
    <mergeCell ref="AC12:AE12"/>
    <mergeCell ref="AF12:AH12"/>
    <mergeCell ref="AI12:AK12"/>
    <mergeCell ref="AL12:AN12"/>
    <mergeCell ref="AO12:AQ12"/>
    <mergeCell ref="BD13:BF13"/>
    <mergeCell ref="BG13:BI13"/>
    <mergeCell ref="T11:V11"/>
    <mergeCell ref="W11:Y11"/>
    <mergeCell ref="Z11:AB11"/>
    <mergeCell ref="A12:G15"/>
    <mergeCell ref="H12:J13"/>
    <mergeCell ref="K12:M12"/>
    <mergeCell ref="N12:P12"/>
    <mergeCell ref="Q12:S12"/>
    <mergeCell ref="T12:V12"/>
    <mergeCell ref="W12:Y12"/>
    <mergeCell ref="AW1:CF1"/>
    <mergeCell ref="Y5:AV5"/>
    <mergeCell ref="A7:E7"/>
    <mergeCell ref="F7:P7"/>
    <mergeCell ref="BM9:BO11"/>
    <mergeCell ref="A10:G11"/>
    <mergeCell ref="H10:J11"/>
    <mergeCell ref="K10:M11"/>
    <mergeCell ref="N10:P11"/>
    <mergeCell ref="Q10:V10"/>
    <mergeCell ref="W10:AB10"/>
    <mergeCell ref="AC10:AE11"/>
    <mergeCell ref="AF10:AH11"/>
    <mergeCell ref="AI10:AK11"/>
    <mergeCell ref="A9:AV9"/>
    <mergeCell ref="AX9:AZ11"/>
    <mergeCell ref="BA9:BC11"/>
    <mergeCell ref="BD9:BF11"/>
    <mergeCell ref="BG9:BI11"/>
    <mergeCell ref="BJ9:BL11"/>
    <mergeCell ref="AL10:AN11"/>
    <mergeCell ref="AO10:AQ11"/>
    <mergeCell ref="AR10:AV11"/>
    <mergeCell ref="Q11:S11"/>
  </mergeCells>
  <conditionalFormatting sqref="N32:AV33">
    <cfRule type="notContainsBlanks" dxfId="844" priority="140">
      <formula>LEN(TRIM(N32))&gt;0</formula>
    </cfRule>
  </conditionalFormatting>
  <conditionalFormatting sqref="N32:AV33">
    <cfRule type="expression" dxfId="843" priority="142">
      <formula>NOT(ISBLANK(OFFSET($A30,1,0)))</formula>
    </cfRule>
  </conditionalFormatting>
  <conditionalFormatting sqref="H14">
    <cfRule type="expression" dxfId="842" priority="141">
      <formula>ISBLANK($A12)</formula>
    </cfRule>
  </conditionalFormatting>
  <conditionalFormatting sqref="H32:H33">
    <cfRule type="expression" dxfId="841" priority="139">
      <formula>ISBLANK($A31)</formula>
    </cfRule>
  </conditionalFormatting>
  <conditionalFormatting sqref="E42:K42 AI42:AV42">
    <cfRule type="containsBlanks" dxfId="840" priority="138">
      <formula>LEN(TRIM(E42))=0</formula>
    </cfRule>
  </conditionalFormatting>
  <conditionalFormatting sqref="F7:P7">
    <cfRule type="containsBlanks" dxfId="839" priority="137">
      <formula>LEN(TRIM(F7))=0</formula>
    </cfRule>
  </conditionalFormatting>
  <conditionalFormatting sqref="K15">
    <cfRule type="expression" dxfId="838" priority="136">
      <formula>ISBLANK($A12)</formula>
    </cfRule>
  </conditionalFormatting>
  <conditionalFormatting sqref="K14">
    <cfRule type="expression" dxfId="837" priority="135">
      <formula>ISBLANK($A12)</formula>
    </cfRule>
  </conditionalFormatting>
  <conditionalFormatting sqref="Q13:AH13 AL13:AQ13">
    <cfRule type="notContainsBlanks" dxfId="836" priority="131">
      <formula>LEN(TRIM(Q13))&gt;0</formula>
    </cfRule>
  </conditionalFormatting>
  <conditionalFormatting sqref="Q13:AH13 AL13:AQ13">
    <cfRule type="expression" dxfId="835" priority="133">
      <formula>NOT(ISBLANK(OFFSET($A11,1,0)))</formula>
    </cfRule>
  </conditionalFormatting>
  <conditionalFormatting sqref="N12:P12">
    <cfRule type="expression" dxfId="834" priority="134">
      <formula>NOT(ISBLANK($A12))</formula>
    </cfRule>
  </conditionalFormatting>
  <conditionalFormatting sqref="H12">
    <cfRule type="expression" dxfId="833" priority="132">
      <formula>ISBLANK($A12)</formula>
    </cfRule>
  </conditionalFormatting>
  <conditionalFormatting sqref="K12">
    <cfRule type="expression" dxfId="832" priority="129">
      <formula>ISBLANK($A12)</formula>
    </cfRule>
  </conditionalFormatting>
  <conditionalFormatting sqref="K13">
    <cfRule type="expression" dxfId="831" priority="128">
      <formula>ISBLANK($A12)</formula>
    </cfRule>
  </conditionalFormatting>
  <conditionalFormatting sqref="N13:P13">
    <cfRule type="notContainsBlanks" dxfId="830" priority="126">
      <formula>LEN(TRIM(N13))&gt;0</formula>
    </cfRule>
  </conditionalFormatting>
  <conditionalFormatting sqref="N13:P13">
    <cfRule type="expression" dxfId="829" priority="127">
      <formula>NOT(ISBLANK(OFFSET($A11,1,0)))</formula>
    </cfRule>
  </conditionalFormatting>
  <conditionalFormatting sqref="N12">
    <cfRule type="notContainsBlanks" dxfId="828" priority="125">
      <formula>LEN(TRIM(N12))&gt;0</formula>
    </cfRule>
  </conditionalFormatting>
  <conditionalFormatting sqref="N12:P12">
    <cfRule type="notContainsBlanks" dxfId="827" priority="143">
      <formula>LEN(TRIM(N12))&gt;0</formula>
    </cfRule>
  </conditionalFormatting>
  <conditionalFormatting sqref="Q12:AQ12">
    <cfRule type="expression" dxfId="826" priority="124">
      <formula>NOT(ISBLANK($A12))</formula>
    </cfRule>
  </conditionalFormatting>
  <conditionalFormatting sqref="Q12:AQ12">
    <cfRule type="notContainsBlanks" dxfId="825" priority="123">
      <formula>LEN(TRIM(Q12))&gt;0</formula>
    </cfRule>
  </conditionalFormatting>
  <conditionalFormatting sqref="AX13">
    <cfRule type="notContainsBlanks" dxfId="824" priority="120">
      <formula>LEN(TRIM(AX13))&gt;0</formula>
    </cfRule>
  </conditionalFormatting>
  <conditionalFormatting sqref="AX13">
    <cfRule type="expression" dxfId="823" priority="121">
      <formula>NOT(ISBLANK(OFFSET($A11,1,0)))</formula>
    </cfRule>
  </conditionalFormatting>
  <conditionalFormatting sqref="AX12:AZ12">
    <cfRule type="expression" dxfId="822" priority="122">
      <formula>NOT(ISBLANK($A12))</formula>
    </cfRule>
  </conditionalFormatting>
  <conditionalFormatting sqref="K19 K23 K27 K31">
    <cfRule type="expression" dxfId="821" priority="119">
      <formula>ISBLANK($A16)</formula>
    </cfRule>
  </conditionalFormatting>
  <conditionalFormatting sqref="K18 K22 K26 K30">
    <cfRule type="expression" dxfId="820" priority="118">
      <formula>ISBLANK($A16)</formula>
    </cfRule>
  </conditionalFormatting>
  <conditionalFormatting sqref="K16 K20 K24 K28">
    <cfRule type="expression" dxfId="819" priority="117">
      <formula>ISBLANK($A16)</formula>
    </cfRule>
  </conditionalFormatting>
  <conditionalFormatting sqref="K17 K21 K25 K29">
    <cfRule type="expression" dxfId="818" priority="116">
      <formula>ISBLANK($A16)</formula>
    </cfRule>
  </conditionalFormatting>
  <conditionalFormatting sqref="H18 H22 H26 H30">
    <cfRule type="expression" dxfId="817" priority="115">
      <formula>ISBLANK($A16)</formula>
    </cfRule>
  </conditionalFormatting>
  <conditionalFormatting sqref="H16 H20 H24 H28">
    <cfRule type="expression" dxfId="816" priority="114">
      <formula>ISBLANK($A16)</formula>
    </cfRule>
  </conditionalFormatting>
  <conditionalFormatting sqref="Q15:AH15 AL15:AQ15">
    <cfRule type="notContainsBlanks" dxfId="815" priority="111">
      <formula>LEN(TRIM(Q15))&gt;0</formula>
    </cfRule>
  </conditionalFormatting>
  <conditionalFormatting sqref="Q15:AH15 AL15:AQ15">
    <cfRule type="expression" dxfId="814" priority="112">
      <formula>NOT(ISBLANK(OFFSET($A11,1,0)))</formula>
    </cfRule>
  </conditionalFormatting>
  <conditionalFormatting sqref="N14:P14">
    <cfRule type="expression" dxfId="813" priority="144">
      <formula>NOT(ISBLANK($A12))</formula>
    </cfRule>
  </conditionalFormatting>
  <conditionalFormatting sqref="N15:P15">
    <cfRule type="notContainsBlanks" dxfId="812" priority="108">
      <formula>LEN(TRIM(N15))&gt;0</formula>
    </cfRule>
  </conditionalFormatting>
  <conditionalFormatting sqref="N15:P15">
    <cfRule type="expression" dxfId="811" priority="109">
      <formula>NOT(ISBLANK(OFFSET($A11,1,0)))</formula>
    </cfRule>
  </conditionalFormatting>
  <conditionalFormatting sqref="N14">
    <cfRule type="notContainsBlanks" dxfId="810" priority="113">
      <formula>LEN(TRIM(N14))&gt;0</formula>
    </cfRule>
  </conditionalFormatting>
  <conditionalFormatting sqref="N14:P14">
    <cfRule type="notContainsBlanks" dxfId="809" priority="145">
      <formula>LEN(TRIM(N14))&gt;0</formula>
    </cfRule>
  </conditionalFormatting>
  <conditionalFormatting sqref="Q14:AQ14">
    <cfRule type="expression" dxfId="808" priority="146">
      <formula>NOT(ISBLANK($A12))</formula>
    </cfRule>
  </conditionalFormatting>
  <conditionalFormatting sqref="Q14:AQ14">
    <cfRule type="notContainsBlanks" dxfId="807" priority="107">
      <formula>LEN(TRIM(Q14))&gt;0</formula>
    </cfRule>
  </conditionalFormatting>
  <conditionalFormatting sqref="Q17:AH17 Q21:AH21 Q25:AH25 Q29:AH29 AL17:AN17 AL21:AN21 AL25:AN25 AL29:AN29">
    <cfRule type="notContainsBlanks" dxfId="806" priority="103">
      <formula>LEN(TRIM(Q17))&gt;0</formula>
    </cfRule>
  </conditionalFormatting>
  <conditionalFormatting sqref="Q17:AH17 Q21:AH21 Q25:AH25 Q29:AH29 AL17:AN17 AL21:AN21 AL25:AN25 AL29:AN29">
    <cfRule type="expression" dxfId="805" priority="104">
      <formula>NOT(ISBLANK(OFFSET($A15,1,0)))</formula>
    </cfRule>
  </conditionalFormatting>
  <conditionalFormatting sqref="N16:P16 N20:P20 N24:P24 N28:P28">
    <cfRule type="expression" dxfId="804" priority="105">
      <formula>NOT(ISBLANK($A16))</formula>
    </cfRule>
  </conditionalFormatting>
  <conditionalFormatting sqref="N17:P17 N21:P21 N25:P25 N29:P29">
    <cfRule type="notContainsBlanks" dxfId="803" priority="100">
      <formula>LEN(TRIM(N17))&gt;0</formula>
    </cfRule>
  </conditionalFormatting>
  <conditionalFormatting sqref="N17:P17 N21:P21 N25:P25 N29:P29">
    <cfRule type="expression" dxfId="802" priority="101">
      <formula>NOT(ISBLANK(OFFSET($A15,1,0)))</formula>
    </cfRule>
  </conditionalFormatting>
  <conditionalFormatting sqref="N16 N20 N24 N28">
    <cfRule type="notContainsBlanks" dxfId="801" priority="99">
      <formula>LEN(TRIM(N16))&gt;0</formula>
    </cfRule>
  </conditionalFormatting>
  <conditionalFormatting sqref="N16:P16 N20:P20 N24:P24 N28:P28">
    <cfRule type="notContainsBlanks" dxfId="800" priority="106">
      <formula>LEN(TRIM(N16))&gt;0</formula>
    </cfRule>
  </conditionalFormatting>
  <conditionalFormatting sqref="Q16:AQ16 Q20:AQ20 Q24:AQ24 Q28:AQ28">
    <cfRule type="expression" dxfId="799" priority="98">
      <formula>NOT(ISBLANK($A16))</formula>
    </cfRule>
  </conditionalFormatting>
  <conditionalFormatting sqref="Q16:AQ16 Q20:AQ20 Q24:AQ24 Q28:AQ28">
    <cfRule type="notContainsBlanks" dxfId="798" priority="97">
      <formula>LEN(TRIM(Q16))&gt;0</formula>
    </cfRule>
  </conditionalFormatting>
  <conditionalFormatting sqref="AX15">
    <cfRule type="notContainsBlanks" dxfId="797" priority="91">
      <formula>LEN(TRIM(AX15))&gt;0</formula>
    </cfRule>
  </conditionalFormatting>
  <conditionalFormatting sqref="AX15">
    <cfRule type="expression" dxfId="796" priority="92">
      <formula>NOT(ISBLANK(OFFSET($A11,1,0)))</formula>
    </cfRule>
  </conditionalFormatting>
  <conditionalFormatting sqref="AX14:AZ14">
    <cfRule type="expression" dxfId="795" priority="93">
      <formula>NOT(ISBLANK($A12))</formula>
    </cfRule>
  </conditionalFormatting>
  <conditionalFormatting sqref="AX17 AX21 AX25 AX29">
    <cfRule type="notContainsBlanks" dxfId="794" priority="88">
      <formula>LEN(TRIM(AX17))&gt;0</formula>
    </cfRule>
  </conditionalFormatting>
  <conditionalFormatting sqref="AX17 AX21 AX25 AX29">
    <cfRule type="expression" dxfId="793" priority="89">
      <formula>NOT(ISBLANK(OFFSET($A15,1,0)))</formula>
    </cfRule>
  </conditionalFormatting>
  <conditionalFormatting sqref="AX16:AZ16 AX20:AZ20 AX24:AZ24 AX28:AZ28">
    <cfRule type="expression" dxfId="792" priority="90">
      <formula>NOT(ISBLANK($A16))</formula>
    </cfRule>
  </conditionalFormatting>
  <conditionalFormatting sqref="AX19 AX23 AX27 AX31">
    <cfRule type="notContainsBlanks" dxfId="791" priority="85">
      <formula>LEN(TRIM(AX19))&gt;0</formula>
    </cfRule>
  </conditionalFormatting>
  <conditionalFormatting sqref="AX19 AX23 AX27 AX31">
    <cfRule type="expression" dxfId="790" priority="86">
      <formula>NOT(ISBLANK(OFFSET($A15,1,0)))</formula>
    </cfRule>
  </conditionalFormatting>
  <conditionalFormatting sqref="AX18:AZ18 AX22:AZ22 AX26:AZ26 AX30:AZ30">
    <cfRule type="expression" dxfId="789" priority="87">
      <formula>NOT(ISBLANK($A16))</formula>
    </cfRule>
  </conditionalFormatting>
  <conditionalFormatting sqref="Q19:AH19 AL19:AN19">
    <cfRule type="notContainsBlanks" dxfId="788" priority="79">
      <formula>LEN(TRIM(Q19))&gt;0</formula>
    </cfRule>
  </conditionalFormatting>
  <conditionalFormatting sqref="Q19:AH19 AL19:AN19">
    <cfRule type="expression" dxfId="787" priority="80">
      <formula>NOT(ISBLANK(OFFSET($A15,1,0)))</formula>
    </cfRule>
  </conditionalFormatting>
  <conditionalFormatting sqref="N18:P18">
    <cfRule type="expression" dxfId="786" priority="82">
      <formula>NOT(ISBLANK($A16))</formula>
    </cfRule>
  </conditionalFormatting>
  <conditionalFormatting sqref="N19:P19">
    <cfRule type="notContainsBlanks" dxfId="785" priority="77">
      <formula>LEN(TRIM(N19))&gt;0</formula>
    </cfRule>
  </conditionalFormatting>
  <conditionalFormatting sqref="N19:P19">
    <cfRule type="expression" dxfId="784" priority="78">
      <formula>NOT(ISBLANK(OFFSET($A15,1,0)))</formula>
    </cfRule>
  </conditionalFormatting>
  <conditionalFormatting sqref="N18">
    <cfRule type="notContainsBlanks" dxfId="783" priority="81">
      <formula>LEN(TRIM(N18))&gt;0</formula>
    </cfRule>
  </conditionalFormatting>
  <conditionalFormatting sqref="N18:P18">
    <cfRule type="notContainsBlanks" dxfId="782" priority="83">
      <formula>LEN(TRIM(N18))&gt;0</formula>
    </cfRule>
  </conditionalFormatting>
  <conditionalFormatting sqref="Q18:AQ18">
    <cfRule type="expression" dxfId="781" priority="84">
      <formula>NOT(ISBLANK($A16))</formula>
    </cfRule>
  </conditionalFormatting>
  <conditionalFormatting sqref="Q18:AQ18">
    <cfRule type="notContainsBlanks" dxfId="780" priority="76">
      <formula>LEN(TRIM(Q18))&gt;0</formula>
    </cfRule>
  </conditionalFormatting>
  <conditionalFormatting sqref="Q23:AH23 AL23:AN23">
    <cfRule type="notContainsBlanks" dxfId="779" priority="70">
      <formula>LEN(TRIM(Q23))&gt;0</formula>
    </cfRule>
  </conditionalFormatting>
  <conditionalFormatting sqref="Q23:AH23 AL23:AN23">
    <cfRule type="expression" dxfId="778" priority="71">
      <formula>NOT(ISBLANK(OFFSET($A19,1,0)))</formula>
    </cfRule>
  </conditionalFormatting>
  <conditionalFormatting sqref="N22:P22">
    <cfRule type="expression" dxfId="777" priority="73">
      <formula>NOT(ISBLANK($A20))</formula>
    </cfRule>
  </conditionalFormatting>
  <conditionalFormatting sqref="N23:P23">
    <cfRule type="notContainsBlanks" dxfId="776" priority="68">
      <formula>LEN(TRIM(N23))&gt;0</formula>
    </cfRule>
  </conditionalFormatting>
  <conditionalFormatting sqref="N23:P23">
    <cfRule type="expression" dxfId="775" priority="69">
      <formula>NOT(ISBLANK(OFFSET($A19,1,0)))</formula>
    </cfRule>
  </conditionalFormatting>
  <conditionalFormatting sqref="N22">
    <cfRule type="notContainsBlanks" dxfId="774" priority="72">
      <formula>LEN(TRIM(N22))&gt;0</formula>
    </cfRule>
  </conditionalFormatting>
  <conditionalFormatting sqref="N22:P22">
    <cfRule type="notContainsBlanks" dxfId="773" priority="74">
      <formula>LEN(TRIM(N22))&gt;0</formula>
    </cfRule>
  </conditionalFormatting>
  <conditionalFormatting sqref="Q22:AQ22">
    <cfRule type="expression" dxfId="772" priority="75">
      <formula>NOT(ISBLANK($A20))</formula>
    </cfRule>
  </conditionalFormatting>
  <conditionalFormatting sqref="Q22:AQ22">
    <cfRule type="notContainsBlanks" dxfId="771" priority="67">
      <formula>LEN(TRIM(Q22))&gt;0</formula>
    </cfRule>
  </conditionalFormatting>
  <conditionalFormatting sqref="Q27:AH27 AL27:AN27">
    <cfRule type="notContainsBlanks" dxfId="770" priority="61">
      <formula>LEN(TRIM(Q27))&gt;0</formula>
    </cfRule>
  </conditionalFormatting>
  <conditionalFormatting sqref="Q27:AH27 AL27:AN27">
    <cfRule type="expression" dxfId="769" priority="62">
      <formula>NOT(ISBLANK(OFFSET($A23,1,0)))</formula>
    </cfRule>
  </conditionalFormatting>
  <conditionalFormatting sqref="N26:P26">
    <cfRule type="expression" dxfId="768" priority="64">
      <formula>NOT(ISBLANK($A24))</formula>
    </cfRule>
  </conditionalFormatting>
  <conditionalFormatting sqref="N27:P27">
    <cfRule type="notContainsBlanks" dxfId="767" priority="59">
      <formula>LEN(TRIM(N27))&gt;0</formula>
    </cfRule>
  </conditionalFormatting>
  <conditionalFormatting sqref="N27:P27">
    <cfRule type="expression" dxfId="766" priority="60">
      <formula>NOT(ISBLANK(OFFSET($A23,1,0)))</formula>
    </cfRule>
  </conditionalFormatting>
  <conditionalFormatting sqref="N26">
    <cfRule type="notContainsBlanks" dxfId="765" priority="63">
      <formula>LEN(TRIM(N26))&gt;0</formula>
    </cfRule>
  </conditionalFormatting>
  <conditionalFormatting sqref="N26:P26">
    <cfRule type="notContainsBlanks" dxfId="764" priority="65">
      <formula>LEN(TRIM(N26))&gt;0</formula>
    </cfRule>
  </conditionalFormatting>
  <conditionalFormatting sqref="Q26:AQ26">
    <cfRule type="expression" dxfId="763" priority="66">
      <formula>NOT(ISBLANK($A24))</formula>
    </cfRule>
  </conditionalFormatting>
  <conditionalFormatting sqref="Q26:AQ26">
    <cfRule type="notContainsBlanks" dxfId="762" priority="58">
      <formula>LEN(TRIM(Q26))&gt;0</formula>
    </cfRule>
  </conditionalFormatting>
  <conditionalFormatting sqref="Q31:AH31 AL31:AN31">
    <cfRule type="notContainsBlanks" dxfId="761" priority="52">
      <formula>LEN(TRIM(Q31))&gt;0</formula>
    </cfRule>
  </conditionalFormatting>
  <conditionalFormatting sqref="Q31:AH31 AL31:AN31">
    <cfRule type="expression" dxfId="760" priority="53">
      <formula>NOT(ISBLANK(OFFSET($A27,1,0)))</formula>
    </cfRule>
  </conditionalFormatting>
  <conditionalFormatting sqref="N30:P30">
    <cfRule type="expression" dxfId="759" priority="55">
      <formula>NOT(ISBLANK($A28))</formula>
    </cfRule>
  </conditionalFormatting>
  <conditionalFormatting sqref="N31:P31">
    <cfRule type="notContainsBlanks" dxfId="758" priority="50">
      <formula>LEN(TRIM(N31))&gt;0</formula>
    </cfRule>
  </conditionalFormatting>
  <conditionalFormatting sqref="N31:P31">
    <cfRule type="expression" dxfId="757" priority="51">
      <formula>NOT(ISBLANK(OFFSET($A27,1,0)))</formula>
    </cfRule>
  </conditionalFormatting>
  <conditionalFormatting sqref="N30">
    <cfRule type="notContainsBlanks" dxfId="756" priority="54">
      <formula>LEN(TRIM(N30))&gt;0</formula>
    </cfRule>
  </conditionalFormatting>
  <conditionalFormatting sqref="N30:P30">
    <cfRule type="notContainsBlanks" dxfId="755" priority="56">
      <formula>LEN(TRIM(N30))&gt;0</formula>
    </cfRule>
  </conditionalFormatting>
  <conditionalFormatting sqref="Q30:AQ30">
    <cfRule type="expression" dxfId="754" priority="57">
      <formula>NOT(ISBLANK($A28))</formula>
    </cfRule>
  </conditionalFormatting>
  <conditionalFormatting sqref="Q30:AQ30">
    <cfRule type="notContainsBlanks" dxfId="753" priority="49">
      <formula>LEN(TRIM(Q30))&gt;0</formula>
    </cfRule>
  </conditionalFormatting>
  <conditionalFormatting sqref="AI15:AK15">
    <cfRule type="notContainsBlanks" dxfId="752" priority="47">
      <formula>LEN(TRIM(AI15))&gt;0</formula>
    </cfRule>
  </conditionalFormatting>
  <conditionalFormatting sqref="AI15:AK15">
    <cfRule type="expression" dxfId="751" priority="48">
      <formula>NOT(ISBLANK(OFFSET($A13,1,0)))</formula>
    </cfRule>
  </conditionalFormatting>
  <conditionalFormatting sqref="AI17:AK17">
    <cfRule type="notContainsBlanks" dxfId="750" priority="45">
      <formula>LEN(TRIM(AI17))&gt;0</formula>
    </cfRule>
  </conditionalFormatting>
  <conditionalFormatting sqref="AI17:AK17">
    <cfRule type="expression" dxfId="749" priority="46">
      <formula>NOT(ISBLANK(OFFSET($A15,1,0)))</formula>
    </cfRule>
  </conditionalFormatting>
  <conditionalFormatting sqref="AO17:AQ17">
    <cfRule type="notContainsBlanks" dxfId="748" priority="43">
      <formula>LEN(TRIM(AO17))&gt;0</formula>
    </cfRule>
  </conditionalFormatting>
  <conditionalFormatting sqref="AO17:AQ17">
    <cfRule type="expression" dxfId="747" priority="44">
      <formula>NOT(ISBLANK(OFFSET($A15,1,0)))</formula>
    </cfRule>
  </conditionalFormatting>
  <conditionalFormatting sqref="AO21:AQ21">
    <cfRule type="notContainsBlanks" dxfId="746" priority="41">
      <formula>LEN(TRIM(AO21))&gt;0</formula>
    </cfRule>
  </conditionalFormatting>
  <conditionalFormatting sqref="AO21:AQ21">
    <cfRule type="expression" dxfId="745" priority="42">
      <formula>NOT(ISBLANK(OFFSET($A19,1,0)))</formula>
    </cfRule>
  </conditionalFormatting>
  <conditionalFormatting sqref="AO25:AQ25">
    <cfRule type="notContainsBlanks" dxfId="744" priority="39">
      <formula>LEN(TRIM(AO25))&gt;0</formula>
    </cfRule>
  </conditionalFormatting>
  <conditionalFormatting sqref="AO25:AQ25">
    <cfRule type="expression" dxfId="743" priority="40">
      <formula>NOT(ISBLANK(OFFSET($A23,1,0)))</formula>
    </cfRule>
  </conditionalFormatting>
  <conditionalFormatting sqref="AO29:AQ29">
    <cfRule type="notContainsBlanks" dxfId="742" priority="37">
      <formula>LEN(TRIM(AO29))&gt;0</formula>
    </cfRule>
  </conditionalFormatting>
  <conditionalFormatting sqref="AO29:AQ29">
    <cfRule type="expression" dxfId="741" priority="38">
      <formula>NOT(ISBLANK(OFFSET($A27,1,0)))</formula>
    </cfRule>
  </conditionalFormatting>
  <conditionalFormatting sqref="AO19:AQ19">
    <cfRule type="notContainsBlanks" dxfId="740" priority="35">
      <formula>LEN(TRIM(AO19))&gt;0</formula>
    </cfRule>
  </conditionalFormatting>
  <conditionalFormatting sqref="AO19:AQ19">
    <cfRule type="expression" dxfId="739" priority="36">
      <formula>NOT(ISBLANK(OFFSET($A15,1,0)))</formula>
    </cfRule>
  </conditionalFormatting>
  <conditionalFormatting sqref="AO23:AQ23">
    <cfRule type="notContainsBlanks" dxfId="738" priority="33">
      <formula>LEN(TRIM(AO23))&gt;0</formula>
    </cfRule>
  </conditionalFormatting>
  <conditionalFormatting sqref="AO23:AQ23">
    <cfRule type="expression" dxfId="737" priority="34">
      <formula>NOT(ISBLANK(OFFSET($A19,1,0)))</formula>
    </cfRule>
  </conditionalFormatting>
  <conditionalFormatting sqref="AO27:AQ27">
    <cfRule type="notContainsBlanks" dxfId="736" priority="31">
      <formula>LEN(TRIM(AO27))&gt;0</formula>
    </cfRule>
  </conditionalFormatting>
  <conditionalFormatting sqref="AO27:AQ27">
    <cfRule type="expression" dxfId="735" priority="32">
      <formula>NOT(ISBLANK(OFFSET($A23,1,0)))</formula>
    </cfRule>
  </conditionalFormatting>
  <conditionalFormatting sqref="AO31:AQ31">
    <cfRule type="notContainsBlanks" dxfId="734" priority="29">
      <formula>LEN(TRIM(AO31))&gt;0</formula>
    </cfRule>
  </conditionalFormatting>
  <conditionalFormatting sqref="AO31:AQ31">
    <cfRule type="expression" dxfId="733" priority="30">
      <formula>NOT(ISBLANK(OFFSET($A27,1,0)))</formula>
    </cfRule>
  </conditionalFormatting>
  <conditionalFormatting sqref="AI13:AK13">
    <cfRule type="notContainsBlanks" dxfId="732" priority="27">
      <formula>LEN(TRIM(AI13))&gt;0</formula>
    </cfRule>
  </conditionalFormatting>
  <conditionalFormatting sqref="AI13:AK13">
    <cfRule type="expression" dxfId="731" priority="28">
      <formula>NOT(ISBLANK(OFFSET($A11,1,0)))</formula>
    </cfRule>
  </conditionalFormatting>
  <conditionalFormatting sqref="AI21:AK21">
    <cfRule type="notContainsBlanks" dxfId="730" priority="25">
      <formula>LEN(TRIM(AI21))&gt;0</formula>
    </cfRule>
  </conditionalFormatting>
  <conditionalFormatting sqref="AI21:AK21">
    <cfRule type="expression" dxfId="729" priority="26">
      <formula>NOT(ISBLANK(OFFSET($A19,1,0)))</formula>
    </cfRule>
  </conditionalFormatting>
  <conditionalFormatting sqref="AI25:AK25">
    <cfRule type="notContainsBlanks" dxfId="728" priority="23">
      <formula>LEN(TRIM(AI25))&gt;0</formula>
    </cfRule>
  </conditionalFormatting>
  <conditionalFormatting sqref="AI25:AK25">
    <cfRule type="expression" dxfId="727" priority="24">
      <formula>NOT(ISBLANK(OFFSET($A23,1,0)))</formula>
    </cfRule>
  </conditionalFormatting>
  <conditionalFormatting sqref="AI29:AK29">
    <cfRule type="notContainsBlanks" dxfId="726" priority="21">
      <formula>LEN(TRIM(AI29))&gt;0</formula>
    </cfRule>
  </conditionalFormatting>
  <conditionalFormatting sqref="AI29:AK29">
    <cfRule type="expression" dxfId="725" priority="22">
      <formula>NOT(ISBLANK(OFFSET($A27,1,0)))</formula>
    </cfRule>
  </conditionalFormatting>
  <conditionalFormatting sqref="AI19:AK19">
    <cfRule type="notContainsBlanks" dxfId="724" priority="19">
      <formula>LEN(TRIM(AI19))&gt;0</formula>
    </cfRule>
  </conditionalFormatting>
  <conditionalFormatting sqref="AI19:AK19">
    <cfRule type="expression" dxfId="723" priority="20">
      <formula>NOT(ISBLANK(OFFSET($A17,1,0)))</formula>
    </cfRule>
  </conditionalFormatting>
  <conditionalFormatting sqref="AI23:AK23">
    <cfRule type="notContainsBlanks" dxfId="722" priority="17">
      <formula>LEN(TRIM(AI23))&gt;0</formula>
    </cfRule>
  </conditionalFormatting>
  <conditionalFormatting sqref="AI23:AK23">
    <cfRule type="expression" dxfId="721" priority="18">
      <formula>NOT(ISBLANK(OFFSET($A21,1,0)))</formula>
    </cfRule>
  </conditionalFormatting>
  <conditionalFormatting sqref="AI27:AK27">
    <cfRule type="notContainsBlanks" dxfId="720" priority="15">
      <formula>LEN(TRIM(AI27))&gt;0</formula>
    </cfRule>
  </conditionalFormatting>
  <conditionalFormatting sqref="AI27:AK27">
    <cfRule type="expression" dxfId="719" priority="16">
      <formula>NOT(ISBLANK(OFFSET($A25,1,0)))</formula>
    </cfRule>
  </conditionalFormatting>
  <conditionalFormatting sqref="AI31:AK31">
    <cfRule type="notContainsBlanks" dxfId="718" priority="13">
      <formula>LEN(TRIM(AI31))&gt;0</formula>
    </cfRule>
  </conditionalFormatting>
  <conditionalFormatting sqref="AI31:AK31">
    <cfRule type="expression" dxfId="717" priority="14">
      <formula>NOT(ISBLANK(OFFSET($A29,1,0)))</formula>
    </cfRule>
  </conditionalFormatting>
  <conditionalFormatting sqref="AR13:AT13">
    <cfRule type="notContainsBlanks" dxfId="716" priority="11">
      <formula>LEN(TRIM(AR13))&gt;0</formula>
    </cfRule>
  </conditionalFormatting>
  <conditionalFormatting sqref="AR13:AT13">
    <cfRule type="expression" dxfId="715" priority="12">
      <formula>NOT(ISBLANK(OFFSET($A11,1,0)))</formula>
    </cfRule>
  </conditionalFormatting>
  <conditionalFormatting sqref="AU13">
    <cfRule type="expression" dxfId="714" priority="10">
      <formula>ISBLANK($A12)</formula>
    </cfRule>
  </conditionalFormatting>
  <conditionalFormatting sqref="AR15:AT15">
    <cfRule type="notContainsBlanks" dxfId="713" priority="8">
      <formula>LEN(TRIM(AR15))&gt;0</formula>
    </cfRule>
  </conditionalFormatting>
  <conditionalFormatting sqref="AR15:AT15">
    <cfRule type="expression" dxfId="712" priority="9">
      <formula>NOT(ISBLANK(OFFSET($A11,1,0)))</formula>
    </cfRule>
  </conditionalFormatting>
  <conditionalFormatting sqref="AU15">
    <cfRule type="expression" dxfId="711" priority="7">
      <formula>ISBLANK($A12)</formula>
    </cfRule>
  </conditionalFormatting>
  <conditionalFormatting sqref="AR17:AT17 AR21:AT21 AR25:AT25 AR29:AT29">
    <cfRule type="notContainsBlanks" dxfId="710" priority="5">
      <formula>LEN(TRIM(AR17))&gt;0</formula>
    </cfRule>
  </conditionalFormatting>
  <conditionalFormatting sqref="AR17:AT17 AR21:AT21 AR25:AT25 AR29:AT29">
    <cfRule type="expression" dxfId="709" priority="6">
      <formula>NOT(ISBLANK(OFFSET($A15,1,0)))</formula>
    </cfRule>
  </conditionalFormatting>
  <conditionalFormatting sqref="AU17 AU21 AU25 AU29">
    <cfRule type="expression" dxfId="708" priority="4">
      <formula>ISBLANK($A16)</formula>
    </cfRule>
  </conditionalFormatting>
  <conditionalFormatting sqref="AR19:AT19 AR23:AT23 AR27:AT27 AR31:AT31">
    <cfRule type="notContainsBlanks" dxfId="707" priority="2">
      <formula>LEN(TRIM(AR19))&gt;0</formula>
    </cfRule>
  </conditionalFormatting>
  <conditionalFormatting sqref="AR19:AT19 AR23:AT23 AR27:AT27 AR31:AT31">
    <cfRule type="expression" dxfId="706" priority="3">
      <formula>NOT(ISBLANK(OFFSET($A15,1,0)))</formula>
    </cfRule>
  </conditionalFormatting>
  <conditionalFormatting sqref="AU19 AU23 AU27 AU31">
    <cfRule type="expression" dxfId="705" priority="1">
      <formula>ISBLANK($A16)</formula>
    </cfRule>
  </conditionalFormatting>
  <dataValidations count="1">
    <dataValidation allowBlank="1" showInputMessage="1" showErrorMessage="1" error="This Remarks section is limited to 5." sqref="A33:A41" xr:uid="{EF513FC4-783B-4C94-A4F0-C67EF70F1D04}"/>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C805A-31BE-4936-BC28-AB721EB34475}">
  <sheetPr codeName="Sheet51">
    <pageSetUpPr fitToPage="1"/>
  </sheetPr>
  <dimension ref="A1:BV62"/>
  <sheetViews>
    <sheetView zoomScaleNormal="100" workbookViewId="0">
      <selection sqref="A1:C1"/>
    </sheetView>
  </sheetViews>
  <sheetFormatPr defaultColWidth="0" defaultRowHeight="11.45" customHeight="1" zeroHeight="1" x14ac:dyDescent="0.2"/>
  <cols>
    <col min="1" max="6" width="2.7109375" style="1" customWidth="1"/>
    <col min="7" max="7" width="0.85546875" style="1" customWidth="1"/>
    <col min="8" max="34" width="2.7109375" style="1" customWidth="1"/>
    <col min="35" max="35" width="4.28515625" style="1" customWidth="1"/>
    <col min="36" max="74" width="2.7109375" style="1" hidden="1" customWidth="1"/>
    <col min="75" max="16384" width="9.140625" style="1" hidden="1"/>
  </cols>
  <sheetData>
    <row r="1" spans="1:71" ht="12"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643"/>
      <c r="AK1" s="643"/>
      <c r="AL1" s="643"/>
      <c r="AM1" s="643"/>
      <c r="AN1" s="643"/>
      <c r="AO1" s="643"/>
      <c r="AP1" s="643"/>
      <c r="AQ1" s="643"/>
      <c r="AR1" s="643"/>
      <c r="AS1" s="643"/>
      <c r="AT1" s="643"/>
      <c r="AU1" s="643"/>
      <c r="AV1" s="643"/>
      <c r="AW1" s="643"/>
      <c r="AX1" s="643"/>
      <c r="AY1" s="643"/>
      <c r="AZ1" s="643"/>
      <c r="BA1" s="643"/>
      <c r="BB1" s="643"/>
      <c r="BC1" s="643"/>
      <c r="BD1" s="643"/>
      <c r="BE1" s="643"/>
      <c r="BF1" s="643"/>
      <c r="BG1" s="643"/>
      <c r="BH1" s="643"/>
      <c r="BI1" s="643"/>
      <c r="BJ1" s="643"/>
      <c r="BK1" s="643"/>
      <c r="BL1" s="643"/>
      <c r="BM1" s="643"/>
      <c r="BN1" s="643"/>
      <c r="BO1" s="643"/>
      <c r="BP1" s="643"/>
      <c r="BQ1" s="643"/>
      <c r="BR1" s="643"/>
      <c r="BS1" s="643"/>
    </row>
    <row r="2" spans="1:71" ht="12"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row>
    <row r="3" spans="1:71" ht="12"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K3" s="643"/>
      <c r="AL3" s="643"/>
      <c r="AM3" s="643"/>
      <c r="AN3" s="643"/>
      <c r="AO3" s="643"/>
      <c r="AP3" s="643"/>
      <c r="AQ3" s="643"/>
      <c r="AR3" s="643"/>
      <c r="AS3" s="643"/>
      <c r="AT3" s="643"/>
      <c r="AU3" s="643"/>
      <c r="AV3" s="643"/>
      <c r="AW3" s="643"/>
      <c r="AX3" s="643"/>
      <c r="AY3" s="643"/>
    </row>
    <row r="4" spans="1:71" ht="9.75" customHeight="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row>
    <row r="5" spans="1:71" ht="8.1" customHeight="1" x14ac:dyDescent="0.2">
      <c r="A5" s="2457"/>
      <c r="B5" s="2457"/>
      <c r="C5" s="2457"/>
      <c r="D5" s="2457"/>
      <c r="E5" s="2457"/>
      <c r="F5" s="2457"/>
      <c r="G5" s="2"/>
      <c r="H5" s="2457"/>
      <c r="I5" s="2457"/>
      <c r="J5" s="2457"/>
      <c r="K5" s="2457"/>
      <c r="L5" s="2457"/>
      <c r="M5" s="2457"/>
      <c r="N5" s="2457"/>
      <c r="O5" s="2457"/>
      <c r="P5" s="2457"/>
      <c r="Q5" s="2457"/>
      <c r="R5" s="2457"/>
      <c r="S5" s="2457"/>
      <c r="T5" s="2457"/>
      <c r="U5" s="2457"/>
      <c r="V5" s="2457"/>
      <c r="W5" s="2457"/>
      <c r="X5" s="2457"/>
      <c r="Y5" s="2457"/>
      <c r="Z5" s="2457"/>
      <c r="AA5" s="2457"/>
      <c r="AB5" s="2457"/>
      <c r="AC5" s="2457"/>
      <c r="AD5" s="2457"/>
      <c r="AE5" s="2457"/>
      <c r="AF5" s="2457"/>
      <c r="AG5" s="2457"/>
      <c r="AH5" s="2457"/>
      <c r="AI5" s="2457"/>
      <c r="AN5" s="664"/>
      <c r="AO5" s="664"/>
      <c r="AP5" s="664"/>
    </row>
    <row r="6" spans="1:71" ht="15" customHeight="1" x14ac:dyDescent="0.2">
      <c r="A6" s="1249" t="s">
        <v>914</v>
      </c>
      <c r="B6" s="1250"/>
      <c r="C6" s="1250"/>
      <c r="D6" s="1250"/>
      <c r="E6" s="1250"/>
      <c r="F6" s="1250"/>
      <c r="G6" s="1250"/>
      <c r="H6" s="1250"/>
      <c r="I6" s="1250"/>
      <c r="J6" s="1250"/>
      <c r="K6" s="1250"/>
      <c r="L6" s="1250"/>
      <c r="M6" s="1250"/>
      <c r="N6" s="1250"/>
      <c r="O6" s="1250"/>
      <c r="P6" s="1250"/>
      <c r="Q6" s="1250"/>
      <c r="R6" s="1250"/>
      <c r="S6" s="1250"/>
      <c r="T6" s="1250"/>
      <c r="U6" s="1250"/>
      <c r="V6" s="1250"/>
      <c r="W6" s="1250"/>
      <c r="X6" s="1250"/>
      <c r="Y6" s="1250"/>
      <c r="Z6" s="1250"/>
      <c r="AA6" s="1250"/>
      <c r="AB6" s="1250"/>
      <c r="AC6" s="1250"/>
      <c r="AD6" s="1250"/>
      <c r="AE6" s="1250"/>
      <c r="AF6" s="1250"/>
      <c r="AG6" s="1250"/>
      <c r="AH6" s="1250"/>
      <c r="AI6" s="1250"/>
      <c r="AN6" s="664"/>
      <c r="AO6" s="664"/>
      <c r="AP6" s="664"/>
    </row>
    <row r="7" spans="1:71" ht="13.5" customHeight="1" x14ac:dyDescent="0.2">
      <c r="A7" s="1250"/>
      <c r="B7" s="1250"/>
      <c r="C7" s="1250"/>
      <c r="D7" s="1250"/>
      <c r="E7" s="1250"/>
      <c r="F7" s="1250"/>
      <c r="G7" s="1250"/>
      <c r="H7" s="1250"/>
      <c r="I7" s="1250"/>
      <c r="J7" s="1250"/>
      <c r="K7" s="1250"/>
      <c r="L7" s="1250"/>
      <c r="M7" s="1250"/>
      <c r="N7" s="1250"/>
      <c r="O7" s="1250"/>
      <c r="P7" s="1250"/>
      <c r="Q7" s="1250"/>
      <c r="R7" s="1250"/>
      <c r="S7" s="1250"/>
      <c r="T7" s="1250"/>
      <c r="U7" s="1250"/>
      <c r="V7" s="1250"/>
      <c r="W7" s="1250"/>
      <c r="X7" s="1250"/>
      <c r="Y7" s="1250"/>
      <c r="Z7" s="1250"/>
      <c r="AA7" s="1250"/>
      <c r="AB7" s="1250"/>
      <c r="AC7" s="1250"/>
      <c r="AD7" s="1250"/>
      <c r="AE7" s="1250"/>
      <c r="AF7" s="1250"/>
      <c r="AG7" s="1250"/>
      <c r="AH7" s="1250"/>
      <c r="AI7" s="1250"/>
      <c r="AN7" s="664"/>
      <c r="AO7" s="664"/>
      <c r="AP7" s="664"/>
    </row>
    <row r="8" spans="1:71" ht="12" customHeight="1" x14ac:dyDescent="0.2">
      <c r="A8" s="1250"/>
      <c r="B8" s="1250"/>
      <c r="C8" s="1250"/>
      <c r="D8" s="1250"/>
      <c r="E8" s="1250"/>
      <c r="F8" s="1250"/>
      <c r="G8" s="1250"/>
      <c r="H8" s="1250"/>
      <c r="I8" s="1250"/>
      <c r="J8" s="1250"/>
      <c r="K8" s="1250"/>
      <c r="L8" s="1250"/>
      <c r="M8" s="1250"/>
      <c r="N8" s="1250"/>
      <c r="O8" s="1250"/>
      <c r="P8" s="1250"/>
      <c r="Q8" s="1250"/>
      <c r="R8" s="1250"/>
      <c r="S8" s="1250"/>
      <c r="T8" s="1250"/>
      <c r="U8" s="1250"/>
      <c r="V8" s="1250"/>
      <c r="W8" s="1250"/>
      <c r="X8" s="1250"/>
      <c r="Y8" s="1250"/>
      <c r="Z8" s="1250"/>
      <c r="AA8" s="1250"/>
      <c r="AB8" s="1250"/>
      <c r="AC8" s="1250"/>
      <c r="AD8" s="1250"/>
      <c r="AE8" s="1250"/>
      <c r="AF8" s="1250"/>
      <c r="AG8" s="1250"/>
      <c r="AH8" s="1250"/>
      <c r="AI8" s="1250"/>
      <c r="AN8" s="664"/>
      <c r="AO8" s="664"/>
      <c r="AP8" s="664"/>
      <c r="AQ8" s="665"/>
      <c r="AR8" s="665"/>
      <c r="AS8" s="665"/>
    </row>
    <row r="9" spans="1:71" ht="12" customHeight="1" x14ac:dyDescent="0.2">
      <c r="A9" s="1250"/>
      <c r="B9" s="1250"/>
      <c r="C9" s="1250"/>
      <c r="D9" s="1250"/>
      <c r="E9" s="1250"/>
      <c r="F9" s="1250"/>
      <c r="G9" s="1250"/>
      <c r="H9" s="1250"/>
      <c r="I9" s="1250"/>
      <c r="J9" s="1250"/>
      <c r="K9" s="1250"/>
      <c r="L9" s="1250"/>
      <c r="M9" s="1250"/>
      <c r="N9" s="1250"/>
      <c r="O9" s="1250"/>
      <c r="P9" s="1250"/>
      <c r="Q9" s="1250"/>
      <c r="R9" s="1250"/>
      <c r="S9" s="1250"/>
      <c r="T9" s="1250"/>
      <c r="U9" s="1250"/>
      <c r="V9" s="1250"/>
      <c r="W9" s="1250"/>
      <c r="X9" s="1250"/>
      <c r="Y9" s="1250"/>
      <c r="Z9" s="1250"/>
      <c r="AA9" s="1250"/>
      <c r="AB9" s="1250"/>
      <c r="AC9" s="1250"/>
      <c r="AD9" s="1250"/>
      <c r="AE9" s="1250"/>
      <c r="AF9" s="1250"/>
      <c r="AG9" s="1250"/>
      <c r="AH9" s="1250"/>
      <c r="AI9" s="1250"/>
      <c r="AK9" s="666"/>
      <c r="AL9" s="666"/>
      <c r="AM9" s="666"/>
      <c r="AN9" s="666"/>
      <c r="AO9" s="666"/>
      <c r="AP9" s="666"/>
      <c r="AQ9" s="666"/>
      <c r="AR9" s="666"/>
      <c r="AS9" s="666"/>
      <c r="AT9" s="666"/>
      <c r="AU9" s="666"/>
      <c r="AV9" s="666"/>
      <c r="AW9" s="666"/>
      <c r="AX9" s="666"/>
      <c r="AY9" s="666"/>
    </row>
    <row r="10" spans="1:71" ht="12" customHeight="1" x14ac:dyDescent="0.2">
      <c r="A10" s="1250"/>
      <c r="B10" s="1250"/>
      <c r="C10" s="1250"/>
      <c r="D10" s="1250"/>
      <c r="E10" s="1250"/>
      <c r="F10" s="1250"/>
      <c r="G10" s="1250"/>
      <c r="H10" s="1250"/>
      <c r="I10" s="1250"/>
      <c r="J10" s="1250"/>
      <c r="K10" s="1250"/>
      <c r="L10" s="1250"/>
      <c r="M10" s="1250"/>
      <c r="N10" s="1250"/>
      <c r="O10" s="1250"/>
      <c r="P10" s="1250"/>
      <c r="Q10" s="1250"/>
      <c r="R10" s="1250"/>
      <c r="S10" s="1250"/>
      <c r="T10" s="1250"/>
      <c r="U10" s="1250"/>
      <c r="V10" s="1250"/>
      <c r="W10" s="1250"/>
      <c r="X10" s="1250"/>
      <c r="Y10" s="1250"/>
      <c r="Z10" s="1250"/>
      <c r="AA10" s="1250"/>
      <c r="AB10" s="1250"/>
      <c r="AC10" s="1250"/>
      <c r="AD10" s="1250"/>
      <c r="AE10" s="1250"/>
      <c r="AF10" s="1250"/>
      <c r="AG10" s="1250"/>
      <c r="AH10" s="1250"/>
      <c r="AI10" s="1250"/>
      <c r="AK10" s="666"/>
      <c r="AL10" s="666"/>
      <c r="AM10" s="666"/>
      <c r="AN10" s="666"/>
      <c r="AO10" s="666"/>
      <c r="AP10" s="666"/>
      <c r="AQ10" s="666"/>
      <c r="AR10" s="666"/>
      <c r="AS10" s="666"/>
      <c r="AT10" s="666"/>
      <c r="AU10" s="666"/>
      <c r="AV10" s="666"/>
      <c r="AW10" s="666"/>
      <c r="AX10" s="666"/>
      <c r="AY10" s="666"/>
    </row>
    <row r="11" spans="1:71" ht="14.25" customHeight="1" x14ac:dyDescent="0.2">
      <c r="A11" s="1250"/>
      <c r="B11" s="1250"/>
      <c r="C11" s="1250"/>
      <c r="D11" s="1250"/>
      <c r="E11" s="1250"/>
      <c r="F11" s="1250"/>
      <c r="G11" s="1250"/>
      <c r="H11" s="1250"/>
      <c r="I11" s="1250"/>
      <c r="J11" s="1250"/>
      <c r="K11" s="1250"/>
      <c r="L11" s="1250"/>
      <c r="M11" s="1250"/>
      <c r="N11" s="1250"/>
      <c r="O11" s="1250"/>
      <c r="P11" s="1250"/>
      <c r="Q11" s="1250"/>
      <c r="R11" s="1250"/>
      <c r="S11" s="1250"/>
      <c r="T11" s="1250"/>
      <c r="U11" s="1250"/>
      <c r="V11" s="1250"/>
      <c r="W11" s="1250"/>
      <c r="X11" s="1250"/>
      <c r="Y11" s="1250"/>
      <c r="Z11" s="1250"/>
      <c r="AA11" s="1250"/>
      <c r="AB11" s="1250"/>
      <c r="AC11" s="1250"/>
      <c r="AD11" s="1250"/>
      <c r="AE11" s="1250"/>
      <c r="AF11" s="1250"/>
      <c r="AG11" s="1250"/>
      <c r="AH11" s="1250"/>
      <c r="AI11" s="1250"/>
    </row>
    <row r="12" spans="1:71" ht="12.75" customHeight="1" x14ac:dyDescent="0.2">
      <c r="A12" s="1250"/>
      <c r="B12" s="1250"/>
      <c r="C12" s="1250"/>
      <c r="D12" s="1250"/>
      <c r="E12" s="1250"/>
      <c r="F12" s="1250"/>
      <c r="G12" s="1250"/>
      <c r="H12" s="1250"/>
      <c r="I12" s="1250"/>
      <c r="J12" s="1250"/>
      <c r="K12" s="1250"/>
      <c r="L12" s="1250"/>
      <c r="M12" s="1250"/>
      <c r="N12" s="1250"/>
      <c r="O12" s="1250"/>
      <c r="P12" s="1250"/>
      <c r="Q12" s="1250"/>
      <c r="R12" s="1250"/>
      <c r="S12" s="1250"/>
      <c r="T12" s="1250"/>
      <c r="U12" s="1250"/>
      <c r="V12" s="1250"/>
      <c r="W12" s="1250"/>
      <c r="X12" s="1250"/>
      <c r="Y12" s="1250"/>
      <c r="Z12" s="1250"/>
      <c r="AA12" s="1250"/>
      <c r="AB12" s="1250"/>
      <c r="AC12" s="1250"/>
      <c r="AD12" s="1250"/>
      <c r="AE12" s="1250"/>
      <c r="AF12" s="1250"/>
      <c r="AG12" s="1250"/>
      <c r="AH12" s="1250"/>
      <c r="AI12" s="1250"/>
    </row>
    <row r="13" spans="1:71" ht="12.75" customHeight="1" x14ac:dyDescent="0.2">
      <c r="A13" s="1250"/>
      <c r="B13" s="1250"/>
      <c r="C13" s="1250"/>
      <c r="D13" s="1250"/>
      <c r="E13" s="1250"/>
      <c r="F13" s="1250"/>
      <c r="G13" s="1250"/>
      <c r="H13" s="1250"/>
      <c r="I13" s="1250"/>
      <c r="J13" s="1250"/>
      <c r="K13" s="1250"/>
      <c r="L13" s="1250"/>
      <c r="M13" s="1250"/>
      <c r="N13" s="1250"/>
      <c r="O13" s="1250"/>
      <c r="P13" s="1250"/>
      <c r="Q13" s="1250"/>
      <c r="R13" s="1250"/>
      <c r="S13" s="1250"/>
      <c r="T13" s="1250"/>
      <c r="U13" s="1250"/>
      <c r="V13" s="1250"/>
      <c r="W13" s="1250"/>
      <c r="X13" s="1250"/>
      <c r="Y13" s="1250"/>
      <c r="Z13" s="1250"/>
      <c r="AA13" s="1250"/>
      <c r="AB13" s="1250"/>
      <c r="AC13" s="1250"/>
      <c r="AD13" s="1250"/>
      <c r="AE13" s="1250"/>
      <c r="AF13" s="1250"/>
      <c r="AG13" s="1250"/>
      <c r="AH13" s="1250"/>
      <c r="AI13" s="1250"/>
      <c r="AK13" s="643"/>
      <c r="AL13" s="643"/>
      <c r="AM13" s="643"/>
      <c r="AN13" s="643"/>
      <c r="AO13" s="643"/>
      <c r="AP13" s="643"/>
      <c r="AQ13" s="643"/>
      <c r="AR13" s="643"/>
      <c r="AS13" s="643"/>
      <c r="AT13" s="643"/>
      <c r="AU13" s="643"/>
      <c r="AV13" s="643"/>
      <c r="AW13" s="643"/>
    </row>
    <row r="14" spans="1:71" ht="12.75" customHeight="1" x14ac:dyDescent="0.2">
      <c r="A14" s="1250"/>
      <c r="B14" s="1250"/>
      <c r="C14" s="1250"/>
      <c r="D14" s="1250"/>
      <c r="E14" s="1250"/>
      <c r="F14" s="1250"/>
      <c r="G14" s="1250"/>
      <c r="H14" s="1250"/>
      <c r="I14" s="1250"/>
      <c r="J14" s="1250"/>
      <c r="K14" s="1250"/>
      <c r="L14" s="1250"/>
      <c r="M14" s="1250"/>
      <c r="N14" s="1250"/>
      <c r="O14" s="1250"/>
      <c r="P14" s="1250"/>
      <c r="Q14" s="1250"/>
      <c r="R14" s="1250"/>
      <c r="S14" s="1250"/>
      <c r="T14" s="1250"/>
      <c r="U14" s="1250"/>
      <c r="V14" s="1250"/>
      <c r="W14" s="1250"/>
      <c r="X14" s="1250"/>
      <c r="Y14" s="1250"/>
      <c r="Z14" s="1250"/>
      <c r="AA14" s="1250"/>
      <c r="AB14" s="1250"/>
      <c r="AC14" s="1250"/>
      <c r="AD14" s="1250"/>
      <c r="AE14" s="1250"/>
      <c r="AF14" s="1250"/>
      <c r="AG14" s="1250"/>
      <c r="AH14" s="1250"/>
      <c r="AI14" s="1250"/>
      <c r="AT14" s="30"/>
      <c r="AU14" s="30"/>
      <c r="AV14" s="30"/>
      <c r="AW14" s="30"/>
    </row>
    <row r="15" spans="1:71" ht="12" customHeight="1" x14ac:dyDescent="0.2">
      <c r="A15" s="1250"/>
      <c r="B15" s="1250"/>
      <c r="C15" s="1250"/>
      <c r="D15" s="1250"/>
      <c r="E15" s="1250"/>
      <c r="F15" s="1250"/>
      <c r="G15" s="1250"/>
      <c r="H15" s="1250"/>
      <c r="I15" s="1250"/>
      <c r="J15" s="1250"/>
      <c r="K15" s="1250"/>
      <c r="L15" s="1250"/>
      <c r="M15" s="1250"/>
      <c r="N15" s="1250"/>
      <c r="O15" s="1250"/>
      <c r="P15" s="1250"/>
      <c r="Q15" s="1250"/>
      <c r="R15" s="1250"/>
      <c r="S15" s="1250"/>
      <c r="T15" s="1250"/>
      <c r="U15" s="1250"/>
      <c r="V15" s="1250"/>
      <c r="W15" s="1250"/>
      <c r="X15" s="1250"/>
      <c r="Y15" s="1250"/>
      <c r="Z15" s="1250"/>
      <c r="AA15" s="1250"/>
      <c r="AB15" s="1250"/>
      <c r="AC15" s="1250"/>
      <c r="AD15" s="1250"/>
      <c r="AE15" s="1250"/>
      <c r="AF15" s="1250"/>
      <c r="AG15" s="1250"/>
      <c r="AH15" s="1250"/>
      <c r="AI15" s="1250"/>
      <c r="AT15" s="667"/>
      <c r="AU15" s="667"/>
      <c r="AV15" s="667"/>
      <c r="AW15" s="667"/>
    </row>
    <row r="16" spans="1:71" ht="12.75" customHeight="1" x14ac:dyDescent="0.2">
      <c r="A16" s="1250"/>
      <c r="B16" s="1250"/>
      <c r="C16" s="1250"/>
      <c r="D16" s="1250"/>
      <c r="E16" s="1250"/>
      <c r="F16" s="1250"/>
      <c r="G16" s="1250"/>
      <c r="H16" s="1250"/>
      <c r="I16" s="1250"/>
      <c r="J16" s="1250"/>
      <c r="K16" s="1250"/>
      <c r="L16" s="1250"/>
      <c r="M16" s="1250"/>
      <c r="N16" s="1250"/>
      <c r="O16" s="1250"/>
      <c r="P16" s="1250"/>
      <c r="Q16" s="1250"/>
      <c r="R16" s="1250"/>
      <c r="S16" s="1250"/>
      <c r="T16" s="1250"/>
      <c r="U16" s="1250"/>
      <c r="V16" s="1250"/>
      <c r="W16" s="1250"/>
      <c r="X16" s="1250"/>
      <c r="Y16" s="1250"/>
      <c r="Z16" s="1250"/>
      <c r="AA16" s="1250"/>
      <c r="AB16" s="1250"/>
      <c r="AC16" s="1250"/>
      <c r="AD16" s="1250"/>
      <c r="AE16" s="1250"/>
      <c r="AF16" s="1250"/>
      <c r="AG16" s="1250"/>
      <c r="AH16" s="1250"/>
      <c r="AI16" s="1250"/>
      <c r="AT16" s="665"/>
      <c r="AU16" s="665"/>
      <c r="AV16" s="665"/>
      <c r="AW16" s="665"/>
    </row>
    <row r="17" spans="1:35" ht="12" customHeight="1" x14ac:dyDescent="0.2">
      <c r="A17" s="1250"/>
      <c r="B17" s="1250"/>
      <c r="C17" s="1250"/>
      <c r="D17" s="1250"/>
      <c r="E17" s="1250"/>
      <c r="F17" s="1250"/>
      <c r="G17" s="1250"/>
      <c r="H17" s="1250"/>
      <c r="I17" s="1250"/>
      <c r="J17" s="1250"/>
      <c r="K17" s="1250"/>
      <c r="L17" s="1250"/>
      <c r="M17" s="1250"/>
      <c r="N17" s="1250"/>
      <c r="O17" s="1250"/>
      <c r="P17" s="1250"/>
      <c r="Q17" s="1250"/>
      <c r="R17" s="1250"/>
      <c r="S17" s="1250"/>
      <c r="T17" s="1250"/>
      <c r="U17" s="1250"/>
      <c r="V17" s="1250"/>
      <c r="W17" s="1250"/>
      <c r="X17" s="1250"/>
      <c r="Y17" s="1250"/>
      <c r="Z17" s="1250"/>
      <c r="AA17" s="1250"/>
      <c r="AB17" s="1250"/>
      <c r="AC17" s="1250"/>
      <c r="AD17" s="1250"/>
      <c r="AE17" s="1250"/>
      <c r="AF17" s="1250"/>
      <c r="AG17" s="1250"/>
      <c r="AH17" s="1250"/>
      <c r="AI17" s="1250"/>
    </row>
    <row r="18" spans="1:35" ht="12" customHeight="1" x14ac:dyDescent="0.2">
      <c r="A18" s="1250"/>
      <c r="B18" s="1250"/>
      <c r="C18" s="1250"/>
      <c r="D18" s="1250"/>
      <c r="E18" s="1250"/>
      <c r="F18" s="1250"/>
      <c r="G18" s="1250"/>
      <c r="H18" s="1250"/>
      <c r="I18" s="1250"/>
      <c r="J18" s="1250"/>
      <c r="K18" s="1250"/>
      <c r="L18" s="1250"/>
      <c r="M18" s="1250"/>
      <c r="N18" s="1250"/>
      <c r="O18" s="1250"/>
      <c r="P18" s="1250"/>
      <c r="Q18" s="1250"/>
      <c r="R18" s="1250"/>
      <c r="S18" s="1250"/>
      <c r="T18" s="1250"/>
      <c r="U18" s="1250"/>
      <c r="V18" s="1250"/>
      <c r="W18" s="1250"/>
      <c r="X18" s="1250"/>
      <c r="Y18" s="1250"/>
      <c r="Z18" s="1250"/>
      <c r="AA18" s="1250"/>
      <c r="AB18" s="1250"/>
      <c r="AC18" s="1250"/>
      <c r="AD18" s="1250"/>
      <c r="AE18" s="1250"/>
      <c r="AF18" s="1250"/>
      <c r="AG18" s="1250"/>
      <c r="AH18" s="1250"/>
      <c r="AI18" s="1250"/>
    </row>
    <row r="19" spans="1:35" ht="12" customHeight="1" x14ac:dyDescent="0.2">
      <c r="A19" s="1250"/>
      <c r="B19" s="1250"/>
      <c r="C19" s="1250"/>
      <c r="D19" s="1250"/>
      <c r="E19" s="1250"/>
      <c r="F19" s="1250"/>
      <c r="G19" s="1250"/>
      <c r="H19" s="1250"/>
      <c r="I19" s="1250"/>
      <c r="J19" s="1250"/>
      <c r="K19" s="1250"/>
      <c r="L19" s="1250"/>
      <c r="M19" s="1250"/>
      <c r="N19" s="1250"/>
      <c r="O19" s="1250"/>
      <c r="P19" s="1250"/>
      <c r="Q19" s="1250"/>
      <c r="R19" s="1250"/>
      <c r="S19" s="1250"/>
      <c r="T19" s="1250"/>
      <c r="U19" s="1250"/>
      <c r="V19" s="1250"/>
      <c r="W19" s="1250"/>
      <c r="X19" s="1250"/>
      <c r="Y19" s="1250"/>
      <c r="Z19" s="1250"/>
      <c r="AA19" s="1250"/>
      <c r="AB19" s="1250"/>
      <c r="AC19" s="1250"/>
      <c r="AD19" s="1250"/>
      <c r="AE19" s="1250"/>
      <c r="AF19" s="1250"/>
      <c r="AG19" s="1250"/>
      <c r="AH19" s="1250"/>
      <c r="AI19" s="1250"/>
    </row>
    <row r="20" spans="1:35" ht="12" customHeight="1" x14ac:dyDescent="0.2">
      <c r="A20" s="1250"/>
      <c r="B20" s="1250"/>
      <c r="C20" s="1250"/>
      <c r="D20" s="1250"/>
      <c r="E20" s="1250"/>
      <c r="F20" s="1250"/>
      <c r="G20" s="1250"/>
      <c r="H20" s="1250"/>
      <c r="I20" s="1250"/>
      <c r="J20" s="1250"/>
      <c r="K20" s="1250"/>
      <c r="L20" s="1250"/>
      <c r="M20" s="1250"/>
      <c r="N20" s="1250"/>
      <c r="O20" s="1250"/>
      <c r="P20" s="1250"/>
      <c r="Q20" s="1250"/>
      <c r="R20" s="1250"/>
      <c r="S20" s="1250"/>
      <c r="T20" s="1250"/>
      <c r="U20" s="1250"/>
      <c r="V20" s="1250"/>
      <c r="W20" s="1250"/>
      <c r="X20" s="1250"/>
      <c r="Y20" s="1250"/>
      <c r="Z20" s="1250"/>
      <c r="AA20" s="1250"/>
      <c r="AB20" s="1250"/>
      <c r="AC20" s="1250"/>
      <c r="AD20" s="1250"/>
      <c r="AE20" s="1250"/>
      <c r="AF20" s="1250"/>
      <c r="AG20" s="1250"/>
      <c r="AH20" s="1250"/>
      <c r="AI20" s="1250"/>
    </row>
    <row r="21" spans="1:35" ht="12" customHeight="1" x14ac:dyDescent="0.2">
      <c r="A21" s="1250"/>
      <c r="B21" s="1250"/>
      <c r="C21" s="1250"/>
      <c r="D21" s="1250"/>
      <c r="E21" s="1250"/>
      <c r="F21" s="1250"/>
      <c r="G21" s="1250"/>
      <c r="H21" s="1250"/>
      <c r="I21" s="1250"/>
      <c r="J21" s="1250"/>
      <c r="K21" s="1250"/>
      <c r="L21" s="1250"/>
      <c r="M21" s="1250"/>
      <c r="N21" s="1250"/>
      <c r="O21" s="1250"/>
      <c r="P21" s="1250"/>
      <c r="Q21" s="1250"/>
      <c r="R21" s="1250"/>
      <c r="S21" s="1250"/>
      <c r="T21" s="1250"/>
      <c r="U21" s="1250"/>
      <c r="V21" s="1250"/>
      <c r="W21" s="1250"/>
      <c r="X21" s="1250"/>
      <c r="Y21" s="1250"/>
      <c r="Z21" s="1250"/>
      <c r="AA21" s="1250"/>
      <c r="AB21" s="1250"/>
      <c r="AC21" s="1250"/>
      <c r="AD21" s="1250"/>
      <c r="AE21" s="1250"/>
      <c r="AF21" s="1250"/>
      <c r="AG21" s="1250"/>
      <c r="AH21" s="1250"/>
      <c r="AI21" s="1250"/>
    </row>
    <row r="22" spans="1:35" ht="12" customHeight="1" x14ac:dyDescent="0.2">
      <c r="A22" s="1250"/>
      <c r="B22" s="1250"/>
      <c r="C22" s="1250"/>
      <c r="D22" s="1250"/>
      <c r="E22" s="1250"/>
      <c r="F22" s="1250"/>
      <c r="G22" s="1250"/>
      <c r="H22" s="1250"/>
      <c r="I22" s="1250"/>
      <c r="J22" s="1250"/>
      <c r="K22" s="1250"/>
      <c r="L22" s="1250"/>
      <c r="M22" s="1250"/>
      <c r="N22" s="1250"/>
      <c r="O22" s="1250"/>
      <c r="P22" s="1250"/>
      <c r="Q22" s="1250"/>
      <c r="R22" s="1250"/>
      <c r="S22" s="1250"/>
      <c r="T22" s="1250"/>
      <c r="U22" s="1250"/>
      <c r="V22" s="1250"/>
      <c r="W22" s="1250"/>
      <c r="X22" s="1250"/>
      <c r="Y22" s="1250"/>
      <c r="Z22" s="1250"/>
      <c r="AA22" s="1250"/>
      <c r="AB22" s="1250"/>
      <c r="AC22" s="1250"/>
      <c r="AD22" s="1250"/>
      <c r="AE22" s="1250"/>
      <c r="AF22" s="1250"/>
      <c r="AG22" s="1250"/>
      <c r="AH22" s="1250"/>
      <c r="AI22" s="1250"/>
    </row>
    <row r="23" spans="1:35" ht="12" customHeight="1" x14ac:dyDescent="0.2">
      <c r="A23" s="1250"/>
      <c r="B23" s="1250"/>
      <c r="C23" s="1250"/>
      <c r="D23" s="1250"/>
      <c r="E23" s="1250"/>
      <c r="F23" s="1250"/>
      <c r="G23" s="1250"/>
      <c r="H23" s="1250"/>
      <c r="I23" s="1250"/>
      <c r="J23" s="1250"/>
      <c r="K23" s="1250"/>
      <c r="L23" s="1250"/>
      <c r="M23" s="1250"/>
      <c r="N23" s="1250"/>
      <c r="O23" s="1250"/>
      <c r="P23" s="1250"/>
      <c r="Q23" s="1250"/>
      <c r="R23" s="1250"/>
      <c r="S23" s="1250"/>
      <c r="T23" s="1250"/>
      <c r="U23" s="1250"/>
      <c r="V23" s="1250"/>
      <c r="W23" s="1250"/>
      <c r="X23" s="1250"/>
      <c r="Y23" s="1250"/>
      <c r="Z23" s="1250"/>
      <c r="AA23" s="1250"/>
      <c r="AB23" s="1250"/>
      <c r="AC23" s="1250"/>
      <c r="AD23" s="1250"/>
      <c r="AE23" s="1250"/>
      <c r="AF23" s="1250"/>
      <c r="AG23" s="1250"/>
      <c r="AH23" s="1250"/>
      <c r="AI23" s="1250"/>
    </row>
    <row r="24" spans="1:35" ht="12" customHeight="1" x14ac:dyDescent="0.2">
      <c r="A24" s="1250"/>
      <c r="B24" s="1250"/>
      <c r="C24" s="1250"/>
      <c r="D24" s="1250"/>
      <c r="E24" s="1250"/>
      <c r="F24" s="1250"/>
      <c r="G24" s="1250"/>
      <c r="H24" s="1250"/>
      <c r="I24" s="1250"/>
      <c r="J24" s="1250"/>
      <c r="K24" s="1250"/>
      <c r="L24" s="1250"/>
      <c r="M24" s="1250"/>
      <c r="N24" s="1250"/>
      <c r="O24" s="1250"/>
      <c r="P24" s="1250"/>
      <c r="Q24" s="1250"/>
      <c r="R24" s="1250"/>
      <c r="S24" s="1250"/>
      <c r="T24" s="1250"/>
      <c r="U24" s="1250"/>
      <c r="V24" s="1250"/>
      <c r="W24" s="1250"/>
      <c r="X24" s="1250"/>
      <c r="Y24" s="1250"/>
      <c r="Z24" s="1250"/>
      <c r="AA24" s="1250"/>
      <c r="AB24" s="1250"/>
      <c r="AC24" s="1250"/>
      <c r="AD24" s="1250"/>
      <c r="AE24" s="1250"/>
      <c r="AF24" s="1250"/>
      <c r="AG24" s="1250"/>
      <c r="AH24" s="1250"/>
      <c r="AI24" s="1250"/>
    </row>
    <row r="25" spans="1:35" ht="12" customHeight="1" x14ac:dyDescent="0.2">
      <c r="A25" s="1250"/>
      <c r="B25" s="1250"/>
      <c r="C25" s="1250"/>
      <c r="D25" s="1250"/>
      <c r="E25" s="1250"/>
      <c r="F25" s="1250"/>
      <c r="G25" s="1250"/>
      <c r="H25" s="1250"/>
      <c r="I25" s="1250"/>
      <c r="J25" s="1250"/>
      <c r="K25" s="1250"/>
      <c r="L25" s="1250"/>
      <c r="M25" s="1250"/>
      <c r="N25" s="1250"/>
      <c r="O25" s="1250"/>
      <c r="P25" s="1250"/>
      <c r="Q25" s="1250"/>
      <c r="R25" s="1250"/>
      <c r="S25" s="1250"/>
      <c r="T25" s="1250"/>
      <c r="U25" s="1250"/>
      <c r="V25" s="1250"/>
      <c r="W25" s="1250"/>
      <c r="X25" s="1250"/>
      <c r="Y25" s="1250"/>
      <c r="Z25" s="1250"/>
      <c r="AA25" s="1250"/>
      <c r="AB25" s="1250"/>
      <c r="AC25" s="1250"/>
      <c r="AD25" s="1250"/>
      <c r="AE25" s="1250"/>
      <c r="AF25" s="1250"/>
      <c r="AG25" s="1250"/>
      <c r="AH25" s="1250"/>
      <c r="AI25" s="1250"/>
    </row>
    <row r="26" spans="1:35" ht="12" customHeight="1" x14ac:dyDescent="0.2">
      <c r="A26" s="1250"/>
      <c r="B26" s="1250"/>
      <c r="C26" s="1250"/>
      <c r="D26" s="1250"/>
      <c r="E26" s="1250"/>
      <c r="F26" s="1250"/>
      <c r="G26" s="1250"/>
      <c r="H26" s="1250"/>
      <c r="I26" s="1250"/>
      <c r="J26" s="1250"/>
      <c r="K26" s="1250"/>
      <c r="L26" s="1250"/>
      <c r="M26" s="1250"/>
      <c r="N26" s="1250"/>
      <c r="O26" s="1250"/>
      <c r="P26" s="1250"/>
      <c r="Q26" s="1250"/>
      <c r="R26" s="1250"/>
      <c r="S26" s="1250"/>
      <c r="T26" s="1250"/>
      <c r="U26" s="1250"/>
      <c r="V26" s="1250"/>
      <c r="W26" s="1250"/>
      <c r="X26" s="1250"/>
      <c r="Y26" s="1250"/>
      <c r="Z26" s="1250"/>
      <c r="AA26" s="1250"/>
      <c r="AB26" s="1250"/>
      <c r="AC26" s="1250"/>
      <c r="AD26" s="1250"/>
      <c r="AE26" s="1250"/>
      <c r="AF26" s="1250"/>
      <c r="AG26" s="1250"/>
      <c r="AH26" s="1250"/>
      <c r="AI26" s="1250"/>
    </row>
    <row r="27" spans="1:35" ht="12" customHeight="1" x14ac:dyDescent="0.2">
      <c r="A27" s="1250"/>
      <c r="B27" s="1250"/>
      <c r="C27" s="1250"/>
      <c r="D27" s="1250"/>
      <c r="E27" s="1250"/>
      <c r="F27" s="1250"/>
      <c r="G27" s="1250"/>
      <c r="H27" s="1250"/>
      <c r="I27" s="1250"/>
      <c r="J27" s="1250"/>
      <c r="K27" s="1250"/>
      <c r="L27" s="1250"/>
      <c r="M27" s="1250"/>
      <c r="N27" s="1250"/>
      <c r="O27" s="1250"/>
      <c r="P27" s="1250"/>
      <c r="Q27" s="1250"/>
      <c r="R27" s="1250"/>
      <c r="S27" s="1250"/>
      <c r="T27" s="1250"/>
      <c r="U27" s="1250"/>
      <c r="V27" s="1250"/>
      <c r="W27" s="1250"/>
      <c r="X27" s="1250"/>
      <c r="Y27" s="1250"/>
      <c r="Z27" s="1250"/>
      <c r="AA27" s="1250"/>
      <c r="AB27" s="1250"/>
      <c r="AC27" s="1250"/>
      <c r="AD27" s="1250"/>
      <c r="AE27" s="1250"/>
      <c r="AF27" s="1250"/>
      <c r="AG27" s="1250"/>
      <c r="AH27" s="1250"/>
      <c r="AI27" s="1250"/>
    </row>
    <row r="28" spans="1:35" ht="12" customHeight="1" x14ac:dyDescent="0.2">
      <c r="A28" s="1250"/>
      <c r="B28" s="1250"/>
      <c r="C28" s="1250"/>
      <c r="D28" s="1250"/>
      <c r="E28" s="1250"/>
      <c r="F28" s="1250"/>
      <c r="G28" s="1250"/>
      <c r="H28" s="1250"/>
      <c r="I28" s="1250"/>
      <c r="J28" s="1250"/>
      <c r="K28" s="1250"/>
      <c r="L28" s="1250"/>
      <c r="M28" s="1250"/>
      <c r="N28" s="1250"/>
      <c r="O28" s="1250"/>
      <c r="P28" s="1250"/>
      <c r="Q28" s="1250"/>
      <c r="R28" s="1250"/>
      <c r="S28" s="1250"/>
      <c r="T28" s="1250"/>
      <c r="U28" s="1250"/>
      <c r="V28" s="1250"/>
      <c r="W28" s="1250"/>
      <c r="X28" s="1250"/>
      <c r="Y28" s="1250"/>
      <c r="Z28" s="1250"/>
      <c r="AA28" s="1250"/>
      <c r="AB28" s="1250"/>
      <c r="AC28" s="1250"/>
      <c r="AD28" s="1250"/>
      <c r="AE28" s="1250"/>
      <c r="AF28" s="1250"/>
      <c r="AG28" s="1250"/>
      <c r="AH28" s="1250"/>
      <c r="AI28" s="1250"/>
    </row>
    <row r="29" spans="1:35" ht="12" customHeight="1" x14ac:dyDescent="0.2">
      <c r="A29" s="1250"/>
      <c r="B29" s="1250"/>
      <c r="C29" s="1250"/>
      <c r="D29" s="1250"/>
      <c r="E29" s="1250"/>
      <c r="F29" s="1250"/>
      <c r="G29" s="1250"/>
      <c r="H29" s="1250"/>
      <c r="I29" s="1250"/>
      <c r="J29" s="1250"/>
      <c r="K29" s="1250"/>
      <c r="L29" s="1250"/>
      <c r="M29" s="1250"/>
      <c r="N29" s="1250"/>
      <c r="O29" s="1250"/>
      <c r="P29" s="1250"/>
      <c r="Q29" s="1250"/>
      <c r="R29" s="1250"/>
      <c r="S29" s="1250"/>
      <c r="T29" s="1250"/>
      <c r="U29" s="1250"/>
      <c r="V29" s="1250"/>
      <c r="W29" s="1250"/>
      <c r="X29" s="1250"/>
      <c r="Y29" s="1250"/>
      <c r="Z29" s="1250"/>
      <c r="AA29" s="1250"/>
      <c r="AB29" s="1250"/>
      <c r="AC29" s="1250"/>
      <c r="AD29" s="1250"/>
      <c r="AE29" s="1250"/>
      <c r="AF29" s="1250"/>
      <c r="AG29" s="1250"/>
      <c r="AH29" s="1250"/>
      <c r="AI29" s="1250"/>
    </row>
    <row r="30" spans="1:35" ht="12" customHeight="1" x14ac:dyDescent="0.2">
      <c r="A30" s="1250"/>
      <c r="B30" s="1250"/>
      <c r="C30" s="1250"/>
      <c r="D30" s="1250"/>
      <c r="E30" s="1250"/>
      <c r="F30" s="1250"/>
      <c r="G30" s="1250"/>
      <c r="H30" s="1250"/>
      <c r="I30" s="1250"/>
      <c r="J30" s="1250"/>
      <c r="K30" s="1250"/>
      <c r="L30" s="1250"/>
      <c r="M30" s="1250"/>
      <c r="N30" s="1250"/>
      <c r="O30" s="1250"/>
      <c r="P30" s="1250"/>
      <c r="Q30" s="1250"/>
      <c r="R30" s="1250"/>
      <c r="S30" s="1250"/>
      <c r="T30" s="1250"/>
      <c r="U30" s="1250"/>
      <c r="V30" s="1250"/>
      <c r="W30" s="1250"/>
      <c r="X30" s="1250"/>
      <c r="Y30" s="1250"/>
      <c r="Z30" s="1250"/>
      <c r="AA30" s="1250"/>
      <c r="AB30" s="1250"/>
      <c r="AC30" s="1250"/>
      <c r="AD30" s="1250"/>
      <c r="AE30" s="1250"/>
      <c r="AF30" s="1250"/>
      <c r="AG30" s="1250"/>
      <c r="AH30" s="1250"/>
      <c r="AI30" s="1250"/>
    </row>
    <row r="31" spans="1:35" ht="12" customHeight="1" x14ac:dyDescent="0.2">
      <c r="A31" s="1250"/>
      <c r="B31" s="1250"/>
      <c r="C31" s="1250"/>
      <c r="D31" s="1250"/>
      <c r="E31" s="1250"/>
      <c r="F31" s="1250"/>
      <c r="G31" s="1250"/>
      <c r="H31" s="1250"/>
      <c r="I31" s="1250"/>
      <c r="J31" s="1250"/>
      <c r="K31" s="1250"/>
      <c r="L31" s="1250"/>
      <c r="M31" s="1250"/>
      <c r="N31" s="1250"/>
      <c r="O31" s="1250"/>
      <c r="P31" s="1250"/>
      <c r="Q31" s="1250"/>
      <c r="R31" s="1250"/>
      <c r="S31" s="1250"/>
      <c r="T31" s="1250"/>
      <c r="U31" s="1250"/>
      <c r="V31" s="1250"/>
      <c r="W31" s="1250"/>
      <c r="X31" s="1250"/>
      <c r="Y31" s="1250"/>
      <c r="Z31" s="1250"/>
      <c r="AA31" s="1250"/>
      <c r="AB31" s="1250"/>
      <c r="AC31" s="1250"/>
      <c r="AD31" s="1250"/>
      <c r="AE31" s="1250"/>
      <c r="AF31" s="1250"/>
      <c r="AG31" s="1250"/>
      <c r="AH31" s="1250"/>
      <c r="AI31" s="1250"/>
    </row>
    <row r="32" spans="1:35" ht="12" customHeight="1" x14ac:dyDescent="0.2">
      <c r="A32" s="1250"/>
      <c r="B32" s="1250"/>
      <c r="C32" s="1250"/>
      <c r="D32" s="1250"/>
      <c r="E32" s="1250"/>
      <c r="F32" s="1250"/>
      <c r="G32" s="1250"/>
      <c r="H32" s="1250"/>
      <c r="I32" s="1250"/>
      <c r="J32" s="1250"/>
      <c r="K32" s="1250"/>
      <c r="L32" s="1250"/>
      <c r="M32" s="1250"/>
      <c r="N32" s="1250"/>
      <c r="O32" s="1250"/>
      <c r="P32" s="1250"/>
      <c r="Q32" s="1250"/>
      <c r="R32" s="1250"/>
      <c r="S32" s="1250"/>
      <c r="T32" s="1250"/>
      <c r="U32" s="1250"/>
      <c r="V32" s="1250"/>
      <c r="W32" s="1250"/>
      <c r="X32" s="1250"/>
      <c r="Y32" s="1250"/>
      <c r="Z32" s="1250"/>
      <c r="AA32" s="1250"/>
      <c r="AB32" s="1250"/>
      <c r="AC32" s="1250"/>
      <c r="AD32" s="1250"/>
      <c r="AE32" s="1250"/>
      <c r="AF32" s="1250"/>
      <c r="AG32" s="1250"/>
      <c r="AH32" s="1250"/>
      <c r="AI32" s="1250"/>
    </row>
    <row r="33" spans="1:35" ht="12" customHeight="1" x14ac:dyDescent="0.2">
      <c r="A33" s="1250"/>
      <c r="B33" s="1250"/>
      <c r="C33" s="1250"/>
      <c r="D33" s="1250"/>
      <c r="E33" s="1250"/>
      <c r="F33" s="1250"/>
      <c r="G33" s="1250"/>
      <c r="H33" s="1250"/>
      <c r="I33" s="1250"/>
      <c r="J33" s="1250"/>
      <c r="K33" s="1250"/>
      <c r="L33" s="1250"/>
      <c r="M33" s="1250"/>
      <c r="N33" s="1250"/>
      <c r="O33" s="1250"/>
      <c r="P33" s="1250"/>
      <c r="Q33" s="1250"/>
      <c r="R33" s="1250"/>
      <c r="S33" s="1250"/>
      <c r="T33" s="1250"/>
      <c r="U33" s="1250"/>
      <c r="V33" s="1250"/>
      <c r="W33" s="1250"/>
      <c r="X33" s="1250"/>
      <c r="Y33" s="1250"/>
      <c r="Z33" s="1250"/>
      <c r="AA33" s="1250"/>
      <c r="AB33" s="1250"/>
      <c r="AC33" s="1250"/>
      <c r="AD33" s="1250"/>
      <c r="AE33" s="1250"/>
      <c r="AF33" s="1250"/>
      <c r="AG33" s="1250"/>
      <c r="AH33" s="1250"/>
      <c r="AI33" s="1250"/>
    </row>
    <row r="34" spans="1:35" ht="15" customHeight="1" x14ac:dyDescent="0.2">
      <c r="A34" s="1251"/>
      <c r="B34" s="1251"/>
      <c r="C34" s="1251"/>
      <c r="D34" s="1251"/>
      <c r="E34" s="1251"/>
      <c r="F34" s="1251"/>
      <c r="G34" s="1251"/>
      <c r="H34" s="1251"/>
      <c r="I34" s="1251"/>
      <c r="J34" s="1251"/>
      <c r="K34" s="1251"/>
      <c r="L34" s="1251"/>
      <c r="M34" s="1251"/>
      <c r="N34" s="1251"/>
      <c r="O34" s="1251"/>
      <c r="P34" s="1251"/>
      <c r="Q34" s="1251"/>
      <c r="R34" s="1251"/>
      <c r="S34" s="1251"/>
      <c r="T34" s="1251"/>
      <c r="U34" s="1251"/>
      <c r="V34" s="1251"/>
      <c r="W34" s="1251"/>
      <c r="X34" s="1251"/>
      <c r="Y34" s="1251"/>
      <c r="Z34" s="1251"/>
      <c r="AA34" s="1251"/>
      <c r="AB34" s="1251"/>
      <c r="AC34" s="1251"/>
      <c r="AD34" s="1251"/>
      <c r="AE34" s="1251"/>
      <c r="AF34" s="1251"/>
      <c r="AG34" s="1251"/>
      <c r="AH34" s="1251"/>
      <c r="AI34" s="1251"/>
    </row>
    <row r="35" spans="1:35" ht="12" x14ac:dyDescent="0.2">
      <c r="A35" s="1251"/>
      <c r="B35" s="1251"/>
      <c r="C35" s="1251"/>
      <c r="D35" s="1251"/>
      <c r="E35" s="1251"/>
      <c r="F35" s="1251"/>
      <c r="G35" s="1251"/>
      <c r="H35" s="1251"/>
      <c r="I35" s="1251"/>
      <c r="J35" s="1251"/>
      <c r="K35" s="1251"/>
      <c r="L35" s="1251"/>
      <c r="M35" s="1251"/>
      <c r="N35" s="1251"/>
      <c r="O35" s="1251"/>
      <c r="P35" s="1251"/>
      <c r="Q35" s="1251"/>
      <c r="R35" s="1251"/>
      <c r="S35" s="1251"/>
      <c r="T35" s="1251"/>
      <c r="U35" s="1251"/>
      <c r="V35" s="1251"/>
      <c r="W35" s="1251"/>
      <c r="X35" s="1251"/>
      <c r="Y35" s="1251"/>
      <c r="Z35" s="1251"/>
      <c r="AA35" s="1251"/>
      <c r="AB35" s="1251"/>
      <c r="AC35" s="1251"/>
      <c r="AD35" s="1251"/>
      <c r="AE35" s="1251"/>
      <c r="AF35" s="1251"/>
      <c r="AG35" s="1251"/>
      <c r="AH35" s="1251"/>
      <c r="AI35" s="1251"/>
    </row>
    <row r="36" spans="1:35" ht="12" x14ac:dyDescent="0.2">
      <c r="A36" s="1251"/>
      <c r="B36" s="1251"/>
      <c r="C36" s="1251"/>
      <c r="D36" s="1251"/>
      <c r="E36" s="1251"/>
      <c r="F36" s="1251"/>
      <c r="G36" s="1251"/>
      <c r="H36" s="1251"/>
      <c r="I36" s="1251"/>
      <c r="J36" s="1251"/>
      <c r="K36" s="1251"/>
      <c r="L36" s="1251"/>
      <c r="M36" s="1251"/>
      <c r="N36" s="1251"/>
      <c r="O36" s="1251"/>
      <c r="P36" s="1251"/>
      <c r="Q36" s="1251"/>
      <c r="R36" s="1251"/>
      <c r="S36" s="1251"/>
      <c r="T36" s="1251"/>
      <c r="U36" s="1251"/>
      <c r="V36" s="1251"/>
      <c r="W36" s="1251"/>
      <c r="X36" s="1251"/>
      <c r="Y36" s="1251"/>
      <c r="Z36" s="1251"/>
      <c r="AA36" s="1251"/>
      <c r="AB36" s="1251"/>
      <c r="AC36" s="1251"/>
      <c r="AD36" s="1251"/>
      <c r="AE36" s="1251"/>
      <c r="AF36" s="1251"/>
      <c r="AG36" s="1251"/>
      <c r="AH36" s="1251"/>
      <c r="AI36" s="1251"/>
    </row>
    <row r="37" spans="1:35" ht="12" x14ac:dyDescent="0.2">
      <c r="A37" s="1251"/>
      <c r="B37" s="1251"/>
      <c r="C37" s="1251"/>
      <c r="D37" s="1251"/>
      <c r="E37" s="1251"/>
      <c r="F37" s="1251"/>
      <c r="G37" s="1251"/>
      <c r="H37" s="1251"/>
      <c r="I37" s="1251"/>
      <c r="J37" s="1251"/>
      <c r="K37" s="1251"/>
      <c r="L37" s="1251"/>
      <c r="M37" s="1251"/>
      <c r="N37" s="1251"/>
      <c r="O37" s="1251"/>
      <c r="P37" s="1251"/>
      <c r="Q37" s="1251"/>
      <c r="R37" s="1251"/>
      <c r="S37" s="1251"/>
      <c r="T37" s="1251"/>
      <c r="U37" s="1251"/>
      <c r="V37" s="1251"/>
      <c r="W37" s="1251"/>
      <c r="X37" s="1251"/>
      <c r="Y37" s="1251"/>
      <c r="Z37" s="1251"/>
      <c r="AA37" s="1251"/>
      <c r="AB37" s="1251"/>
      <c r="AC37" s="1251"/>
      <c r="AD37" s="1251"/>
      <c r="AE37" s="1251"/>
      <c r="AF37" s="1251"/>
      <c r="AG37" s="1251"/>
      <c r="AH37" s="1251"/>
      <c r="AI37" s="1251"/>
    </row>
    <row r="38" spans="1:35" ht="12" x14ac:dyDescent="0.2">
      <c r="A38" s="1251"/>
      <c r="B38" s="1251"/>
      <c r="C38" s="1251"/>
      <c r="D38" s="1251"/>
      <c r="E38" s="1251"/>
      <c r="F38" s="1251"/>
      <c r="G38" s="1251"/>
      <c r="H38" s="1251"/>
      <c r="I38" s="1251"/>
      <c r="J38" s="1251"/>
      <c r="K38" s="1251"/>
      <c r="L38" s="1251"/>
      <c r="M38" s="1251"/>
      <c r="N38" s="1251"/>
      <c r="O38" s="1251"/>
      <c r="P38" s="1251"/>
      <c r="Q38" s="1251"/>
      <c r="R38" s="1251"/>
      <c r="S38" s="1251"/>
      <c r="T38" s="1251"/>
      <c r="U38" s="1251"/>
      <c r="V38" s="1251"/>
      <c r="W38" s="1251"/>
      <c r="X38" s="1251"/>
      <c r="Y38" s="1251"/>
      <c r="Z38" s="1251"/>
      <c r="AA38" s="1251"/>
      <c r="AB38" s="1251"/>
      <c r="AC38" s="1251"/>
      <c r="AD38" s="1251"/>
      <c r="AE38" s="1251"/>
      <c r="AF38" s="1251"/>
      <c r="AG38" s="1251"/>
      <c r="AH38" s="1251"/>
      <c r="AI38" s="1251"/>
    </row>
    <row r="39" spans="1:35" ht="15.75" customHeight="1" x14ac:dyDescent="0.2">
      <c r="A39" s="1251"/>
      <c r="B39" s="1251"/>
      <c r="C39" s="1251"/>
      <c r="D39" s="1251"/>
      <c r="E39" s="1251"/>
      <c r="F39" s="1251"/>
      <c r="G39" s="1251"/>
      <c r="H39" s="1251"/>
      <c r="I39" s="1251"/>
      <c r="J39" s="1251"/>
      <c r="K39" s="1251"/>
      <c r="L39" s="1251"/>
      <c r="M39" s="1251"/>
      <c r="N39" s="1251"/>
      <c r="O39" s="1251"/>
      <c r="P39" s="1251"/>
      <c r="Q39" s="1251"/>
      <c r="R39" s="1251"/>
      <c r="S39" s="1251"/>
      <c r="T39" s="1251"/>
      <c r="U39" s="1251"/>
      <c r="V39" s="1251"/>
      <c r="W39" s="1251"/>
      <c r="X39" s="1251"/>
      <c r="Y39" s="1251"/>
      <c r="Z39" s="1251"/>
      <c r="AA39" s="1251"/>
      <c r="AB39" s="1251"/>
      <c r="AC39" s="1251"/>
      <c r="AD39" s="1251"/>
      <c r="AE39" s="1251"/>
      <c r="AF39" s="1251"/>
      <c r="AG39" s="1251"/>
      <c r="AH39" s="1251"/>
      <c r="AI39" s="1251"/>
    </row>
    <row r="40" spans="1:35" ht="12" x14ac:dyDescent="0.2">
      <c r="A40" s="1251"/>
      <c r="B40" s="1251"/>
      <c r="C40" s="1251"/>
      <c r="D40" s="1251"/>
      <c r="E40" s="1251"/>
      <c r="F40" s="1251"/>
      <c r="G40" s="1251"/>
      <c r="H40" s="1251"/>
      <c r="I40" s="1251"/>
      <c r="J40" s="1251"/>
      <c r="K40" s="1251"/>
      <c r="L40" s="1251"/>
      <c r="M40" s="1251"/>
      <c r="N40" s="1251"/>
      <c r="O40" s="1251"/>
      <c r="P40" s="1251"/>
      <c r="Q40" s="1251"/>
      <c r="R40" s="1251"/>
      <c r="S40" s="1251"/>
      <c r="T40" s="1251"/>
      <c r="U40" s="1251"/>
      <c r="V40" s="1251"/>
      <c r="W40" s="1251"/>
      <c r="X40" s="1251"/>
      <c r="Y40" s="1251"/>
      <c r="Z40" s="1251"/>
      <c r="AA40" s="1251"/>
      <c r="AB40" s="1251"/>
      <c r="AC40" s="1251"/>
      <c r="AD40" s="1251"/>
      <c r="AE40" s="1251"/>
      <c r="AF40" s="1251"/>
      <c r="AG40" s="1251"/>
      <c r="AH40" s="1251"/>
      <c r="AI40" s="1251"/>
    </row>
    <row r="41" spans="1:35" ht="12" x14ac:dyDescent="0.2">
      <c r="A41" s="1251"/>
      <c r="B41" s="1251"/>
      <c r="C41" s="1251"/>
      <c r="D41" s="1251"/>
      <c r="E41" s="1251"/>
      <c r="F41" s="1251"/>
      <c r="G41" s="1251"/>
      <c r="H41" s="1251"/>
      <c r="I41" s="1251"/>
      <c r="J41" s="1251"/>
      <c r="K41" s="1251"/>
      <c r="L41" s="1251"/>
      <c r="M41" s="1251"/>
      <c r="N41" s="1251"/>
      <c r="O41" s="1251"/>
      <c r="P41" s="1251"/>
      <c r="Q41" s="1251"/>
      <c r="R41" s="1251"/>
      <c r="S41" s="1251"/>
      <c r="T41" s="1251"/>
      <c r="U41" s="1251"/>
      <c r="V41" s="1251"/>
      <c r="W41" s="1251"/>
      <c r="X41" s="1251"/>
      <c r="Y41" s="1251"/>
      <c r="Z41" s="1251"/>
      <c r="AA41" s="1251"/>
      <c r="AB41" s="1251"/>
      <c r="AC41" s="1251"/>
      <c r="AD41" s="1251"/>
      <c r="AE41" s="1251"/>
      <c r="AF41" s="1251"/>
      <c r="AG41" s="1251"/>
      <c r="AH41" s="1251"/>
      <c r="AI41" s="1251"/>
    </row>
    <row r="42" spans="1:35" ht="12" x14ac:dyDescent="0.2">
      <c r="A42" s="1251"/>
      <c r="B42" s="1251"/>
      <c r="C42" s="1251"/>
      <c r="D42" s="1251"/>
      <c r="E42" s="1251"/>
      <c r="F42" s="1251"/>
      <c r="G42" s="1251"/>
      <c r="H42" s="1251"/>
      <c r="I42" s="1251"/>
      <c r="J42" s="1251"/>
      <c r="K42" s="1251"/>
      <c r="L42" s="1251"/>
      <c r="M42" s="1251"/>
      <c r="N42" s="1251"/>
      <c r="O42" s="1251"/>
      <c r="P42" s="1251"/>
      <c r="Q42" s="1251"/>
      <c r="R42" s="1251"/>
      <c r="S42" s="1251"/>
      <c r="T42" s="1251"/>
      <c r="U42" s="1251"/>
      <c r="V42" s="1251"/>
      <c r="W42" s="1251"/>
      <c r="X42" s="1251"/>
      <c r="Y42" s="1251"/>
      <c r="Z42" s="1251"/>
      <c r="AA42" s="1251"/>
      <c r="AB42" s="1251"/>
      <c r="AC42" s="1251"/>
      <c r="AD42" s="1251"/>
      <c r="AE42" s="1251"/>
      <c r="AF42" s="1251"/>
      <c r="AG42" s="1251"/>
      <c r="AH42" s="1251"/>
      <c r="AI42" s="1251"/>
    </row>
    <row r="43" spans="1:35" ht="12" x14ac:dyDescent="0.2">
      <c r="A43" s="1251"/>
      <c r="B43" s="1251"/>
      <c r="C43" s="1251"/>
      <c r="D43" s="1251"/>
      <c r="E43" s="1251"/>
      <c r="F43" s="1251"/>
      <c r="G43" s="1251"/>
      <c r="H43" s="1251"/>
      <c r="I43" s="1251"/>
      <c r="J43" s="1251"/>
      <c r="K43" s="1251"/>
      <c r="L43" s="1251"/>
      <c r="M43" s="1251"/>
      <c r="N43" s="1251"/>
      <c r="O43" s="1251"/>
      <c r="P43" s="1251"/>
      <c r="Q43" s="1251"/>
      <c r="R43" s="1251"/>
      <c r="S43" s="1251"/>
      <c r="T43" s="1251"/>
      <c r="U43" s="1251"/>
      <c r="V43" s="1251"/>
      <c r="W43" s="1251"/>
      <c r="X43" s="1251"/>
      <c r="Y43" s="1251"/>
      <c r="Z43" s="1251"/>
      <c r="AA43" s="1251"/>
      <c r="AB43" s="1251"/>
      <c r="AC43" s="1251"/>
      <c r="AD43" s="1251"/>
      <c r="AE43" s="1251"/>
      <c r="AF43" s="1251"/>
      <c r="AG43" s="1251"/>
      <c r="AH43" s="1251"/>
      <c r="AI43" s="1251"/>
    </row>
    <row r="44" spans="1:35" ht="12" x14ac:dyDescent="0.2">
      <c r="A44" s="1251"/>
      <c r="B44" s="1251"/>
      <c r="C44" s="1251"/>
      <c r="D44" s="1251"/>
      <c r="E44" s="1251"/>
      <c r="F44" s="1251"/>
      <c r="G44" s="1251"/>
      <c r="H44" s="1251"/>
      <c r="I44" s="1251"/>
      <c r="J44" s="1251"/>
      <c r="K44" s="1251"/>
      <c r="L44" s="1251"/>
      <c r="M44" s="1251"/>
      <c r="N44" s="1251"/>
      <c r="O44" s="1251"/>
      <c r="P44" s="1251"/>
      <c r="Q44" s="1251"/>
      <c r="R44" s="1251"/>
      <c r="S44" s="1251"/>
      <c r="T44" s="1251"/>
      <c r="U44" s="1251"/>
      <c r="V44" s="1251"/>
      <c r="W44" s="1251"/>
      <c r="X44" s="1251"/>
      <c r="Y44" s="1251"/>
      <c r="Z44" s="1251"/>
      <c r="AA44" s="1251"/>
      <c r="AB44" s="1251"/>
      <c r="AC44" s="1251"/>
      <c r="AD44" s="1251"/>
      <c r="AE44" s="1251"/>
      <c r="AF44" s="1251"/>
      <c r="AG44" s="1251"/>
      <c r="AH44" s="1251"/>
      <c r="AI44" s="1251"/>
    </row>
    <row r="45" spans="1:35" ht="12" x14ac:dyDescent="0.2">
      <c r="A45" s="1251"/>
      <c r="B45" s="1251"/>
      <c r="C45" s="1251"/>
      <c r="D45" s="1251"/>
      <c r="E45" s="1251"/>
      <c r="F45" s="1251"/>
      <c r="G45" s="1251"/>
      <c r="H45" s="1251"/>
      <c r="I45" s="1251"/>
      <c r="J45" s="1251"/>
      <c r="K45" s="1251"/>
      <c r="L45" s="1251"/>
      <c r="M45" s="1251"/>
      <c r="N45" s="1251"/>
      <c r="O45" s="1251"/>
      <c r="P45" s="1251"/>
      <c r="Q45" s="1251"/>
      <c r="R45" s="1251"/>
      <c r="S45" s="1251"/>
      <c r="T45" s="1251"/>
      <c r="U45" s="1251"/>
      <c r="V45" s="1251"/>
      <c r="W45" s="1251"/>
      <c r="X45" s="1251"/>
      <c r="Y45" s="1251"/>
      <c r="Z45" s="1251"/>
      <c r="AA45" s="1251"/>
      <c r="AB45" s="1251"/>
      <c r="AC45" s="1251"/>
      <c r="AD45" s="1251"/>
      <c r="AE45" s="1251"/>
      <c r="AF45" s="1251"/>
      <c r="AG45" s="1251"/>
      <c r="AH45" s="1251"/>
      <c r="AI45" s="1251"/>
    </row>
    <row r="46" spans="1:35" ht="12" x14ac:dyDescent="0.2">
      <c r="A46" s="1251"/>
      <c r="B46" s="1251"/>
      <c r="C46" s="1251"/>
      <c r="D46" s="1251"/>
      <c r="E46" s="1251"/>
      <c r="F46" s="1251"/>
      <c r="G46" s="1251"/>
      <c r="H46" s="1251"/>
      <c r="I46" s="1251"/>
      <c r="J46" s="1251"/>
      <c r="K46" s="1251"/>
      <c r="L46" s="1251"/>
      <c r="M46" s="1251"/>
      <c r="N46" s="1251"/>
      <c r="O46" s="1251"/>
      <c r="P46" s="1251"/>
      <c r="Q46" s="1251"/>
      <c r="R46" s="1251"/>
      <c r="S46" s="1251"/>
      <c r="T46" s="1251"/>
      <c r="U46" s="1251"/>
      <c r="V46" s="1251"/>
      <c r="W46" s="1251"/>
      <c r="X46" s="1251"/>
      <c r="Y46" s="1251"/>
      <c r="Z46" s="1251"/>
      <c r="AA46" s="1251"/>
      <c r="AB46" s="1251"/>
      <c r="AC46" s="1251"/>
      <c r="AD46" s="1251"/>
      <c r="AE46" s="1251"/>
      <c r="AF46" s="1251"/>
      <c r="AG46" s="1251"/>
      <c r="AH46" s="1251"/>
      <c r="AI46" s="1251"/>
    </row>
    <row r="47" spans="1:35" ht="12" x14ac:dyDescent="0.2">
      <c r="A47" s="1251"/>
      <c r="B47" s="1251"/>
      <c r="C47" s="1251"/>
      <c r="D47" s="1251"/>
      <c r="E47" s="1251"/>
      <c r="F47" s="1251"/>
      <c r="G47" s="1251"/>
      <c r="H47" s="1251"/>
      <c r="I47" s="1251"/>
      <c r="J47" s="1251"/>
      <c r="K47" s="1251"/>
      <c r="L47" s="1251"/>
      <c r="M47" s="1251"/>
      <c r="N47" s="1251"/>
      <c r="O47" s="1251"/>
      <c r="P47" s="1251"/>
      <c r="Q47" s="1251"/>
      <c r="R47" s="1251"/>
      <c r="S47" s="1251"/>
      <c r="T47" s="1251"/>
      <c r="U47" s="1251"/>
      <c r="V47" s="1251"/>
      <c r="W47" s="1251"/>
      <c r="X47" s="1251"/>
      <c r="Y47" s="1251"/>
      <c r="Z47" s="1251"/>
      <c r="AA47" s="1251"/>
      <c r="AB47" s="1251"/>
      <c r="AC47" s="1251"/>
      <c r="AD47" s="1251"/>
      <c r="AE47" s="1251"/>
      <c r="AF47" s="1251"/>
      <c r="AG47" s="1251"/>
      <c r="AH47" s="1251"/>
      <c r="AI47" s="1251"/>
    </row>
    <row r="48" spans="1:35" ht="12.75" customHeight="1" x14ac:dyDescent="0.2">
      <c r="A48" s="1251"/>
      <c r="B48" s="1251"/>
      <c r="C48" s="1251"/>
      <c r="D48" s="1251"/>
      <c r="E48" s="1251"/>
      <c r="F48" s="1251"/>
      <c r="G48" s="1251"/>
      <c r="H48" s="1251"/>
      <c r="I48" s="1251"/>
      <c r="J48" s="1251"/>
      <c r="K48" s="1251"/>
      <c r="L48" s="1251"/>
      <c r="M48" s="1251"/>
      <c r="N48" s="1251"/>
      <c r="O48" s="1251"/>
      <c r="P48" s="1251"/>
      <c r="Q48" s="1251"/>
      <c r="R48" s="1251"/>
      <c r="S48" s="1251"/>
      <c r="T48" s="1251"/>
      <c r="U48" s="1251"/>
      <c r="V48" s="1251"/>
      <c r="W48" s="1251"/>
      <c r="X48" s="1251"/>
      <c r="Y48" s="1251"/>
      <c r="Z48" s="1251"/>
      <c r="AA48" s="1251"/>
      <c r="AB48" s="1251"/>
      <c r="AC48" s="1251"/>
      <c r="AD48" s="1251"/>
      <c r="AE48" s="1251"/>
      <c r="AF48" s="1251"/>
      <c r="AG48" s="1251"/>
      <c r="AH48" s="1251"/>
      <c r="AI48" s="1251"/>
    </row>
    <row r="49" spans="1:35" ht="12" x14ac:dyDescent="0.2">
      <c r="A49" s="1251"/>
      <c r="B49" s="1251"/>
      <c r="C49" s="1251"/>
      <c r="D49" s="1251"/>
      <c r="E49" s="1251"/>
      <c r="F49" s="1251"/>
      <c r="G49" s="1251"/>
      <c r="H49" s="1251"/>
      <c r="I49" s="1251"/>
      <c r="J49" s="1251"/>
      <c r="K49" s="1251"/>
      <c r="L49" s="1251"/>
      <c r="M49" s="1251"/>
      <c r="N49" s="1251"/>
      <c r="O49" s="1251"/>
      <c r="P49" s="1251"/>
      <c r="Q49" s="1251"/>
      <c r="R49" s="1251"/>
      <c r="S49" s="1251"/>
      <c r="T49" s="1251"/>
      <c r="U49" s="1251"/>
      <c r="V49" s="1251"/>
      <c r="W49" s="1251"/>
      <c r="X49" s="1251"/>
      <c r="Y49" s="1251"/>
      <c r="Z49" s="1251"/>
      <c r="AA49" s="1251"/>
      <c r="AB49" s="1251"/>
      <c r="AC49" s="1251"/>
      <c r="AD49" s="1251"/>
      <c r="AE49" s="1251"/>
      <c r="AF49" s="1251"/>
      <c r="AG49" s="1251"/>
      <c r="AH49" s="1251"/>
      <c r="AI49" s="1251"/>
    </row>
    <row r="50" spans="1:35" ht="12" x14ac:dyDescent="0.2">
      <c r="A50" s="1251"/>
      <c r="B50" s="1251"/>
      <c r="C50" s="1251"/>
      <c r="D50" s="1251"/>
      <c r="E50" s="1251"/>
      <c r="F50" s="1251"/>
      <c r="G50" s="1251"/>
      <c r="H50" s="1251"/>
      <c r="I50" s="1251"/>
      <c r="J50" s="1251"/>
      <c r="K50" s="1251"/>
      <c r="L50" s="1251"/>
      <c r="M50" s="1251"/>
      <c r="N50" s="1251"/>
      <c r="O50" s="1251"/>
      <c r="P50" s="1251"/>
      <c r="Q50" s="1251"/>
      <c r="R50" s="1251"/>
      <c r="S50" s="1251"/>
      <c r="T50" s="1251"/>
      <c r="U50" s="1251"/>
      <c r="V50" s="1251"/>
      <c r="W50" s="1251"/>
      <c r="X50" s="1251"/>
      <c r="Y50" s="1251"/>
      <c r="Z50" s="1251"/>
      <c r="AA50" s="1251"/>
      <c r="AB50" s="1251"/>
      <c r="AC50" s="1251"/>
      <c r="AD50" s="1251"/>
      <c r="AE50" s="1251"/>
      <c r="AF50" s="1251"/>
      <c r="AG50" s="1251"/>
      <c r="AH50" s="1251"/>
      <c r="AI50" s="1251"/>
    </row>
    <row r="51" spans="1:35" ht="12" x14ac:dyDescent="0.2">
      <c r="A51" s="1251"/>
      <c r="B51" s="1251"/>
      <c r="C51" s="1251"/>
      <c r="D51" s="1251"/>
      <c r="E51" s="1251"/>
      <c r="F51" s="1251"/>
      <c r="G51" s="1251"/>
      <c r="H51" s="1251"/>
      <c r="I51" s="1251"/>
      <c r="J51" s="1251"/>
      <c r="K51" s="1251"/>
      <c r="L51" s="1251"/>
      <c r="M51" s="1251"/>
      <c r="N51" s="1251"/>
      <c r="O51" s="1251"/>
      <c r="P51" s="1251"/>
      <c r="Q51" s="1251"/>
      <c r="R51" s="1251"/>
      <c r="S51" s="1251"/>
      <c r="T51" s="1251"/>
      <c r="U51" s="1251"/>
      <c r="V51" s="1251"/>
      <c r="W51" s="1251"/>
      <c r="X51" s="1251"/>
      <c r="Y51" s="1251"/>
      <c r="Z51" s="1251"/>
      <c r="AA51" s="1251"/>
      <c r="AB51" s="1251"/>
      <c r="AC51" s="1251"/>
      <c r="AD51" s="1251"/>
      <c r="AE51" s="1251"/>
      <c r="AF51" s="1251"/>
      <c r="AG51" s="1251"/>
      <c r="AH51" s="1251"/>
      <c r="AI51" s="1251"/>
    </row>
    <row r="52" spans="1:35" ht="12" x14ac:dyDescent="0.2">
      <c r="A52" s="1251"/>
      <c r="B52" s="1251"/>
      <c r="C52" s="1251"/>
      <c r="D52" s="1251"/>
      <c r="E52" s="1251"/>
      <c r="F52" s="1251"/>
      <c r="G52" s="1251"/>
      <c r="H52" s="1251"/>
      <c r="I52" s="1251"/>
      <c r="J52" s="1251"/>
      <c r="K52" s="1251"/>
      <c r="L52" s="1251"/>
      <c r="M52" s="1251"/>
      <c r="N52" s="1251"/>
      <c r="O52" s="1251"/>
      <c r="P52" s="1251"/>
      <c r="Q52" s="1251"/>
      <c r="R52" s="1251"/>
      <c r="S52" s="1251"/>
      <c r="T52" s="1251"/>
      <c r="U52" s="1251"/>
      <c r="V52" s="1251"/>
      <c r="W52" s="1251"/>
      <c r="X52" s="1251"/>
      <c r="Y52" s="1251"/>
      <c r="Z52" s="1251"/>
      <c r="AA52" s="1251"/>
      <c r="AB52" s="1251"/>
      <c r="AC52" s="1251"/>
      <c r="AD52" s="1251"/>
      <c r="AE52" s="1251"/>
      <c r="AF52" s="1251"/>
      <c r="AG52" s="1251"/>
      <c r="AH52" s="1251"/>
      <c r="AI52" s="1251"/>
    </row>
    <row r="53" spans="1:35" ht="12" x14ac:dyDescent="0.2">
      <c r="A53" s="1251"/>
      <c r="B53" s="1251"/>
      <c r="C53" s="1251"/>
      <c r="D53" s="1251"/>
      <c r="E53" s="1251"/>
      <c r="F53" s="1251"/>
      <c r="G53" s="1251"/>
      <c r="H53" s="1251"/>
      <c r="I53" s="1251"/>
      <c r="J53" s="1251"/>
      <c r="K53" s="1251"/>
      <c r="L53" s="1251"/>
      <c r="M53" s="1251"/>
      <c r="N53" s="1251"/>
      <c r="O53" s="1251"/>
      <c r="P53" s="1251"/>
      <c r="Q53" s="1251"/>
      <c r="R53" s="1251"/>
      <c r="S53" s="1251"/>
      <c r="T53" s="1251"/>
      <c r="U53" s="1251"/>
      <c r="V53" s="1251"/>
      <c r="W53" s="1251"/>
      <c r="X53" s="1251"/>
      <c r="Y53" s="1251"/>
      <c r="Z53" s="1251"/>
      <c r="AA53" s="1251"/>
      <c r="AB53" s="1251"/>
      <c r="AC53" s="1251"/>
      <c r="AD53" s="1251"/>
      <c r="AE53" s="1251"/>
      <c r="AF53" s="1251"/>
      <c r="AG53" s="1251"/>
      <c r="AH53" s="1251"/>
      <c r="AI53" s="1251"/>
    </row>
    <row r="54" spans="1:35" ht="12" x14ac:dyDescent="0.2">
      <c r="A54" s="1251"/>
      <c r="B54" s="1251"/>
      <c r="C54" s="1251"/>
      <c r="D54" s="1251"/>
      <c r="E54" s="1251"/>
      <c r="F54" s="1251"/>
      <c r="G54" s="1251"/>
      <c r="H54" s="1251"/>
      <c r="I54" s="1251"/>
      <c r="J54" s="1251"/>
      <c r="K54" s="1251"/>
      <c r="L54" s="1251"/>
      <c r="M54" s="1251"/>
      <c r="N54" s="1251"/>
      <c r="O54" s="1251"/>
      <c r="P54" s="1251"/>
      <c r="Q54" s="1251"/>
      <c r="R54" s="1251"/>
      <c r="S54" s="1251"/>
      <c r="T54" s="1251"/>
      <c r="U54" s="1251"/>
      <c r="V54" s="1251"/>
      <c r="W54" s="1251"/>
      <c r="X54" s="1251"/>
      <c r="Y54" s="1251"/>
      <c r="Z54" s="1251"/>
      <c r="AA54" s="1251"/>
      <c r="AB54" s="1251"/>
      <c r="AC54" s="1251"/>
      <c r="AD54" s="1251"/>
      <c r="AE54" s="1251"/>
      <c r="AF54" s="1251"/>
      <c r="AG54" s="1251"/>
      <c r="AH54" s="1251"/>
      <c r="AI54" s="1251"/>
    </row>
    <row r="55" spans="1:35" ht="12" x14ac:dyDescent="0.2">
      <c r="A55" s="1251"/>
      <c r="B55" s="1251"/>
      <c r="C55" s="1251"/>
      <c r="D55" s="1251"/>
      <c r="E55" s="1251"/>
      <c r="F55" s="1251"/>
      <c r="G55" s="1251"/>
      <c r="H55" s="1251"/>
      <c r="I55" s="1251"/>
      <c r="J55" s="1251"/>
      <c r="K55" s="1251"/>
      <c r="L55" s="1251"/>
      <c r="M55" s="1251"/>
      <c r="N55" s="1251"/>
      <c r="O55" s="1251"/>
      <c r="P55" s="1251"/>
      <c r="Q55" s="1251"/>
      <c r="R55" s="1251"/>
      <c r="S55" s="1251"/>
      <c r="T55" s="1251"/>
      <c r="U55" s="1251"/>
      <c r="V55" s="1251"/>
      <c r="W55" s="1251"/>
      <c r="X55" s="1251"/>
      <c r="Y55" s="1251"/>
      <c r="Z55" s="1251"/>
      <c r="AA55" s="1251"/>
      <c r="AB55" s="1251"/>
      <c r="AC55" s="1251"/>
      <c r="AD55" s="1251"/>
      <c r="AE55" s="1251"/>
      <c r="AF55" s="1251"/>
      <c r="AG55" s="1251"/>
      <c r="AH55" s="1251"/>
      <c r="AI55" s="1251"/>
    </row>
    <row r="56" spans="1:35" ht="12" x14ac:dyDescent="0.2">
      <c r="A56" s="1251"/>
      <c r="B56" s="1251"/>
      <c r="C56" s="1251"/>
      <c r="D56" s="1251"/>
      <c r="E56" s="1251"/>
      <c r="F56" s="1251"/>
      <c r="G56" s="1251"/>
      <c r="H56" s="1251"/>
      <c r="I56" s="1251"/>
      <c r="J56" s="1251"/>
      <c r="K56" s="1251"/>
      <c r="L56" s="1251"/>
      <c r="M56" s="1251"/>
      <c r="N56" s="1251"/>
      <c r="O56" s="1251"/>
      <c r="P56" s="1251"/>
      <c r="Q56" s="1251"/>
      <c r="R56" s="1251"/>
      <c r="S56" s="1251"/>
      <c r="T56" s="1251"/>
      <c r="U56" s="1251"/>
      <c r="V56" s="1251"/>
      <c r="W56" s="1251"/>
      <c r="X56" s="1251"/>
      <c r="Y56" s="1251"/>
      <c r="Z56" s="1251"/>
      <c r="AA56" s="1251"/>
      <c r="AB56" s="1251"/>
      <c r="AC56" s="1251"/>
      <c r="AD56" s="1251"/>
      <c r="AE56" s="1251"/>
      <c r="AF56" s="1251"/>
      <c r="AG56" s="1251"/>
      <c r="AH56" s="1251"/>
      <c r="AI56" s="1251"/>
    </row>
    <row r="57" spans="1:35" ht="12" x14ac:dyDescent="0.2">
      <c r="A57" s="1251"/>
      <c r="B57" s="1251"/>
      <c r="C57" s="1251"/>
      <c r="D57" s="1251"/>
      <c r="E57" s="1251"/>
      <c r="F57" s="1251"/>
      <c r="G57" s="1251"/>
      <c r="H57" s="1251"/>
      <c r="I57" s="1251"/>
      <c r="J57" s="1251"/>
      <c r="K57" s="1251"/>
      <c r="L57" s="1251"/>
      <c r="M57" s="1251"/>
      <c r="N57" s="1251"/>
      <c r="O57" s="1251"/>
      <c r="P57" s="1251"/>
      <c r="Q57" s="1251"/>
      <c r="R57" s="1251"/>
      <c r="S57" s="1251"/>
      <c r="T57" s="1251"/>
      <c r="U57" s="1251"/>
      <c r="V57" s="1251"/>
      <c r="W57" s="1251"/>
      <c r="X57" s="1251"/>
      <c r="Y57" s="1251"/>
      <c r="Z57" s="1251"/>
      <c r="AA57" s="1251"/>
      <c r="AB57" s="1251"/>
      <c r="AC57" s="1251"/>
      <c r="AD57" s="1251"/>
      <c r="AE57" s="1251"/>
      <c r="AF57" s="1251"/>
      <c r="AG57" s="1251"/>
      <c r="AH57" s="1251"/>
      <c r="AI57" s="1251"/>
    </row>
    <row r="58" spans="1:35" ht="12" x14ac:dyDescent="0.2">
      <c r="A58" s="1251"/>
      <c r="B58" s="1251"/>
      <c r="C58" s="1251"/>
      <c r="D58" s="1251"/>
      <c r="E58" s="1251"/>
      <c r="F58" s="1251"/>
      <c r="G58" s="1251"/>
      <c r="H58" s="1251"/>
      <c r="I58" s="1251"/>
      <c r="J58" s="1251"/>
      <c r="K58" s="1251"/>
      <c r="L58" s="1251"/>
      <c r="M58" s="1251"/>
      <c r="N58" s="1251"/>
      <c r="O58" s="1251"/>
      <c r="P58" s="1251"/>
      <c r="Q58" s="1251"/>
      <c r="R58" s="1251"/>
      <c r="S58" s="1251"/>
      <c r="T58" s="1251"/>
      <c r="U58" s="1251"/>
      <c r="V58" s="1251"/>
      <c r="W58" s="1251"/>
      <c r="X58" s="1251"/>
      <c r="Y58" s="1251"/>
      <c r="Z58" s="1251"/>
      <c r="AA58" s="1251"/>
      <c r="AB58" s="1251"/>
      <c r="AC58" s="1251"/>
      <c r="AD58" s="1251"/>
      <c r="AE58" s="1251"/>
      <c r="AF58" s="1251"/>
      <c r="AG58" s="1251"/>
      <c r="AH58" s="1251"/>
      <c r="AI58" s="1251"/>
    </row>
    <row r="59" spans="1:35" ht="12" x14ac:dyDescent="0.2">
      <c r="A59" s="1251"/>
      <c r="B59" s="1251"/>
      <c r="C59" s="1251"/>
      <c r="D59" s="1251"/>
      <c r="E59" s="1251"/>
      <c r="F59" s="1251"/>
      <c r="G59" s="1251"/>
      <c r="H59" s="1251"/>
      <c r="I59" s="1251"/>
      <c r="J59" s="1251"/>
      <c r="K59" s="1251"/>
      <c r="L59" s="1251"/>
      <c r="M59" s="1251"/>
      <c r="N59" s="1251"/>
      <c r="O59" s="1251"/>
      <c r="P59" s="1251"/>
      <c r="Q59" s="1251"/>
      <c r="R59" s="1251"/>
      <c r="S59" s="1251"/>
      <c r="T59" s="1251"/>
      <c r="U59" s="1251"/>
      <c r="V59" s="1251"/>
      <c r="W59" s="1251"/>
      <c r="X59" s="1251"/>
      <c r="Y59" s="1251"/>
      <c r="Z59" s="1251"/>
      <c r="AA59" s="1251"/>
      <c r="AB59" s="1251"/>
      <c r="AC59" s="1251"/>
      <c r="AD59" s="1251"/>
      <c r="AE59" s="1251"/>
      <c r="AF59" s="1251"/>
      <c r="AG59" s="1251"/>
      <c r="AH59" s="1251"/>
      <c r="AI59" s="1251"/>
    </row>
    <row r="60" spans="1:35" ht="12" x14ac:dyDescent="0.2">
      <c r="A60" s="1251"/>
      <c r="B60" s="1251"/>
      <c r="C60" s="1251"/>
      <c r="D60" s="1251"/>
      <c r="E60" s="1251"/>
      <c r="F60" s="1251"/>
      <c r="G60" s="1251"/>
      <c r="H60" s="1251"/>
      <c r="I60" s="1251"/>
      <c r="J60" s="1251"/>
      <c r="K60" s="1251"/>
      <c r="L60" s="1251"/>
      <c r="M60" s="1251"/>
      <c r="N60" s="1251"/>
      <c r="O60" s="1251"/>
      <c r="P60" s="1251"/>
      <c r="Q60" s="1251"/>
      <c r="R60" s="1251"/>
      <c r="S60" s="1251"/>
      <c r="T60" s="1251"/>
      <c r="U60" s="1251"/>
      <c r="V60" s="1251"/>
      <c r="W60" s="1251"/>
      <c r="X60" s="1251"/>
      <c r="Y60" s="1251"/>
      <c r="Z60" s="1251"/>
      <c r="AA60" s="1251"/>
      <c r="AB60" s="1251"/>
      <c r="AC60" s="1251"/>
      <c r="AD60" s="1251"/>
      <c r="AE60" s="1251"/>
      <c r="AF60" s="1251"/>
      <c r="AG60" s="1251"/>
      <c r="AH60" s="1251"/>
      <c r="AI60" s="1251"/>
    </row>
    <row r="61" spans="1:35" ht="12" x14ac:dyDescent="0.2">
      <c r="A61" s="1251"/>
      <c r="B61" s="1251"/>
      <c r="C61" s="1251"/>
      <c r="D61" s="1251"/>
      <c r="E61" s="1251"/>
      <c r="F61" s="1251"/>
      <c r="G61" s="1251"/>
      <c r="H61" s="1251"/>
      <c r="I61" s="1251"/>
      <c r="J61" s="1251"/>
      <c r="K61" s="1251"/>
      <c r="L61" s="1251"/>
      <c r="M61" s="1251"/>
      <c r="N61" s="1251"/>
      <c r="O61" s="1251"/>
      <c r="P61" s="1251"/>
      <c r="Q61" s="1251"/>
      <c r="R61" s="1251"/>
      <c r="S61" s="1251"/>
      <c r="T61" s="1251"/>
      <c r="U61" s="1251"/>
      <c r="V61" s="1251"/>
      <c r="W61" s="1251"/>
      <c r="X61" s="1251"/>
      <c r="Y61" s="1251"/>
      <c r="Z61" s="1251"/>
      <c r="AA61" s="1251"/>
      <c r="AB61" s="1251"/>
      <c r="AC61" s="1251"/>
      <c r="AD61" s="1251"/>
      <c r="AE61" s="1251"/>
      <c r="AF61" s="1251"/>
      <c r="AG61" s="1251"/>
      <c r="AH61" s="1251"/>
      <c r="AI61" s="1251"/>
    </row>
    <row r="62" spans="1:35" ht="12" x14ac:dyDescent="0.2">
      <c r="A62" s="1251"/>
      <c r="B62" s="1251"/>
      <c r="C62" s="1251"/>
      <c r="D62" s="1251"/>
      <c r="E62" s="1251"/>
      <c r="F62" s="1251"/>
      <c r="G62" s="1251"/>
      <c r="H62" s="1251"/>
      <c r="I62" s="1251"/>
      <c r="J62" s="1251"/>
      <c r="K62" s="1251"/>
      <c r="L62" s="1251"/>
      <c r="M62" s="1251"/>
      <c r="N62" s="1251"/>
      <c r="O62" s="1251"/>
      <c r="P62" s="1251"/>
      <c r="Q62" s="1251"/>
      <c r="R62" s="1251"/>
      <c r="S62" s="1251"/>
      <c r="T62" s="1251"/>
      <c r="U62" s="1251"/>
      <c r="V62" s="1251"/>
      <c r="W62" s="1251"/>
      <c r="X62" s="1251"/>
      <c r="Y62" s="1251"/>
      <c r="Z62" s="1251"/>
      <c r="AA62" s="1251"/>
      <c r="AB62" s="1251"/>
      <c r="AC62" s="1251"/>
      <c r="AD62" s="1251"/>
      <c r="AE62" s="1251"/>
      <c r="AF62" s="1251"/>
      <c r="AG62" s="1251"/>
      <c r="AH62" s="1251"/>
      <c r="AI62" s="1251"/>
    </row>
  </sheetData>
  <sheetProtection sheet="1" objects="1" scenarios="1" selectLockedCells="1" selectUnlockedCells="1"/>
  <mergeCells count="4">
    <mergeCell ref="A6:AI33"/>
    <mergeCell ref="A34:AI62"/>
    <mergeCell ref="H5:AI5"/>
    <mergeCell ref="A5:F5"/>
  </mergeCell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289F1-6041-4B97-A3BF-48E008807AC2}">
  <sheetPr codeName="Sheet52">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8" t="s">
        <v>915</v>
      </c>
      <c r="Y5" s="948"/>
      <c r="Z5" s="948"/>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5" t="s">
        <v>696</v>
      </c>
      <c r="AY7" s="956"/>
      <c r="AZ7" s="956"/>
      <c r="BA7" s="956"/>
      <c r="BB7" s="956"/>
      <c r="BC7" s="956"/>
      <c r="BD7" s="956"/>
      <c r="BE7" s="956"/>
      <c r="BF7" s="956"/>
      <c r="BG7" s="956"/>
      <c r="BH7" s="956"/>
      <c r="BI7" s="956"/>
      <c r="BJ7" s="956"/>
      <c r="BK7" s="956"/>
      <c r="BL7" s="95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3"/>
      <c r="AY8" s="974"/>
      <c r="AZ8" s="974"/>
      <c r="BA8" s="974"/>
      <c r="BB8" s="975"/>
      <c r="BC8" s="976"/>
      <c r="BD8" s="974"/>
      <c r="BE8" s="974"/>
      <c r="BF8" s="974"/>
      <c r="BG8" s="975"/>
      <c r="BH8" s="976"/>
      <c r="BI8" s="974"/>
      <c r="BJ8" s="974"/>
      <c r="BK8" s="974"/>
      <c r="BL8" s="977"/>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916</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3"/>
      <c r="AJ9" s="983"/>
      <c r="AK9" s="983"/>
      <c r="AL9" s="983"/>
      <c r="AM9" s="983"/>
      <c r="AN9" s="983"/>
      <c r="AO9" s="983"/>
      <c r="AP9" s="983"/>
      <c r="AQ9" s="983"/>
      <c r="AR9" s="983"/>
      <c r="AS9" s="984"/>
      <c r="AT9" s="671"/>
      <c r="AU9" s="603"/>
      <c r="AV9" s="603"/>
      <c r="AW9" s="5"/>
      <c r="AX9" s="969"/>
      <c r="AY9" s="945"/>
      <c r="AZ9" s="945"/>
      <c r="BA9" s="945"/>
      <c r="BB9" s="946"/>
      <c r="BC9" s="944"/>
      <c r="BD9" s="945"/>
      <c r="BE9" s="945"/>
      <c r="BF9" s="945"/>
      <c r="BG9" s="946"/>
      <c r="BH9" s="944"/>
      <c r="BI9" s="945"/>
      <c r="BJ9" s="945"/>
      <c r="BK9" s="945"/>
      <c r="BL9" s="94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61" t="s">
        <v>428</v>
      </c>
      <c r="B10" s="962"/>
      <c r="C10" s="962"/>
      <c r="D10" s="962"/>
      <c r="E10" s="962"/>
      <c r="F10" s="962"/>
      <c r="G10" s="963"/>
      <c r="H10" s="964" t="s">
        <v>909</v>
      </c>
      <c r="I10" s="962"/>
      <c r="J10" s="962"/>
      <c r="K10" s="962"/>
      <c r="L10" s="962"/>
      <c r="M10" s="963"/>
      <c r="N10" s="964" t="s">
        <v>427</v>
      </c>
      <c r="O10" s="962"/>
      <c r="P10" s="962"/>
      <c r="Q10" s="962"/>
      <c r="R10" s="962"/>
      <c r="S10" s="963"/>
      <c r="T10" s="965" t="s">
        <v>426</v>
      </c>
      <c r="U10" s="966"/>
      <c r="V10" s="967"/>
      <c r="W10" s="968" t="s">
        <v>425</v>
      </c>
      <c r="X10" s="968"/>
      <c r="Y10" s="968"/>
      <c r="Z10" s="968"/>
      <c r="AA10" s="968"/>
      <c r="AB10" s="968"/>
      <c r="AC10" s="968" t="s">
        <v>424</v>
      </c>
      <c r="AD10" s="968"/>
      <c r="AE10" s="968"/>
      <c r="AF10" s="968"/>
      <c r="AG10" s="968"/>
      <c r="AH10" s="968"/>
      <c r="AI10" s="964" t="s">
        <v>421</v>
      </c>
      <c r="AJ10" s="962"/>
      <c r="AK10" s="963"/>
      <c r="AL10" s="964" t="s">
        <v>433</v>
      </c>
      <c r="AM10" s="962"/>
      <c r="AN10" s="963"/>
      <c r="AO10" s="970" t="s">
        <v>39</v>
      </c>
      <c r="AP10" s="971"/>
      <c r="AQ10" s="971"/>
      <c r="AR10" s="971"/>
      <c r="AS10" s="2516"/>
      <c r="AT10" s="565"/>
      <c r="AU10" s="565"/>
      <c r="AV10" s="565"/>
      <c r="AW10" s="5"/>
      <c r="AX10" s="969"/>
      <c r="AY10" s="945"/>
      <c r="AZ10" s="945"/>
      <c r="BA10" s="945"/>
      <c r="BB10" s="946"/>
      <c r="BC10" s="944"/>
      <c r="BD10" s="945"/>
      <c r="BE10" s="945"/>
      <c r="BF10" s="945"/>
      <c r="BG10" s="946"/>
      <c r="BH10" s="944"/>
      <c r="BI10" s="945"/>
      <c r="BJ10" s="945"/>
      <c r="BK10" s="945"/>
      <c r="BL10" s="94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61"/>
      <c r="B11" s="962"/>
      <c r="C11" s="962"/>
      <c r="D11" s="962"/>
      <c r="E11" s="962"/>
      <c r="F11" s="962"/>
      <c r="G11" s="963"/>
      <c r="H11" s="964"/>
      <c r="I11" s="962"/>
      <c r="J11" s="962"/>
      <c r="K11" s="962"/>
      <c r="L11" s="962"/>
      <c r="M11" s="963"/>
      <c r="N11" s="964"/>
      <c r="O11" s="962"/>
      <c r="P11" s="962"/>
      <c r="Q11" s="962"/>
      <c r="R11" s="962"/>
      <c r="S11" s="963"/>
      <c r="T11" s="965"/>
      <c r="U11" s="966"/>
      <c r="V11" s="967"/>
      <c r="W11" s="958" t="s">
        <v>281</v>
      </c>
      <c r="X11" s="959"/>
      <c r="Y11" s="960"/>
      <c r="Z11" s="958" t="s">
        <v>282</v>
      </c>
      <c r="AA11" s="959"/>
      <c r="AB11" s="960"/>
      <c r="AC11" s="958" t="s">
        <v>281</v>
      </c>
      <c r="AD11" s="959"/>
      <c r="AE11" s="960"/>
      <c r="AF11" s="958" t="s">
        <v>282</v>
      </c>
      <c r="AG11" s="959"/>
      <c r="AH11" s="960"/>
      <c r="AI11" s="964"/>
      <c r="AJ11" s="962"/>
      <c r="AK11" s="963"/>
      <c r="AL11" s="964"/>
      <c r="AM11" s="962"/>
      <c r="AN11" s="963"/>
      <c r="AO11" s="979"/>
      <c r="AP11" s="980"/>
      <c r="AQ11" s="980"/>
      <c r="AR11" s="980"/>
      <c r="AS11" s="981"/>
      <c r="AT11" s="565"/>
      <c r="AU11" s="565"/>
      <c r="AV11" s="565"/>
      <c r="AW11" s="5"/>
      <c r="AX11" s="969"/>
      <c r="AY11" s="945"/>
      <c r="AZ11" s="945"/>
      <c r="BA11" s="945"/>
      <c r="BB11" s="946"/>
      <c r="BC11" s="944"/>
      <c r="BD11" s="945"/>
      <c r="BE11" s="945"/>
      <c r="BF11" s="945"/>
      <c r="BG11" s="946"/>
      <c r="BH11" s="944"/>
      <c r="BI11" s="945"/>
      <c r="BJ11" s="945"/>
      <c r="BK11" s="945"/>
      <c r="BL11" s="94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6"/>
      <c r="B12" s="887"/>
      <c r="C12" s="887"/>
      <c r="D12" s="887"/>
      <c r="E12" s="887"/>
      <c r="F12" s="887"/>
      <c r="G12" s="888"/>
      <c r="H12" s="2469" t="s">
        <v>896</v>
      </c>
      <c r="I12" s="2470"/>
      <c r="J12" s="2470"/>
      <c r="K12" s="2470"/>
      <c r="L12" s="2470"/>
      <c r="M12" s="2471"/>
      <c r="N12" s="2475" t="s">
        <v>102</v>
      </c>
      <c r="O12" s="2476"/>
      <c r="P12" s="2476"/>
      <c r="Q12" s="2476"/>
      <c r="R12" s="2476"/>
      <c r="S12" s="2477"/>
      <c r="T12" s="2335"/>
      <c r="U12" s="2335"/>
      <c r="V12" s="2335"/>
      <c r="W12" s="2324"/>
      <c r="X12" s="2324"/>
      <c r="Y12" s="2324"/>
      <c r="Z12" s="2324"/>
      <c r="AA12" s="2324"/>
      <c r="AB12" s="2324"/>
      <c r="AC12" s="2324"/>
      <c r="AD12" s="2324"/>
      <c r="AE12" s="2324"/>
      <c r="AF12" s="2324"/>
      <c r="AG12" s="2324"/>
      <c r="AH12" s="2324"/>
      <c r="AI12" s="2324"/>
      <c r="AJ12" s="2324"/>
      <c r="AK12" s="2324"/>
      <c r="AL12" s="2517"/>
      <c r="AM12" s="2335"/>
      <c r="AN12" s="2335"/>
      <c r="AO12" s="2518"/>
      <c r="AP12" s="2519"/>
      <c r="AQ12" s="2519"/>
      <c r="AR12" s="2519"/>
      <c r="AS12" s="2520"/>
      <c r="AT12" s="565"/>
      <c r="AU12" s="565"/>
      <c r="AV12" s="565"/>
      <c r="AW12" s="5"/>
      <c r="AX12" s="969"/>
      <c r="AY12" s="945"/>
      <c r="AZ12" s="945"/>
      <c r="BA12" s="945"/>
      <c r="BB12" s="946"/>
      <c r="BC12" s="944"/>
      <c r="BD12" s="945"/>
      <c r="BE12" s="945"/>
      <c r="BF12" s="945"/>
      <c r="BG12" s="946"/>
      <c r="BH12" s="944"/>
      <c r="BI12" s="945"/>
      <c r="BJ12" s="945"/>
      <c r="BK12" s="945"/>
      <c r="BL12" s="94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7"/>
      <c r="B13" s="954"/>
      <c r="C13" s="954"/>
      <c r="D13" s="954"/>
      <c r="E13" s="954"/>
      <c r="F13" s="954"/>
      <c r="G13" s="2468"/>
      <c r="H13" s="2472"/>
      <c r="I13" s="2473"/>
      <c r="J13" s="2473"/>
      <c r="K13" s="2473"/>
      <c r="L13" s="2473"/>
      <c r="M13" s="2474"/>
      <c r="N13" s="922" t="s">
        <v>101</v>
      </c>
      <c r="O13" s="923"/>
      <c r="P13" s="923"/>
      <c r="Q13" s="923"/>
      <c r="R13" s="923"/>
      <c r="S13" s="924"/>
      <c r="T13" s="939"/>
      <c r="U13" s="939"/>
      <c r="V13" s="939"/>
      <c r="W13" s="933"/>
      <c r="X13" s="933"/>
      <c r="Y13" s="933"/>
      <c r="Z13" s="933"/>
      <c r="AA13" s="933"/>
      <c r="AB13" s="933"/>
      <c r="AC13" s="933"/>
      <c r="AD13" s="933"/>
      <c r="AE13" s="933"/>
      <c r="AF13" s="933"/>
      <c r="AG13" s="933"/>
      <c r="AH13" s="933"/>
      <c r="AI13" s="933"/>
      <c r="AJ13" s="933"/>
      <c r="AK13" s="933"/>
      <c r="AL13" s="1059">
        <f>1.085*T13*(W13-AC13)/1000</f>
        <v>0</v>
      </c>
      <c r="AM13" s="1059"/>
      <c r="AN13" s="1059"/>
      <c r="AO13" s="2521"/>
      <c r="AP13" s="2522"/>
      <c r="AQ13" s="2522"/>
      <c r="AR13" s="2522"/>
      <c r="AS13" s="2523"/>
      <c r="AT13" s="565"/>
      <c r="AU13" s="565"/>
      <c r="AV13" s="565"/>
      <c r="AW13" s="5"/>
      <c r="AX13" s="952"/>
      <c r="AY13" s="942"/>
      <c r="AZ13" s="942"/>
      <c r="BA13" s="942"/>
      <c r="BB13" s="943"/>
      <c r="BC13" s="941"/>
      <c r="BD13" s="942"/>
      <c r="BE13" s="942"/>
      <c r="BF13" s="942"/>
      <c r="BG13" s="943"/>
      <c r="BH13" s="941"/>
      <c r="BI13" s="942"/>
      <c r="BJ13" s="942"/>
      <c r="BK13" s="942"/>
      <c r="BL13" s="95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7"/>
      <c r="B14" s="954"/>
      <c r="C14" s="954"/>
      <c r="D14" s="954"/>
      <c r="E14" s="954"/>
      <c r="F14" s="954"/>
      <c r="G14" s="2468"/>
      <c r="H14" s="2486" t="s">
        <v>917</v>
      </c>
      <c r="I14" s="2487"/>
      <c r="J14" s="2487"/>
      <c r="K14" s="2487"/>
      <c r="L14" s="2487"/>
      <c r="M14" s="2488"/>
      <c r="N14" s="2492" t="s">
        <v>102</v>
      </c>
      <c r="O14" s="2493"/>
      <c r="P14" s="2493"/>
      <c r="Q14" s="2493"/>
      <c r="R14" s="2493"/>
      <c r="S14" s="2494"/>
      <c r="T14" s="2495"/>
      <c r="U14" s="2495"/>
      <c r="V14" s="2495"/>
      <c r="W14" s="2496"/>
      <c r="X14" s="2496"/>
      <c r="Y14" s="2496"/>
      <c r="Z14" s="2496"/>
      <c r="AA14" s="2496"/>
      <c r="AB14" s="2496"/>
      <c r="AC14" s="2496"/>
      <c r="AD14" s="2496"/>
      <c r="AE14" s="2496"/>
      <c r="AF14" s="2496"/>
      <c r="AG14" s="2496"/>
      <c r="AH14" s="2496"/>
      <c r="AI14" s="2496"/>
      <c r="AJ14" s="2496"/>
      <c r="AK14" s="2496"/>
      <c r="AL14" s="2524"/>
      <c r="AM14" s="2495"/>
      <c r="AN14" s="2495"/>
      <c r="AO14" s="2525"/>
      <c r="AP14" s="2526"/>
      <c r="AQ14" s="2526"/>
      <c r="AR14" s="2526"/>
      <c r="AS14" s="2527"/>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2489"/>
      <c r="I15" s="2490"/>
      <c r="J15" s="2490"/>
      <c r="K15" s="2490"/>
      <c r="L15" s="2490"/>
      <c r="M15" s="2491"/>
      <c r="N15" s="922" t="s">
        <v>101</v>
      </c>
      <c r="O15" s="923"/>
      <c r="P15" s="923"/>
      <c r="Q15" s="923"/>
      <c r="R15" s="923"/>
      <c r="S15" s="924"/>
      <c r="T15" s="939"/>
      <c r="U15" s="939"/>
      <c r="V15" s="939"/>
      <c r="W15" s="933"/>
      <c r="X15" s="933"/>
      <c r="Y15" s="933"/>
      <c r="Z15" s="933"/>
      <c r="AA15" s="933"/>
      <c r="AB15" s="933"/>
      <c r="AC15" s="933"/>
      <c r="AD15" s="933"/>
      <c r="AE15" s="933"/>
      <c r="AF15" s="933"/>
      <c r="AG15" s="933"/>
      <c r="AH15" s="933"/>
      <c r="AI15" s="933"/>
      <c r="AJ15" s="933"/>
      <c r="AK15" s="933"/>
      <c r="AL15" s="2528">
        <f>1.085*T15*(AC15-W15)/1000</f>
        <v>0</v>
      </c>
      <c r="AM15" s="2529"/>
      <c r="AN15" s="2530"/>
      <c r="AO15" s="2521"/>
      <c r="AP15" s="2522"/>
      <c r="AQ15" s="2522"/>
      <c r="AR15" s="2522"/>
      <c r="AS15" s="2523"/>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2469" t="s">
        <v>896</v>
      </c>
      <c r="I16" s="2470"/>
      <c r="J16" s="2470"/>
      <c r="K16" s="2470"/>
      <c r="L16" s="2470"/>
      <c r="M16" s="2471"/>
      <c r="N16" s="2475" t="s">
        <v>102</v>
      </c>
      <c r="O16" s="2476"/>
      <c r="P16" s="2476"/>
      <c r="Q16" s="2476"/>
      <c r="R16" s="2476"/>
      <c r="S16" s="2477"/>
      <c r="T16" s="2335"/>
      <c r="U16" s="2335"/>
      <c r="V16" s="2335"/>
      <c r="W16" s="2324"/>
      <c r="X16" s="2324"/>
      <c r="Y16" s="2324"/>
      <c r="Z16" s="2324"/>
      <c r="AA16" s="2324"/>
      <c r="AB16" s="2324"/>
      <c r="AC16" s="2324"/>
      <c r="AD16" s="2324"/>
      <c r="AE16" s="2324"/>
      <c r="AF16" s="2324"/>
      <c r="AG16" s="2324"/>
      <c r="AH16" s="2324"/>
      <c r="AI16" s="2324"/>
      <c r="AJ16" s="2324"/>
      <c r="AK16" s="2324"/>
      <c r="AL16" s="2517"/>
      <c r="AM16" s="2335"/>
      <c r="AN16" s="2335"/>
      <c r="AO16" s="2518"/>
      <c r="AP16" s="2519"/>
      <c r="AQ16" s="2519"/>
      <c r="AR16" s="2519"/>
      <c r="AS16" s="2520"/>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7"/>
      <c r="B17" s="954"/>
      <c r="C17" s="954"/>
      <c r="D17" s="954"/>
      <c r="E17" s="954"/>
      <c r="F17" s="954"/>
      <c r="G17" s="2468"/>
      <c r="H17" s="2472"/>
      <c r="I17" s="2473"/>
      <c r="J17" s="2473"/>
      <c r="K17" s="2473"/>
      <c r="L17" s="2473"/>
      <c r="M17" s="2474"/>
      <c r="N17" s="922" t="s">
        <v>101</v>
      </c>
      <c r="O17" s="923"/>
      <c r="P17" s="923"/>
      <c r="Q17" s="923"/>
      <c r="R17" s="923"/>
      <c r="S17" s="924"/>
      <c r="T17" s="939"/>
      <c r="U17" s="939"/>
      <c r="V17" s="939"/>
      <c r="W17" s="933"/>
      <c r="X17" s="933"/>
      <c r="Y17" s="933"/>
      <c r="Z17" s="933"/>
      <c r="AA17" s="933"/>
      <c r="AB17" s="933"/>
      <c r="AC17" s="933"/>
      <c r="AD17" s="933"/>
      <c r="AE17" s="933"/>
      <c r="AF17" s="933"/>
      <c r="AG17" s="933"/>
      <c r="AH17" s="933"/>
      <c r="AI17" s="933"/>
      <c r="AJ17" s="933"/>
      <c r="AK17" s="933"/>
      <c r="AL17" s="1059">
        <f>1.085*T17*(W17-AC17)/1000</f>
        <v>0</v>
      </c>
      <c r="AM17" s="1059"/>
      <c r="AN17" s="1059"/>
      <c r="AO17" s="2521"/>
      <c r="AP17" s="2522"/>
      <c r="AQ17" s="2522"/>
      <c r="AR17" s="2522"/>
      <c r="AS17" s="2523"/>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7"/>
      <c r="B18" s="954"/>
      <c r="C18" s="954"/>
      <c r="D18" s="954"/>
      <c r="E18" s="954"/>
      <c r="F18" s="954"/>
      <c r="G18" s="2468"/>
      <c r="H18" s="2486" t="s">
        <v>917</v>
      </c>
      <c r="I18" s="2487"/>
      <c r="J18" s="2487"/>
      <c r="K18" s="2487"/>
      <c r="L18" s="2487"/>
      <c r="M18" s="2488"/>
      <c r="N18" s="2492" t="s">
        <v>102</v>
      </c>
      <c r="O18" s="2493"/>
      <c r="P18" s="2493"/>
      <c r="Q18" s="2493"/>
      <c r="R18" s="2493"/>
      <c r="S18" s="2494"/>
      <c r="T18" s="2495"/>
      <c r="U18" s="2495"/>
      <c r="V18" s="2495"/>
      <c r="W18" s="2496"/>
      <c r="X18" s="2496"/>
      <c r="Y18" s="2496"/>
      <c r="Z18" s="2496"/>
      <c r="AA18" s="2496"/>
      <c r="AB18" s="2496"/>
      <c r="AC18" s="2496"/>
      <c r="AD18" s="2496"/>
      <c r="AE18" s="2496"/>
      <c r="AF18" s="2496"/>
      <c r="AG18" s="2496"/>
      <c r="AH18" s="2496"/>
      <c r="AI18" s="2496"/>
      <c r="AJ18" s="2496"/>
      <c r="AK18" s="2496"/>
      <c r="AL18" s="2524"/>
      <c r="AM18" s="2495"/>
      <c r="AN18" s="2495"/>
      <c r="AO18" s="2525"/>
      <c r="AP18" s="2526"/>
      <c r="AQ18" s="2526"/>
      <c r="AR18" s="2526"/>
      <c r="AS18" s="2527"/>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2489"/>
      <c r="I19" s="2490"/>
      <c r="J19" s="2490"/>
      <c r="K19" s="2490"/>
      <c r="L19" s="2490"/>
      <c r="M19" s="2491"/>
      <c r="N19" s="922" t="s">
        <v>101</v>
      </c>
      <c r="O19" s="923"/>
      <c r="P19" s="923"/>
      <c r="Q19" s="923"/>
      <c r="R19" s="923"/>
      <c r="S19" s="924"/>
      <c r="T19" s="939"/>
      <c r="U19" s="939"/>
      <c r="V19" s="939"/>
      <c r="W19" s="933"/>
      <c r="X19" s="933"/>
      <c r="Y19" s="933"/>
      <c r="Z19" s="933"/>
      <c r="AA19" s="933"/>
      <c r="AB19" s="933"/>
      <c r="AC19" s="933"/>
      <c r="AD19" s="933"/>
      <c r="AE19" s="933"/>
      <c r="AF19" s="933"/>
      <c r="AG19" s="933"/>
      <c r="AH19" s="933"/>
      <c r="AI19" s="933"/>
      <c r="AJ19" s="933"/>
      <c r="AK19" s="933"/>
      <c r="AL19" s="2528">
        <f>1.085*T19*(AC19-W19)/1000</f>
        <v>0</v>
      </c>
      <c r="AM19" s="2529"/>
      <c r="AN19" s="2530"/>
      <c r="AO19" s="2521"/>
      <c r="AP19" s="2522"/>
      <c r="AQ19" s="2522"/>
      <c r="AR19" s="2522"/>
      <c r="AS19" s="2523"/>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2469" t="s">
        <v>896</v>
      </c>
      <c r="I20" s="2470"/>
      <c r="J20" s="2470"/>
      <c r="K20" s="2470"/>
      <c r="L20" s="2470"/>
      <c r="M20" s="2471"/>
      <c r="N20" s="2475" t="s">
        <v>102</v>
      </c>
      <c r="O20" s="2476"/>
      <c r="P20" s="2476"/>
      <c r="Q20" s="2476"/>
      <c r="R20" s="2476"/>
      <c r="S20" s="2477"/>
      <c r="T20" s="2335"/>
      <c r="U20" s="2335"/>
      <c r="V20" s="2335"/>
      <c r="W20" s="2324"/>
      <c r="X20" s="2324"/>
      <c r="Y20" s="2324"/>
      <c r="Z20" s="2324"/>
      <c r="AA20" s="2324"/>
      <c r="AB20" s="2324"/>
      <c r="AC20" s="2324"/>
      <c r="AD20" s="2324"/>
      <c r="AE20" s="2324"/>
      <c r="AF20" s="2324"/>
      <c r="AG20" s="2324"/>
      <c r="AH20" s="2324"/>
      <c r="AI20" s="2324"/>
      <c r="AJ20" s="2324"/>
      <c r="AK20" s="2324"/>
      <c r="AL20" s="2517"/>
      <c r="AM20" s="2335"/>
      <c r="AN20" s="2335"/>
      <c r="AO20" s="2518"/>
      <c r="AP20" s="2519"/>
      <c r="AQ20" s="2519"/>
      <c r="AR20" s="2519"/>
      <c r="AS20" s="2520"/>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7"/>
      <c r="B21" s="954"/>
      <c r="C21" s="954"/>
      <c r="D21" s="954"/>
      <c r="E21" s="954"/>
      <c r="F21" s="954"/>
      <c r="G21" s="2468"/>
      <c r="H21" s="2472"/>
      <c r="I21" s="2473"/>
      <c r="J21" s="2473"/>
      <c r="K21" s="2473"/>
      <c r="L21" s="2473"/>
      <c r="M21" s="2474"/>
      <c r="N21" s="922" t="s">
        <v>101</v>
      </c>
      <c r="O21" s="923"/>
      <c r="P21" s="923"/>
      <c r="Q21" s="923"/>
      <c r="R21" s="923"/>
      <c r="S21" s="924"/>
      <c r="T21" s="939"/>
      <c r="U21" s="939"/>
      <c r="V21" s="939"/>
      <c r="W21" s="933"/>
      <c r="X21" s="933"/>
      <c r="Y21" s="933"/>
      <c r="Z21" s="933"/>
      <c r="AA21" s="933"/>
      <c r="AB21" s="933"/>
      <c r="AC21" s="933"/>
      <c r="AD21" s="933"/>
      <c r="AE21" s="933"/>
      <c r="AF21" s="933"/>
      <c r="AG21" s="933"/>
      <c r="AH21" s="933"/>
      <c r="AI21" s="933"/>
      <c r="AJ21" s="933"/>
      <c r="AK21" s="933"/>
      <c r="AL21" s="1059">
        <f>1.085*T21*(W21-AC21)/1000</f>
        <v>0</v>
      </c>
      <c r="AM21" s="1059"/>
      <c r="AN21" s="1059"/>
      <c r="AO21" s="2521"/>
      <c r="AP21" s="2522"/>
      <c r="AQ21" s="2522"/>
      <c r="AR21" s="2522"/>
      <c r="AS21" s="2523"/>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7"/>
      <c r="B22" s="954"/>
      <c r="C22" s="954"/>
      <c r="D22" s="954"/>
      <c r="E22" s="954"/>
      <c r="F22" s="954"/>
      <c r="G22" s="2468"/>
      <c r="H22" s="2486" t="s">
        <v>917</v>
      </c>
      <c r="I22" s="2487"/>
      <c r="J22" s="2487"/>
      <c r="K22" s="2487"/>
      <c r="L22" s="2487"/>
      <c r="M22" s="2488"/>
      <c r="N22" s="2492" t="s">
        <v>102</v>
      </c>
      <c r="O22" s="2493"/>
      <c r="P22" s="2493"/>
      <c r="Q22" s="2493"/>
      <c r="R22" s="2493"/>
      <c r="S22" s="2494"/>
      <c r="T22" s="2495"/>
      <c r="U22" s="2495"/>
      <c r="V22" s="2495"/>
      <c r="W22" s="2496"/>
      <c r="X22" s="2496"/>
      <c r="Y22" s="2496"/>
      <c r="Z22" s="2496"/>
      <c r="AA22" s="2496"/>
      <c r="AB22" s="2496"/>
      <c r="AC22" s="2496"/>
      <c r="AD22" s="2496"/>
      <c r="AE22" s="2496"/>
      <c r="AF22" s="2496"/>
      <c r="AG22" s="2496"/>
      <c r="AH22" s="2496"/>
      <c r="AI22" s="2496"/>
      <c r="AJ22" s="2496"/>
      <c r="AK22" s="2496"/>
      <c r="AL22" s="2524"/>
      <c r="AM22" s="2495"/>
      <c r="AN22" s="2495"/>
      <c r="AO22" s="2525"/>
      <c r="AP22" s="2526"/>
      <c r="AQ22" s="2526"/>
      <c r="AR22" s="2526"/>
      <c r="AS22" s="2527"/>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2489"/>
      <c r="I23" s="2490"/>
      <c r="J23" s="2490"/>
      <c r="K23" s="2490"/>
      <c r="L23" s="2490"/>
      <c r="M23" s="2491"/>
      <c r="N23" s="922" t="s">
        <v>101</v>
      </c>
      <c r="O23" s="923"/>
      <c r="P23" s="923"/>
      <c r="Q23" s="923"/>
      <c r="R23" s="923"/>
      <c r="S23" s="924"/>
      <c r="T23" s="939"/>
      <c r="U23" s="939"/>
      <c r="V23" s="939"/>
      <c r="W23" s="933"/>
      <c r="X23" s="933"/>
      <c r="Y23" s="933"/>
      <c r="Z23" s="933"/>
      <c r="AA23" s="933"/>
      <c r="AB23" s="933"/>
      <c r="AC23" s="933"/>
      <c r="AD23" s="933"/>
      <c r="AE23" s="933"/>
      <c r="AF23" s="933"/>
      <c r="AG23" s="933"/>
      <c r="AH23" s="933"/>
      <c r="AI23" s="933"/>
      <c r="AJ23" s="933"/>
      <c r="AK23" s="933"/>
      <c r="AL23" s="2528">
        <f>1.085*T23*(AC23-W23)/1000</f>
        <v>0</v>
      </c>
      <c r="AM23" s="2529"/>
      <c r="AN23" s="2530"/>
      <c r="AO23" s="2521"/>
      <c r="AP23" s="2522"/>
      <c r="AQ23" s="2522"/>
      <c r="AR23" s="2522"/>
      <c r="AS23" s="2523"/>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2469" t="s">
        <v>896</v>
      </c>
      <c r="I24" s="2470"/>
      <c r="J24" s="2470"/>
      <c r="K24" s="2470"/>
      <c r="L24" s="2470"/>
      <c r="M24" s="2471"/>
      <c r="N24" s="2475" t="s">
        <v>102</v>
      </c>
      <c r="O24" s="2476"/>
      <c r="P24" s="2476"/>
      <c r="Q24" s="2476"/>
      <c r="R24" s="2476"/>
      <c r="S24" s="2477"/>
      <c r="T24" s="2335"/>
      <c r="U24" s="2335"/>
      <c r="V24" s="2335"/>
      <c r="W24" s="2324"/>
      <c r="X24" s="2324"/>
      <c r="Y24" s="2324"/>
      <c r="Z24" s="2324"/>
      <c r="AA24" s="2324"/>
      <c r="AB24" s="2324"/>
      <c r="AC24" s="2324"/>
      <c r="AD24" s="2324"/>
      <c r="AE24" s="2324"/>
      <c r="AF24" s="2324"/>
      <c r="AG24" s="2324"/>
      <c r="AH24" s="2324"/>
      <c r="AI24" s="2324"/>
      <c r="AJ24" s="2324"/>
      <c r="AK24" s="2324"/>
      <c r="AL24" s="2517"/>
      <c r="AM24" s="2335"/>
      <c r="AN24" s="2335"/>
      <c r="AO24" s="2518"/>
      <c r="AP24" s="2519"/>
      <c r="AQ24" s="2519"/>
      <c r="AR24" s="2519"/>
      <c r="AS24" s="2520"/>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7"/>
      <c r="B25" s="954"/>
      <c r="C25" s="954"/>
      <c r="D25" s="954"/>
      <c r="E25" s="954"/>
      <c r="F25" s="954"/>
      <c r="G25" s="2468"/>
      <c r="H25" s="2472"/>
      <c r="I25" s="2473"/>
      <c r="J25" s="2473"/>
      <c r="K25" s="2473"/>
      <c r="L25" s="2473"/>
      <c r="M25" s="2474"/>
      <c r="N25" s="922" t="s">
        <v>101</v>
      </c>
      <c r="O25" s="923"/>
      <c r="P25" s="923"/>
      <c r="Q25" s="923"/>
      <c r="R25" s="923"/>
      <c r="S25" s="924"/>
      <c r="T25" s="939"/>
      <c r="U25" s="939"/>
      <c r="V25" s="939"/>
      <c r="W25" s="933"/>
      <c r="X25" s="933"/>
      <c r="Y25" s="933"/>
      <c r="Z25" s="933"/>
      <c r="AA25" s="933"/>
      <c r="AB25" s="933"/>
      <c r="AC25" s="933"/>
      <c r="AD25" s="933"/>
      <c r="AE25" s="933"/>
      <c r="AF25" s="933"/>
      <c r="AG25" s="933"/>
      <c r="AH25" s="933"/>
      <c r="AI25" s="933"/>
      <c r="AJ25" s="933"/>
      <c r="AK25" s="933"/>
      <c r="AL25" s="1059">
        <f>1.085*T25*(W25-AC25)/1000</f>
        <v>0</v>
      </c>
      <c r="AM25" s="1059"/>
      <c r="AN25" s="1059"/>
      <c r="AO25" s="2521"/>
      <c r="AP25" s="2522"/>
      <c r="AQ25" s="2522"/>
      <c r="AR25" s="2522"/>
      <c r="AS25" s="2523"/>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7"/>
      <c r="B26" s="954"/>
      <c r="C26" s="954"/>
      <c r="D26" s="954"/>
      <c r="E26" s="954"/>
      <c r="F26" s="954"/>
      <c r="G26" s="2468"/>
      <c r="H26" s="2486" t="s">
        <v>917</v>
      </c>
      <c r="I26" s="2487"/>
      <c r="J26" s="2487"/>
      <c r="K26" s="2487"/>
      <c r="L26" s="2487"/>
      <c r="M26" s="2488"/>
      <c r="N26" s="2492" t="s">
        <v>102</v>
      </c>
      <c r="O26" s="2493"/>
      <c r="P26" s="2493"/>
      <c r="Q26" s="2493"/>
      <c r="R26" s="2493"/>
      <c r="S26" s="2494"/>
      <c r="T26" s="2495"/>
      <c r="U26" s="2495"/>
      <c r="V26" s="2495"/>
      <c r="W26" s="2496"/>
      <c r="X26" s="2496"/>
      <c r="Y26" s="2496"/>
      <c r="Z26" s="2496"/>
      <c r="AA26" s="2496"/>
      <c r="AB26" s="2496"/>
      <c r="AC26" s="2496"/>
      <c r="AD26" s="2496"/>
      <c r="AE26" s="2496"/>
      <c r="AF26" s="2496"/>
      <c r="AG26" s="2496"/>
      <c r="AH26" s="2496"/>
      <c r="AI26" s="2496"/>
      <c r="AJ26" s="2496"/>
      <c r="AK26" s="2496"/>
      <c r="AL26" s="2524"/>
      <c r="AM26" s="2495"/>
      <c r="AN26" s="2495"/>
      <c r="AO26" s="2525"/>
      <c r="AP26" s="2526"/>
      <c r="AQ26" s="2526"/>
      <c r="AR26" s="2526"/>
      <c r="AS26" s="2527"/>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2489"/>
      <c r="I27" s="2490"/>
      <c r="J27" s="2490"/>
      <c r="K27" s="2490"/>
      <c r="L27" s="2490"/>
      <c r="M27" s="2491"/>
      <c r="N27" s="922" t="s">
        <v>101</v>
      </c>
      <c r="O27" s="923"/>
      <c r="P27" s="923"/>
      <c r="Q27" s="923"/>
      <c r="R27" s="923"/>
      <c r="S27" s="924"/>
      <c r="T27" s="939"/>
      <c r="U27" s="939"/>
      <c r="V27" s="939"/>
      <c r="W27" s="933"/>
      <c r="X27" s="933"/>
      <c r="Y27" s="933"/>
      <c r="Z27" s="933"/>
      <c r="AA27" s="933"/>
      <c r="AB27" s="933"/>
      <c r="AC27" s="933"/>
      <c r="AD27" s="933"/>
      <c r="AE27" s="933"/>
      <c r="AF27" s="933"/>
      <c r="AG27" s="933"/>
      <c r="AH27" s="933"/>
      <c r="AI27" s="933"/>
      <c r="AJ27" s="933"/>
      <c r="AK27" s="933"/>
      <c r="AL27" s="2528">
        <f>1.085*T27*(AC27-W27)/1000</f>
        <v>0</v>
      </c>
      <c r="AM27" s="2529"/>
      <c r="AN27" s="2530"/>
      <c r="AO27" s="2521"/>
      <c r="AP27" s="2522"/>
      <c r="AQ27" s="2522"/>
      <c r="AR27" s="2522"/>
      <c r="AS27" s="2523"/>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2469" t="s">
        <v>896</v>
      </c>
      <c r="I28" s="2470"/>
      <c r="J28" s="2470"/>
      <c r="K28" s="2470"/>
      <c r="L28" s="2470"/>
      <c r="M28" s="2471"/>
      <c r="N28" s="2475" t="s">
        <v>102</v>
      </c>
      <c r="O28" s="2476"/>
      <c r="P28" s="2476"/>
      <c r="Q28" s="2476"/>
      <c r="R28" s="2476"/>
      <c r="S28" s="2477"/>
      <c r="T28" s="2335"/>
      <c r="U28" s="2335"/>
      <c r="V28" s="2335"/>
      <c r="W28" s="2324"/>
      <c r="X28" s="2324"/>
      <c r="Y28" s="2324"/>
      <c r="Z28" s="2324"/>
      <c r="AA28" s="2324"/>
      <c r="AB28" s="2324"/>
      <c r="AC28" s="2324"/>
      <c r="AD28" s="2324"/>
      <c r="AE28" s="2324"/>
      <c r="AF28" s="2324"/>
      <c r="AG28" s="2324"/>
      <c r="AH28" s="2324"/>
      <c r="AI28" s="2324"/>
      <c r="AJ28" s="2324"/>
      <c r="AK28" s="2324"/>
      <c r="AL28" s="2517"/>
      <c r="AM28" s="2335"/>
      <c r="AN28" s="2335"/>
      <c r="AO28" s="2518"/>
      <c r="AP28" s="2519"/>
      <c r="AQ28" s="2519"/>
      <c r="AR28" s="2519"/>
      <c r="AS28" s="2520"/>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7"/>
      <c r="B29" s="954"/>
      <c r="C29" s="954"/>
      <c r="D29" s="954"/>
      <c r="E29" s="954"/>
      <c r="F29" s="954"/>
      <c r="G29" s="2468"/>
      <c r="H29" s="2472"/>
      <c r="I29" s="2473"/>
      <c r="J29" s="2473"/>
      <c r="K29" s="2473"/>
      <c r="L29" s="2473"/>
      <c r="M29" s="2474"/>
      <c r="N29" s="922" t="s">
        <v>101</v>
      </c>
      <c r="O29" s="923"/>
      <c r="P29" s="923"/>
      <c r="Q29" s="923"/>
      <c r="R29" s="923"/>
      <c r="S29" s="924"/>
      <c r="T29" s="939"/>
      <c r="U29" s="939"/>
      <c r="V29" s="939"/>
      <c r="W29" s="933"/>
      <c r="X29" s="933"/>
      <c r="Y29" s="933"/>
      <c r="Z29" s="933"/>
      <c r="AA29" s="933"/>
      <c r="AB29" s="933"/>
      <c r="AC29" s="933"/>
      <c r="AD29" s="933"/>
      <c r="AE29" s="933"/>
      <c r="AF29" s="933"/>
      <c r="AG29" s="933"/>
      <c r="AH29" s="933"/>
      <c r="AI29" s="933"/>
      <c r="AJ29" s="933"/>
      <c r="AK29" s="933"/>
      <c r="AL29" s="1059">
        <f>1.085*T29*(W29-AC29)/1000</f>
        <v>0</v>
      </c>
      <c r="AM29" s="1059"/>
      <c r="AN29" s="1059"/>
      <c r="AO29" s="2521"/>
      <c r="AP29" s="2522"/>
      <c r="AQ29" s="2522"/>
      <c r="AR29" s="2522"/>
      <c r="AS29" s="2523"/>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7"/>
      <c r="B30" s="954"/>
      <c r="C30" s="954"/>
      <c r="D30" s="954"/>
      <c r="E30" s="954"/>
      <c r="F30" s="954"/>
      <c r="G30" s="2468"/>
      <c r="H30" s="2486" t="s">
        <v>917</v>
      </c>
      <c r="I30" s="2487"/>
      <c r="J30" s="2487"/>
      <c r="K30" s="2487"/>
      <c r="L30" s="2487"/>
      <c r="M30" s="2488"/>
      <c r="N30" s="2492" t="s">
        <v>102</v>
      </c>
      <c r="O30" s="2493"/>
      <c r="P30" s="2493"/>
      <c r="Q30" s="2493"/>
      <c r="R30" s="2493"/>
      <c r="S30" s="2494"/>
      <c r="T30" s="2495"/>
      <c r="U30" s="2495"/>
      <c r="V30" s="2495"/>
      <c r="W30" s="2496"/>
      <c r="X30" s="2496"/>
      <c r="Y30" s="2496"/>
      <c r="Z30" s="2496"/>
      <c r="AA30" s="2496"/>
      <c r="AB30" s="2496"/>
      <c r="AC30" s="2496"/>
      <c r="AD30" s="2496"/>
      <c r="AE30" s="2496"/>
      <c r="AF30" s="2496"/>
      <c r="AG30" s="2496"/>
      <c r="AH30" s="2496"/>
      <c r="AI30" s="2496"/>
      <c r="AJ30" s="2496"/>
      <c r="AK30" s="2496"/>
      <c r="AL30" s="2524"/>
      <c r="AM30" s="2495"/>
      <c r="AN30" s="2495"/>
      <c r="AO30" s="2525"/>
      <c r="AP30" s="2526"/>
      <c r="AQ30" s="2526"/>
      <c r="AR30" s="2526"/>
      <c r="AS30" s="2527"/>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889"/>
      <c r="B31" s="890"/>
      <c r="C31" s="890"/>
      <c r="D31" s="890"/>
      <c r="E31" s="890"/>
      <c r="F31" s="890"/>
      <c r="G31" s="891"/>
      <c r="H31" s="2511"/>
      <c r="I31" s="2512"/>
      <c r="J31" s="2512"/>
      <c r="K31" s="2512"/>
      <c r="L31" s="2512"/>
      <c r="M31" s="2513"/>
      <c r="N31" s="900" t="s">
        <v>101</v>
      </c>
      <c r="O31" s="901"/>
      <c r="P31" s="901"/>
      <c r="Q31" s="901"/>
      <c r="R31" s="901"/>
      <c r="S31" s="902"/>
      <c r="T31" s="2514"/>
      <c r="U31" s="2514"/>
      <c r="V31" s="2514"/>
      <c r="W31" s="908"/>
      <c r="X31" s="908"/>
      <c r="Y31" s="908"/>
      <c r="Z31" s="908"/>
      <c r="AA31" s="908"/>
      <c r="AB31" s="908"/>
      <c r="AC31" s="908"/>
      <c r="AD31" s="908"/>
      <c r="AE31" s="908"/>
      <c r="AF31" s="908"/>
      <c r="AG31" s="908"/>
      <c r="AH31" s="908"/>
      <c r="AI31" s="908"/>
      <c r="AJ31" s="908"/>
      <c r="AK31" s="908"/>
      <c r="AL31" s="2531">
        <f>1.085*T31*(AC31-W31)/1000</f>
        <v>0</v>
      </c>
      <c r="AM31" s="1824"/>
      <c r="AN31" s="1825"/>
      <c r="AO31" s="2532"/>
      <c r="AP31" s="2533"/>
      <c r="AQ31" s="2533"/>
      <c r="AR31" s="2533"/>
      <c r="AS31" s="2534"/>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876"/>
      <c r="AK35" s="876"/>
      <c r="AL35" s="876"/>
      <c r="AM35" s="876"/>
      <c r="AN35" s="876"/>
      <c r="AO35" s="876"/>
      <c r="AP35" s="876"/>
      <c r="AQ35" s="876"/>
      <c r="AR35" s="876"/>
      <c r="AS35" s="876"/>
      <c r="AT35" s="876"/>
      <c r="AU35" s="876"/>
      <c r="AV35" s="87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704" priority="241">
      <formula>LEN(TRIM(F7))=0</formula>
    </cfRule>
  </conditionalFormatting>
  <conditionalFormatting sqref="E42:K42">
    <cfRule type="containsBlanks" dxfId="703" priority="239">
      <formula>LEN(TRIM(E42))=0</formula>
    </cfRule>
  </conditionalFormatting>
  <conditionalFormatting sqref="AI42:AV42">
    <cfRule type="containsBlanks" dxfId="702" priority="238">
      <formula>LEN(TRIM(AI42))=0</formula>
    </cfRule>
  </conditionalFormatting>
  <conditionalFormatting sqref="AO12">
    <cfRule type="expression" dxfId="701" priority="236">
      <formula>ISBLANK($A12)</formula>
    </cfRule>
  </conditionalFormatting>
  <conditionalFormatting sqref="AO13">
    <cfRule type="expression" dxfId="700" priority="237">
      <formula>ISBLANK($A12)</formula>
    </cfRule>
  </conditionalFormatting>
  <conditionalFormatting sqref="AL14:AN14">
    <cfRule type="expression" dxfId="699" priority="243" stopIfTrue="1">
      <formula>NOT(ISBLANK($A12))</formula>
    </cfRule>
  </conditionalFormatting>
  <conditionalFormatting sqref="AL14:AO14">
    <cfRule type="expression" dxfId="698" priority="234">
      <formula>ISBLANK($A12)</formula>
    </cfRule>
  </conditionalFormatting>
  <conditionalFormatting sqref="AO15">
    <cfRule type="expression" dxfId="697" priority="235">
      <formula>ISBLANK($A12)</formula>
    </cfRule>
  </conditionalFormatting>
  <conditionalFormatting sqref="AL13:AN13">
    <cfRule type="expression" dxfId="696" priority="231">
      <formula>NOT(ISBLANK(OFFSET($A11,1,0)))</formula>
    </cfRule>
  </conditionalFormatting>
  <conditionalFormatting sqref="AL13:AN13">
    <cfRule type="notContainsBlanks" dxfId="695" priority="230">
      <formula>LEN(TRIM(AL13))&gt;0</formula>
    </cfRule>
  </conditionalFormatting>
  <conditionalFormatting sqref="AL12:AN12">
    <cfRule type="expression" dxfId="694" priority="233">
      <formula>NOT(ISBLANK($A12))</formula>
    </cfRule>
  </conditionalFormatting>
  <conditionalFormatting sqref="AL12:AN12">
    <cfRule type="expression" dxfId="693" priority="229">
      <formula>ISBLANK($A12)</formula>
    </cfRule>
  </conditionalFormatting>
  <conditionalFormatting sqref="AL13:AN13">
    <cfRule type="expression" dxfId="692" priority="228">
      <formula>ISBLANK($A12)</formula>
    </cfRule>
  </conditionalFormatting>
  <conditionalFormatting sqref="AL12:AN12">
    <cfRule type="notContainsBlanks" dxfId="691" priority="232">
      <formula>LEN(TRIM(AL12))&gt;0</formula>
    </cfRule>
  </conditionalFormatting>
  <conditionalFormatting sqref="AL14">
    <cfRule type="notContainsBlanks" dxfId="690" priority="242" stopIfTrue="1">
      <formula>LEN(TRIM(AL14))&gt;0</formula>
    </cfRule>
  </conditionalFormatting>
  <conditionalFormatting sqref="H14">
    <cfRule type="expression" dxfId="689" priority="227">
      <formula>ISBLANK($A12)</formula>
    </cfRule>
  </conditionalFormatting>
  <conditionalFormatting sqref="H12">
    <cfRule type="expression" dxfId="688" priority="226">
      <formula>ISBLANK($A12)</formula>
    </cfRule>
  </conditionalFormatting>
  <conditionalFormatting sqref="H22">
    <cfRule type="expression" dxfId="687" priority="225">
      <formula>ISBLANK($A20)</formula>
    </cfRule>
  </conditionalFormatting>
  <conditionalFormatting sqref="H20">
    <cfRule type="expression" dxfId="686" priority="224">
      <formula>ISBLANK($A20)</formula>
    </cfRule>
  </conditionalFormatting>
  <conditionalFormatting sqref="H26">
    <cfRule type="expression" dxfId="685" priority="223">
      <formula>ISBLANK($A24)</formula>
    </cfRule>
  </conditionalFormatting>
  <conditionalFormatting sqref="H24">
    <cfRule type="expression" dxfId="684" priority="222">
      <formula>ISBLANK($A24)</formula>
    </cfRule>
  </conditionalFormatting>
  <conditionalFormatting sqref="H30">
    <cfRule type="expression" dxfId="683" priority="221">
      <formula>ISBLANK($A28)</formula>
    </cfRule>
  </conditionalFormatting>
  <conditionalFormatting sqref="H28">
    <cfRule type="expression" dxfId="682" priority="220">
      <formula>ISBLANK($A28)</formula>
    </cfRule>
  </conditionalFormatting>
  <conditionalFormatting sqref="N15">
    <cfRule type="expression" dxfId="681" priority="219">
      <formula>ISBLANK($A12)</formula>
    </cfRule>
  </conditionalFormatting>
  <conditionalFormatting sqref="N14">
    <cfRule type="expression" dxfId="680" priority="218">
      <formula>ISBLANK($A12)</formula>
    </cfRule>
  </conditionalFormatting>
  <conditionalFormatting sqref="N12">
    <cfRule type="expression" dxfId="679" priority="217">
      <formula>ISBLANK($A12)</formula>
    </cfRule>
  </conditionalFormatting>
  <conditionalFormatting sqref="N13">
    <cfRule type="expression" dxfId="678" priority="216">
      <formula>ISBLANK($A12)</formula>
    </cfRule>
  </conditionalFormatting>
  <conditionalFormatting sqref="T12:V12">
    <cfRule type="expression" dxfId="677" priority="212">
      <formula>NOT(ISBLANK($A12))</formula>
    </cfRule>
  </conditionalFormatting>
  <conditionalFormatting sqref="T13:V13">
    <cfRule type="notContainsBlanks" dxfId="676" priority="210">
      <formula>LEN(TRIM(T13))&gt;0</formula>
    </cfRule>
  </conditionalFormatting>
  <conditionalFormatting sqref="T13:V13">
    <cfRule type="expression" dxfId="675" priority="211">
      <formula>NOT(ISBLANK(OFFSET($A11,1,0)))</formula>
    </cfRule>
  </conditionalFormatting>
  <conditionalFormatting sqref="T12">
    <cfRule type="notContainsBlanks" dxfId="674" priority="209">
      <formula>LEN(TRIM(T12))&gt;0</formula>
    </cfRule>
  </conditionalFormatting>
  <conditionalFormatting sqref="T12:V12">
    <cfRule type="notContainsBlanks" dxfId="673" priority="213">
      <formula>LEN(TRIM(T12))&gt;0</formula>
    </cfRule>
  </conditionalFormatting>
  <conditionalFormatting sqref="T14:V14">
    <cfRule type="expression" dxfId="672" priority="214">
      <formula>NOT(ISBLANK($A12))</formula>
    </cfRule>
  </conditionalFormatting>
  <conditionalFormatting sqref="T15:V15">
    <cfRule type="notContainsBlanks" dxfId="671" priority="206">
      <formula>LEN(TRIM(T15))&gt;0</formula>
    </cfRule>
  </conditionalFormatting>
  <conditionalFormatting sqref="T15:V15">
    <cfRule type="expression" dxfId="670" priority="207">
      <formula>NOT(ISBLANK(OFFSET($A11,1,0)))</formula>
    </cfRule>
  </conditionalFormatting>
  <conditionalFormatting sqref="T14">
    <cfRule type="notContainsBlanks" dxfId="669" priority="208">
      <formula>LEN(TRIM(T14))&gt;0</formula>
    </cfRule>
  </conditionalFormatting>
  <conditionalFormatting sqref="T14:V14">
    <cfRule type="notContainsBlanks" dxfId="668" priority="215">
      <formula>LEN(TRIM(T14))&gt;0</formula>
    </cfRule>
  </conditionalFormatting>
  <conditionalFormatting sqref="W13:AH13">
    <cfRule type="notContainsBlanks" dxfId="667" priority="203">
      <formula>LEN(TRIM(W13))&gt;0</formula>
    </cfRule>
  </conditionalFormatting>
  <conditionalFormatting sqref="W13:AH13">
    <cfRule type="expression" dxfId="666" priority="204">
      <formula>NOT(ISBLANK(OFFSET($A11,1,0)))</formula>
    </cfRule>
  </conditionalFormatting>
  <conditionalFormatting sqref="W12:AH12">
    <cfRule type="expression" dxfId="665" priority="202">
      <formula>NOT(ISBLANK($A12))</formula>
    </cfRule>
  </conditionalFormatting>
  <conditionalFormatting sqref="W12:AH12">
    <cfRule type="notContainsBlanks" dxfId="664" priority="201">
      <formula>LEN(TRIM(W12))&gt;0</formula>
    </cfRule>
  </conditionalFormatting>
  <conditionalFormatting sqref="W15:AH15">
    <cfRule type="notContainsBlanks" dxfId="663" priority="199">
      <formula>LEN(TRIM(W15))&gt;0</formula>
    </cfRule>
  </conditionalFormatting>
  <conditionalFormatting sqref="W15:AH15">
    <cfRule type="expression" dxfId="662" priority="200">
      <formula>NOT(ISBLANK(OFFSET($A11,1,0)))</formula>
    </cfRule>
  </conditionalFormatting>
  <conditionalFormatting sqref="W14:AH14">
    <cfRule type="expression" dxfId="661" priority="205">
      <formula>NOT(ISBLANK($A12))</formula>
    </cfRule>
  </conditionalFormatting>
  <conditionalFormatting sqref="W14:AH14">
    <cfRule type="notContainsBlanks" dxfId="660" priority="198">
      <formula>LEN(TRIM(W14))&gt;0</formula>
    </cfRule>
  </conditionalFormatting>
  <conditionalFormatting sqref="AI12:AK12">
    <cfRule type="expression" dxfId="659" priority="196">
      <formula>NOT(ISBLANK($A12))</formula>
    </cfRule>
  </conditionalFormatting>
  <conditionalFormatting sqref="AI12:AK12">
    <cfRule type="notContainsBlanks" dxfId="658" priority="195">
      <formula>LEN(TRIM(AI12))&gt;0</formula>
    </cfRule>
  </conditionalFormatting>
  <conditionalFormatting sqref="AI14:AK14">
    <cfRule type="expression" dxfId="657" priority="197">
      <formula>NOT(ISBLANK($A12))</formula>
    </cfRule>
  </conditionalFormatting>
  <conditionalFormatting sqref="AI14:AK14">
    <cfRule type="notContainsBlanks" dxfId="656" priority="194">
      <formula>LEN(TRIM(AI14))&gt;0</formula>
    </cfRule>
  </conditionalFormatting>
  <conditionalFormatting sqref="AI15:AK15">
    <cfRule type="notContainsBlanks" dxfId="655" priority="192">
      <formula>LEN(TRIM(AI15))&gt;0</formula>
    </cfRule>
  </conditionalFormatting>
  <conditionalFormatting sqref="AI15:AK15">
    <cfRule type="expression" dxfId="654" priority="193">
      <formula>NOT(ISBLANK(OFFSET($A11,1,0)))</formula>
    </cfRule>
  </conditionalFormatting>
  <conditionalFormatting sqref="AI13:AK13">
    <cfRule type="notContainsBlanks" dxfId="653" priority="190">
      <formula>LEN(TRIM(AI13))&gt;0</formula>
    </cfRule>
  </conditionalFormatting>
  <conditionalFormatting sqref="AI13:AK13">
    <cfRule type="expression" dxfId="652" priority="191">
      <formula>NOT(ISBLANK(OFFSET($A11,1,0)))</formula>
    </cfRule>
  </conditionalFormatting>
  <conditionalFormatting sqref="AO16">
    <cfRule type="expression" dxfId="651" priority="188">
      <formula>ISBLANK($A16)</formula>
    </cfRule>
  </conditionalFormatting>
  <conditionalFormatting sqref="AO17">
    <cfRule type="expression" dxfId="650" priority="189">
      <formula>ISBLANK($A16)</formula>
    </cfRule>
  </conditionalFormatting>
  <conditionalFormatting sqref="AO18">
    <cfRule type="expression" dxfId="649" priority="186">
      <formula>ISBLANK($A16)</formula>
    </cfRule>
  </conditionalFormatting>
  <conditionalFormatting sqref="AO19">
    <cfRule type="expression" dxfId="648" priority="187">
      <formula>ISBLANK($A16)</formula>
    </cfRule>
  </conditionalFormatting>
  <conditionalFormatting sqref="N19">
    <cfRule type="expression" dxfId="647" priority="185">
      <formula>ISBLANK($A16)</formula>
    </cfRule>
  </conditionalFormatting>
  <conditionalFormatting sqref="N18">
    <cfRule type="expression" dxfId="646" priority="184">
      <formula>ISBLANK($A16)</formula>
    </cfRule>
  </conditionalFormatting>
  <conditionalFormatting sqref="N16">
    <cfRule type="expression" dxfId="645" priority="183">
      <formula>ISBLANK($A16)</formula>
    </cfRule>
  </conditionalFormatting>
  <conditionalFormatting sqref="N17">
    <cfRule type="expression" dxfId="644" priority="182">
      <formula>ISBLANK($A16)</formula>
    </cfRule>
  </conditionalFormatting>
  <conditionalFormatting sqref="T16:V16">
    <cfRule type="expression" dxfId="643" priority="178">
      <formula>NOT(ISBLANK($A16))</formula>
    </cfRule>
  </conditionalFormatting>
  <conditionalFormatting sqref="T17:V17">
    <cfRule type="notContainsBlanks" dxfId="642" priority="176">
      <formula>LEN(TRIM(T17))&gt;0</formula>
    </cfRule>
  </conditionalFormatting>
  <conditionalFormatting sqref="T17:V17">
    <cfRule type="expression" dxfId="641" priority="177">
      <formula>NOT(ISBLANK(OFFSET($A15,1,0)))</formula>
    </cfRule>
  </conditionalFormatting>
  <conditionalFormatting sqref="T16">
    <cfRule type="notContainsBlanks" dxfId="640" priority="175">
      <formula>LEN(TRIM(T16))&gt;0</formula>
    </cfRule>
  </conditionalFormatting>
  <conditionalFormatting sqref="T16:V16">
    <cfRule type="notContainsBlanks" dxfId="639" priority="179">
      <formula>LEN(TRIM(T16))&gt;0</formula>
    </cfRule>
  </conditionalFormatting>
  <conditionalFormatting sqref="T18:V18">
    <cfRule type="expression" dxfId="638" priority="180">
      <formula>NOT(ISBLANK($A16))</formula>
    </cfRule>
  </conditionalFormatting>
  <conditionalFormatting sqref="T19:V19">
    <cfRule type="notContainsBlanks" dxfId="637" priority="172">
      <formula>LEN(TRIM(T19))&gt;0</formula>
    </cfRule>
  </conditionalFormatting>
  <conditionalFormatting sqref="T19:V19">
    <cfRule type="expression" dxfId="636" priority="173">
      <formula>NOT(ISBLANK(OFFSET($A15,1,0)))</formula>
    </cfRule>
  </conditionalFormatting>
  <conditionalFormatting sqref="T18">
    <cfRule type="notContainsBlanks" dxfId="635" priority="174">
      <formula>LEN(TRIM(T18))&gt;0</formula>
    </cfRule>
  </conditionalFormatting>
  <conditionalFormatting sqref="T18:V18">
    <cfRule type="notContainsBlanks" dxfId="634" priority="181">
      <formula>LEN(TRIM(T18))&gt;0</formula>
    </cfRule>
  </conditionalFormatting>
  <conditionalFormatting sqref="W17:AH17">
    <cfRule type="notContainsBlanks" dxfId="633" priority="169">
      <formula>LEN(TRIM(W17))&gt;0</formula>
    </cfRule>
  </conditionalFormatting>
  <conditionalFormatting sqref="W17:AH17">
    <cfRule type="expression" dxfId="632" priority="170">
      <formula>NOT(ISBLANK(OFFSET($A15,1,0)))</formula>
    </cfRule>
  </conditionalFormatting>
  <conditionalFormatting sqref="W16:AH16">
    <cfRule type="expression" dxfId="631" priority="168">
      <formula>NOT(ISBLANK($A16))</formula>
    </cfRule>
  </conditionalFormatting>
  <conditionalFormatting sqref="W16:AH16">
    <cfRule type="notContainsBlanks" dxfId="630" priority="167">
      <formula>LEN(TRIM(W16))&gt;0</formula>
    </cfRule>
  </conditionalFormatting>
  <conditionalFormatting sqref="W19:AH19">
    <cfRule type="notContainsBlanks" dxfId="629" priority="165">
      <formula>LEN(TRIM(W19))&gt;0</formula>
    </cfRule>
  </conditionalFormatting>
  <conditionalFormatting sqref="W19:AH19">
    <cfRule type="expression" dxfId="628" priority="166">
      <formula>NOT(ISBLANK(OFFSET($A15,1,0)))</formula>
    </cfRule>
  </conditionalFormatting>
  <conditionalFormatting sqref="W18:AH18">
    <cfRule type="expression" dxfId="627" priority="171">
      <formula>NOT(ISBLANK($A16))</formula>
    </cfRule>
  </conditionalFormatting>
  <conditionalFormatting sqref="W18:AH18">
    <cfRule type="notContainsBlanks" dxfId="626" priority="164">
      <formula>LEN(TRIM(W18))&gt;0</formula>
    </cfRule>
  </conditionalFormatting>
  <conditionalFormatting sqref="AO20">
    <cfRule type="expression" dxfId="625" priority="162">
      <formula>ISBLANK($A20)</formula>
    </cfRule>
  </conditionalFormatting>
  <conditionalFormatting sqref="AO21">
    <cfRule type="expression" dxfId="624" priority="163">
      <formula>ISBLANK($A20)</formula>
    </cfRule>
  </conditionalFormatting>
  <conditionalFormatting sqref="AO22">
    <cfRule type="expression" dxfId="623" priority="160">
      <formula>ISBLANK($A20)</formula>
    </cfRule>
  </conditionalFormatting>
  <conditionalFormatting sqref="AO23">
    <cfRule type="expression" dxfId="622" priority="161">
      <formula>ISBLANK($A20)</formula>
    </cfRule>
  </conditionalFormatting>
  <conditionalFormatting sqref="N23">
    <cfRule type="expression" dxfId="621" priority="159">
      <formula>ISBLANK($A20)</formula>
    </cfRule>
  </conditionalFormatting>
  <conditionalFormatting sqref="N22">
    <cfRule type="expression" dxfId="620" priority="158">
      <formula>ISBLANK($A20)</formula>
    </cfRule>
  </conditionalFormatting>
  <conditionalFormatting sqref="N20">
    <cfRule type="expression" dxfId="619" priority="157">
      <formula>ISBLANK($A20)</formula>
    </cfRule>
  </conditionalFormatting>
  <conditionalFormatting sqref="N21">
    <cfRule type="expression" dxfId="618" priority="156">
      <formula>ISBLANK($A20)</formula>
    </cfRule>
  </conditionalFormatting>
  <conditionalFormatting sqref="T20:V20">
    <cfRule type="expression" dxfId="617" priority="152">
      <formula>NOT(ISBLANK($A20))</formula>
    </cfRule>
  </conditionalFormatting>
  <conditionalFormatting sqref="T21:V21">
    <cfRule type="notContainsBlanks" dxfId="616" priority="150">
      <formula>LEN(TRIM(T21))&gt;0</formula>
    </cfRule>
  </conditionalFormatting>
  <conditionalFormatting sqref="T21:V21">
    <cfRule type="expression" dxfId="615" priority="151">
      <formula>NOT(ISBLANK(OFFSET($A19,1,0)))</formula>
    </cfRule>
  </conditionalFormatting>
  <conditionalFormatting sqref="T20">
    <cfRule type="notContainsBlanks" dxfId="614" priority="149">
      <formula>LEN(TRIM(T20))&gt;0</formula>
    </cfRule>
  </conditionalFormatting>
  <conditionalFormatting sqref="T20:V20">
    <cfRule type="notContainsBlanks" dxfId="613" priority="153">
      <formula>LEN(TRIM(T20))&gt;0</formula>
    </cfRule>
  </conditionalFormatting>
  <conditionalFormatting sqref="T22:V22">
    <cfRule type="expression" dxfId="612" priority="154">
      <formula>NOT(ISBLANK($A20))</formula>
    </cfRule>
  </conditionalFormatting>
  <conditionalFormatting sqref="T23:V23">
    <cfRule type="notContainsBlanks" dxfId="611" priority="146">
      <formula>LEN(TRIM(T23))&gt;0</formula>
    </cfRule>
  </conditionalFormatting>
  <conditionalFormatting sqref="T23:V23">
    <cfRule type="expression" dxfId="610" priority="147">
      <formula>NOT(ISBLANK(OFFSET($A19,1,0)))</formula>
    </cfRule>
  </conditionalFormatting>
  <conditionalFormatting sqref="T22">
    <cfRule type="notContainsBlanks" dxfId="609" priority="148">
      <formula>LEN(TRIM(T22))&gt;0</formula>
    </cfRule>
  </conditionalFormatting>
  <conditionalFormatting sqref="T22:V22">
    <cfRule type="notContainsBlanks" dxfId="608" priority="155">
      <formula>LEN(TRIM(T22))&gt;0</formula>
    </cfRule>
  </conditionalFormatting>
  <conditionalFormatting sqref="W21:AH21">
    <cfRule type="notContainsBlanks" dxfId="607" priority="143">
      <formula>LEN(TRIM(W21))&gt;0</formula>
    </cfRule>
  </conditionalFormatting>
  <conditionalFormatting sqref="W21:AH21">
    <cfRule type="expression" dxfId="606" priority="144">
      <formula>NOT(ISBLANK(OFFSET($A19,1,0)))</formula>
    </cfRule>
  </conditionalFormatting>
  <conditionalFormatting sqref="W20:AH20">
    <cfRule type="expression" dxfId="605" priority="142">
      <formula>NOT(ISBLANK($A20))</formula>
    </cfRule>
  </conditionalFormatting>
  <conditionalFormatting sqref="W20:AH20">
    <cfRule type="notContainsBlanks" dxfId="604" priority="141">
      <formula>LEN(TRIM(W20))&gt;0</formula>
    </cfRule>
  </conditionalFormatting>
  <conditionalFormatting sqref="W23:AH23">
    <cfRule type="notContainsBlanks" dxfId="603" priority="139">
      <formula>LEN(TRIM(W23))&gt;0</formula>
    </cfRule>
  </conditionalFormatting>
  <conditionalFormatting sqref="W23:AH23">
    <cfRule type="expression" dxfId="602" priority="140">
      <formula>NOT(ISBLANK(OFFSET($A19,1,0)))</formula>
    </cfRule>
  </conditionalFormatting>
  <conditionalFormatting sqref="W22:AH22">
    <cfRule type="expression" dxfId="601" priority="145">
      <formula>NOT(ISBLANK($A20))</formula>
    </cfRule>
  </conditionalFormatting>
  <conditionalFormatting sqref="W22:AH22">
    <cfRule type="notContainsBlanks" dxfId="600" priority="138">
      <formula>LEN(TRIM(W22))&gt;0</formula>
    </cfRule>
  </conditionalFormatting>
  <conditionalFormatting sqref="AO24">
    <cfRule type="expression" dxfId="599" priority="136">
      <formula>ISBLANK($A24)</formula>
    </cfRule>
  </conditionalFormatting>
  <conditionalFormatting sqref="AO25">
    <cfRule type="expression" dxfId="598" priority="137">
      <formula>ISBLANK($A24)</formula>
    </cfRule>
  </conditionalFormatting>
  <conditionalFormatting sqref="AO26">
    <cfRule type="expression" dxfId="597" priority="134">
      <formula>ISBLANK($A24)</formula>
    </cfRule>
  </conditionalFormatting>
  <conditionalFormatting sqref="AO27">
    <cfRule type="expression" dxfId="596" priority="135">
      <formula>ISBLANK($A24)</formula>
    </cfRule>
  </conditionalFormatting>
  <conditionalFormatting sqref="N27">
    <cfRule type="expression" dxfId="595" priority="133">
      <formula>ISBLANK($A24)</formula>
    </cfRule>
  </conditionalFormatting>
  <conditionalFormatting sqref="N26">
    <cfRule type="expression" dxfId="594" priority="132">
      <formula>ISBLANK($A24)</formula>
    </cfRule>
  </conditionalFormatting>
  <conditionalFormatting sqref="N24">
    <cfRule type="expression" dxfId="593" priority="131">
      <formula>ISBLANK($A24)</formula>
    </cfRule>
  </conditionalFormatting>
  <conditionalFormatting sqref="N25">
    <cfRule type="expression" dxfId="592" priority="130">
      <formula>ISBLANK($A24)</formula>
    </cfRule>
  </conditionalFormatting>
  <conditionalFormatting sqref="T24:V24">
    <cfRule type="expression" dxfId="591" priority="126">
      <formula>NOT(ISBLANK($A24))</formula>
    </cfRule>
  </conditionalFormatting>
  <conditionalFormatting sqref="T25:V25">
    <cfRule type="notContainsBlanks" dxfId="590" priority="124">
      <formula>LEN(TRIM(T25))&gt;0</formula>
    </cfRule>
  </conditionalFormatting>
  <conditionalFormatting sqref="T25:V25">
    <cfRule type="expression" dxfId="589" priority="125">
      <formula>NOT(ISBLANK(OFFSET($A23,1,0)))</formula>
    </cfRule>
  </conditionalFormatting>
  <conditionalFormatting sqref="T24">
    <cfRule type="notContainsBlanks" dxfId="588" priority="123">
      <formula>LEN(TRIM(T24))&gt;0</formula>
    </cfRule>
  </conditionalFormatting>
  <conditionalFormatting sqref="T24:V24">
    <cfRule type="notContainsBlanks" dxfId="587" priority="127">
      <formula>LEN(TRIM(T24))&gt;0</formula>
    </cfRule>
  </conditionalFormatting>
  <conditionalFormatting sqref="T26:V26">
    <cfRule type="expression" dxfId="586" priority="128">
      <formula>NOT(ISBLANK($A24))</formula>
    </cfRule>
  </conditionalFormatting>
  <conditionalFormatting sqref="T27:V27">
    <cfRule type="notContainsBlanks" dxfId="585" priority="120">
      <formula>LEN(TRIM(T27))&gt;0</formula>
    </cfRule>
  </conditionalFormatting>
  <conditionalFormatting sqref="T27:V27">
    <cfRule type="expression" dxfId="584" priority="121">
      <formula>NOT(ISBLANK(OFFSET($A23,1,0)))</formula>
    </cfRule>
  </conditionalFormatting>
  <conditionalFormatting sqref="T26">
    <cfRule type="notContainsBlanks" dxfId="583" priority="122">
      <formula>LEN(TRIM(T26))&gt;0</formula>
    </cfRule>
  </conditionalFormatting>
  <conditionalFormatting sqref="T26:V26">
    <cfRule type="notContainsBlanks" dxfId="582" priority="129">
      <formula>LEN(TRIM(T26))&gt;0</formula>
    </cfRule>
  </conditionalFormatting>
  <conditionalFormatting sqref="W25:AH25">
    <cfRule type="notContainsBlanks" dxfId="581" priority="117">
      <formula>LEN(TRIM(W25))&gt;0</formula>
    </cfRule>
  </conditionalFormatting>
  <conditionalFormatting sqref="W25:AH25">
    <cfRule type="expression" dxfId="580" priority="118">
      <formula>NOT(ISBLANK(OFFSET($A23,1,0)))</formula>
    </cfRule>
  </conditionalFormatting>
  <conditionalFormatting sqref="W24:AH24">
    <cfRule type="expression" dxfId="579" priority="116">
      <formula>NOT(ISBLANK($A24))</formula>
    </cfRule>
  </conditionalFormatting>
  <conditionalFormatting sqref="W24:AH24">
    <cfRule type="notContainsBlanks" dxfId="578" priority="115">
      <formula>LEN(TRIM(W24))&gt;0</formula>
    </cfRule>
  </conditionalFormatting>
  <conditionalFormatting sqref="W27:AH27">
    <cfRule type="notContainsBlanks" dxfId="577" priority="113">
      <formula>LEN(TRIM(W27))&gt;0</formula>
    </cfRule>
  </conditionalFormatting>
  <conditionalFormatting sqref="W27:AH27">
    <cfRule type="expression" dxfId="576" priority="114">
      <formula>NOT(ISBLANK(OFFSET($A23,1,0)))</formula>
    </cfRule>
  </conditionalFormatting>
  <conditionalFormatting sqref="W26:AH26">
    <cfRule type="expression" dxfId="575" priority="119">
      <formula>NOT(ISBLANK($A24))</formula>
    </cfRule>
  </conditionalFormatting>
  <conditionalFormatting sqref="W26:AH26">
    <cfRule type="notContainsBlanks" dxfId="574" priority="112">
      <formula>LEN(TRIM(W26))&gt;0</formula>
    </cfRule>
  </conditionalFormatting>
  <conditionalFormatting sqref="AO28">
    <cfRule type="expression" dxfId="573" priority="110">
      <formula>ISBLANK($A28)</formula>
    </cfRule>
  </conditionalFormatting>
  <conditionalFormatting sqref="AO29">
    <cfRule type="expression" dxfId="572" priority="111">
      <formula>ISBLANK($A28)</formula>
    </cfRule>
  </conditionalFormatting>
  <conditionalFormatting sqref="AO30">
    <cfRule type="expression" dxfId="571" priority="108">
      <formula>ISBLANK($A28)</formula>
    </cfRule>
  </conditionalFormatting>
  <conditionalFormatting sqref="AO31">
    <cfRule type="expression" dxfId="570" priority="109">
      <formula>ISBLANK($A28)</formula>
    </cfRule>
  </conditionalFormatting>
  <conditionalFormatting sqref="N31">
    <cfRule type="expression" dxfId="569" priority="107">
      <formula>ISBLANK($A28)</formula>
    </cfRule>
  </conditionalFormatting>
  <conditionalFormatting sqref="N30">
    <cfRule type="expression" dxfId="568" priority="106">
      <formula>ISBLANK($A28)</formula>
    </cfRule>
  </conditionalFormatting>
  <conditionalFormatting sqref="N28">
    <cfRule type="expression" dxfId="567" priority="105">
      <formula>ISBLANK($A28)</formula>
    </cfRule>
  </conditionalFormatting>
  <conditionalFormatting sqref="N29">
    <cfRule type="expression" dxfId="566" priority="104">
      <formula>ISBLANK($A28)</formula>
    </cfRule>
  </conditionalFormatting>
  <conditionalFormatting sqref="T28:V28">
    <cfRule type="expression" dxfId="565" priority="100">
      <formula>NOT(ISBLANK($A28))</formula>
    </cfRule>
  </conditionalFormatting>
  <conditionalFormatting sqref="T29:V29">
    <cfRule type="notContainsBlanks" dxfId="564" priority="98">
      <formula>LEN(TRIM(T29))&gt;0</formula>
    </cfRule>
  </conditionalFormatting>
  <conditionalFormatting sqref="T29:V29">
    <cfRule type="expression" dxfId="563" priority="99">
      <formula>NOT(ISBLANK(OFFSET($A27,1,0)))</formula>
    </cfRule>
  </conditionalFormatting>
  <conditionalFormatting sqref="T28">
    <cfRule type="notContainsBlanks" dxfId="562" priority="97">
      <formula>LEN(TRIM(T28))&gt;0</formula>
    </cfRule>
  </conditionalFormatting>
  <conditionalFormatting sqref="T28:V28">
    <cfRule type="notContainsBlanks" dxfId="561" priority="101">
      <formula>LEN(TRIM(T28))&gt;0</formula>
    </cfRule>
  </conditionalFormatting>
  <conditionalFormatting sqref="T30:V30">
    <cfRule type="expression" dxfId="560" priority="102">
      <formula>NOT(ISBLANK($A28))</formula>
    </cfRule>
  </conditionalFormatting>
  <conditionalFormatting sqref="T31:V31">
    <cfRule type="notContainsBlanks" dxfId="559" priority="94">
      <formula>LEN(TRIM(T31))&gt;0</formula>
    </cfRule>
  </conditionalFormatting>
  <conditionalFormatting sqref="T31:V31">
    <cfRule type="expression" dxfId="558" priority="95">
      <formula>NOT(ISBLANK(OFFSET($A27,1,0)))</formula>
    </cfRule>
  </conditionalFormatting>
  <conditionalFormatting sqref="T30">
    <cfRule type="notContainsBlanks" dxfId="557" priority="96">
      <formula>LEN(TRIM(T30))&gt;0</formula>
    </cfRule>
  </conditionalFormatting>
  <conditionalFormatting sqref="T30:V30">
    <cfRule type="notContainsBlanks" dxfId="556" priority="103">
      <formula>LEN(TRIM(T30))&gt;0</formula>
    </cfRule>
  </conditionalFormatting>
  <conditionalFormatting sqref="W29:AH29">
    <cfRule type="notContainsBlanks" dxfId="555" priority="91">
      <formula>LEN(TRIM(W29))&gt;0</formula>
    </cfRule>
  </conditionalFormatting>
  <conditionalFormatting sqref="W29:AH29">
    <cfRule type="expression" dxfId="554" priority="92">
      <formula>NOT(ISBLANK(OFFSET($A27,1,0)))</formula>
    </cfRule>
  </conditionalFormatting>
  <conditionalFormatting sqref="W28:AH28">
    <cfRule type="expression" dxfId="553" priority="90">
      <formula>NOT(ISBLANK($A28))</formula>
    </cfRule>
  </conditionalFormatting>
  <conditionalFormatting sqref="W28:AH28">
    <cfRule type="notContainsBlanks" dxfId="552" priority="89">
      <formula>LEN(TRIM(W28))&gt;0</formula>
    </cfRule>
  </conditionalFormatting>
  <conditionalFormatting sqref="W31:AH31">
    <cfRule type="notContainsBlanks" dxfId="551" priority="87">
      <formula>LEN(TRIM(W31))&gt;0</formula>
    </cfRule>
  </conditionalFormatting>
  <conditionalFormatting sqref="W31:AH31">
    <cfRule type="expression" dxfId="550" priority="88">
      <formula>NOT(ISBLANK(OFFSET($A27,1,0)))</formula>
    </cfRule>
  </conditionalFormatting>
  <conditionalFormatting sqref="W30:AH30">
    <cfRule type="expression" dxfId="549" priority="93">
      <formula>NOT(ISBLANK($A28))</formula>
    </cfRule>
  </conditionalFormatting>
  <conditionalFormatting sqref="W30:AH30">
    <cfRule type="notContainsBlanks" dxfId="548" priority="86">
      <formula>LEN(TRIM(W30))&gt;0</formula>
    </cfRule>
  </conditionalFormatting>
  <conditionalFormatting sqref="H18">
    <cfRule type="expression" dxfId="547" priority="85">
      <formula>ISBLANK($A16)</formula>
    </cfRule>
  </conditionalFormatting>
  <conditionalFormatting sqref="H16">
    <cfRule type="expression" dxfId="546" priority="84">
      <formula>ISBLANK($A16)</formula>
    </cfRule>
  </conditionalFormatting>
  <conditionalFormatting sqref="AL15:AN15">
    <cfRule type="expression" dxfId="545" priority="83">
      <formula>NOT(ISBLANK(OFFSET($A11,1,0)))</formula>
    </cfRule>
  </conditionalFormatting>
  <conditionalFormatting sqref="AL15:AN15">
    <cfRule type="notContainsBlanks" dxfId="544" priority="82">
      <formula>LEN(TRIM(AL15))&gt;0</formula>
    </cfRule>
  </conditionalFormatting>
  <conditionalFormatting sqref="AL15:AN15">
    <cfRule type="expression" dxfId="543" priority="81">
      <formula>ISBLANK($A12)</formula>
    </cfRule>
  </conditionalFormatting>
  <conditionalFormatting sqref="AL18:AN18">
    <cfRule type="expression" dxfId="542" priority="80" stopIfTrue="1">
      <formula>NOT(ISBLANK($A16))</formula>
    </cfRule>
  </conditionalFormatting>
  <conditionalFormatting sqref="AL18:AN18">
    <cfRule type="expression" dxfId="541" priority="78">
      <formula>ISBLANK($A16)</formula>
    </cfRule>
  </conditionalFormatting>
  <conditionalFormatting sqref="AL17:AN17">
    <cfRule type="expression" dxfId="540" priority="75">
      <formula>NOT(ISBLANK(OFFSET($A15,1,0)))</formula>
    </cfRule>
  </conditionalFormatting>
  <conditionalFormatting sqref="AL17:AN17">
    <cfRule type="notContainsBlanks" dxfId="539" priority="74">
      <formula>LEN(TRIM(AL17))&gt;0</formula>
    </cfRule>
  </conditionalFormatting>
  <conditionalFormatting sqref="AL16:AN16">
    <cfRule type="expression" dxfId="538" priority="77">
      <formula>NOT(ISBLANK($A16))</formula>
    </cfRule>
  </conditionalFormatting>
  <conditionalFormatting sqref="AL16:AN16">
    <cfRule type="expression" dxfId="537" priority="73">
      <formula>ISBLANK($A16)</formula>
    </cfRule>
  </conditionalFormatting>
  <conditionalFormatting sqref="AL17:AN17">
    <cfRule type="expression" dxfId="536" priority="72">
      <formula>ISBLANK($A16)</formula>
    </cfRule>
  </conditionalFormatting>
  <conditionalFormatting sqref="AL16:AN16">
    <cfRule type="notContainsBlanks" dxfId="535" priority="76">
      <formula>LEN(TRIM(AL16))&gt;0</formula>
    </cfRule>
  </conditionalFormatting>
  <conditionalFormatting sqref="AL18">
    <cfRule type="notContainsBlanks" dxfId="534" priority="79" stopIfTrue="1">
      <formula>LEN(TRIM(AL18))&gt;0</formula>
    </cfRule>
  </conditionalFormatting>
  <conditionalFormatting sqref="AI16:AK16">
    <cfRule type="expression" dxfId="533" priority="70">
      <formula>NOT(ISBLANK($A16))</formula>
    </cfRule>
  </conditionalFormatting>
  <conditionalFormatting sqref="AI16:AK16">
    <cfRule type="notContainsBlanks" dxfId="532" priority="69">
      <formula>LEN(TRIM(AI16))&gt;0</formula>
    </cfRule>
  </conditionalFormatting>
  <conditionalFormatting sqref="AI18:AK18">
    <cfRule type="expression" dxfId="531" priority="71">
      <formula>NOT(ISBLANK($A16))</formula>
    </cfRule>
  </conditionalFormatting>
  <conditionalFormatting sqref="AI18:AK18">
    <cfRule type="notContainsBlanks" dxfId="530" priority="68">
      <formula>LEN(TRIM(AI18))&gt;0</formula>
    </cfRule>
  </conditionalFormatting>
  <conditionalFormatting sqref="AI19:AK19">
    <cfRule type="notContainsBlanks" dxfId="529" priority="66">
      <formula>LEN(TRIM(AI19))&gt;0</formula>
    </cfRule>
  </conditionalFormatting>
  <conditionalFormatting sqref="AI19:AK19">
    <cfRule type="expression" dxfId="528" priority="67">
      <formula>NOT(ISBLANK(OFFSET($A15,1,0)))</formula>
    </cfRule>
  </conditionalFormatting>
  <conditionalFormatting sqref="AI17:AK17">
    <cfRule type="notContainsBlanks" dxfId="527" priority="64">
      <formula>LEN(TRIM(AI17))&gt;0</formula>
    </cfRule>
  </conditionalFormatting>
  <conditionalFormatting sqref="AI17:AK17">
    <cfRule type="expression" dxfId="526" priority="65">
      <formula>NOT(ISBLANK(OFFSET($A15,1,0)))</formula>
    </cfRule>
  </conditionalFormatting>
  <conditionalFormatting sqref="AL19:AN19">
    <cfRule type="expression" dxfId="525" priority="63">
      <formula>NOT(ISBLANK(OFFSET($A15,1,0)))</formula>
    </cfRule>
  </conditionalFormatting>
  <conditionalFormatting sqref="AL19:AN19">
    <cfRule type="notContainsBlanks" dxfId="524" priority="62">
      <formula>LEN(TRIM(AL19))&gt;0</formula>
    </cfRule>
  </conditionalFormatting>
  <conditionalFormatting sqref="AL19:AN19">
    <cfRule type="expression" dxfId="523" priority="61">
      <formula>ISBLANK($A16)</formula>
    </cfRule>
  </conditionalFormatting>
  <conditionalFormatting sqref="AL22:AN22">
    <cfRule type="expression" dxfId="522" priority="60" stopIfTrue="1">
      <formula>NOT(ISBLANK($A20))</formula>
    </cfRule>
  </conditionalFormatting>
  <conditionalFormatting sqref="AL22:AN22">
    <cfRule type="expression" dxfId="521" priority="58">
      <formula>ISBLANK($A20)</formula>
    </cfRule>
  </conditionalFormatting>
  <conditionalFormatting sqref="AL21:AN21">
    <cfRule type="expression" dxfId="520" priority="55">
      <formula>NOT(ISBLANK(OFFSET($A19,1,0)))</formula>
    </cfRule>
  </conditionalFormatting>
  <conditionalFormatting sqref="AL21:AN21">
    <cfRule type="notContainsBlanks" dxfId="519" priority="54">
      <formula>LEN(TRIM(AL21))&gt;0</formula>
    </cfRule>
  </conditionalFormatting>
  <conditionalFormatting sqref="AL20:AN20">
    <cfRule type="expression" dxfId="518" priority="57">
      <formula>NOT(ISBLANK($A20))</formula>
    </cfRule>
  </conditionalFormatting>
  <conditionalFormatting sqref="AL20:AN20">
    <cfRule type="expression" dxfId="517" priority="53">
      <formula>ISBLANK($A20)</formula>
    </cfRule>
  </conditionalFormatting>
  <conditionalFormatting sqref="AL21:AN21">
    <cfRule type="expression" dxfId="516" priority="52">
      <formula>ISBLANK($A20)</formula>
    </cfRule>
  </conditionalFormatting>
  <conditionalFormatting sqref="AL20:AN20">
    <cfRule type="notContainsBlanks" dxfId="515" priority="56">
      <formula>LEN(TRIM(AL20))&gt;0</formula>
    </cfRule>
  </conditionalFormatting>
  <conditionalFormatting sqref="AL22">
    <cfRule type="notContainsBlanks" dxfId="514" priority="59" stopIfTrue="1">
      <formula>LEN(TRIM(AL22))&gt;0</formula>
    </cfRule>
  </conditionalFormatting>
  <conditionalFormatting sqref="AI20:AK20">
    <cfRule type="expression" dxfId="513" priority="50">
      <formula>NOT(ISBLANK($A20))</formula>
    </cfRule>
  </conditionalFormatting>
  <conditionalFormatting sqref="AI20:AK20">
    <cfRule type="notContainsBlanks" dxfId="512" priority="49">
      <formula>LEN(TRIM(AI20))&gt;0</formula>
    </cfRule>
  </conditionalFormatting>
  <conditionalFormatting sqref="AI22:AK22">
    <cfRule type="expression" dxfId="511" priority="51">
      <formula>NOT(ISBLANK($A20))</formula>
    </cfRule>
  </conditionalFormatting>
  <conditionalFormatting sqref="AI22:AK22">
    <cfRule type="notContainsBlanks" dxfId="510" priority="48">
      <formula>LEN(TRIM(AI22))&gt;0</formula>
    </cfRule>
  </conditionalFormatting>
  <conditionalFormatting sqref="AI23:AK23">
    <cfRule type="notContainsBlanks" dxfId="509" priority="46">
      <formula>LEN(TRIM(AI23))&gt;0</formula>
    </cfRule>
  </conditionalFormatting>
  <conditionalFormatting sqref="AI23:AK23">
    <cfRule type="expression" dxfId="508" priority="47">
      <formula>NOT(ISBLANK(OFFSET($A19,1,0)))</formula>
    </cfRule>
  </conditionalFormatting>
  <conditionalFormatting sqref="AI21:AK21">
    <cfRule type="notContainsBlanks" dxfId="507" priority="44">
      <formula>LEN(TRIM(AI21))&gt;0</formula>
    </cfRule>
  </conditionalFormatting>
  <conditionalFormatting sqref="AI21:AK21">
    <cfRule type="expression" dxfId="506" priority="45">
      <formula>NOT(ISBLANK(OFFSET($A19,1,0)))</formula>
    </cfRule>
  </conditionalFormatting>
  <conditionalFormatting sqref="AL23:AN23">
    <cfRule type="expression" dxfId="505" priority="43">
      <formula>NOT(ISBLANK(OFFSET($A19,1,0)))</formula>
    </cfRule>
  </conditionalFormatting>
  <conditionalFormatting sqref="AL23:AN23">
    <cfRule type="notContainsBlanks" dxfId="504" priority="42">
      <formula>LEN(TRIM(AL23))&gt;0</formula>
    </cfRule>
  </conditionalFormatting>
  <conditionalFormatting sqref="AL23:AN23">
    <cfRule type="expression" dxfId="503" priority="41">
      <formula>ISBLANK($A20)</formula>
    </cfRule>
  </conditionalFormatting>
  <conditionalFormatting sqref="AL26:AN26">
    <cfRule type="expression" dxfId="502" priority="40" stopIfTrue="1">
      <formula>NOT(ISBLANK($A24))</formula>
    </cfRule>
  </conditionalFormatting>
  <conditionalFormatting sqref="AL26:AN26">
    <cfRule type="expression" dxfId="501" priority="38">
      <formula>ISBLANK($A24)</formula>
    </cfRule>
  </conditionalFormatting>
  <conditionalFormatting sqref="AL25:AN25">
    <cfRule type="expression" dxfId="500" priority="35">
      <formula>NOT(ISBLANK(OFFSET($A23,1,0)))</formula>
    </cfRule>
  </conditionalFormatting>
  <conditionalFormatting sqref="AL25:AN25">
    <cfRule type="notContainsBlanks" dxfId="499" priority="34">
      <formula>LEN(TRIM(AL25))&gt;0</formula>
    </cfRule>
  </conditionalFormatting>
  <conditionalFormatting sqref="AL24:AN24">
    <cfRule type="expression" dxfId="498" priority="37">
      <formula>NOT(ISBLANK($A24))</formula>
    </cfRule>
  </conditionalFormatting>
  <conditionalFormatting sqref="AL24:AN24">
    <cfRule type="expression" dxfId="497" priority="33">
      <formula>ISBLANK($A24)</formula>
    </cfRule>
  </conditionalFormatting>
  <conditionalFormatting sqref="AL25:AN25">
    <cfRule type="expression" dxfId="496" priority="32">
      <formula>ISBLANK($A24)</formula>
    </cfRule>
  </conditionalFormatting>
  <conditionalFormatting sqref="AL24:AN24">
    <cfRule type="notContainsBlanks" dxfId="495" priority="36">
      <formula>LEN(TRIM(AL24))&gt;0</formula>
    </cfRule>
  </conditionalFormatting>
  <conditionalFormatting sqref="AL26">
    <cfRule type="notContainsBlanks" dxfId="494" priority="39" stopIfTrue="1">
      <formula>LEN(TRIM(AL26))&gt;0</formula>
    </cfRule>
  </conditionalFormatting>
  <conditionalFormatting sqref="AI24:AK24">
    <cfRule type="expression" dxfId="493" priority="30">
      <formula>NOT(ISBLANK($A24))</formula>
    </cfRule>
  </conditionalFormatting>
  <conditionalFormatting sqref="AI24:AK24">
    <cfRule type="notContainsBlanks" dxfId="492" priority="29">
      <formula>LEN(TRIM(AI24))&gt;0</formula>
    </cfRule>
  </conditionalFormatting>
  <conditionalFormatting sqref="AI26:AK26">
    <cfRule type="expression" dxfId="491" priority="31">
      <formula>NOT(ISBLANK($A24))</formula>
    </cfRule>
  </conditionalFormatting>
  <conditionalFormatting sqref="AI26:AK26">
    <cfRule type="notContainsBlanks" dxfId="490" priority="28">
      <formula>LEN(TRIM(AI26))&gt;0</formula>
    </cfRule>
  </conditionalFormatting>
  <conditionalFormatting sqref="AI27:AK27">
    <cfRule type="notContainsBlanks" dxfId="489" priority="26">
      <formula>LEN(TRIM(AI27))&gt;0</formula>
    </cfRule>
  </conditionalFormatting>
  <conditionalFormatting sqref="AI27:AK27">
    <cfRule type="expression" dxfId="488" priority="27">
      <formula>NOT(ISBLANK(OFFSET($A23,1,0)))</formula>
    </cfRule>
  </conditionalFormatting>
  <conditionalFormatting sqref="AI25:AK25">
    <cfRule type="notContainsBlanks" dxfId="487" priority="24">
      <formula>LEN(TRIM(AI25))&gt;0</formula>
    </cfRule>
  </conditionalFormatting>
  <conditionalFormatting sqref="AI25:AK25">
    <cfRule type="expression" dxfId="486" priority="25">
      <formula>NOT(ISBLANK(OFFSET($A23,1,0)))</formula>
    </cfRule>
  </conditionalFormatting>
  <conditionalFormatting sqref="AL27:AN27">
    <cfRule type="expression" dxfId="485" priority="23">
      <formula>NOT(ISBLANK(OFFSET($A23,1,0)))</formula>
    </cfRule>
  </conditionalFormatting>
  <conditionalFormatting sqref="AL27:AN27">
    <cfRule type="notContainsBlanks" dxfId="484" priority="22">
      <formula>LEN(TRIM(AL27))&gt;0</formula>
    </cfRule>
  </conditionalFormatting>
  <conditionalFormatting sqref="AL27:AN27">
    <cfRule type="expression" dxfId="483" priority="21">
      <formula>ISBLANK($A24)</formula>
    </cfRule>
  </conditionalFormatting>
  <conditionalFormatting sqref="AL30:AN30">
    <cfRule type="expression" dxfId="482" priority="20" stopIfTrue="1">
      <formula>NOT(ISBLANK($A28))</formula>
    </cfRule>
  </conditionalFormatting>
  <conditionalFormatting sqref="AL30:AN30">
    <cfRule type="expression" dxfId="481" priority="18">
      <formula>ISBLANK($A28)</formula>
    </cfRule>
  </conditionalFormatting>
  <conditionalFormatting sqref="AL29:AN29">
    <cfRule type="expression" dxfId="480" priority="15">
      <formula>NOT(ISBLANK(OFFSET($A27,1,0)))</formula>
    </cfRule>
  </conditionalFormatting>
  <conditionalFormatting sqref="AL29:AN29">
    <cfRule type="notContainsBlanks" dxfId="479" priority="14">
      <formula>LEN(TRIM(AL29))&gt;0</formula>
    </cfRule>
  </conditionalFormatting>
  <conditionalFormatting sqref="AL28:AN28">
    <cfRule type="expression" dxfId="478" priority="17">
      <formula>NOT(ISBLANK($A28))</formula>
    </cfRule>
  </conditionalFormatting>
  <conditionalFormatting sqref="AL28:AN28">
    <cfRule type="expression" dxfId="477" priority="13">
      <formula>ISBLANK($A28)</formula>
    </cfRule>
  </conditionalFormatting>
  <conditionalFormatting sqref="AL29:AN29">
    <cfRule type="expression" dxfId="476" priority="12">
      <formula>ISBLANK($A28)</formula>
    </cfRule>
  </conditionalFormatting>
  <conditionalFormatting sqref="AL28:AN28">
    <cfRule type="notContainsBlanks" dxfId="475" priority="16">
      <formula>LEN(TRIM(AL28))&gt;0</formula>
    </cfRule>
  </conditionalFormatting>
  <conditionalFormatting sqref="AL30">
    <cfRule type="notContainsBlanks" dxfId="474" priority="19" stopIfTrue="1">
      <formula>LEN(TRIM(AL30))&gt;0</formula>
    </cfRule>
  </conditionalFormatting>
  <conditionalFormatting sqref="AI28:AK28">
    <cfRule type="expression" dxfId="473" priority="10">
      <formula>NOT(ISBLANK($A28))</formula>
    </cfRule>
  </conditionalFormatting>
  <conditionalFormatting sqref="AI28:AK28">
    <cfRule type="notContainsBlanks" dxfId="472" priority="9">
      <formula>LEN(TRIM(AI28))&gt;0</formula>
    </cfRule>
  </conditionalFormatting>
  <conditionalFormatting sqref="AI30:AK30">
    <cfRule type="expression" dxfId="471" priority="11">
      <formula>NOT(ISBLANK($A28))</formula>
    </cfRule>
  </conditionalFormatting>
  <conditionalFormatting sqref="AI30:AK30">
    <cfRule type="notContainsBlanks" dxfId="470" priority="8">
      <formula>LEN(TRIM(AI30))&gt;0</formula>
    </cfRule>
  </conditionalFormatting>
  <conditionalFormatting sqref="AI31:AK31">
    <cfRule type="notContainsBlanks" dxfId="469" priority="6">
      <formula>LEN(TRIM(AI31))&gt;0</formula>
    </cfRule>
  </conditionalFormatting>
  <conditionalFormatting sqref="AI31:AK31">
    <cfRule type="expression" dxfId="468" priority="7">
      <formula>NOT(ISBLANK(OFFSET($A27,1,0)))</formula>
    </cfRule>
  </conditionalFormatting>
  <conditionalFormatting sqref="AI29:AK29">
    <cfRule type="notContainsBlanks" dxfId="467" priority="4">
      <formula>LEN(TRIM(AI29))&gt;0</formula>
    </cfRule>
  </conditionalFormatting>
  <conditionalFormatting sqref="AI29:AK29">
    <cfRule type="expression" dxfId="466" priority="5">
      <formula>NOT(ISBLANK(OFFSET($A27,1,0)))</formula>
    </cfRule>
  </conditionalFormatting>
  <conditionalFormatting sqref="AL31:AN31">
    <cfRule type="expression" dxfId="465" priority="3">
      <formula>NOT(ISBLANK(OFFSET($A27,1,0)))</formula>
    </cfRule>
  </conditionalFormatting>
  <conditionalFormatting sqref="AL31:AN31">
    <cfRule type="notContainsBlanks" dxfId="464" priority="2">
      <formula>LEN(TRIM(AL31))&gt;0</formula>
    </cfRule>
  </conditionalFormatting>
  <conditionalFormatting sqref="AL31:AN31">
    <cfRule type="expression" dxfId="463" priority="1">
      <formula>ISBLANK($A28)</formula>
    </cfRule>
  </conditionalFormatting>
  <dataValidations count="1">
    <dataValidation type="whole" allowBlank="1" showInputMessage="1" showErrorMessage="1" error="This Remarks section is limited to 5." sqref="A34:A40" xr:uid="{BA46C688-085B-4A4F-8842-B9201C4C9772}">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C2A98A-B388-493A-90B5-25C5FB684D20}">
  <sheetPr codeName="Sheet53">
    <pageSetUpPr fitToPage="1"/>
  </sheetPr>
  <dimension ref="A1:DG55"/>
  <sheetViews>
    <sheetView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42"/>
      <c r="B5" s="42"/>
      <c r="C5" s="42"/>
      <c r="D5" s="42"/>
      <c r="E5" s="42"/>
      <c r="F5" s="42"/>
      <c r="G5" s="42"/>
      <c r="H5" s="42"/>
      <c r="I5" s="42"/>
      <c r="J5" s="42"/>
      <c r="K5" s="42"/>
      <c r="L5" s="42"/>
      <c r="M5" s="42"/>
      <c r="N5" s="42"/>
      <c r="O5" s="42"/>
      <c r="P5" s="42"/>
      <c r="Q5" s="42"/>
      <c r="R5" s="42"/>
      <c r="S5" s="42"/>
      <c r="T5" s="42"/>
      <c r="U5" s="42"/>
      <c r="V5" s="42"/>
      <c r="W5" s="42"/>
      <c r="X5" s="948" t="s">
        <v>918</v>
      </c>
      <c r="Y5" s="948"/>
      <c r="Z5" s="948"/>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55" t="s">
        <v>696</v>
      </c>
      <c r="AY7" s="956"/>
      <c r="AZ7" s="956"/>
      <c r="BA7" s="956"/>
      <c r="BB7" s="956"/>
      <c r="BC7" s="956"/>
      <c r="BD7" s="956"/>
      <c r="BE7" s="956"/>
      <c r="BF7" s="956"/>
      <c r="BG7" s="956"/>
      <c r="BH7" s="956"/>
      <c r="BI7" s="956"/>
      <c r="BJ7" s="956"/>
      <c r="BK7" s="956"/>
      <c r="BL7" s="957"/>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73"/>
      <c r="AY8" s="974"/>
      <c r="AZ8" s="974"/>
      <c r="BA8" s="974"/>
      <c r="BB8" s="975"/>
      <c r="BC8" s="976"/>
      <c r="BD8" s="974"/>
      <c r="BE8" s="974"/>
      <c r="BF8" s="974"/>
      <c r="BG8" s="975"/>
      <c r="BH8" s="976"/>
      <c r="BI8" s="974"/>
      <c r="BJ8" s="974"/>
      <c r="BK8" s="974"/>
      <c r="BL8" s="977"/>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916</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3"/>
      <c r="AJ9" s="983"/>
      <c r="AK9" s="983"/>
      <c r="AL9" s="983"/>
      <c r="AM9" s="983"/>
      <c r="AN9" s="983"/>
      <c r="AO9" s="983"/>
      <c r="AP9" s="983"/>
      <c r="AQ9" s="983"/>
      <c r="AR9" s="983"/>
      <c r="AS9" s="984"/>
      <c r="AT9" s="671"/>
      <c r="AU9" s="603"/>
      <c r="AV9" s="603"/>
      <c r="AW9" s="5"/>
      <c r="AX9" s="969"/>
      <c r="AY9" s="945"/>
      <c r="AZ9" s="945"/>
      <c r="BA9" s="945"/>
      <c r="BB9" s="946"/>
      <c r="BC9" s="944"/>
      <c r="BD9" s="945"/>
      <c r="BE9" s="945"/>
      <c r="BF9" s="945"/>
      <c r="BG9" s="946"/>
      <c r="BH9" s="944"/>
      <c r="BI9" s="945"/>
      <c r="BJ9" s="945"/>
      <c r="BK9" s="945"/>
      <c r="BL9" s="94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61" t="s">
        <v>428</v>
      </c>
      <c r="B10" s="962"/>
      <c r="C10" s="962"/>
      <c r="D10" s="962"/>
      <c r="E10" s="962"/>
      <c r="F10" s="962"/>
      <c r="G10" s="963"/>
      <c r="H10" s="964" t="s">
        <v>909</v>
      </c>
      <c r="I10" s="962"/>
      <c r="J10" s="962"/>
      <c r="K10" s="962"/>
      <c r="L10" s="962"/>
      <c r="M10" s="963"/>
      <c r="N10" s="964" t="s">
        <v>427</v>
      </c>
      <c r="O10" s="962"/>
      <c r="P10" s="962"/>
      <c r="Q10" s="962"/>
      <c r="R10" s="962"/>
      <c r="S10" s="963"/>
      <c r="T10" s="965" t="s">
        <v>426</v>
      </c>
      <c r="U10" s="966"/>
      <c r="V10" s="967"/>
      <c r="W10" s="968" t="s">
        <v>425</v>
      </c>
      <c r="X10" s="968"/>
      <c r="Y10" s="968"/>
      <c r="Z10" s="968"/>
      <c r="AA10" s="968"/>
      <c r="AB10" s="968"/>
      <c r="AC10" s="968" t="s">
        <v>424</v>
      </c>
      <c r="AD10" s="968"/>
      <c r="AE10" s="968"/>
      <c r="AF10" s="968"/>
      <c r="AG10" s="968"/>
      <c r="AH10" s="968"/>
      <c r="AI10" s="964" t="s">
        <v>421</v>
      </c>
      <c r="AJ10" s="962"/>
      <c r="AK10" s="963"/>
      <c r="AL10" s="964" t="s">
        <v>433</v>
      </c>
      <c r="AM10" s="962"/>
      <c r="AN10" s="963"/>
      <c r="AO10" s="970" t="s">
        <v>39</v>
      </c>
      <c r="AP10" s="971"/>
      <c r="AQ10" s="971"/>
      <c r="AR10" s="971"/>
      <c r="AS10" s="2516"/>
      <c r="AT10" s="565"/>
      <c r="AU10" s="565"/>
      <c r="AV10" s="565"/>
      <c r="AW10" s="5"/>
      <c r="AX10" s="969"/>
      <c r="AY10" s="945"/>
      <c r="AZ10" s="945"/>
      <c r="BA10" s="945"/>
      <c r="BB10" s="946"/>
      <c r="BC10" s="944"/>
      <c r="BD10" s="945"/>
      <c r="BE10" s="945"/>
      <c r="BF10" s="945"/>
      <c r="BG10" s="946"/>
      <c r="BH10" s="944"/>
      <c r="BI10" s="945"/>
      <c r="BJ10" s="945"/>
      <c r="BK10" s="945"/>
      <c r="BL10" s="949"/>
      <c r="BM10" s="5"/>
      <c r="BN10" s="5"/>
      <c r="BO10" s="5"/>
      <c r="BP10" s="636"/>
      <c r="BQ10" s="636"/>
      <c r="BR10" s="636"/>
      <c r="BS10" s="636"/>
      <c r="BT10" s="636"/>
      <c r="BU10" s="636"/>
      <c r="BV10" s="5"/>
      <c r="BW10" s="5"/>
      <c r="BX10" s="5"/>
      <c r="BY10" s="5"/>
      <c r="BZ10" s="5"/>
      <c r="CA10" s="5"/>
      <c r="CB10" s="5"/>
      <c r="CC10" s="5"/>
      <c r="CD10" s="5"/>
      <c r="CE10" s="5"/>
      <c r="CF10" s="5"/>
    </row>
    <row r="11" spans="1:84" ht="12" customHeight="1" x14ac:dyDescent="0.25">
      <c r="A11" s="961"/>
      <c r="B11" s="962"/>
      <c r="C11" s="962"/>
      <c r="D11" s="962"/>
      <c r="E11" s="962"/>
      <c r="F11" s="962"/>
      <c r="G11" s="963"/>
      <c r="H11" s="964"/>
      <c r="I11" s="962"/>
      <c r="J11" s="962"/>
      <c r="K11" s="962"/>
      <c r="L11" s="962"/>
      <c r="M11" s="963"/>
      <c r="N11" s="964"/>
      <c r="O11" s="962"/>
      <c r="P11" s="962"/>
      <c r="Q11" s="962"/>
      <c r="R11" s="962"/>
      <c r="S11" s="963"/>
      <c r="T11" s="965"/>
      <c r="U11" s="966"/>
      <c r="V11" s="967"/>
      <c r="W11" s="958" t="s">
        <v>281</v>
      </c>
      <c r="X11" s="959"/>
      <c r="Y11" s="960"/>
      <c r="Z11" s="958" t="s">
        <v>282</v>
      </c>
      <c r="AA11" s="959"/>
      <c r="AB11" s="960"/>
      <c r="AC11" s="958" t="s">
        <v>281</v>
      </c>
      <c r="AD11" s="959"/>
      <c r="AE11" s="960"/>
      <c r="AF11" s="958" t="s">
        <v>282</v>
      </c>
      <c r="AG11" s="959"/>
      <c r="AH11" s="960"/>
      <c r="AI11" s="964"/>
      <c r="AJ11" s="962"/>
      <c r="AK11" s="963"/>
      <c r="AL11" s="964"/>
      <c r="AM11" s="962"/>
      <c r="AN11" s="963"/>
      <c r="AO11" s="979"/>
      <c r="AP11" s="980"/>
      <c r="AQ11" s="980"/>
      <c r="AR11" s="980"/>
      <c r="AS11" s="981"/>
      <c r="AT11" s="565"/>
      <c r="AU11" s="565"/>
      <c r="AV11" s="565"/>
      <c r="AW11" s="5"/>
      <c r="AX11" s="969"/>
      <c r="AY11" s="945"/>
      <c r="AZ11" s="945"/>
      <c r="BA11" s="945"/>
      <c r="BB11" s="946"/>
      <c r="BC11" s="944"/>
      <c r="BD11" s="945"/>
      <c r="BE11" s="945"/>
      <c r="BF11" s="945"/>
      <c r="BG11" s="946"/>
      <c r="BH11" s="944"/>
      <c r="BI11" s="945"/>
      <c r="BJ11" s="945"/>
      <c r="BK11" s="945"/>
      <c r="BL11" s="949"/>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6"/>
      <c r="B12" s="887"/>
      <c r="C12" s="887"/>
      <c r="D12" s="887"/>
      <c r="E12" s="887"/>
      <c r="F12" s="887"/>
      <c r="G12" s="888"/>
      <c r="H12" s="2469" t="s">
        <v>896</v>
      </c>
      <c r="I12" s="2470"/>
      <c r="J12" s="2470"/>
      <c r="K12" s="2470"/>
      <c r="L12" s="2470"/>
      <c r="M12" s="2471"/>
      <c r="N12" s="2475" t="s">
        <v>102</v>
      </c>
      <c r="O12" s="2476"/>
      <c r="P12" s="2476"/>
      <c r="Q12" s="2476"/>
      <c r="R12" s="2476"/>
      <c r="S12" s="2477"/>
      <c r="T12" s="2335"/>
      <c r="U12" s="2335"/>
      <c r="V12" s="2335"/>
      <c r="W12" s="2324"/>
      <c r="X12" s="2324"/>
      <c r="Y12" s="2324"/>
      <c r="Z12" s="2324"/>
      <c r="AA12" s="2324"/>
      <c r="AB12" s="2324"/>
      <c r="AC12" s="2324"/>
      <c r="AD12" s="2324"/>
      <c r="AE12" s="2324"/>
      <c r="AF12" s="2324"/>
      <c r="AG12" s="2324"/>
      <c r="AH12" s="2324"/>
      <c r="AI12" s="2324"/>
      <c r="AJ12" s="2324"/>
      <c r="AK12" s="2324"/>
      <c r="AL12" s="2517"/>
      <c r="AM12" s="2335"/>
      <c r="AN12" s="2335"/>
      <c r="AO12" s="2518"/>
      <c r="AP12" s="2519"/>
      <c r="AQ12" s="2519"/>
      <c r="AR12" s="2519"/>
      <c r="AS12" s="2520"/>
      <c r="AT12" s="565"/>
      <c r="AU12" s="565"/>
      <c r="AV12" s="565"/>
      <c r="AW12" s="5"/>
      <c r="AX12" s="969"/>
      <c r="AY12" s="945"/>
      <c r="AZ12" s="945"/>
      <c r="BA12" s="945"/>
      <c r="BB12" s="946"/>
      <c r="BC12" s="944"/>
      <c r="BD12" s="945"/>
      <c r="BE12" s="945"/>
      <c r="BF12" s="945"/>
      <c r="BG12" s="946"/>
      <c r="BH12" s="944"/>
      <c r="BI12" s="945"/>
      <c r="BJ12" s="945"/>
      <c r="BK12" s="945"/>
      <c r="BL12" s="94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467"/>
      <c r="B13" s="954"/>
      <c r="C13" s="954"/>
      <c r="D13" s="954"/>
      <c r="E13" s="954"/>
      <c r="F13" s="954"/>
      <c r="G13" s="2468"/>
      <c r="H13" s="2472"/>
      <c r="I13" s="2473"/>
      <c r="J13" s="2473"/>
      <c r="K13" s="2473"/>
      <c r="L13" s="2473"/>
      <c r="M13" s="2474"/>
      <c r="N13" s="922" t="s">
        <v>101</v>
      </c>
      <c r="O13" s="923"/>
      <c r="P13" s="923"/>
      <c r="Q13" s="923"/>
      <c r="R13" s="923"/>
      <c r="S13" s="924"/>
      <c r="T13" s="939"/>
      <c r="U13" s="939"/>
      <c r="V13" s="939"/>
      <c r="W13" s="933"/>
      <c r="X13" s="933"/>
      <c r="Y13" s="933"/>
      <c r="Z13" s="933"/>
      <c r="AA13" s="933"/>
      <c r="AB13" s="933"/>
      <c r="AC13" s="933"/>
      <c r="AD13" s="933"/>
      <c r="AE13" s="933"/>
      <c r="AF13" s="933"/>
      <c r="AG13" s="933"/>
      <c r="AH13" s="933"/>
      <c r="AI13" s="933"/>
      <c r="AJ13" s="933"/>
      <c r="AK13" s="933"/>
      <c r="AL13" s="1059">
        <f>1.085*T13*(AC13-W13)/1000</f>
        <v>0</v>
      </c>
      <c r="AM13" s="1059"/>
      <c r="AN13" s="1059"/>
      <c r="AO13" s="2521"/>
      <c r="AP13" s="2522"/>
      <c r="AQ13" s="2522"/>
      <c r="AR13" s="2522"/>
      <c r="AS13" s="2523"/>
      <c r="AT13" s="565"/>
      <c r="AU13" s="565"/>
      <c r="AV13" s="565"/>
      <c r="AW13" s="5"/>
      <c r="AX13" s="952"/>
      <c r="AY13" s="942"/>
      <c r="AZ13" s="942"/>
      <c r="BA13" s="942"/>
      <c r="BB13" s="943"/>
      <c r="BC13" s="941"/>
      <c r="BD13" s="942"/>
      <c r="BE13" s="942"/>
      <c r="BF13" s="942"/>
      <c r="BG13" s="943"/>
      <c r="BH13" s="941"/>
      <c r="BI13" s="942"/>
      <c r="BJ13" s="942"/>
      <c r="BK13" s="942"/>
      <c r="BL13" s="95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467"/>
      <c r="B14" s="954"/>
      <c r="C14" s="954"/>
      <c r="D14" s="954"/>
      <c r="E14" s="954"/>
      <c r="F14" s="954"/>
      <c r="G14" s="2468"/>
      <c r="H14" s="2486" t="s">
        <v>917</v>
      </c>
      <c r="I14" s="2487"/>
      <c r="J14" s="2487"/>
      <c r="K14" s="2487"/>
      <c r="L14" s="2487"/>
      <c r="M14" s="2488"/>
      <c r="N14" s="2492" t="s">
        <v>102</v>
      </c>
      <c r="O14" s="2493"/>
      <c r="P14" s="2493"/>
      <c r="Q14" s="2493"/>
      <c r="R14" s="2493"/>
      <c r="S14" s="2494"/>
      <c r="T14" s="2495"/>
      <c r="U14" s="2495"/>
      <c r="V14" s="2495"/>
      <c r="W14" s="2496"/>
      <c r="X14" s="2496"/>
      <c r="Y14" s="2496"/>
      <c r="Z14" s="2496"/>
      <c r="AA14" s="2496"/>
      <c r="AB14" s="2496"/>
      <c r="AC14" s="2496"/>
      <c r="AD14" s="2496"/>
      <c r="AE14" s="2496"/>
      <c r="AF14" s="2496"/>
      <c r="AG14" s="2496"/>
      <c r="AH14" s="2496"/>
      <c r="AI14" s="2496"/>
      <c r="AJ14" s="2496"/>
      <c r="AK14" s="2496"/>
      <c r="AL14" s="2524"/>
      <c r="AM14" s="2495"/>
      <c r="AN14" s="2495"/>
      <c r="AO14" s="2525"/>
      <c r="AP14" s="2526"/>
      <c r="AQ14" s="2526"/>
      <c r="AR14" s="2526"/>
      <c r="AS14" s="2527"/>
      <c r="AT14" s="565"/>
      <c r="AU14" s="565"/>
      <c r="AV14" s="565"/>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2489"/>
      <c r="I15" s="2490"/>
      <c r="J15" s="2490"/>
      <c r="K15" s="2490"/>
      <c r="L15" s="2490"/>
      <c r="M15" s="2491"/>
      <c r="N15" s="922" t="s">
        <v>101</v>
      </c>
      <c r="O15" s="923"/>
      <c r="P15" s="923"/>
      <c r="Q15" s="923"/>
      <c r="R15" s="923"/>
      <c r="S15" s="924"/>
      <c r="T15" s="939"/>
      <c r="U15" s="939"/>
      <c r="V15" s="939"/>
      <c r="W15" s="933"/>
      <c r="X15" s="933"/>
      <c r="Y15" s="933"/>
      <c r="Z15" s="933"/>
      <c r="AA15" s="933"/>
      <c r="AB15" s="933"/>
      <c r="AC15" s="933"/>
      <c r="AD15" s="933"/>
      <c r="AE15" s="933"/>
      <c r="AF15" s="933"/>
      <c r="AG15" s="933"/>
      <c r="AH15" s="933"/>
      <c r="AI15" s="933"/>
      <c r="AJ15" s="933"/>
      <c r="AK15" s="933"/>
      <c r="AL15" s="2528">
        <f>1.085*T15*(AC15-W15)/1000</f>
        <v>0</v>
      </c>
      <c r="AM15" s="2529"/>
      <c r="AN15" s="2530"/>
      <c r="AO15" s="2521"/>
      <c r="AP15" s="2522"/>
      <c r="AQ15" s="2522"/>
      <c r="AR15" s="2522"/>
      <c r="AS15" s="2523"/>
      <c r="AT15" s="565"/>
      <c r="AU15" s="565"/>
      <c r="AV15" s="565"/>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2469" t="s">
        <v>896</v>
      </c>
      <c r="I16" s="2470"/>
      <c r="J16" s="2470"/>
      <c r="K16" s="2470"/>
      <c r="L16" s="2470"/>
      <c r="M16" s="2471"/>
      <c r="N16" s="2475" t="s">
        <v>102</v>
      </c>
      <c r="O16" s="2476"/>
      <c r="P16" s="2476"/>
      <c r="Q16" s="2476"/>
      <c r="R16" s="2476"/>
      <c r="S16" s="2477"/>
      <c r="T16" s="2335"/>
      <c r="U16" s="2335"/>
      <c r="V16" s="2335"/>
      <c r="W16" s="2324"/>
      <c r="X16" s="2324"/>
      <c r="Y16" s="2324"/>
      <c r="Z16" s="2324"/>
      <c r="AA16" s="2324"/>
      <c r="AB16" s="2324"/>
      <c r="AC16" s="2324"/>
      <c r="AD16" s="2324"/>
      <c r="AE16" s="2324"/>
      <c r="AF16" s="2324"/>
      <c r="AG16" s="2324"/>
      <c r="AH16" s="2324"/>
      <c r="AI16" s="2324"/>
      <c r="AJ16" s="2324"/>
      <c r="AK16" s="2324"/>
      <c r="AL16" s="2517"/>
      <c r="AM16" s="2335"/>
      <c r="AN16" s="2335"/>
      <c r="AO16" s="2518"/>
      <c r="AP16" s="2519"/>
      <c r="AQ16" s="2519"/>
      <c r="AR16" s="2519"/>
      <c r="AS16" s="2520"/>
      <c r="AT16" s="565"/>
      <c r="AU16" s="565"/>
      <c r="AV16" s="565"/>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467"/>
      <c r="B17" s="954"/>
      <c r="C17" s="954"/>
      <c r="D17" s="954"/>
      <c r="E17" s="954"/>
      <c r="F17" s="954"/>
      <c r="G17" s="2468"/>
      <c r="H17" s="2472"/>
      <c r="I17" s="2473"/>
      <c r="J17" s="2473"/>
      <c r="K17" s="2473"/>
      <c r="L17" s="2473"/>
      <c r="M17" s="2474"/>
      <c r="N17" s="922" t="s">
        <v>101</v>
      </c>
      <c r="O17" s="923"/>
      <c r="P17" s="923"/>
      <c r="Q17" s="923"/>
      <c r="R17" s="923"/>
      <c r="S17" s="924"/>
      <c r="T17" s="939"/>
      <c r="U17" s="939"/>
      <c r="V17" s="939"/>
      <c r="W17" s="933"/>
      <c r="X17" s="933"/>
      <c r="Y17" s="933"/>
      <c r="Z17" s="933"/>
      <c r="AA17" s="933"/>
      <c r="AB17" s="933"/>
      <c r="AC17" s="933"/>
      <c r="AD17" s="933"/>
      <c r="AE17" s="933"/>
      <c r="AF17" s="933"/>
      <c r="AG17" s="933"/>
      <c r="AH17" s="933"/>
      <c r="AI17" s="933"/>
      <c r="AJ17" s="933"/>
      <c r="AK17" s="933"/>
      <c r="AL17" s="1059">
        <f>1.085*T17*(AC17-W17)/1000</f>
        <v>0</v>
      </c>
      <c r="AM17" s="1059"/>
      <c r="AN17" s="1059"/>
      <c r="AO17" s="2521"/>
      <c r="AP17" s="2522"/>
      <c r="AQ17" s="2522"/>
      <c r="AR17" s="2522"/>
      <c r="AS17" s="2523"/>
      <c r="AT17" s="565"/>
      <c r="AU17" s="565"/>
      <c r="AV17" s="565"/>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467"/>
      <c r="B18" s="954"/>
      <c r="C18" s="954"/>
      <c r="D18" s="954"/>
      <c r="E18" s="954"/>
      <c r="F18" s="954"/>
      <c r="G18" s="2468"/>
      <c r="H18" s="2486" t="s">
        <v>917</v>
      </c>
      <c r="I18" s="2487"/>
      <c r="J18" s="2487"/>
      <c r="K18" s="2487"/>
      <c r="L18" s="2487"/>
      <c r="M18" s="2488"/>
      <c r="N18" s="2492" t="s">
        <v>102</v>
      </c>
      <c r="O18" s="2493"/>
      <c r="P18" s="2493"/>
      <c r="Q18" s="2493"/>
      <c r="R18" s="2493"/>
      <c r="S18" s="2494"/>
      <c r="T18" s="2495"/>
      <c r="U18" s="2495"/>
      <c r="V18" s="2495"/>
      <c r="W18" s="2496"/>
      <c r="X18" s="2496"/>
      <c r="Y18" s="2496"/>
      <c r="Z18" s="2496"/>
      <c r="AA18" s="2496"/>
      <c r="AB18" s="2496"/>
      <c r="AC18" s="2496"/>
      <c r="AD18" s="2496"/>
      <c r="AE18" s="2496"/>
      <c r="AF18" s="2496"/>
      <c r="AG18" s="2496"/>
      <c r="AH18" s="2496"/>
      <c r="AI18" s="2496"/>
      <c r="AJ18" s="2496"/>
      <c r="AK18" s="2496"/>
      <c r="AL18" s="2524"/>
      <c r="AM18" s="2495"/>
      <c r="AN18" s="2495"/>
      <c r="AO18" s="2525"/>
      <c r="AP18" s="2526"/>
      <c r="AQ18" s="2526"/>
      <c r="AR18" s="2526"/>
      <c r="AS18" s="2527"/>
      <c r="AT18" s="565"/>
      <c r="AU18" s="565"/>
      <c r="AV18" s="565"/>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2489"/>
      <c r="I19" s="2490"/>
      <c r="J19" s="2490"/>
      <c r="K19" s="2490"/>
      <c r="L19" s="2490"/>
      <c r="M19" s="2491"/>
      <c r="N19" s="922" t="s">
        <v>101</v>
      </c>
      <c r="O19" s="923"/>
      <c r="P19" s="923"/>
      <c r="Q19" s="923"/>
      <c r="R19" s="923"/>
      <c r="S19" s="924"/>
      <c r="T19" s="939"/>
      <c r="U19" s="939"/>
      <c r="V19" s="939"/>
      <c r="W19" s="933"/>
      <c r="X19" s="933"/>
      <c r="Y19" s="933"/>
      <c r="Z19" s="933"/>
      <c r="AA19" s="933"/>
      <c r="AB19" s="933"/>
      <c r="AC19" s="933"/>
      <c r="AD19" s="933"/>
      <c r="AE19" s="933"/>
      <c r="AF19" s="933"/>
      <c r="AG19" s="933"/>
      <c r="AH19" s="933"/>
      <c r="AI19" s="933"/>
      <c r="AJ19" s="933"/>
      <c r="AK19" s="933"/>
      <c r="AL19" s="2528">
        <f>1.085*T19*(AC19-W19)/1000</f>
        <v>0</v>
      </c>
      <c r="AM19" s="2529"/>
      <c r="AN19" s="2530"/>
      <c r="AO19" s="2521"/>
      <c r="AP19" s="2522"/>
      <c r="AQ19" s="2522"/>
      <c r="AR19" s="2522"/>
      <c r="AS19" s="2523"/>
      <c r="AT19" s="565"/>
      <c r="AU19" s="565"/>
      <c r="AV19" s="565"/>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2469" t="s">
        <v>896</v>
      </c>
      <c r="I20" s="2470"/>
      <c r="J20" s="2470"/>
      <c r="K20" s="2470"/>
      <c r="L20" s="2470"/>
      <c r="M20" s="2471"/>
      <c r="N20" s="2475" t="s">
        <v>102</v>
      </c>
      <c r="O20" s="2476"/>
      <c r="P20" s="2476"/>
      <c r="Q20" s="2476"/>
      <c r="R20" s="2476"/>
      <c r="S20" s="2477"/>
      <c r="T20" s="2335"/>
      <c r="U20" s="2335"/>
      <c r="V20" s="2335"/>
      <c r="W20" s="2324"/>
      <c r="X20" s="2324"/>
      <c r="Y20" s="2324"/>
      <c r="Z20" s="2324"/>
      <c r="AA20" s="2324"/>
      <c r="AB20" s="2324"/>
      <c r="AC20" s="2324"/>
      <c r="AD20" s="2324"/>
      <c r="AE20" s="2324"/>
      <c r="AF20" s="2324"/>
      <c r="AG20" s="2324"/>
      <c r="AH20" s="2324"/>
      <c r="AI20" s="2324"/>
      <c r="AJ20" s="2324"/>
      <c r="AK20" s="2324"/>
      <c r="AL20" s="2517"/>
      <c r="AM20" s="2335"/>
      <c r="AN20" s="2335"/>
      <c r="AO20" s="2518"/>
      <c r="AP20" s="2519"/>
      <c r="AQ20" s="2519"/>
      <c r="AR20" s="2519"/>
      <c r="AS20" s="2520"/>
      <c r="AT20" s="565"/>
      <c r="AU20" s="565"/>
      <c r="AV20" s="565"/>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467"/>
      <c r="B21" s="954"/>
      <c r="C21" s="954"/>
      <c r="D21" s="954"/>
      <c r="E21" s="954"/>
      <c r="F21" s="954"/>
      <c r="G21" s="2468"/>
      <c r="H21" s="2472"/>
      <c r="I21" s="2473"/>
      <c r="J21" s="2473"/>
      <c r="K21" s="2473"/>
      <c r="L21" s="2473"/>
      <c r="M21" s="2474"/>
      <c r="N21" s="922" t="s">
        <v>101</v>
      </c>
      <c r="O21" s="923"/>
      <c r="P21" s="923"/>
      <c r="Q21" s="923"/>
      <c r="R21" s="923"/>
      <c r="S21" s="924"/>
      <c r="T21" s="939"/>
      <c r="U21" s="939"/>
      <c r="V21" s="939"/>
      <c r="W21" s="933"/>
      <c r="X21" s="933"/>
      <c r="Y21" s="933"/>
      <c r="Z21" s="933"/>
      <c r="AA21" s="933"/>
      <c r="AB21" s="933"/>
      <c r="AC21" s="933"/>
      <c r="AD21" s="933"/>
      <c r="AE21" s="933"/>
      <c r="AF21" s="933"/>
      <c r="AG21" s="933"/>
      <c r="AH21" s="933"/>
      <c r="AI21" s="933"/>
      <c r="AJ21" s="933"/>
      <c r="AK21" s="933"/>
      <c r="AL21" s="1059">
        <f>1.085*T21*(AC21-W21)/1000</f>
        <v>0</v>
      </c>
      <c r="AM21" s="1059"/>
      <c r="AN21" s="1059"/>
      <c r="AO21" s="2521"/>
      <c r="AP21" s="2522"/>
      <c r="AQ21" s="2522"/>
      <c r="AR21" s="2522"/>
      <c r="AS21" s="2523"/>
      <c r="AT21" s="565"/>
      <c r="AU21" s="565"/>
      <c r="AV21" s="565"/>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467"/>
      <c r="B22" s="954"/>
      <c r="C22" s="954"/>
      <c r="D22" s="954"/>
      <c r="E22" s="954"/>
      <c r="F22" s="954"/>
      <c r="G22" s="2468"/>
      <c r="H22" s="2486" t="s">
        <v>917</v>
      </c>
      <c r="I22" s="2487"/>
      <c r="J22" s="2487"/>
      <c r="K22" s="2487"/>
      <c r="L22" s="2487"/>
      <c r="M22" s="2488"/>
      <c r="N22" s="2492" t="s">
        <v>102</v>
      </c>
      <c r="O22" s="2493"/>
      <c r="P22" s="2493"/>
      <c r="Q22" s="2493"/>
      <c r="R22" s="2493"/>
      <c r="S22" s="2494"/>
      <c r="T22" s="2495"/>
      <c r="U22" s="2495"/>
      <c r="V22" s="2495"/>
      <c r="W22" s="2496"/>
      <c r="X22" s="2496"/>
      <c r="Y22" s="2496"/>
      <c r="Z22" s="2496"/>
      <c r="AA22" s="2496"/>
      <c r="AB22" s="2496"/>
      <c r="AC22" s="2496"/>
      <c r="AD22" s="2496"/>
      <c r="AE22" s="2496"/>
      <c r="AF22" s="2496"/>
      <c r="AG22" s="2496"/>
      <c r="AH22" s="2496"/>
      <c r="AI22" s="2496"/>
      <c r="AJ22" s="2496"/>
      <c r="AK22" s="2496"/>
      <c r="AL22" s="2524"/>
      <c r="AM22" s="2495"/>
      <c r="AN22" s="2495"/>
      <c r="AO22" s="2525"/>
      <c r="AP22" s="2526"/>
      <c r="AQ22" s="2526"/>
      <c r="AR22" s="2526"/>
      <c r="AS22" s="2527"/>
      <c r="AT22" s="565"/>
      <c r="AU22" s="565"/>
      <c r="AV22" s="565"/>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2489"/>
      <c r="I23" s="2490"/>
      <c r="J23" s="2490"/>
      <c r="K23" s="2490"/>
      <c r="L23" s="2490"/>
      <c r="M23" s="2491"/>
      <c r="N23" s="922" t="s">
        <v>101</v>
      </c>
      <c r="O23" s="923"/>
      <c r="P23" s="923"/>
      <c r="Q23" s="923"/>
      <c r="R23" s="923"/>
      <c r="S23" s="924"/>
      <c r="T23" s="939"/>
      <c r="U23" s="939"/>
      <c r="V23" s="939"/>
      <c r="W23" s="933"/>
      <c r="X23" s="933"/>
      <c r="Y23" s="933"/>
      <c r="Z23" s="933"/>
      <c r="AA23" s="933"/>
      <c r="AB23" s="933"/>
      <c r="AC23" s="933"/>
      <c r="AD23" s="933"/>
      <c r="AE23" s="933"/>
      <c r="AF23" s="933"/>
      <c r="AG23" s="933"/>
      <c r="AH23" s="933"/>
      <c r="AI23" s="933"/>
      <c r="AJ23" s="933"/>
      <c r="AK23" s="933"/>
      <c r="AL23" s="2528">
        <f>1.085*T23*(AC23-W23)/1000</f>
        <v>0</v>
      </c>
      <c r="AM23" s="2529"/>
      <c r="AN23" s="2530"/>
      <c r="AO23" s="2521"/>
      <c r="AP23" s="2522"/>
      <c r="AQ23" s="2522"/>
      <c r="AR23" s="2522"/>
      <c r="AS23" s="2523"/>
      <c r="AT23" s="565"/>
      <c r="AU23" s="565"/>
      <c r="AV23" s="565"/>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2469" t="s">
        <v>896</v>
      </c>
      <c r="I24" s="2470"/>
      <c r="J24" s="2470"/>
      <c r="K24" s="2470"/>
      <c r="L24" s="2470"/>
      <c r="M24" s="2471"/>
      <c r="N24" s="2475" t="s">
        <v>102</v>
      </c>
      <c r="O24" s="2476"/>
      <c r="P24" s="2476"/>
      <c r="Q24" s="2476"/>
      <c r="R24" s="2476"/>
      <c r="S24" s="2477"/>
      <c r="T24" s="2335"/>
      <c r="U24" s="2335"/>
      <c r="V24" s="2335"/>
      <c r="W24" s="2324"/>
      <c r="X24" s="2324"/>
      <c r="Y24" s="2324"/>
      <c r="Z24" s="2324"/>
      <c r="AA24" s="2324"/>
      <c r="AB24" s="2324"/>
      <c r="AC24" s="2324"/>
      <c r="AD24" s="2324"/>
      <c r="AE24" s="2324"/>
      <c r="AF24" s="2324"/>
      <c r="AG24" s="2324"/>
      <c r="AH24" s="2324"/>
      <c r="AI24" s="2324"/>
      <c r="AJ24" s="2324"/>
      <c r="AK24" s="2324"/>
      <c r="AL24" s="2517"/>
      <c r="AM24" s="2335"/>
      <c r="AN24" s="2335"/>
      <c r="AO24" s="2518"/>
      <c r="AP24" s="2519"/>
      <c r="AQ24" s="2519"/>
      <c r="AR24" s="2519"/>
      <c r="AS24" s="2520"/>
      <c r="AT24" s="565"/>
      <c r="AU24" s="565"/>
      <c r="AV24" s="565"/>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467"/>
      <c r="B25" s="954"/>
      <c r="C25" s="954"/>
      <c r="D25" s="954"/>
      <c r="E25" s="954"/>
      <c r="F25" s="954"/>
      <c r="G25" s="2468"/>
      <c r="H25" s="2472"/>
      <c r="I25" s="2473"/>
      <c r="J25" s="2473"/>
      <c r="K25" s="2473"/>
      <c r="L25" s="2473"/>
      <c r="M25" s="2474"/>
      <c r="N25" s="922" t="s">
        <v>101</v>
      </c>
      <c r="O25" s="923"/>
      <c r="P25" s="923"/>
      <c r="Q25" s="923"/>
      <c r="R25" s="923"/>
      <c r="S25" s="924"/>
      <c r="T25" s="939"/>
      <c r="U25" s="939"/>
      <c r="V25" s="939"/>
      <c r="W25" s="933"/>
      <c r="X25" s="933"/>
      <c r="Y25" s="933"/>
      <c r="Z25" s="933"/>
      <c r="AA25" s="933"/>
      <c r="AB25" s="933"/>
      <c r="AC25" s="933"/>
      <c r="AD25" s="933"/>
      <c r="AE25" s="933"/>
      <c r="AF25" s="933"/>
      <c r="AG25" s="933"/>
      <c r="AH25" s="933"/>
      <c r="AI25" s="933"/>
      <c r="AJ25" s="933"/>
      <c r="AK25" s="933"/>
      <c r="AL25" s="1059">
        <f>1.085*T25*(AC25-W25)/1000</f>
        <v>0</v>
      </c>
      <c r="AM25" s="1059"/>
      <c r="AN25" s="1059"/>
      <c r="AO25" s="2521"/>
      <c r="AP25" s="2522"/>
      <c r="AQ25" s="2522"/>
      <c r="AR25" s="2522"/>
      <c r="AS25" s="2523"/>
      <c r="AT25" s="565"/>
      <c r="AU25" s="565"/>
      <c r="AV25" s="565"/>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467"/>
      <c r="B26" s="954"/>
      <c r="C26" s="954"/>
      <c r="D26" s="954"/>
      <c r="E26" s="954"/>
      <c r="F26" s="954"/>
      <c r="G26" s="2468"/>
      <c r="H26" s="2486" t="s">
        <v>917</v>
      </c>
      <c r="I26" s="2487"/>
      <c r="J26" s="2487"/>
      <c r="K26" s="2487"/>
      <c r="L26" s="2487"/>
      <c r="M26" s="2488"/>
      <c r="N26" s="2492" t="s">
        <v>102</v>
      </c>
      <c r="O26" s="2493"/>
      <c r="P26" s="2493"/>
      <c r="Q26" s="2493"/>
      <c r="R26" s="2493"/>
      <c r="S26" s="2494"/>
      <c r="T26" s="2495"/>
      <c r="U26" s="2495"/>
      <c r="V26" s="2495"/>
      <c r="W26" s="2496"/>
      <c r="X26" s="2496"/>
      <c r="Y26" s="2496"/>
      <c r="Z26" s="2496"/>
      <c r="AA26" s="2496"/>
      <c r="AB26" s="2496"/>
      <c r="AC26" s="2496"/>
      <c r="AD26" s="2496"/>
      <c r="AE26" s="2496"/>
      <c r="AF26" s="2496"/>
      <c r="AG26" s="2496"/>
      <c r="AH26" s="2496"/>
      <c r="AI26" s="2496"/>
      <c r="AJ26" s="2496"/>
      <c r="AK26" s="2496"/>
      <c r="AL26" s="2524"/>
      <c r="AM26" s="2495"/>
      <c r="AN26" s="2495"/>
      <c r="AO26" s="2525"/>
      <c r="AP26" s="2526"/>
      <c r="AQ26" s="2526"/>
      <c r="AR26" s="2526"/>
      <c r="AS26" s="2527"/>
      <c r="AT26" s="565"/>
      <c r="AU26" s="565"/>
      <c r="AV26" s="565"/>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2489"/>
      <c r="I27" s="2490"/>
      <c r="J27" s="2490"/>
      <c r="K27" s="2490"/>
      <c r="L27" s="2490"/>
      <c r="M27" s="2491"/>
      <c r="N27" s="922" t="s">
        <v>101</v>
      </c>
      <c r="O27" s="923"/>
      <c r="P27" s="923"/>
      <c r="Q27" s="923"/>
      <c r="R27" s="923"/>
      <c r="S27" s="924"/>
      <c r="T27" s="939"/>
      <c r="U27" s="939"/>
      <c r="V27" s="939"/>
      <c r="W27" s="933"/>
      <c r="X27" s="933"/>
      <c r="Y27" s="933"/>
      <c r="Z27" s="933"/>
      <c r="AA27" s="933"/>
      <c r="AB27" s="933"/>
      <c r="AC27" s="933"/>
      <c r="AD27" s="933"/>
      <c r="AE27" s="933"/>
      <c r="AF27" s="933"/>
      <c r="AG27" s="933"/>
      <c r="AH27" s="933"/>
      <c r="AI27" s="933"/>
      <c r="AJ27" s="933"/>
      <c r="AK27" s="933"/>
      <c r="AL27" s="2528">
        <f>1.085*T27*(AC27-W27)/1000</f>
        <v>0</v>
      </c>
      <c r="AM27" s="2529"/>
      <c r="AN27" s="2530"/>
      <c r="AO27" s="2521"/>
      <c r="AP27" s="2522"/>
      <c r="AQ27" s="2522"/>
      <c r="AR27" s="2522"/>
      <c r="AS27" s="2523"/>
      <c r="AT27" s="565"/>
      <c r="AU27" s="565"/>
      <c r="AV27" s="565"/>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2469" t="s">
        <v>896</v>
      </c>
      <c r="I28" s="2470"/>
      <c r="J28" s="2470"/>
      <c r="K28" s="2470"/>
      <c r="L28" s="2470"/>
      <c r="M28" s="2471"/>
      <c r="N28" s="2475" t="s">
        <v>102</v>
      </c>
      <c r="O28" s="2476"/>
      <c r="P28" s="2476"/>
      <c r="Q28" s="2476"/>
      <c r="R28" s="2476"/>
      <c r="S28" s="2477"/>
      <c r="T28" s="2335"/>
      <c r="U28" s="2335"/>
      <c r="V28" s="2335"/>
      <c r="W28" s="2324"/>
      <c r="X28" s="2324"/>
      <c r="Y28" s="2324"/>
      <c r="Z28" s="2324"/>
      <c r="AA28" s="2324"/>
      <c r="AB28" s="2324"/>
      <c r="AC28" s="2324"/>
      <c r="AD28" s="2324"/>
      <c r="AE28" s="2324"/>
      <c r="AF28" s="2324"/>
      <c r="AG28" s="2324"/>
      <c r="AH28" s="2324"/>
      <c r="AI28" s="2324"/>
      <c r="AJ28" s="2324"/>
      <c r="AK28" s="2324"/>
      <c r="AL28" s="2517"/>
      <c r="AM28" s="2335"/>
      <c r="AN28" s="2335"/>
      <c r="AO28" s="2518"/>
      <c r="AP28" s="2519"/>
      <c r="AQ28" s="2519"/>
      <c r="AR28" s="2519"/>
      <c r="AS28" s="2520"/>
      <c r="AT28" s="565"/>
      <c r="AU28" s="565"/>
      <c r="AV28" s="565"/>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467"/>
      <c r="B29" s="954"/>
      <c r="C29" s="954"/>
      <c r="D29" s="954"/>
      <c r="E29" s="954"/>
      <c r="F29" s="954"/>
      <c r="G29" s="2468"/>
      <c r="H29" s="2472"/>
      <c r="I29" s="2473"/>
      <c r="J29" s="2473"/>
      <c r="K29" s="2473"/>
      <c r="L29" s="2473"/>
      <c r="M29" s="2474"/>
      <c r="N29" s="922" t="s">
        <v>101</v>
      </c>
      <c r="O29" s="923"/>
      <c r="P29" s="923"/>
      <c r="Q29" s="923"/>
      <c r="R29" s="923"/>
      <c r="S29" s="924"/>
      <c r="T29" s="939"/>
      <c r="U29" s="939"/>
      <c r="V29" s="939"/>
      <c r="W29" s="933"/>
      <c r="X29" s="933"/>
      <c r="Y29" s="933"/>
      <c r="Z29" s="933"/>
      <c r="AA29" s="933"/>
      <c r="AB29" s="933"/>
      <c r="AC29" s="933"/>
      <c r="AD29" s="933"/>
      <c r="AE29" s="933"/>
      <c r="AF29" s="933"/>
      <c r="AG29" s="933"/>
      <c r="AH29" s="933"/>
      <c r="AI29" s="933"/>
      <c r="AJ29" s="933"/>
      <c r="AK29" s="933"/>
      <c r="AL29" s="1059">
        <f>1.085*T29*(AC29-W29)/1000</f>
        <v>0</v>
      </c>
      <c r="AM29" s="1059"/>
      <c r="AN29" s="1059"/>
      <c r="AO29" s="2521"/>
      <c r="AP29" s="2522"/>
      <c r="AQ29" s="2522"/>
      <c r="AR29" s="2522"/>
      <c r="AS29" s="2523"/>
      <c r="AT29" s="565"/>
      <c r="AU29" s="565"/>
      <c r="AV29" s="565"/>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467"/>
      <c r="B30" s="954"/>
      <c r="C30" s="954"/>
      <c r="D30" s="954"/>
      <c r="E30" s="954"/>
      <c r="F30" s="954"/>
      <c r="G30" s="2468"/>
      <c r="H30" s="2486" t="s">
        <v>917</v>
      </c>
      <c r="I30" s="2487"/>
      <c r="J30" s="2487"/>
      <c r="K30" s="2487"/>
      <c r="L30" s="2487"/>
      <c r="M30" s="2488"/>
      <c r="N30" s="2492" t="s">
        <v>102</v>
      </c>
      <c r="O30" s="2493"/>
      <c r="P30" s="2493"/>
      <c r="Q30" s="2493"/>
      <c r="R30" s="2493"/>
      <c r="S30" s="2494"/>
      <c r="T30" s="2495"/>
      <c r="U30" s="2495"/>
      <c r="V30" s="2495"/>
      <c r="W30" s="2496"/>
      <c r="X30" s="2496"/>
      <c r="Y30" s="2496"/>
      <c r="Z30" s="2496"/>
      <c r="AA30" s="2496"/>
      <c r="AB30" s="2496"/>
      <c r="AC30" s="2496"/>
      <c r="AD30" s="2496"/>
      <c r="AE30" s="2496"/>
      <c r="AF30" s="2496"/>
      <c r="AG30" s="2496"/>
      <c r="AH30" s="2496"/>
      <c r="AI30" s="2496"/>
      <c r="AJ30" s="2496"/>
      <c r="AK30" s="2496"/>
      <c r="AL30" s="2524"/>
      <c r="AM30" s="2495"/>
      <c r="AN30" s="2495"/>
      <c r="AO30" s="2525"/>
      <c r="AP30" s="2526"/>
      <c r="AQ30" s="2526"/>
      <c r="AR30" s="2526"/>
      <c r="AS30" s="2527"/>
      <c r="AT30" s="565"/>
      <c r="AU30" s="565"/>
      <c r="AV30" s="565"/>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thickBot="1" x14ac:dyDescent="0.3">
      <c r="A31" s="889"/>
      <c r="B31" s="890"/>
      <c r="C31" s="890"/>
      <c r="D31" s="890"/>
      <c r="E31" s="890"/>
      <c r="F31" s="890"/>
      <c r="G31" s="891"/>
      <c r="H31" s="2511"/>
      <c r="I31" s="2512"/>
      <c r="J31" s="2512"/>
      <c r="K31" s="2512"/>
      <c r="L31" s="2512"/>
      <c r="M31" s="2513"/>
      <c r="N31" s="900" t="s">
        <v>101</v>
      </c>
      <c r="O31" s="901"/>
      <c r="P31" s="901"/>
      <c r="Q31" s="901"/>
      <c r="R31" s="901"/>
      <c r="S31" s="902"/>
      <c r="T31" s="2514"/>
      <c r="U31" s="2514"/>
      <c r="V31" s="2514"/>
      <c r="W31" s="908"/>
      <c r="X31" s="908"/>
      <c r="Y31" s="908"/>
      <c r="Z31" s="908"/>
      <c r="AA31" s="908"/>
      <c r="AB31" s="908"/>
      <c r="AC31" s="908"/>
      <c r="AD31" s="908"/>
      <c r="AE31" s="908"/>
      <c r="AF31" s="908"/>
      <c r="AG31" s="908"/>
      <c r="AH31" s="908"/>
      <c r="AI31" s="908"/>
      <c r="AJ31" s="908"/>
      <c r="AK31" s="908"/>
      <c r="AL31" s="2531">
        <f>1.085*T31*(AC31-W31)/1000</f>
        <v>0</v>
      </c>
      <c r="AM31" s="1824"/>
      <c r="AN31" s="1825"/>
      <c r="AO31" s="2532"/>
      <c r="AP31" s="2533"/>
      <c r="AQ31" s="2533"/>
      <c r="AR31" s="2533"/>
      <c r="AS31" s="2534"/>
      <c r="AT31" s="565"/>
      <c r="AU31" s="565"/>
      <c r="AV31" s="565"/>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565"/>
      <c r="B32" s="203"/>
      <c r="C32" s="565"/>
      <c r="D32" s="565"/>
      <c r="E32" s="565"/>
      <c r="F32" s="565"/>
      <c r="G32" s="565"/>
      <c r="H32" s="565"/>
      <c r="I32" s="565"/>
      <c r="J32" s="565"/>
      <c r="K32" s="565"/>
      <c r="L32" s="565"/>
      <c r="M32" s="565"/>
      <c r="N32" s="565"/>
      <c r="O32" s="565"/>
      <c r="P32" s="565"/>
      <c r="Q32" s="565"/>
      <c r="R32" s="565"/>
      <c r="S32" s="565"/>
      <c r="T32" s="565"/>
      <c r="U32" s="565"/>
      <c r="V32" s="565"/>
      <c r="W32" s="565"/>
      <c r="X32" s="565"/>
      <c r="Y32" s="565"/>
      <c r="Z32" s="565"/>
      <c r="AA32" s="565"/>
      <c r="AB32" s="565"/>
      <c r="AC32" s="565"/>
      <c r="AD32" s="565"/>
      <c r="AE32" s="565"/>
      <c r="AF32" s="565"/>
      <c r="AG32" s="565"/>
      <c r="AH32" s="565"/>
      <c r="AI32" s="565"/>
      <c r="AJ32" s="565"/>
      <c r="AK32" s="565"/>
      <c r="AL32" s="565"/>
      <c r="AM32" s="565"/>
      <c r="AN32" s="565"/>
      <c r="AO32" s="565"/>
      <c r="AP32" s="565"/>
      <c r="AQ32" s="565"/>
      <c r="AR32" s="565"/>
      <c r="AS32" s="565"/>
      <c r="AT32" s="565"/>
      <c r="AU32" s="565"/>
      <c r="AV32" s="565"/>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x14ac:dyDescent="0.25">
      <c r="A33" s="565"/>
      <c r="B33" s="445" t="s">
        <v>39</v>
      </c>
      <c r="C33" s="565"/>
      <c r="D33" s="565"/>
      <c r="E33" s="565"/>
      <c r="F33" s="565"/>
      <c r="G33" s="565"/>
      <c r="H33" s="565"/>
      <c r="I33" s="565"/>
      <c r="J33" s="565"/>
      <c r="K33" s="565"/>
      <c r="L33" s="565"/>
      <c r="M33" s="565"/>
      <c r="N33" s="565"/>
      <c r="O33" s="565"/>
      <c r="P33" s="565"/>
      <c r="Q33" s="565"/>
      <c r="R33" s="565"/>
      <c r="S33" s="565"/>
      <c r="T33" s="565"/>
      <c r="U33" s="565"/>
      <c r="V33" s="565"/>
      <c r="W33" s="565"/>
      <c r="X33" s="565"/>
      <c r="Y33" s="565"/>
      <c r="Z33" s="565"/>
      <c r="AA33" s="565"/>
      <c r="AB33" s="565"/>
      <c r="AC33" s="565"/>
      <c r="AD33" s="565"/>
      <c r="AE33" s="565"/>
      <c r="AF33" s="565"/>
      <c r="AG33" s="565"/>
      <c r="AH33" s="565"/>
      <c r="AI33" s="565"/>
      <c r="AJ33" s="565"/>
      <c r="AK33" s="565"/>
      <c r="AL33" s="565"/>
      <c r="AM33" s="565"/>
      <c r="AN33" s="565"/>
      <c r="AO33" s="565"/>
      <c r="AP33" s="565"/>
      <c r="AQ33" s="565"/>
      <c r="AR33" s="565"/>
      <c r="AS33" s="565"/>
      <c r="AT33" s="565"/>
      <c r="AU33" s="565"/>
      <c r="AV33" s="565"/>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565"/>
      <c r="L34" s="565"/>
      <c r="M34" s="565"/>
      <c r="N34" s="565"/>
      <c r="O34" s="565"/>
      <c r="P34" s="565"/>
      <c r="Q34" s="565"/>
      <c r="R34" s="565"/>
      <c r="S34" s="565"/>
      <c r="T34" s="565"/>
      <c r="U34" s="565"/>
      <c r="V34" s="565"/>
      <c r="W34" s="565"/>
      <c r="X34" s="565"/>
      <c r="Y34" s="565"/>
      <c r="Z34" s="565"/>
      <c r="AA34" s="565"/>
      <c r="AB34" s="565"/>
      <c r="AC34" s="565"/>
      <c r="AD34" s="565"/>
      <c r="AE34" s="565"/>
      <c r="AF34" s="565"/>
      <c r="AG34" s="565"/>
      <c r="AH34" s="565"/>
      <c r="AI34" s="565"/>
      <c r="AJ34" s="565"/>
      <c r="AK34" s="565"/>
      <c r="AL34" s="565"/>
      <c r="AM34" s="565"/>
      <c r="AN34" s="565"/>
      <c r="AO34" s="565"/>
      <c r="AP34" s="565"/>
      <c r="AQ34" s="565"/>
      <c r="AR34" s="565"/>
      <c r="AS34" s="565"/>
      <c r="AT34" s="565"/>
      <c r="AU34" s="565"/>
      <c r="AV34" s="565"/>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565"/>
      <c r="B35" s="876"/>
      <c r="C35" s="876"/>
      <c r="D35" s="876"/>
      <c r="E35" s="876"/>
      <c r="F35" s="876"/>
      <c r="G35" s="876"/>
      <c r="H35" s="876"/>
      <c r="I35" s="876"/>
      <c r="J35" s="876"/>
      <c r="K35" s="876"/>
      <c r="L35" s="876"/>
      <c r="M35" s="876"/>
      <c r="N35" s="876"/>
      <c r="O35" s="876"/>
      <c r="P35" s="876"/>
      <c r="Q35" s="876"/>
      <c r="R35" s="876"/>
      <c r="S35" s="876"/>
      <c r="T35" s="876"/>
      <c r="U35" s="876"/>
      <c r="V35" s="876"/>
      <c r="W35" s="876"/>
      <c r="X35" s="876"/>
      <c r="Y35" s="876"/>
      <c r="Z35" s="876"/>
      <c r="AA35" s="876"/>
      <c r="AB35" s="876"/>
      <c r="AC35" s="876"/>
      <c r="AD35" s="876"/>
      <c r="AE35" s="876"/>
      <c r="AF35" s="876"/>
      <c r="AG35" s="876"/>
      <c r="AH35" s="876"/>
      <c r="AI35" s="876"/>
      <c r="AJ35" s="876"/>
      <c r="AK35" s="876"/>
      <c r="AL35" s="876"/>
      <c r="AM35" s="876"/>
      <c r="AN35" s="876"/>
      <c r="AO35" s="876"/>
      <c r="AP35" s="876"/>
      <c r="AQ35" s="876"/>
      <c r="AR35" s="876"/>
      <c r="AS35" s="876"/>
      <c r="AT35" s="876"/>
      <c r="AU35" s="876"/>
      <c r="AV35" s="876"/>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42">
    <mergeCell ref="B39:AV39"/>
    <mergeCell ref="B40:AV40"/>
    <mergeCell ref="A42:D42"/>
    <mergeCell ref="E42:K42"/>
    <mergeCell ref="AD42:AH42"/>
    <mergeCell ref="AI42:AV42"/>
    <mergeCell ref="AI31:AK31"/>
    <mergeCell ref="AL31:AN31"/>
    <mergeCell ref="AO31:AS31"/>
    <mergeCell ref="B35:AV35"/>
    <mergeCell ref="B36:AV36"/>
    <mergeCell ref="B37:AV37"/>
    <mergeCell ref="A28:G31"/>
    <mergeCell ref="AL30:AN30"/>
    <mergeCell ref="AO30:AS30"/>
    <mergeCell ref="N31:S31"/>
    <mergeCell ref="T31:V31"/>
    <mergeCell ref="W31:Y31"/>
    <mergeCell ref="Z31:AB31"/>
    <mergeCell ref="AC31:AE31"/>
    <mergeCell ref="AF31:AH31"/>
    <mergeCell ref="B38:AV38"/>
    <mergeCell ref="H30:M31"/>
    <mergeCell ref="N30:S30"/>
    <mergeCell ref="T30:V30"/>
    <mergeCell ref="W30:Y30"/>
    <mergeCell ref="Z30:AB30"/>
    <mergeCell ref="AC30:AE30"/>
    <mergeCell ref="H28:M29"/>
    <mergeCell ref="AF30:AH30"/>
    <mergeCell ref="AI30:AK30"/>
    <mergeCell ref="AC28:AE28"/>
    <mergeCell ref="AF28:AH28"/>
    <mergeCell ref="AI28:AK28"/>
    <mergeCell ref="AL28:AN28"/>
    <mergeCell ref="AO28:AS28"/>
    <mergeCell ref="N29:S29"/>
    <mergeCell ref="T29:V29"/>
    <mergeCell ref="W29:Y29"/>
    <mergeCell ref="Z29:AB29"/>
    <mergeCell ref="AC29:AE29"/>
    <mergeCell ref="N28:S28"/>
    <mergeCell ref="T28:V28"/>
    <mergeCell ref="W28:Y28"/>
    <mergeCell ref="Z28:AB28"/>
    <mergeCell ref="AF29:AH29"/>
    <mergeCell ref="AI29:AK29"/>
    <mergeCell ref="AL29:AN29"/>
    <mergeCell ref="AO29:AS29"/>
    <mergeCell ref="AL26:AN26"/>
    <mergeCell ref="AO26:AS26"/>
    <mergeCell ref="N27:S27"/>
    <mergeCell ref="T27:V27"/>
    <mergeCell ref="W27:Y27"/>
    <mergeCell ref="Z27:AB27"/>
    <mergeCell ref="AC27:AE27"/>
    <mergeCell ref="AF27:AH27"/>
    <mergeCell ref="AI27:AK27"/>
    <mergeCell ref="AL27:AN27"/>
    <mergeCell ref="AO27:AS27"/>
    <mergeCell ref="AL24:AN24"/>
    <mergeCell ref="AO24:AS24"/>
    <mergeCell ref="N25:S25"/>
    <mergeCell ref="T25:V25"/>
    <mergeCell ref="W25:Y25"/>
    <mergeCell ref="Z25:AB25"/>
    <mergeCell ref="AC25:AE25"/>
    <mergeCell ref="AF25:AH25"/>
    <mergeCell ref="AI25:AK25"/>
    <mergeCell ref="AL25:AN25"/>
    <mergeCell ref="AO25:AS25"/>
    <mergeCell ref="A24:G27"/>
    <mergeCell ref="H24:M25"/>
    <mergeCell ref="N24:S24"/>
    <mergeCell ref="T24:V24"/>
    <mergeCell ref="W24:Y24"/>
    <mergeCell ref="Z24:AB24"/>
    <mergeCell ref="AC24:AE24"/>
    <mergeCell ref="AF24:AH24"/>
    <mergeCell ref="AI24:AK24"/>
    <mergeCell ref="H26:M27"/>
    <mergeCell ref="N26:S26"/>
    <mergeCell ref="T26:V26"/>
    <mergeCell ref="W26:Y26"/>
    <mergeCell ref="Z26:AB26"/>
    <mergeCell ref="AC26:AE26"/>
    <mergeCell ref="AF26:AH26"/>
    <mergeCell ref="AI26:AK26"/>
    <mergeCell ref="AL22:AN22"/>
    <mergeCell ref="AO22:AS22"/>
    <mergeCell ref="N23:S23"/>
    <mergeCell ref="T23:V23"/>
    <mergeCell ref="W23:Y23"/>
    <mergeCell ref="Z23:AB23"/>
    <mergeCell ref="AC23:AE23"/>
    <mergeCell ref="AF23:AH23"/>
    <mergeCell ref="AI23:AK23"/>
    <mergeCell ref="AL23:AN23"/>
    <mergeCell ref="AO23:AS23"/>
    <mergeCell ref="AL20:AN20"/>
    <mergeCell ref="AO20:AS20"/>
    <mergeCell ref="N21:S21"/>
    <mergeCell ref="T21:V21"/>
    <mergeCell ref="W21:Y21"/>
    <mergeCell ref="Z21:AB21"/>
    <mergeCell ref="AC21:AE21"/>
    <mergeCell ref="AF21:AH21"/>
    <mergeCell ref="AI21:AK21"/>
    <mergeCell ref="AL21:AN21"/>
    <mergeCell ref="AO21:AS21"/>
    <mergeCell ref="A20:G23"/>
    <mergeCell ref="H20:M21"/>
    <mergeCell ref="N20:S20"/>
    <mergeCell ref="T20:V20"/>
    <mergeCell ref="W20:Y20"/>
    <mergeCell ref="Z20:AB20"/>
    <mergeCell ref="AC20:AE20"/>
    <mergeCell ref="AF20:AH20"/>
    <mergeCell ref="AI20:AK20"/>
    <mergeCell ref="H22:M23"/>
    <mergeCell ref="N22:S22"/>
    <mergeCell ref="T22:V22"/>
    <mergeCell ref="W22:Y22"/>
    <mergeCell ref="Z22:AB22"/>
    <mergeCell ref="AC22:AE22"/>
    <mergeCell ref="AF22:AH22"/>
    <mergeCell ref="AI22:AK22"/>
    <mergeCell ref="AI18:AK18"/>
    <mergeCell ref="AL18:AN18"/>
    <mergeCell ref="AO18:AS18"/>
    <mergeCell ref="N19:S19"/>
    <mergeCell ref="T19:V19"/>
    <mergeCell ref="W19:Y19"/>
    <mergeCell ref="Z19:AB19"/>
    <mergeCell ref="AC19:AE19"/>
    <mergeCell ref="AF19:AH19"/>
    <mergeCell ref="AI19:AK19"/>
    <mergeCell ref="AL19:AN19"/>
    <mergeCell ref="AO19:AS19"/>
    <mergeCell ref="AI16:AK16"/>
    <mergeCell ref="AL16:AN16"/>
    <mergeCell ref="AO16:AS16"/>
    <mergeCell ref="N17:S17"/>
    <mergeCell ref="T17:V17"/>
    <mergeCell ref="W17:Y17"/>
    <mergeCell ref="Z17:AB17"/>
    <mergeCell ref="AC17:AE17"/>
    <mergeCell ref="AF17:AH17"/>
    <mergeCell ref="AI17:AK17"/>
    <mergeCell ref="AL17:AN17"/>
    <mergeCell ref="AO17:AS17"/>
    <mergeCell ref="A16:G19"/>
    <mergeCell ref="H16:M17"/>
    <mergeCell ref="N16:S16"/>
    <mergeCell ref="T16:V16"/>
    <mergeCell ref="W16:Y16"/>
    <mergeCell ref="Z16:AB16"/>
    <mergeCell ref="AC16:AE16"/>
    <mergeCell ref="A12:G15"/>
    <mergeCell ref="AF16:AH16"/>
    <mergeCell ref="H18:M19"/>
    <mergeCell ref="N18:S18"/>
    <mergeCell ref="T18:V18"/>
    <mergeCell ref="W18:Y18"/>
    <mergeCell ref="Z18:AB18"/>
    <mergeCell ref="AC18:AE18"/>
    <mergeCell ref="AF18:AH18"/>
    <mergeCell ref="H14:M15"/>
    <mergeCell ref="H12:M13"/>
    <mergeCell ref="AL14:AN14"/>
    <mergeCell ref="AO14:AS14"/>
    <mergeCell ref="N15:S15"/>
    <mergeCell ref="T15:V15"/>
    <mergeCell ref="W15:Y15"/>
    <mergeCell ref="Z15:AB15"/>
    <mergeCell ref="AC15:AE15"/>
    <mergeCell ref="AF15:AH15"/>
    <mergeCell ref="AI15:AK15"/>
    <mergeCell ref="AL15:AN15"/>
    <mergeCell ref="AO15:AS15"/>
    <mergeCell ref="N14:S14"/>
    <mergeCell ref="T14:V14"/>
    <mergeCell ref="W14:Y14"/>
    <mergeCell ref="Z14:AB14"/>
    <mergeCell ref="AC14:AE14"/>
    <mergeCell ref="AF14:AH14"/>
    <mergeCell ref="AI14:AK14"/>
    <mergeCell ref="BC12:BG12"/>
    <mergeCell ref="BH12:BL12"/>
    <mergeCell ref="N13:S13"/>
    <mergeCell ref="T13:V13"/>
    <mergeCell ref="W13:Y13"/>
    <mergeCell ref="Z13:AB13"/>
    <mergeCell ref="AC13:AE13"/>
    <mergeCell ref="AF13:AH13"/>
    <mergeCell ref="AI13:AK13"/>
    <mergeCell ref="AL13:AN13"/>
    <mergeCell ref="AC12:AE12"/>
    <mergeCell ref="AF12:AH12"/>
    <mergeCell ref="AI12:AK12"/>
    <mergeCell ref="AL12:AN12"/>
    <mergeCell ref="AO12:AS12"/>
    <mergeCell ref="AX12:BB12"/>
    <mergeCell ref="N12:S12"/>
    <mergeCell ref="T12:V12"/>
    <mergeCell ref="W12:Y12"/>
    <mergeCell ref="Z12:AB12"/>
    <mergeCell ref="AO13:AS13"/>
    <mergeCell ref="AX13:BB13"/>
    <mergeCell ref="BC13:BG13"/>
    <mergeCell ref="BH13:BL13"/>
    <mergeCell ref="AI10:AK11"/>
    <mergeCell ref="AL10:AN11"/>
    <mergeCell ref="AO10:AS11"/>
    <mergeCell ref="AX10:BB10"/>
    <mergeCell ref="BC10:BG10"/>
    <mergeCell ref="BH10:BL10"/>
    <mergeCell ref="AX11:BB11"/>
    <mergeCell ref="BC11:BG11"/>
    <mergeCell ref="BH11:BL11"/>
    <mergeCell ref="A10:G11"/>
    <mergeCell ref="H10:M11"/>
    <mergeCell ref="N10:S11"/>
    <mergeCell ref="T10:V11"/>
    <mergeCell ref="W10:AB10"/>
    <mergeCell ref="AC10:AH10"/>
    <mergeCell ref="W11:Y11"/>
    <mergeCell ref="Z11:AB11"/>
    <mergeCell ref="AC11:AE11"/>
    <mergeCell ref="AF11:AH11"/>
    <mergeCell ref="AX8:BB8"/>
    <mergeCell ref="BC8:BG8"/>
    <mergeCell ref="BH8:BL8"/>
    <mergeCell ref="A9:AS9"/>
    <mergeCell ref="AX9:BB9"/>
    <mergeCell ref="BC9:BG9"/>
    <mergeCell ref="BH9:BL9"/>
    <mergeCell ref="AW1:CF1"/>
    <mergeCell ref="X5:AV5"/>
    <mergeCell ref="A7:E7"/>
    <mergeCell ref="F7:P7"/>
    <mergeCell ref="AX7:BL7"/>
  </mergeCells>
  <conditionalFormatting sqref="F7:P7">
    <cfRule type="containsBlanks" dxfId="462" priority="241">
      <formula>LEN(TRIM(F7))=0</formula>
    </cfRule>
  </conditionalFormatting>
  <conditionalFormatting sqref="E42:K42">
    <cfRule type="containsBlanks" dxfId="461" priority="239">
      <formula>LEN(TRIM(E42))=0</formula>
    </cfRule>
  </conditionalFormatting>
  <conditionalFormatting sqref="AI42:AV42">
    <cfRule type="containsBlanks" dxfId="460" priority="238">
      <formula>LEN(TRIM(AI42))=0</formula>
    </cfRule>
  </conditionalFormatting>
  <conditionalFormatting sqref="AO12">
    <cfRule type="expression" dxfId="459" priority="236">
      <formula>ISBLANK($A12)</formula>
    </cfRule>
  </conditionalFormatting>
  <conditionalFormatting sqref="AO13">
    <cfRule type="expression" dxfId="458" priority="237">
      <formula>ISBLANK($A12)</formula>
    </cfRule>
  </conditionalFormatting>
  <conditionalFormatting sqref="AL14:AN14">
    <cfRule type="expression" dxfId="457" priority="243" stopIfTrue="1">
      <formula>NOT(ISBLANK($A12))</formula>
    </cfRule>
  </conditionalFormatting>
  <conditionalFormatting sqref="AL14:AO14">
    <cfRule type="expression" dxfId="456" priority="234">
      <formula>ISBLANK($A12)</formula>
    </cfRule>
  </conditionalFormatting>
  <conditionalFormatting sqref="AO15">
    <cfRule type="expression" dxfId="455" priority="235">
      <formula>ISBLANK($A12)</formula>
    </cfRule>
  </conditionalFormatting>
  <conditionalFormatting sqref="AL13:AN13">
    <cfRule type="expression" dxfId="454" priority="231">
      <formula>NOT(ISBLANK(OFFSET($A11,1,0)))</formula>
    </cfRule>
  </conditionalFormatting>
  <conditionalFormatting sqref="AL13:AN13">
    <cfRule type="notContainsBlanks" dxfId="453" priority="230">
      <formula>LEN(TRIM(AL13))&gt;0</formula>
    </cfRule>
  </conditionalFormatting>
  <conditionalFormatting sqref="AL12:AN12">
    <cfRule type="expression" dxfId="452" priority="233">
      <formula>NOT(ISBLANK($A12))</formula>
    </cfRule>
  </conditionalFormatting>
  <conditionalFormatting sqref="AL12:AN12">
    <cfRule type="expression" dxfId="451" priority="229">
      <formula>ISBLANK($A12)</formula>
    </cfRule>
  </conditionalFormatting>
  <conditionalFormatting sqref="AL13:AN13">
    <cfRule type="expression" dxfId="450" priority="228">
      <formula>ISBLANK($A12)</formula>
    </cfRule>
  </conditionalFormatting>
  <conditionalFormatting sqref="AL12:AN12">
    <cfRule type="notContainsBlanks" dxfId="449" priority="232">
      <formula>LEN(TRIM(AL12))&gt;0</formula>
    </cfRule>
  </conditionalFormatting>
  <conditionalFormatting sqref="AL14">
    <cfRule type="notContainsBlanks" dxfId="448" priority="242" stopIfTrue="1">
      <formula>LEN(TRIM(AL14))&gt;0</formula>
    </cfRule>
  </conditionalFormatting>
  <conditionalFormatting sqref="H14">
    <cfRule type="expression" dxfId="447" priority="227">
      <formula>ISBLANK($A12)</formula>
    </cfRule>
  </conditionalFormatting>
  <conditionalFormatting sqref="H12">
    <cfRule type="expression" dxfId="446" priority="226">
      <formula>ISBLANK($A12)</formula>
    </cfRule>
  </conditionalFormatting>
  <conditionalFormatting sqref="H22">
    <cfRule type="expression" dxfId="445" priority="225">
      <formula>ISBLANK($A20)</formula>
    </cfRule>
  </conditionalFormatting>
  <conditionalFormatting sqref="H20">
    <cfRule type="expression" dxfId="444" priority="224">
      <formula>ISBLANK($A20)</formula>
    </cfRule>
  </conditionalFormatting>
  <conditionalFormatting sqref="H26">
    <cfRule type="expression" dxfId="443" priority="223">
      <formula>ISBLANK($A24)</formula>
    </cfRule>
  </conditionalFormatting>
  <conditionalFormatting sqref="H24">
    <cfRule type="expression" dxfId="442" priority="222">
      <formula>ISBLANK($A24)</formula>
    </cfRule>
  </conditionalFormatting>
  <conditionalFormatting sqref="H30">
    <cfRule type="expression" dxfId="441" priority="221">
      <formula>ISBLANK($A28)</formula>
    </cfRule>
  </conditionalFormatting>
  <conditionalFormatting sqref="H28">
    <cfRule type="expression" dxfId="440" priority="220">
      <formula>ISBLANK($A28)</formula>
    </cfRule>
  </conditionalFormatting>
  <conditionalFormatting sqref="N15">
    <cfRule type="expression" dxfId="439" priority="219">
      <formula>ISBLANK($A12)</formula>
    </cfRule>
  </conditionalFormatting>
  <conditionalFormatting sqref="N14">
    <cfRule type="expression" dxfId="438" priority="218">
      <formula>ISBLANK($A12)</formula>
    </cfRule>
  </conditionalFormatting>
  <conditionalFormatting sqref="N12">
    <cfRule type="expression" dxfId="437" priority="217">
      <formula>ISBLANK($A12)</formula>
    </cfRule>
  </conditionalFormatting>
  <conditionalFormatting sqref="N13">
    <cfRule type="expression" dxfId="436" priority="216">
      <formula>ISBLANK($A12)</formula>
    </cfRule>
  </conditionalFormatting>
  <conditionalFormatting sqref="T12:V12">
    <cfRule type="expression" dxfId="435" priority="212">
      <formula>NOT(ISBLANK($A12))</formula>
    </cfRule>
  </conditionalFormatting>
  <conditionalFormatting sqref="T13:V13">
    <cfRule type="notContainsBlanks" dxfId="434" priority="210">
      <formula>LEN(TRIM(T13))&gt;0</formula>
    </cfRule>
  </conditionalFormatting>
  <conditionalFormatting sqref="T13:V13">
    <cfRule type="expression" dxfId="433" priority="211">
      <formula>NOT(ISBLANK(OFFSET($A11,1,0)))</formula>
    </cfRule>
  </conditionalFormatting>
  <conditionalFormatting sqref="T12">
    <cfRule type="notContainsBlanks" dxfId="432" priority="209">
      <formula>LEN(TRIM(T12))&gt;0</formula>
    </cfRule>
  </conditionalFormatting>
  <conditionalFormatting sqref="T12:V12">
    <cfRule type="notContainsBlanks" dxfId="431" priority="213">
      <formula>LEN(TRIM(T12))&gt;0</formula>
    </cfRule>
  </conditionalFormatting>
  <conditionalFormatting sqref="T14:V14">
    <cfRule type="expression" dxfId="430" priority="214">
      <formula>NOT(ISBLANK($A12))</formula>
    </cfRule>
  </conditionalFormatting>
  <conditionalFormatting sqref="T15:V15">
    <cfRule type="notContainsBlanks" dxfId="429" priority="206">
      <formula>LEN(TRIM(T15))&gt;0</formula>
    </cfRule>
  </conditionalFormatting>
  <conditionalFormatting sqref="T15:V15">
    <cfRule type="expression" dxfId="428" priority="207">
      <formula>NOT(ISBLANK(OFFSET($A11,1,0)))</formula>
    </cfRule>
  </conditionalFormatting>
  <conditionalFormatting sqref="T14">
    <cfRule type="notContainsBlanks" dxfId="427" priority="208">
      <formula>LEN(TRIM(T14))&gt;0</formula>
    </cfRule>
  </conditionalFormatting>
  <conditionalFormatting sqref="T14:V14">
    <cfRule type="notContainsBlanks" dxfId="426" priority="215">
      <formula>LEN(TRIM(T14))&gt;0</formula>
    </cfRule>
  </conditionalFormatting>
  <conditionalFormatting sqref="W13:AH13">
    <cfRule type="notContainsBlanks" dxfId="425" priority="203">
      <formula>LEN(TRIM(W13))&gt;0</formula>
    </cfRule>
  </conditionalFormatting>
  <conditionalFormatting sqref="W13:AH13">
    <cfRule type="expression" dxfId="424" priority="204">
      <formula>NOT(ISBLANK(OFFSET($A11,1,0)))</formula>
    </cfRule>
  </conditionalFormatting>
  <conditionalFormatting sqref="W12:AH12">
    <cfRule type="expression" dxfId="423" priority="202">
      <formula>NOT(ISBLANK($A12))</formula>
    </cfRule>
  </conditionalFormatting>
  <conditionalFormatting sqref="W12:AH12">
    <cfRule type="notContainsBlanks" dxfId="422" priority="201">
      <formula>LEN(TRIM(W12))&gt;0</formula>
    </cfRule>
  </conditionalFormatting>
  <conditionalFormatting sqref="W15:AH15">
    <cfRule type="notContainsBlanks" dxfId="421" priority="199">
      <formula>LEN(TRIM(W15))&gt;0</formula>
    </cfRule>
  </conditionalFormatting>
  <conditionalFormatting sqref="W15:AH15">
    <cfRule type="expression" dxfId="420" priority="200">
      <formula>NOT(ISBLANK(OFFSET($A11,1,0)))</formula>
    </cfRule>
  </conditionalFormatting>
  <conditionalFormatting sqref="W14:AH14">
    <cfRule type="expression" dxfId="419" priority="205">
      <formula>NOT(ISBLANK($A12))</formula>
    </cfRule>
  </conditionalFormatting>
  <conditionalFormatting sqref="W14:AH14">
    <cfRule type="notContainsBlanks" dxfId="418" priority="198">
      <formula>LEN(TRIM(W14))&gt;0</formula>
    </cfRule>
  </conditionalFormatting>
  <conditionalFormatting sqref="AI12:AK12">
    <cfRule type="expression" dxfId="417" priority="196">
      <formula>NOT(ISBLANK($A12))</formula>
    </cfRule>
  </conditionalFormatting>
  <conditionalFormatting sqref="AI12:AK12">
    <cfRule type="notContainsBlanks" dxfId="416" priority="195">
      <formula>LEN(TRIM(AI12))&gt;0</formula>
    </cfRule>
  </conditionalFormatting>
  <conditionalFormatting sqref="AI14:AK14">
    <cfRule type="expression" dxfId="415" priority="197">
      <formula>NOT(ISBLANK($A12))</formula>
    </cfRule>
  </conditionalFormatting>
  <conditionalFormatting sqref="AI14:AK14">
    <cfRule type="notContainsBlanks" dxfId="414" priority="194">
      <formula>LEN(TRIM(AI14))&gt;0</formula>
    </cfRule>
  </conditionalFormatting>
  <conditionalFormatting sqref="AI15:AK15">
    <cfRule type="notContainsBlanks" dxfId="413" priority="192">
      <formula>LEN(TRIM(AI15))&gt;0</formula>
    </cfRule>
  </conditionalFormatting>
  <conditionalFormatting sqref="AI15:AK15">
    <cfRule type="expression" dxfId="412" priority="193">
      <formula>NOT(ISBLANK(OFFSET($A11,1,0)))</formula>
    </cfRule>
  </conditionalFormatting>
  <conditionalFormatting sqref="AI13:AK13">
    <cfRule type="notContainsBlanks" dxfId="411" priority="190">
      <formula>LEN(TRIM(AI13))&gt;0</formula>
    </cfRule>
  </conditionalFormatting>
  <conditionalFormatting sqref="AI13:AK13">
    <cfRule type="expression" dxfId="410" priority="191">
      <formula>NOT(ISBLANK(OFFSET($A11,1,0)))</formula>
    </cfRule>
  </conditionalFormatting>
  <conditionalFormatting sqref="AO16">
    <cfRule type="expression" dxfId="409" priority="188">
      <formula>ISBLANK($A16)</formula>
    </cfRule>
  </conditionalFormatting>
  <conditionalFormatting sqref="AO17">
    <cfRule type="expression" dxfId="408" priority="189">
      <formula>ISBLANK($A16)</formula>
    </cfRule>
  </conditionalFormatting>
  <conditionalFormatting sqref="AO18">
    <cfRule type="expression" dxfId="407" priority="186">
      <formula>ISBLANK($A16)</formula>
    </cfRule>
  </conditionalFormatting>
  <conditionalFormatting sqref="AO19">
    <cfRule type="expression" dxfId="406" priority="187">
      <formula>ISBLANK($A16)</formula>
    </cfRule>
  </conditionalFormatting>
  <conditionalFormatting sqref="N19">
    <cfRule type="expression" dxfId="405" priority="185">
      <formula>ISBLANK($A16)</formula>
    </cfRule>
  </conditionalFormatting>
  <conditionalFormatting sqref="N18">
    <cfRule type="expression" dxfId="404" priority="184">
      <formula>ISBLANK($A16)</formula>
    </cfRule>
  </conditionalFormatting>
  <conditionalFormatting sqref="N16">
    <cfRule type="expression" dxfId="403" priority="183">
      <formula>ISBLANK($A16)</formula>
    </cfRule>
  </conditionalFormatting>
  <conditionalFormatting sqref="N17">
    <cfRule type="expression" dxfId="402" priority="182">
      <formula>ISBLANK($A16)</formula>
    </cfRule>
  </conditionalFormatting>
  <conditionalFormatting sqref="T16:V16">
    <cfRule type="expression" dxfId="401" priority="178">
      <formula>NOT(ISBLANK($A16))</formula>
    </cfRule>
  </conditionalFormatting>
  <conditionalFormatting sqref="T17:V17">
    <cfRule type="notContainsBlanks" dxfId="400" priority="176">
      <formula>LEN(TRIM(T17))&gt;0</formula>
    </cfRule>
  </conditionalFormatting>
  <conditionalFormatting sqref="T17:V17">
    <cfRule type="expression" dxfId="399" priority="177">
      <formula>NOT(ISBLANK(OFFSET($A15,1,0)))</formula>
    </cfRule>
  </conditionalFormatting>
  <conditionalFormatting sqref="T16">
    <cfRule type="notContainsBlanks" dxfId="398" priority="175">
      <formula>LEN(TRIM(T16))&gt;0</formula>
    </cfRule>
  </conditionalFormatting>
  <conditionalFormatting sqref="T16:V16">
    <cfRule type="notContainsBlanks" dxfId="397" priority="179">
      <formula>LEN(TRIM(T16))&gt;0</formula>
    </cfRule>
  </conditionalFormatting>
  <conditionalFormatting sqref="T18:V18">
    <cfRule type="expression" dxfId="396" priority="180">
      <formula>NOT(ISBLANK($A16))</formula>
    </cfRule>
  </conditionalFormatting>
  <conditionalFormatting sqref="T19:V19">
    <cfRule type="notContainsBlanks" dxfId="395" priority="172">
      <formula>LEN(TRIM(T19))&gt;0</formula>
    </cfRule>
  </conditionalFormatting>
  <conditionalFormatting sqref="T19:V19">
    <cfRule type="expression" dxfId="394" priority="173">
      <formula>NOT(ISBLANK(OFFSET($A15,1,0)))</formula>
    </cfRule>
  </conditionalFormatting>
  <conditionalFormatting sqref="T18">
    <cfRule type="notContainsBlanks" dxfId="393" priority="174">
      <formula>LEN(TRIM(T18))&gt;0</formula>
    </cfRule>
  </conditionalFormatting>
  <conditionalFormatting sqref="T18:V18">
    <cfRule type="notContainsBlanks" dxfId="392" priority="181">
      <formula>LEN(TRIM(T18))&gt;0</formula>
    </cfRule>
  </conditionalFormatting>
  <conditionalFormatting sqref="W17:AH17">
    <cfRule type="notContainsBlanks" dxfId="391" priority="169">
      <formula>LEN(TRIM(W17))&gt;0</formula>
    </cfRule>
  </conditionalFormatting>
  <conditionalFormatting sqref="W17:AH17">
    <cfRule type="expression" dxfId="390" priority="170">
      <formula>NOT(ISBLANK(OFFSET($A15,1,0)))</formula>
    </cfRule>
  </conditionalFormatting>
  <conditionalFormatting sqref="W16:AH16">
    <cfRule type="expression" dxfId="389" priority="168">
      <formula>NOT(ISBLANK($A16))</formula>
    </cfRule>
  </conditionalFormatting>
  <conditionalFormatting sqref="W16:AH16">
    <cfRule type="notContainsBlanks" dxfId="388" priority="167">
      <formula>LEN(TRIM(W16))&gt;0</formula>
    </cfRule>
  </conditionalFormatting>
  <conditionalFormatting sqref="W19:AH19">
    <cfRule type="notContainsBlanks" dxfId="387" priority="165">
      <formula>LEN(TRIM(W19))&gt;0</formula>
    </cfRule>
  </conditionalFormatting>
  <conditionalFormatting sqref="W19:AH19">
    <cfRule type="expression" dxfId="386" priority="166">
      <formula>NOT(ISBLANK(OFFSET($A15,1,0)))</formula>
    </cfRule>
  </conditionalFormatting>
  <conditionalFormatting sqref="W18:AH18">
    <cfRule type="expression" dxfId="385" priority="171">
      <formula>NOT(ISBLANK($A16))</formula>
    </cfRule>
  </conditionalFormatting>
  <conditionalFormatting sqref="W18:AH18">
    <cfRule type="notContainsBlanks" dxfId="384" priority="164">
      <formula>LEN(TRIM(W18))&gt;0</formula>
    </cfRule>
  </conditionalFormatting>
  <conditionalFormatting sqref="AO20">
    <cfRule type="expression" dxfId="383" priority="162">
      <formula>ISBLANK($A20)</formula>
    </cfRule>
  </conditionalFormatting>
  <conditionalFormatting sqref="AO21">
    <cfRule type="expression" dxfId="382" priority="163">
      <formula>ISBLANK($A20)</formula>
    </cfRule>
  </conditionalFormatting>
  <conditionalFormatting sqref="AO22">
    <cfRule type="expression" dxfId="381" priority="160">
      <formula>ISBLANK($A20)</formula>
    </cfRule>
  </conditionalFormatting>
  <conditionalFormatting sqref="AO23">
    <cfRule type="expression" dxfId="380" priority="161">
      <formula>ISBLANK($A20)</formula>
    </cfRule>
  </conditionalFormatting>
  <conditionalFormatting sqref="N23">
    <cfRule type="expression" dxfId="379" priority="159">
      <formula>ISBLANK($A20)</formula>
    </cfRule>
  </conditionalFormatting>
  <conditionalFormatting sqref="N22">
    <cfRule type="expression" dxfId="378" priority="158">
      <formula>ISBLANK($A20)</formula>
    </cfRule>
  </conditionalFormatting>
  <conditionalFormatting sqref="N20">
    <cfRule type="expression" dxfId="377" priority="157">
      <formula>ISBLANK($A20)</formula>
    </cfRule>
  </conditionalFormatting>
  <conditionalFormatting sqref="N21">
    <cfRule type="expression" dxfId="376" priority="156">
      <formula>ISBLANK($A20)</formula>
    </cfRule>
  </conditionalFormatting>
  <conditionalFormatting sqref="T20:V20">
    <cfRule type="expression" dxfId="375" priority="152">
      <formula>NOT(ISBLANK($A20))</formula>
    </cfRule>
  </conditionalFormatting>
  <conditionalFormatting sqref="T21:V21">
    <cfRule type="notContainsBlanks" dxfId="374" priority="150">
      <formula>LEN(TRIM(T21))&gt;0</formula>
    </cfRule>
  </conditionalFormatting>
  <conditionalFormatting sqref="T21:V21">
    <cfRule type="expression" dxfId="373" priority="151">
      <formula>NOT(ISBLANK(OFFSET($A19,1,0)))</formula>
    </cfRule>
  </conditionalFormatting>
  <conditionalFormatting sqref="T20">
    <cfRule type="notContainsBlanks" dxfId="372" priority="149">
      <formula>LEN(TRIM(T20))&gt;0</formula>
    </cfRule>
  </conditionalFormatting>
  <conditionalFormatting sqref="T20:V20">
    <cfRule type="notContainsBlanks" dxfId="371" priority="153">
      <formula>LEN(TRIM(T20))&gt;0</formula>
    </cfRule>
  </conditionalFormatting>
  <conditionalFormatting sqref="T22:V22">
    <cfRule type="expression" dxfId="370" priority="154">
      <formula>NOT(ISBLANK($A20))</formula>
    </cfRule>
  </conditionalFormatting>
  <conditionalFormatting sqref="T23:V23">
    <cfRule type="notContainsBlanks" dxfId="369" priority="146">
      <formula>LEN(TRIM(T23))&gt;0</formula>
    </cfRule>
  </conditionalFormatting>
  <conditionalFormatting sqref="T23:V23">
    <cfRule type="expression" dxfId="368" priority="147">
      <formula>NOT(ISBLANK(OFFSET($A19,1,0)))</formula>
    </cfRule>
  </conditionalFormatting>
  <conditionalFormatting sqref="T22">
    <cfRule type="notContainsBlanks" dxfId="367" priority="148">
      <formula>LEN(TRIM(T22))&gt;0</formula>
    </cfRule>
  </conditionalFormatting>
  <conditionalFormatting sqref="T22:V22">
    <cfRule type="notContainsBlanks" dxfId="366" priority="155">
      <formula>LEN(TRIM(T22))&gt;0</formula>
    </cfRule>
  </conditionalFormatting>
  <conditionalFormatting sqref="W21:AH21">
    <cfRule type="notContainsBlanks" dxfId="365" priority="143">
      <formula>LEN(TRIM(W21))&gt;0</formula>
    </cfRule>
  </conditionalFormatting>
  <conditionalFormatting sqref="W21:AH21">
    <cfRule type="expression" dxfId="364" priority="144">
      <formula>NOT(ISBLANK(OFFSET($A19,1,0)))</formula>
    </cfRule>
  </conditionalFormatting>
  <conditionalFormatting sqref="W20:AH20">
    <cfRule type="expression" dxfId="363" priority="142">
      <formula>NOT(ISBLANK($A20))</formula>
    </cfRule>
  </conditionalFormatting>
  <conditionalFormatting sqref="W20:AH20">
    <cfRule type="notContainsBlanks" dxfId="362" priority="141">
      <formula>LEN(TRIM(W20))&gt;0</formula>
    </cfRule>
  </conditionalFormatting>
  <conditionalFormatting sqref="W23:AH23">
    <cfRule type="notContainsBlanks" dxfId="361" priority="139">
      <formula>LEN(TRIM(W23))&gt;0</formula>
    </cfRule>
  </conditionalFormatting>
  <conditionalFormatting sqref="W23:AH23">
    <cfRule type="expression" dxfId="360" priority="140">
      <formula>NOT(ISBLANK(OFFSET($A19,1,0)))</formula>
    </cfRule>
  </conditionalFormatting>
  <conditionalFormatting sqref="W22:AH22">
    <cfRule type="expression" dxfId="359" priority="145">
      <formula>NOT(ISBLANK($A20))</formula>
    </cfRule>
  </conditionalFormatting>
  <conditionalFormatting sqref="W22:AH22">
    <cfRule type="notContainsBlanks" dxfId="358" priority="138">
      <formula>LEN(TRIM(W22))&gt;0</formula>
    </cfRule>
  </conditionalFormatting>
  <conditionalFormatting sqref="AO24">
    <cfRule type="expression" dxfId="357" priority="136">
      <formula>ISBLANK($A24)</formula>
    </cfRule>
  </conditionalFormatting>
  <conditionalFormatting sqref="AO25">
    <cfRule type="expression" dxfId="356" priority="137">
      <formula>ISBLANK($A24)</formula>
    </cfRule>
  </conditionalFormatting>
  <conditionalFormatting sqref="AO26">
    <cfRule type="expression" dxfId="355" priority="134">
      <formula>ISBLANK($A24)</formula>
    </cfRule>
  </conditionalFormatting>
  <conditionalFormatting sqref="AO27">
    <cfRule type="expression" dxfId="354" priority="135">
      <formula>ISBLANK($A24)</formula>
    </cfRule>
  </conditionalFormatting>
  <conditionalFormatting sqref="N27">
    <cfRule type="expression" dxfId="353" priority="133">
      <formula>ISBLANK($A24)</formula>
    </cfRule>
  </conditionalFormatting>
  <conditionalFormatting sqref="N26">
    <cfRule type="expression" dxfId="352" priority="132">
      <formula>ISBLANK($A24)</formula>
    </cfRule>
  </conditionalFormatting>
  <conditionalFormatting sqref="N24">
    <cfRule type="expression" dxfId="351" priority="131">
      <formula>ISBLANK($A24)</formula>
    </cfRule>
  </conditionalFormatting>
  <conditionalFormatting sqref="N25">
    <cfRule type="expression" dxfId="350" priority="130">
      <formula>ISBLANK($A24)</formula>
    </cfRule>
  </conditionalFormatting>
  <conditionalFormatting sqref="T24:V24">
    <cfRule type="expression" dxfId="349" priority="126">
      <formula>NOT(ISBLANK($A24))</formula>
    </cfRule>
  </conditionalFormatting>
  <conditionalFormatting sqref="T25:V25">
    <cfRule type="notContainsBlanks" dxfId="348" priority="124">
      <formula>LEN(TRIM(T25))&gt;0</formula>
    </cfRule>
  </conditionalFormatting>
  <conditionalFormatting sqref="T25:V25">
    <cfRule type="expression" dxfId="347" priority="125">
      <formula>NOT(ISBLANK(OFFSET($A23,1,0)))</formula>
    </cfRule>
  </conditionalFormatting>
  <conditionalFormatting sqref="T24">
    <cfRule type="notContainsBlanks" dxfId="346" priority="123">
      <formula>LEN(TRIM(T24))&gt;0</formula>
    </cfRule>
  </conditionalFormatting>
  <conditionalFormatting sqref="T24:V24">
    <cfRule type="notContainsBlanks" dxfId="345" priority="127">
      <formula>LEN(TRIM(T24))&gt;0</formula>
    </cfRule>
  </conditionalFormatting>
  <conditionalFormatting sqref="T26:V26">
    <cfRule type="expression" dxfId="344" priority="128">
      <formula>NOT(ISBLANK($A24))</formula>
    </cfRule>
  </conditionalFormatting>
  <conditionalFormatting sqref="T27:V27">
    <cfRule type="notContainsBlanks" dxfId="343" priority="120">
      <formula>LEN(TRIM(T27))&gt;0</formula>
    </cfRule>
  </conditionalFormatting>
  <conditionalFormatting sqref="T27:V27">
    <cfRule type="expression" dxfId="342" priority="121">
      <formula>NOT(ISBLANK(OFFSET($A23,1,0)))</formula>
    </cfRule>
  </conditionalFormatting>
  <conditionalFormatting sqref="T26">
    <cfRule type="notContainsBlanks" dxfId="341" priority="122">
      <formula>LEN(TRIM(T26))&gt;0</formula>
    </cfRule>
  </conditionalFormatting>
  <conditionalFormatting sqref="T26:V26">
    <cfRule type="notContainsBlanks" dxfId="340" priority="129">
      <formula>LEN(TRIM(T26))&gt;0</formula>
    </cfRule>
  </conditionalFormatting>
  <conditionalFormatting sqref="W25:AH25">
    <cfRule type="notContainsBlanks" dxfId="339" priority="117">
      <formula>LEN(TRIM(W25))&gt;0</formula>
    </cfRule>
  </conditionalFormatting>
  <conditionalFormatting sqref="W25:AH25">
    <cfRule type="expression" dxfId="338" priority="118">
      <formula>NOT(ISBLANK(OFFSET($A23,1,0)))</formula>
    </cfRule>
  </conditionalFormatting>
  <conditionalFormatting sqref="W24:AH24">
    <cfRule type="expression" dxfId="337" priority="116">
      <formula>NOT(ISBLANK($A24))</formula>
    </cfRule>
  </conditionalFormatting>
  <conditionalFormatting sqref="W24:AH24">
    <cfRule type="notContainsBlanks" dxfId="336" priority="115">
      <formula>LEN(TRIM(W24))&gt;0</formula>
    </cfRule>
  </conditionalFormatting>
  <conditionalFormatting sqref="W27:AH27">
    <cfRule type="notContainsBlanks" dxfId="335" priority="113">
      <formula>LEN(TRIM(W27))&gt;0</formula>
    </cfRule>
  </conditionalFormatting>
  <conditionalFormatting sqref="W27:AH27">
    <cfRule type="expression" dxfId="334" priority="114">
      <formula>NOT(ISBLANK(OFFSET($A23,1,0)))</formula>
    </cfRule>
  </conditionalFormatting>
  <conditionalFormatting sqref="W26:AH26">
    <cfRule type="expression" dxfId="333" priority="119">
      <formula>NOT(ISBLANK($A24))</formula>
    </cfRule>
  </conditionalFormatting>
  <conditionalFormatting sqref="W26:AH26">
    <cfRule type="notContainsBlanks" dxfId="332" priority="112">
      <formula>LEN(TRIM(W26))&gt;0</formula>
    </cfRule>
  </conditionalFormatting>
  <conditionalFormatting sqref="AO28">
    <cfRule type="expression" dxfId="331" priority="110">
      <formula>ISBLANK($A28)</formula>
    </cfRule>
  </conditionalFormatting>
  <conditionalFormatting sqref="AO29">
    <cfRule type="expression" dxfId="330" priority="111">
      <formula>ISBLANK($A28)</formula>
    </cfRule>
  </conditionalFormatting>
  <conditionalFormatting sqref="AO30">
    <cfRule type="expression" dxfId="329" priority="108">
      <formula>ISBLANK($A28)</formula>
    </cfRule>
  </conditionalFormatting>
  <conditionalFormatting sqref="AO31">
    <cfRule type="expression" dxfId="328" priority="109">
      <formula>ISBLANK($A28)</formula>
    </cfRule>
  </conditionalFormatting>
  <conditionalFormatting sqref="N31">
    <cfRule type="expression" dxfId="327" priority="107">
      <formula>ISBLANK($A28)</formula>
    </cfRule>
  </conditionalFormatting>
  <conditionalFormatting sqref="N30">
    <cfRule type="expression" dxfId="326" priority="106">
      <formula>ISBLANK($A28)</formula>
    </cfRule>
  </conditionalFormatting>
  <conditionalFormatting sqref="N28">
    <cfRule type="expression" dxfId="325" priority="105">
      <formula>ISBLANK($A28)</formula>
    </cfRule>
  </conditionalFormatting>
  <conditionalFormatting sqref="N29">
    <cfRule type="expression" dxfId="324" priority="104">
      <formula>ISBLANK($A28)</formula>
    </cfRule>
  </conditionalFormatting>
  <conditionalFormatting sqref="T28:V28">
    <cfRule type="expression" dxfId="323" priority="100">
      <formula>NOT(ISBLANK($A28))</formula>
    </cfRule>
  </conditionalFormatting>
  <conditionalFormatting sqref="T29:V29">
    <cfRule type="notContainsBlanks" dxfId="322" priority="98">
      <formula>LEN(TRIM(T29))&gt;0</formula>
    </cfRule>
  </conditionalFormatting>
  <conditionalFormatting sqref="T29:V29">
    <cfRule type="expression" dxfId="321" priority="99">
      <formula>NOT(ISBLANK(OFFSET($A27,1,0)))</formula>
    </cfRule>
  </conditionalFormatting>
  <conditionalFormatting sqref="T28">
    <cfRule type="notContainsBlanks" dxfId="320" priority="97">
      <formula>LEN(TRIM(T28))&gt;0</formula>
    </cfRule>
  </conditionalFormatting>
  <conditionalFormatting sqref="T28:V28">
    <cfRule type="notContainsBlanks" dxfId="319" priority="101">
      <formula>LEN(TRIM(T28))&gt;0</formula>
    </cfRule>
  </conditionalFormatting>
  <conditionalFormatting sqref="T30:V30">
    <cfRule type="expression" dxfId="318" priority="102">
      <formula>NOT(ISBLANK($A28))</formula>
    </cfRule>
  </conditionalFormatting>
  <conditionalFormatting sqref="T31:V31">
    <cfRule type="notContainsBlanks" dxfId="317" priority="94">
      <formula>LEN(TRIM(T31))&gt;0</formula>
    </cfRule>
  </conditionalFormatting>
  <conditionalFormatting sqref="T31:V31">
    <cfRule type="expression" dxfId="316" priority="95">
      <formula>NOT(ISBLANK(OFFSET($A27,1,0)))</formula>
    </cfRule>
  </conditionalFormatting>
  <conditionalFormatting sqref="T30">
    <cfRule type="notContainsBlanks" dxfId="315" priority="96">
      <formula>LEN(TRIM(T30))&gt;0</formula>
    </cfRule>
  </conditionalFormatting>
  <conditionalFormatting sqref="T30:V30">
    <cfRule type="notContainsBlanks" dxfId="314" priority="103">
      <formula>LEN(TRIM(T30))&gt;0</formula>
    </cfRule>
  </conditionalFormatting>
  <conditionalFormatting sqref="W29:AH29">
    <cfRule type="notContainsBlanks" dxfId="313" priority="91">
      <formula>LEN(TRIM(W29))&gt;0</formula>
    </cfRule>
  </conditionalFormatting>
  <conditionalFormatting sqref="W29:AH29">
    <cfRule type="expression" dxfId="312" priority="92">
      <formula>NOT(ISBLANK(OFFSET($A27,1,0)))</formula>
    </cfRule>
  </conditionalFormatting>
  <conditionalFormatting sqref="W28:AH28">
    <cfRule type="expression" dxfId="311" priority="90">
      <formula>NOT(ISBLANK($A28))</formula>
    </cfRule>
  </conditionalFormatting>
  <conditionalFormatting sqref="W28:AH28">
    <cfRule type="notContainsBlanks" dxfId="310" priority="89">
      <formula>LEN(TRIM(W28))&gt;0</formula>
    </cfRule>
  </conditionalFormatting>
  <conditionalFormatting sqref="W31:AH31">
    <cfRule type="notContainsBlanks" dxfId="309" priority="87">
      <formula>LEN(TRIM(W31))&gt;0</formula>
    </cfRule>
  </conditionalFormatting>
  <conditionalFormatting sqref="W31:AH31">
    <cfRule type="expression" dxfId="308" priority="88">
      <formula>NOT(ISBLANK(OFFSET($A27,1,0)))</formula>
    </cfRule>
  </conditionalFormatting>
  <conditionalFormatting sqref="W30:AH30">
    <cfRule type="expression" dxfId="307" priority="93">
      <formula>NOT(ISBLANK($A28))</formula>
    </cfRule>
  </conditionalFormatting>
  <conditionalFormatting sqref="W30:AH30">
    <cfRule type="notContainsBlanks" dxfId="306" priority="86">
      <formula>LEN(TRIM(W30))&gt;0</formula>
    </cfRule>
  </conditionalFormatting>
  <conditionalFormatting sqref="H18">
    <cfRule type="expression" dxfId="305" priority="85">
      <formula>ISBLANK($A16)</formula>
    </cfRule>
  </conditionalFormatting>
  <conditionalFormatting sqref="H16">
    <cfRule type="expression" dxfId="304" priority="84">
      <formula>ISBLANK($A16)</formula>
    </cfRule>
  </conditionalFormatting>
  <conditionalFormatting sqref="AL15:AN15">
    <cfRule type="expression" dxfId="303" priority="83">
      <formula>NOT(ISBLANK(OFFSET($A11,1,0)))</formula>
    </cfRule>
  </conditionalFormatting>
  <conditionalFormatting sqref="AL15:AN15">
    <cfRule type="notContainsBlanks" dxfId="302" priority="82">
      <formula>LEN(TRIM(AL15))&gt;0</formula>
    </cfRule>
  </conditionalFormatting>
  <conditionalFormatting sqref="AL15:AN15">
    <cfRule type="expression" dxfId="301" priority="81">
      <formula>ISBLANK($A12)</formula>
    </cfRule>
  </conditionalFormatting>
  <conditionalFormatting sqref="AL18:AN18">
    <cfRule type="expression" dxfId="300" priority="80" stopIfTrue="1">
      <formula>NOT(ISBLANK($A16))</formula>
    </cfRule>
  </conditionalFormatting>
  <conditionalFormatting sqref="AL18:AN18">
    <cfRule type="expression" dxfId="299" priority="78">
      <formula>ISBLANK($A16)</formula>
    </cfRule>
  </conditionalFormatting>
  <conditionalFormatting sqref="AL17:AN17">
    <cfRule type="expression" dxfId="298" priority="75">
      <formula>NOT(ISBLANK(OFFSET($A15,1,0)))</formula>
    </cfRule>
  </conditionalFormatting>
  <conditionalFormatting sqref="AL17:AN17">
    <cfRule type="notContainsBlanks" dxfId="297" priority="74">
      <formula>LEN(TRIM(AL17))&gt;0</formula>
    </cfRule>
  </conditionalFormatting>
  <conditionalFormatting sqref="AL16:AN16">
    <cfRule type="expression" dxfId="296" priority="77">
      <formula>NOT(ISBLANK($A16))</formula>
    </cfRule>
  </conditionalFormatting>
  <conditionalFormatting sqref="AL16:AN16">
    <cfRule type="expression" dxfId="295" priority="73">
      <formula>ISBLANK($A16)</formula>
    </cfRule>
  </conditionalFormatting>
  <conditionalFormatting sqref="AL17:AN17">
    <cfRule type="expression" dxfId="294" priority="72">
      <formula>ISBLANK($A16)</formula>
    </cfRule>
  </conditionalFormatting>
  <conditionalFormatting sqref="AL16:AN16">
    <cfRule type="notContainsBlanks" dxfId="293" priority="76">
      <formula>LEN(TRIM(AL16))&gt;0</formula>
    </cfRule>
  </conditionalFormatting>
  <conditionalFormatting sqref="AL18">
    <cfRule type="notContainsBlanks" dxfId="292" priority="79" stopIfTrue="1">
      <formula>LEN(TRIM(AL18))&gt;0</formula>
    </cfRule>
  </conditionalFormatting>
  <conditionalFormatting sqref="AI16:AK16">
    <cfRule type="expression" dxfId="291" priority="70">
      <formula>NOT(ISBLANK($A16))</formula>
    </cfRule>
  </conditionalFormatting>
  <conditionalFormatting sqref="AI16:AK16">
    <cfRule type="notContainsBlanks" dxfId="290" priority="69">
      <formula>LEN(TRIM(AI16))&gt;0</formula>
    </cfRule>
  </conditionalFormatting>
  <conditionalFormatting sqref="AI18:AK18">
    <cfRule type="expression" dxfId="289" priority="71">
      <formula>NOT(ISBLANK($A16))</formula>
    </cfRule>
  </conditionalFormatting>
  <conditionalFormatting sqref="AI18:AK18">
    <cfRule type="notContainsBlanks" dxfId="288" priority="68">
      <formula>LEN(TRIM(AI18))&gt;0</formula>
    </cfRule>
  </conditionalFormatting>
  <conditionalFormatting sqref="AI19:AK19">
    <cfRule type="notContainsBlanks" dxfId="287" priority="66">
      <formula>LEN(TRIM(AI19))&gt;0</formula>
    </cfRule>
  </conditionalFormatting>
  <conditionalFormatting sqref="AI19:AK19">
    <cfRule type="expression" dxfId="286" priority="67">
      <formula>NOT(ISBLANK(OFFSET($A15,1,0)))</formula>
    </cfRule>
  </conditionalFormatting>
  <conditionalFormatting sqref="AI17:AK17">
    <cfRule type="notContainsBlanks" dxfId="285" priority="64">
      <formula>LEN(TRIM(AI17))&gt;0</formula>
    </cfRule>
  </conditionalFormatting>
  <conditionalFormatting sqref="AI17:AK17">
    <cfRule type="expression" dxfId="284" priority="65">
      <formula>NOT(ISBLANK(OFFSET($A15,1,0)))</formula>
    </cfRule>
  </conditionalFormatting>
  <conditionalFormatting sqref="AL19:AN19">
    <cfRule type="expression" dxfId="283" priority="63">
      <formula>NOT(ISBLANK(OFFSET($A15,1,0)))</formula>
    </cfRule>
  </conditionalFormatting>
  <conditionalFormatting sqref="AL19:AN19">
    <cfRule type="notContainsBlanks" dxfId="282" priority="62">
      <formula>LEN(TRIM(AL19))&gt;0</formula>
    </cfRule>
  </conditionalFormatting>
  <conditionalFormatting sqref="AL19:AN19">
    <cfRule type="expression" dxfId="281" priority="61">
      <formula>ISBLANK($A16)</formula>
    </cfRule>
  </conditionalFormatting>
  <conditionalFormatting sqref="AL22:AN22">
    <cfRule type="expression" dxfId="280" priority="60" stopIfTrue="1">
      <formula>NOT(ISBLANK($A20))</formula>
    </cfRule>
  </conditionalFormatting>
  <conditionalFormatting sqref="AL22:AN22">
    <cfRule type="expression" dxfId="279" priority="58">
      <formula>ISBLANK($A20)</formula>
    </cfRule>
  </conditionalFormatting>
  <conditionalFormatting sqref="AL21:AN21">
    <cfRule type="expression" dxfId="278" priority="55">
      <formula>NOT(ISBLANK(OFFSET($A19,1,0)))</formula>
    </cfRule>
  </conditionalFormatting>
  <conditionalFormatting sqref="AL21:AN21">
    <cfRule type="notContainsBlanks" dxfId="277" priority="54">
      <formula>LEN(TRIM(AL21))&gt;0</formula>
    </cfRule>
  </conditionalFormatting>
  <conditionalFormatting sqref="AL20:AN20">
    <cfRule type="expression" dxfId="276" priority="57">
      <formula>NOT(ISBLANK($A20))</formula>
    </cfRule>
  </conditionalFormatting>
  <conditionalFormatting sqref="AL20:AN20">
    <cfRule type="expression" dxfId="275" priority="53">
      <formula>ISBLANK($A20)</formula>
    </cfRule>
  </conditionalFormatting>
  <conditionalFormatting sqref="AL21:AN21">
    <cfRule type="expression" dxfId="274" priority="52">
      <formula>ISBLANK($A20)</formula>
    </cfRule>
  </conditionalFormatting>
  <conditionalFormatting sqref="AL20:AN20">
    <cfRule type="notContainsBlanks" dxfId="273" priority="56">
      <formula>LEN(TRIM(AL20))&gt;0</formula>
    </cfRule>
  </conditionalFormatting>
  <conditionalFormatting sqref="AL22">
    <cfRule type="notContainsBlanks" dxfId="272" priority="59" stopIfTrue="1">
      <formula>LEN(TRIM(AL22))&gt;0</formula>
    </cfRule>
  </conditionalFormatting>
  <conditionalFormatting sqref="AI20:AK20">
    <cfRule type="expression" dxfId="271" priority="50">
      <formula>NOT(ISBLANK($A20))</formula>
    </cfRule>
  </conditionalFormatting>
  <conditionalFormatting sqref="AI20:AK20">
    <cfRule type="notContainsBlanks" dxfId="270" priority="49">
      <formula>LEN(TRIM(AI20))&gt;0</formula>
    </cfRule>
  </conditionalFormatting>
  <conditionalFormatting sqref="AI22:AK22">
    <cfRule type="expression" dxfId="269" priority="51">
      <formula>NOT(ISBLANK($A20))</formula>
    </cfRule>
  </conditionalFormatting>
  <conditionalFormatting sqref="AI22:AK22">
    <cfRule type="notContainsBlanks" dxfId="268" priority="48">
      <formula>LEN(TRIM(AI22))&gt;0</formula>
    </cfRule>
  </conditionalFormatting>
  <conditionalFormatting sqref="AI23:AK23">
    <cfRule type="notContainsBlanks" dxfId="267" priority="46">
      <formula>LEN(TRIM(AI23))&gt;0</formula>
    </cfRule>
  </conditionalFormatting>
  <conditionalFormatting sqref="AI23:AK23">
    <cfRule type="expression" dxfId="266" priority="47">
      <formula>NOT(ISBLANK(OFFSET($A19,1,0)))</formula>
    </cfRule>
  </conditionalFormatting>
  <conditionalFormatting sqref="AI21:AK21">
    <cfRule type="notContainsBlanks" dxfId="265" priority="44">
      <formula>LEN(TRIM(AI21))&gt;0</formula>
    </cfRule>
  </conditionalFormatting>
  <conditionalFormatting sqref="AI21:AK21">
    <cfRule type="expression" dxfId="264" priority="45">
      <formula>NOT(ISBLANK(OFFSET($A19,1,0)))</formula>
    </cfRule>
  </conditionalFormatting>
  <conditionalFormatting sqref="AL23:AN23">
    <cfRule type="expression" dxfId="263" priority="43">
      <formula>NOT(ISBLANK(OFFSET($A19,1,0)))</formula>
    </cfRule>
  </conditionalFormatting>
  <conditionalFormatting sqref="AL23:AN23">
    <cfRule type="notContainsBlanks" dxfId="262" priority="42">
      <formula>LEN(TRIM(AL23))&gt;0</formula>
    </cfRule>
  </conditionalFormatting>
  <conditionalFormatting sqref="AL23:AN23">
    <cfRule type="expression" dxfId="261" priority="41">
      <formula>ISBLANK($A20)</formula>
    </cfRule>
  </conditionalFormatting>
  <conditionalFormatting sqref="AL26:AN26">
    <cfRule type="expression" dxfId="260" priority="40" stopIfTrue="1">
      <formula>NOT(ISBLANK($A24))</formula>
    </cfRule>
  </conditionalFormatting>
  <conditionalFormatting sqref="AL26:AN26">
    <cfRule type="expression" dxfId="259" priority="38">
      <formula>ISBLANK($A24)</formula>
    </cfRule>
  </conditionalFormatting>
  <conditionalFormatting sqref="AL25:AN25">
    <cfRule type="expression" dxfId="258" priority="35">
      <formula>NOT(ISBLANK(OFFSET($A23,1,0)))</formula>
    </cfRule>
  </conditionalFormatting>
  <conditionalFormatting sqref="AL25:AN25">
    <cfRule type="notContainsBlanks" dxfId="257" priority="34">
      <formula>LEN(TRIM(AL25))&gt;0</formula>
    </cfRule>
  </conditionalFormatting>
  <conditionalFormatting sqref="AL24:AN24">
    <cfRule type="expression" dxfId="256" priority="37">
      <formula>NOT(ISBLANK($A24))</formula>
    </cfRule>
  </conditionalFormatting>
  <conditionalFormatting sqref="AL24:AN24">
    <cfRule type="expression" dxfId="255" priority="33">
      <formula>ISBLANK($A24)</formula>
    </cfRule>
  </conditionalFormatting>
  <conditionalFormatting sqref="AL25:AN25">
    <cfRule type="expression" dxfId="254" priority="32">
      <formula>ISBLANK($A24)</formula>
    </cfRule>
  </conditionalFormatting>
  <conditionalFormatting sqref="AL24:AN24">
    <cfRule type="notContainsBlanks" dxfId="253" priority="36">
      <formula>LEN(TRIM(AL24))&gt;0</formula>
    </cfRule>
  </conditionalFormatting>
  <conditionalFormatting sqref="AL26">
    <cfRule type="notContainsBlanks" dxfId="252" priority="39" stopIfTrue="1">
      <formula>LEN(TRIM(AL26))&gt;0</formula>
    </cfRule>
  </conditionalFormatting>
  <conditionalFormatting sqref="AI24:AK24">
    <cfRule type="expression" dxfId="251" priority="30">
      <formula>NOT(ISBLANK($A24))</formula>
    </cfRule>
  </conditionalFormatting>
  <conditionalFormatting sqref="AI24:AK24">
    <cfRule type="notContainsBlanks" dxfId="250" priority="29">
      <formula>LEN(TRIM(AI24))&gt;0</formula>
    </cfRule>
  </conditionalFormatting>
  <conditionalFormatting sqref="AI26:AK26">
    <cfRule type="expression" dxfId="249" priority="31">
      <formula>NOT(ISBLANK($A24))</formula>
    </cfRule>
  </conditionalFormatting>
  <conditionalFormatting sqref="AI26:AK26">
    <cfRule type="notContainsBlanks" dxfId="248" priority="28">
      <formula>LEN(TRIM(AI26))&gt;0</formula>
    </cfRule>
  </conditionalFormatting>
  <conditionalFormatting sqref="AI27:AK27">
    <cfRule type="notContainsBlanks" dxfId="247" priority="26">
      <formula>LEN(TRIM(AI27))&gt;0</formula>
    </cfRule>
  </conditionalFormatting>
  <conditionalFormatting sqref="AI27:AK27">
    <cfRule type="expression" dxfId="246" priority="27">
      <formula>NOT(ISBLANK(OFFSET($A23,1,0)))</formula>
    </cfRule>
  </conditionalFormatting>
  <conditionalFormatting sqref="AI25:AK25">
    <cfRule type="notContainsBlanks" dxfId="245" priority="24">
      <formula>LEN(TRIM(AI25))&gt;0</formula>
    </cfRule>
  </conditionalFormatting>
  <conditionalFormatting sqref="AI25:AK25">
    <cfRule type="expression" dxfId="244" priority="25">
      <formula>NOT(ISBLANK(OFFSET($A23,1,0)))</formula>
    </cfRule>
  </conditionalFormatting>
  <conditionalFormatting sqref="AL27:AN27">
    <cfRule type="expression" dxfId="243" priority="23">
      <formula>NOT(ISBLANK(OFFSET($A23,1,0)))</formula>
    </cfRule>
  </conditionalFormatting>
  <conditionalFormatting sqref="AL27:AN27">
    <cfRule type="notContainsBlanks" dxfId="242" priority="22">
      <formula>LEN(TRIM(AL27))&gt;0</formula>
    </cfRule>
  </conditionalFormatting>
  <conditionalFormatting sqref="AL27:AN27">
    <cfRule type="expression" dxfId="241" priority="21">
      <formula>ISBLANK($A24)</formula>
    </cfRule>
  </conditionalFormatting>
  <conditionalFormatting sqref="AL30:AN30">
    <cfRule type="expression" dxfId="240" priority="20" stopIfTrue="1">
      <formula>NOT(ISBLANK($A28))</formula>
    </cfRule>
  </conditionalFormatting>
  <conditionalFormatting sqref="AL30:AN30">
    <cfRule type="expression" dxfId="239" priority="18">
      <formula>ISBLANK($A28)</formula>
    </cfRule>
  </conditionalFormatting>
  <conditionalFormatting sqref="AL29:AN29">
    <cfRule type="expression" dxfId="238" priority="15">
      <formula>NOT(ISBLANK(OFFSET($A27,1,0)))</formula>
    </cfRule>
  </conditionalFormatting>
  <conditionalFormatting sqref="AL29:AN29">
    <cfRule type="notContainsBlanks" dxfId="237" priority="14">
      <formula>LEN(TRIM(AL29))&gt;0</formula>
    </cfRule>
  </conditionalFormatting>
  <conditionalFormatting sqref="AL28:AN28">
    <cfRule type="expression" dxfId="236" priority="17">
      <formula>NOT(ISBLANK($A28))</formula>
    </cfRule>
  </conditionalFormatting>
  <conditionalFormatting sqref="AL28:AN28">
    <cfRule type="expression" dxfId="235" priority="13">
      <formula>ISBLANK($A28)</formula>
    </cfRule>
  </conditionalFormatting>
  <conditionalFormatting sqref="AL29:AN29">
    <cfRule type="expression" dxfId="234" priority="12">
      <formula>ISBLANK($A28)</formula>
    </cfRule>
  </conditionalFormatting>
  <conditionalFormatting sqref="AL28:AN28">
    <cfRule type="notContainsBlanks" dxfId="233" priority="16">
      <formula>LEN(TRIM(AL28))&gt;0</formula>
    </cfRule>
  </conditionalFormatting>
  <conditionalFormatting sqref="AL30">
    <cfRule type="notContainsBlanks" dxfId="232" priority="19" stopIfTrue="1">
      <formula>LEN(TRIM(AL30))&gt;0</formula>
    </cfRule>
  </conditionalFormatting>
  <conditionalFormatting sqref="AI28:AK28">
    <cfRule type="expression" dxfId="231" priority="10">
      <formula>NOT(ISBLANK($A28))</formula>
    </cfRule>
  </conditionalFormatting>
  <conditionalFormatting sqref="AI28:AK28">
    <cfRule type="notContainsBlanks" dxfId="230" priority="9">
      <formula>LEN(TRIM(AI28))&gt;0</formula>
    </cfRule>
  </conditionalFormatting>
  <conditionalFormatting sqref="AI30:AK30">
    <cfRule type="expression" dxfId="229" priority="11">
      <formula>NOT(ISBLANK($A28))</formula>
    </cfRule>
  </conditionalFormatting>
  <conditionalFormatting sqref="AI30:AK30">
    <cfRule type="notContainsBlanks" dxfId="228" priority="8">
      <formula>LEN(TRIM(AI30))&gt;0</formula>
    </cfRule>
  </conditionalFormatting>
  <conditionalFormatting sqref="AI31:AK31">
    <cfRule type="notContainsBlanks" dxfId="227" priority="6">
      <formula>LEN(TRIM(AI31))&gt;0</formula>
    </cfRule>
  </conditionalFormatting>
  <conditionalFormatting sqref="AI31:AK31">
    <cfRule type="expression" dxfId="226" priority="7">
      <formula>NOT(ISBLANK(OFFSET($A27,1,0)))</formula>
    </cfRule>
  </conditionalFormatting>
  <conditionalFormatting sqref="AI29:AK29">
    <cfRule type="notContainsBlanks" dxfId="225" priority="4">
      <formula>LEN(TRIM(AI29))&gt;0</formula>
    </cfRule>
  </conditionalFormatting>
  <conditionalFormatting sqref="AI29:AK29">
    <cfRule type="expression" dxfId="224" priority="5">
      <formula>NOT(ISBLANK(OFFSET($A27,1,0)))</formula>
    </cfRule>
  </conditionalFormatting>
  <conditionalFormatting sqref="AL31:AN31">
    <cfRule type="expression" dxfId="223" priority="3">
      <formula>NOT(ISBLANK(OFFSET($A27,1,0)))</formula>
    </cfRule>
  </conditionalFormatting>
  <conditionalFormatting sqref="AL31:AN31">
    <cfRule type="notContainsBlanks" dxfId="222" priority="2">
      <formula>LEN(TRIM(AL31))&gt;0</formula>
    </cfRule>
  </conditionalFormatting>
  <conditionalFormatting sqref="AL31:AN31">
    <cfRule type="expression" dxfId="221" priority="1">
      <formula>ISBLANK($A28)</formula>
    </cfRule>
  </conditionalFormatting>
  <dataValidations count="1">
    <dataValidation type="whole" allowBlank="1" showInputMessage="1" showErrorMessage="1" error="This Remarks section is limited to 5." sqref="A34:A40" xr:uid="{8D232FC5-7D48-4795-9997-ECF0596ACA8A}">
      <formula1>1</formula1>
      <formula2>99</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1">
    <pageSetUpPr fitToPage="1"/>
  </sheetPr>
  <dimension ref="A1:DG55"/>
  <sheetViews>
    <sheetView topLeftCell="A10" zoomScaleNormal="100" workbookViewId="0">
      <selection sqref="A1:C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4" ht="12" customHeight="1" x14ac:dyDescent="0.25">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681</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row>
    <row r="6" spans="1:84" ht="12" customHeight="1" thickBot="1" x14ac:dyDescent="0.3">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5"/>
      <c r="BT6" s="5"/>
      <c r="BU6" s="5"/>
      <c r="BV6" s="5"/>
      <c r="BW6" s="5"/>
      <c r="BX6" s="5"/>
      <c r="BY6" s="5"/>
      <c r="BZ6" s="5"/>
      <c r="CA6" s="5"/>
      <c r="CB6" s="5"/>
      <c r="CC6" s="5"/>
      <c r="CD6" s="5"/>
      <c r="CE6" s="5"/>
      <c r="CF6" s="5"/>
    </row>
    <row r="7" spans="1:84" ht="12" customHeight="1" thickBot="1" x14ac:dyDescent="0.3">
      <c r="A7" s="1371" t="s">
        <v>48</v>
      </c>
      <c r="B7" s="1371"/>
      <c r="C7" s="1371"/>
      <c r="D7" s="1371"/>
      <c r="E7" s="1371"/>
      <c r="F7" s="879"/>
      <c r="G7" s="879"/>
      <c r="H7" s="879"/>
      <c r="I7" s="879"/>
      <c r="J7" s="879"/>
      <c r="K7" s="879"/>
      <c r="L7" s="879"/>
      <c r="M7" s="879"/>
      <c r="N7" s="879"/>
      <c r="O7" s="879"/>
      <c r="P7" s="879"/>
      <c r="Q7" s="6"/>
      <c r="R7" s="6"/>
      <c r="S7" s="6"/>
      <c r="T7" s="6"/>
      <c r="U7" s="6"/>
      <c r="V7" s="6"/>
      <c r="W7" s="6"/>
      <c r="X7" s="6"/>
      <c r="Y7" s="6"/>
      <c r="Z7" s="6"/>
      <c r="AA7" s="6"/>
      <c r="AB7" s="6"/>
      <c r="AC7" s="6"/>
      <c r="AD7" s="6"/>
      <c r="AE7" s="6"/>
      <c r="AF7" s="6"/>
      <c r="AG7" s="2449"/>
      <c r="AH7" s="2449"/>
      <c r="AI7" s="2449"/>
      <c r="AJ7" s="2449"/>
      <c r="AK7" s="2449"/>
      <c r="AL7" s="2535"/>
      <c r="AM7" s="2535"/>
      <c r="AN7" s="2535"/>
      <c r="AO7" s="2535"/>
      <c r="AP7" s="2535"/>
      <c r="AQ7" s="2535"/>
      <c r="AR7" s="2535"/>
      <c r="AS7" s="2535"/>
      <c r="AT7" s="2535"/>
      <c r="AU7" s="2535"/>
      <c r="AV7" s="2535"/>
      <c r="AW7" s="96"/>
      <c r="AX7" s="1276" t="s">
        <v>696</v>
      </c>
      <c r="AY7" s="1277"/>
      <c r="AZ7" s="1277"/>
      <c r="BA7" s="1277"/>
      <c r="BB7" s="1277"/>
      <c r="BC7" s="1277"/>
      <c r="BD7" s="1277"/>
      <c r="BE7" s="1277"/>
      <c r="BF7" s="1277"/>
      <c r="BG7" s="1277"/>
      <c r="BH7" s="1277"/>
      <c r="BI7" s="1277"/>
      <c r="BJ7" s="1277"/>
      <c r="BK7" s="1277"/>
      <c r="BL7" s="1278"/>
      <c r="BM7" s="5"/>
      <c r="BN7" s="5"/>
      <c r="BO7" s="5"/>
      <c r="BP7" s="5"/>
      <c r="BQ7" s="5"/>
      <c r="BR7" s="5"/>
      <c r="BS7" s="5"/>
      <c r="BT7" s="5"/>
      <c r="BU7" s="5"/>
      <c r="BV7" s="5"/>
      <c r="BW7" s="5"/>
      <c r="BX7" s="5"/>
      <c r="BY7" s="5"/>
      <c r="BZ7" s="5"/>
      <c r="CA7" s="5"/>
      <c r="CB7" s="5"/>
      <c r="CC7" s="5"/>
      <c r="CD7" s="5"/>
      <c r="CE7" s="5"/>
      <c r="CF7" s="5"/>
    </row>
    <row r="8" spans="1:84" ht="12" customHeight="1" thickTop="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73"/>
      <c r="AY8" s="974"/>
      <c r="AZ8" s="974"/>
      <c r="BA8" s="974"/>
      <c r="BB8" s="975"/>
      <c r="BC8" s="976"/>
      <c r="BD8" s="974"/>
      <c r="BE8" s="974"/>
      <c r="BF8" s="974"/>
      <c r="BG8" s="975"/>
      <c r="BH8" s="976"/>
      <c r="BI8" s="974"/>
      <c r="BJ8" s="974"/>
      <c r="BK8" s="974"/>
      <c r="BL8" s="977"/>
      <c r="BM8" s="5"/>
      <c r="BN8" s="5"/>
      <c r="BO8" s="5"/>
      <c r="BP8" s="5"/>
      <c r="BQ8" s="5"/>
      <c r="BR8" s="5"/>
      <c r="BS8" s="5"/>
      <c r="BT8" s="5"/>
      <c r="BU8" s="5"/>
      <c r="BV8" s="5"/>
      <c r="BW8" s="5"/>
      <c r="BX8" s="5"/>
      <c r="BY8" s="5"/>
      <c r="BZ8" s="5"/>
      <c r="CA8" s="5"/>
      <c r="CB8" s="5"/>
      <c r="CC8" s="5"/>
      <c r="CD8" s="5"/>
      <c r="CE8" s="5"/>
      <c r="CF8" s="5"/>
    </row>
    <row r="9" spans="1:84" ht="12" customHeight="1" thickBot="1" x14ac:dyDescent="0.3">
      <c r="A9" s="1334" t="s">
        <v>367</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62"/>
      <c r="AK9" s="37"/>
      <c r="AL9" s="37"/>
      <c r="AM9" s="37"/>
      <c r="AN9" s="37"/>
      <c r="AO9" s="37"/>
      <c r="AP9" s="37"/>
      <c r="AQ9" s="37"/>
      <c r="AR9" s="37"/>
      <c r="AS9" s="37"/>
      <c r="AT9" s="37"/>
      <c r="AU9" s="37"/>
      <c r="AV9" s="37"/>
      <c r="AW9" s="96"/>
      <c r="AX9" s="969"/>
      <c r="AY9" s="945"/>
      <c r="AZ9" s="945"/>
      <c r="BA9" s="945"/>
      <c r="BB9" s="946"/>
      <c r="BC9" s="944"/>
      <c r="BD9" s="945"/>
      <c r="BE9" s="945"/>
      <c r="BF9" s="945"/>
      <c r="BG9" s="946"/>
      <c r="BH9" s="944"/>
      <c r="BI9" s="945"/>
      <c r="BJ9" s="945"/>
      <c r="BK9" s="945"/>
      <c r="BL9" s="949"/>
      <c r="BM9" s="5"/>
      <c r="BN9" s="5"/>
      <c r="BO9" s="5"/>
      <c r="BP9" s="272"/>
      <c r="BQ9" s="272"/>
      <c r="BR9" s="272"/>
      <c r="BS9" s="272"/>
      <c r="BT9" s="272"/>
      <c r="BU9" s="272"/>
      <c r="BV9" s="5"/>
      <c r="BW9" s="5"/>
      <c r="BX9" s="5"/>
      <c r="BY9" s="5"/>
      <c r="BZ9" s="5"/>
      <c r="CA9" s="5"/>
      <c r="CB9" s="5"/>
      <c r="CC9" s="5"/>
      <c r="CD9" s="5"/>
      <c r="CE9" s="5"/>
      <c r="CF9" s="5"/>
    </row>
    <row r="10" spans="1:84" ht="12.75" customHeight="1" thickTop="1" x14ac:dyDescent="0.25">
      <c r="A10" s="2340" t="s">
        <v>428</v>
      </c>
      <c r="B10" s="2337"/>
      <c r="C10" s="2337"/>
      <c r="D10" s="2337"/>
      <c r="E10" s="2337"/>
      <c r="F10" s="2337"/>
      <c r="G10" s="2338"/>
      <c r="H10" s="2336" t="s">
        <v>427</v>
      </c>
      <c r="I10" s="2337"/>
      <c r="J10" s="2337"/>
      <c r="K10" s="2337"/>
      <c r="L10" s="2337"/>
      <c r="M10" s="2338"/>
      <c r="N10" s="2344" t="s">
        <v>426</v>
      </c>
      <c r="O10" s="2345"/>
      <c r="P10" s="2346"/>
      <c r="Q10" s="1972" t="s">
        <v>425</v>
      </c>
      <c r="R10" s="1972"/>
      <c r="S10" s="1972"/>
      <c r="T10" s="1972"/>
      <c r="U10" s="1972"/>
      <c r="V10" s="1972"/>
      <c r="W10" s="1972" t="s">
        <v>424</v>
      </c>
      <c r="X10" s="1972"/>
      <c r="Y10" s="1972"/>
      <c r="Z10" s="1972"/>
      <c r="AA10" s="1972"/>
      <c r="AB10" s="1972"/>
      <c r="AC10" s="2336" t="s">
        <v>433</v>
      </c>
      <c r="AD10" s="2337"/>
      <c r="AE10" s="2338"/>
      <c r="AF10" s="2336" t="s">
        <v>39</v>
      </c>
      <c r="AG10" s="2337"/>
      <c r="AH10" s="2337"/>
      <c r="AI10" s="2337"/>
      <c r="AJ10" s="2360"/>
      <c r="AK10" s="37"/>
      <c r="AL10" s="37"/>
      <c r="AM10" s="37"/>
      <c r="AN10" s="37"/>
      <c r="AO10" s="37"/>
      <c r="AP10" s="37"/>
      <c r="AQ10" s="37"/>
      <c r="AR10" s="37"/>
      <c r="AS10" s="37"/>
      <c r="AT10" s="37"/>
      <c r="AU10" s="37"/>
      <c r="AV10" s="37"/>
      <c r="AW10" s="96"/>
      <c r="AX10" s="969"/>
      <c r="AY10" s="945"/>
      <c r="AZ10" s="945"/>
      <c r="BA10" s="945"/>
      <c r="BB10" s="946"/>
      <c r="BC10" s="944"/>
      <c r="BD10" s="945"/>
      <c r="BE10" s="945"/>
      <c r="BF10" s="945"/>
      <c r="BG10" s="946"/>
      <c r="BH10" s="944"/>
      <c r="BI10" s="945"/>
      <c r="BJ10" s="945"/>
      <c r="BK10" s="945"/>
      <c r="BL10" s="949"/>
      <c r="BM10" s="5"/>
      <c r="BN10" s="5"/>
      <c r="BO10" s="5"/>
      <c r="BP10" s="272"/>
      <c r="BQ10" s="272"/>
      <c r="BR10" s="272"/>
      <c r="BS10" s="272"/>
      <c r="BT10" s="272"/>
      <c r="BU10" s="272"/>
      <c r="BV10" s="5"/>
      <c r="BW10" s="5"/>
      <c r="BX10" s="5"/>
      <c r="BY10" s="5"/>
      <c r="BZ10" s="5"/>
      <c r="CA10" s="5"/>
      <c r="CB10" s="5"/>
      <c r="CC10" s="5"/>
      <c r="CD10" s="5"/>
      <c r="CE10" s="5"/>
      <c r="CF10" s="5"/>
    </row>
    <row r="11" spans="1:84" ht="12" customHeight="1" x14ac:dyDescent="0.25">
      <c r="A11" s="2340"/>
      <c r="B11" s="2337"/>
      <c r="C11" s="2337"/>
      <c r="D11" s="2337"/>
      <c r="E11" s="2337"/>
      <c r="F11" s="2337"/>
      <c r="G11" s="2338"/>
      <c r="H11" s="2336"/>
      <c r="I11" s="2337"/>
      <c r="J11" s="2337"/>
      <c r="K11" s="2337"/>
      <c r="L11" s="2337"/>
      <c r="M11" s="2338"/>
      <c r="N11" s="2344"/>
      <c r="O11" s="2345"/>
      <c r="P11" s="2346"/>
      <c r="Q11" s="2341" t="s">
        <v>281</v>
      </c>
      <c r="R11" s="2342"/>
      <c r="S11" s="2343"/>
      <c r="T11" s="2341" t="s">
        <v>282</v>
      </c>
      <c r="U11" s="2342"/>
      <c r="V11" s="2343"/>
      <c r="W11" s="2341" t="s">
        <v>281</v>
      </c>
      <c r="X11" s="2342"/>
      <c r="Y11" s="2343"/>
      <c r="Z11" s="2341" t="s">
        <v>282</v>
      </c>
      <c r="AA11" s="2342"/>
      <c r="AB11" s="2343"/>
      <c r="AC11" s="2336"/>
      <c r="AD11" s="2337"/>
      <c r="AE11" s="2338"/>
      <c r="AF11" s="2361"/>
      <c r="AG11" s="2362"/>
      <c r="AH11" s="2362"/>
      <c r="AI11" s="2362"/>
      <c r="AJ11" s="2363"/>
      <c r="AK11" s="37"/>
      <c r="AL11" s="37"/>
      <c r="AM11" s="37"/>
      <c r="AN11" s="37"/>
      <c r="AO11" s="37"/>
      <c r="AP11" s="37"/>
      <c r="AQ11" s="37"/>
      <c r="AR11" s="37"/>
      <c r="AS11" s="37"/>
      <c r="AT11" s="37"/>
      <c r="AU11" s="37"/>
      <c r="AV11" s="37"/>
      <c r="AW11" s="96"/>
      <c r="AX11" s="969"/>
      <c r="AY11" s="945"/>
      <c r="AZ11" s="945"/>
      <c r="BA11" s="945"/>
      <c r="BB11" s="946"/>
      <c r="BC11" s="944"/>
      <c r="BD11" s="945"/>
      <c r="BE11" s="945"/>
      <c r="BF11" s="945"/>
      <c r="BG11" s="946"/>
      <c r="BH11" s="944"/>
      <c r="BI11" s="945"/>
      <c r="BJ11" s="945"/>
      <c r="BK11" s="945"/>
      <c r="BL11" s="949"/>
      <c r="BM11" s="5"/>
      <c r="BN11" s="5"/>
      <c r="BO11" s="5"/>
      <c r="BP11" s="272"/>
      <c r="BQ11" s="272"/>
      <c r="BR11" s="272"/>
      <c r="BS11" s="272"/>
      <c r="BT11" s="272"/>
      <c r="BU11" s="272"/>
      <c r="BV11" s="5"/>
      <c r="BW11" s="5"/>
      <c r="BX11" s="5"/>
      <c r="BY11" s="5"/>
      <c r="BZ11" s="5"/>
      <c r="CA11" s="5"/>
      <c r="CB11" s="5"/>
      <c r="CC11" s="5"/>
      <c r="CD11" s="5"/>
      <c r="CE11" s="5"/>
      <c r="CF11" s="5"/>
    </row>
    <row r="12" spans="1:84" ht="12.75" customHeight="1" x14ac:dyDescent="0.25">
      <c r="A12" s="2347"/>
      <c r="B12" s="2348"/>
      <c r="C12" s="2348"/>
      <c r="D12" s="2348"/>
      <c r="E12" s="2348"/>
      <c r="F12" s="2348"/>
      <c r="G12" s="2349"/>
      <c r="H12" s="2536" t="s">
        <v>102</v>
      </c>
      <c r="I12" s="2537"/>
      <c r="J12" s="2537"/>
      <c r="K12" s="2537"/>
      <c r="L12" s="2537"/>
      <c r="M12" s="2538"/>
      <c r="N12" s="2539"/>
      <c r="O12" s="2539"/>
      <c r="P12" s="2539"/>
      <c r="Q12" s="2540"/>
      <c r="R12" s="2540"/>
      <c r="S12" s="2540"/>
      <c r="T12" s="2541" t="str">
        <f>IF($A12&lt;&gt;"","---","")</f>
        <v/>
      </c>
      <c r="U12" s="2542"/>
      <c r="V12" s="2542"/>
      <c r="W12" s="2540"/>
      <c r="X12" s="2540"/>
      <c r="Y12" s="2540"/>
      <c r="Z12" s="2541" t="str">
        <f>IF($A12&lt;&gt;"","---","")</f>
        <v/>
      </c>
      <c r="AA12" s="2542"/>
      <c r="AB12" s="2542"/>
      <c r="AC12" s="2546"/>
      <c r="AD12" s="2546"/>
      <c r="AE12" s="2546"/>
      <c r="AF12" s="2543"/>
      <c r="AG12" s="2544"/>
      <c r="AH12" s="2544"/>
      <c r="AI12" s="2544"/>
      <c r="AJ12" s="2545"/>
      <c r="AK12" s="37"/>
      <c r="AL12" s="37"/>
      <c r="AM12" s="37"/>
      <c r="AN12" s="37"/>
      <c r="AO12" s="37"/>
      <c r="AP12" s="37"/>
      <c r="AQ12" s="37"/>
      <c r="AR12" s="37"/>
      <c r="AS12" s="37"/>
      <c r="AT12" s="37"/>
      <c r="AU12" s="37"/>
      <c r="AV12" s="37"/>
      <c r="AW12" s="96"/>
      <c r="AX12" s="969"/>
      <c r="AY12" s="945"/>
      <c r="AZ12" s="945"/>
      <c r="BA12" s="945"/>
      <c r="BB12" s="946"/>
      <c r="BC12" s="944"/>
      <c r="BD12" s="945"/>
      <c r="BE12" s="945"/>
      <c r="BF12" s="945"/>
      <c r="BG12" s="946"/>
      <c r="BH12" s="944"/>
      <c r="BI12" s="945"/>
      <c r="BJ12" s="945"/>
      <c r="BK12" s="945"/>
      <c r="BL12" s="949"/>
      <c r="BM12" s="5"/>
      <c r="BN12" s="5"/>
      <c r="BO12" s="5"/>
      <c r="BP12" s="5"/>
      <c r="BQ12" s="5"/>
      <c r="BR12" s="5"/>
      <c r="BS12" s="5"/>
      <c r="BT12" s="5"/>
      <c r="BU12" s="5"/>
      <c r="BV12" s="5"/>
      <c r="BW12" s="5"/>
      <c r="BX12" s="5"/>
      <c r="BY12" s="5"/>
      <c r="BZ12" s="5"/>
      <c r="CA12" s="5"/>
      <c r="CB12" s="5"/>
      <c r="CC12" s="5"/>
      <c r="CD12" s="5"/>
      <c r="CE12" s="5"/>
      <c r="CF12" s="5"/>
    </row>
    <row r="13" spans="1:84" ht="12" customHeight="1" thickBot="1" x14ac:dyDescent="0.3">
      <c r="A13" s="2350"/>
      <c r="B13" s="2351"/>
      <c r="C13" s="2351"/>
      <c r="D13" s="2351"/>
      <c r="E13" s="2351"/>
      <c r="F13" s="2351"/>
      <c r="G13" s="2352"/>
      <c r="H13" s="2329" t="s">
        <v>101</v>
      </c>
      <c r="I13" s="2330"/>
      <c r="J13" s="2330"/>
      <c r="K13" s="2330"/>
      <c r="L13" s="2330"/>
      <c r="M13" s="2331"/>
      <c r="N13" s="950"/>
      <c r="O13" s="950"/>
      <c r="P13" s="950"/>
      <c r="Q13" s="933"/>
      <c r="R13" s="933"/>
      <c r="S13" s="933"/>
      <c r="T13" s="1317" t="str">
        <f>IF($A12&lt;&gt;"","---","")</f>
        <v/>
      </c>
      <c r="U13" s="1318"/>
      <c r="V13" s="1318"/>
      <c r="W13" s="933"/>
      <c r="X13" s="933"/>
      <c r="Y13" s="933"/>
      <c r="Z13" s="1317" t="str">
        <f>IF($A12&lt;&gt;"","---","")</f>
        <v/>
      </c>
      <c r="AA13" s="1318"/>
      <c r="AB13" s="1318"/>
      <c r="AC13" s="1684" t="str">
        <f>IF(N13*1.085*(W13-Q13)/1000=0,"",N13*1.085*(W13-Q13)/1000)</f>
        <v/>
      </c>
      <c r="AD13" s="1684"/>
      <c r="AE13" s="1684"/>
      <c r="AF13" s="935"/>
      <c r="AG13" s="936"/>
      <c r="AH13" s="936"/>
      <c r="AI13" s="936"/>
      <c r="AJ13" s="937"/>
      <c r="AK13" s="37"/>
      <c r="AL13" s="37"/>
      <c r="AM13" s="37"/>
      <c r="AN13" s="37"/>
      <c r="AO13" s="37"/>
      <c r="AP13" s="37"/>
      <c r="AQ13" s="37"/>
      <c r="AR13" s="37"/>
      <c r="AS13" s="37"/>
      <c r="AT13" s="37"/>
      <c r="AU13" s="37"/>
      <c r="AV13" s="37"/>
      <c r="AW13" s="96"/>
      <c r="AX13" s="952"/>
      <c r="AY13" s="942"/>
      <c r="AZ13" s="942"/>
      <c r="BA13" s="942"/>
      <c r="BB13" s="943"/>
      <c r="BC13" s="941"/>
      <c r="BD13" s="942"/>
      <c r="BE13" s="942"/>
      <c r="BF13" s="942"/>
      <c r="BG13" s="943"/>
      <c r="BH13" s="941"/>
      <c r="BI13" s="942"/>
      <c r="BJ13" s="942"/>
      <c r="BK13" s="942"/>
      <c r="BL13" s="951"/>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2347"/>
      <c r="B14" s="2348"/>
      <c r="C14" s="2348"/>
      <c r="D14" s="2348"/>
      <c r="E14" s="2348"/>
      <c r="F14" s="2348"/>
      <c r="G14" s="2349"/>
      <c r="H14" s="2536" t="s">
        <v>102</v>
      </c>
      <c r="I14" s="2537"/>
      <c r="J14" s="2537"/>
      <c r="K14" s="2537"/>
      <c r="L14" s="2537"/>
      <c r="M14" s="2538"/>
      <c r="N14" s="2539"/>
      <c r="O14" s="2539"/>
      <c r="P14" s="2539"/>
      <c r="Q14" s="2540"/>
      <c r="R14" s="2540"/>
      <c r="S14" s="2540"/>
      <c r="T14" s="2541" t="str">
        <f>IF($A14&lt;&gt;"","---","")</f>
        <v/>
      </c>
      <c r="U14" s="2542"/>
      <c r="V14" s="2542"/>
      <c r="W14" s="2540"/>
      <c r="X14" s="2540"/>
      <c r="Y14" s="2540"/>
      <c r="Z14" s="2541" t="str">
        <f>IF($A14&lt;&gt;"","---","")</f>
        <v/>
      </c>
      <c r="AA14" s="2542"/>
      <c r="AB14" s="2542"/>
      <c r="AC14" s="2546"/>
      <c r="AD14" s="2546"/>
      <c r="AE14" s="2546"/>
      <c r="AF14" s="2543"/>
      <c r="AG14" s="2544"/>
      <c r="AH14" s="2544"/>
      <c r="AI14" s="2544"/>
      <c r="AJ14" s="2545"/>
      <c r="AK14" s="37"/>
      <c r="AL14" s="37"/>
      <c r="AM14" s="37"/>
      <c r="AN14" s="37"/>
      <c r="AO14" s="37"/>
      <c r="AP14" s="37"/>
      <c r="AQ14" s="37"/>
      <c r="AR14" s="37"/>
      <c r="AS14" s="37"/>
      <c r="AT14" s="37"/>
      <c r="AU14" s="37"/>
      <c r="AV14" s="37"/>
      <c r="AW14" s="96"/>
      <c r="AX14" s="96"/>
      <c r="AY14" s="226"/>
      <c r="AZ14" s="226"/>
      <c r="BA14" s="226"/>
      <c r="BB14" s="226"/>
      <c r="BC14" s="226"/>
      <c r="BD14" s="226"/>
      <c r="BE14" s="226"/>
      <c r="BF14" s="226"/>
      <c r="BG14" s="96"/>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2350"/>
      <c r="B15" s="2351"/>
      <c r="C15" s="2351"/>
      <c r="D15" s="2351"/>
      <c r="E15" s="2351"/>
      <c r="F15" s="2351"/>
      <c r="G15" s="2352"/>
      <c r="H15" s="2329" t="s">
        <v>101</v>
      </c>
      <c r="I15" s="2330"/>
      <c r="J15" s="2330"/>
      <c r="K15" s="2330"/>
      <c r="L15" s="2330"/>
      <c r="M15" s="2331"/>
      <c r="N15" s="2339"/>
      <c r="O15" s="2339"/>
      <c r="P15" s="2339"/>
      <c r="Q15" s="933"/>
      <c r="R15" s="933"/>
      <c r="S15" s="933"/>
      <c r="T15" s="1317" t="str">
        <f>IF($A14&lt;&gt;"","---","")</f>
        <v/>
      </c>
      <c r="U15" s="1318"/>
      <c r="V15" s="1318"/>
      <c r="W15" s="933"/>
      <c r="X15" s="933"/>
      <c r="Y15" s="933"/>
      <c r="Z15" s="1317" t="str">
        <f>IF($A14&lt;&gt;"","---","")</f>
        <v/>
      </c>
      <c r="AA15" s="1318"/>
      <c r="AB15" s="1318"/>
      <c r="AC15" s="1684" t="str">
        <f>IF(N15*1.085*(W15-Q15)/1000=0,"",N15*1.085*(W15-Q15)/1000)</f>
        <v/>
      </c>
      <c r="AD15" s="1684"/>
      <c r="AE15" s="1684"/>
      <c r="AF15" s="935"/>
      <c r="AG15" s="936"/>
      <c r="AH15" s="936"/>
      <c r="AI15" s="936"/>
      <c r="AJ15" s="937"/>
      <c r="AK15" s="37"/>
      <c r="AL15" s="37"/>
      <c r="AM15" s="37"/>
      <c r="AN15" s="37"/>
      <c r="AO15" s="37"/>
      <c r="AP15" s="37"/>
      <c r="AQ15" s="37"/>
      <c r="AR15" s="37"/>
      <c r="AS15" s="37"/>
      <c r="AT15" s="37"/>
      <c r="AU15" s="37"/>
      <c r="AV15" s="37"/>
      <c r="AW15" s="96"/>
      <c r="AX15" s="96"/>
      <c r="AY15" s="226"/>
      <c r="AZ15" s="226"/>
      <c r="BA15" s="226"/>
      <c r="BB15" s="226"/>
      <c r="BC15" s="226"/>
      <c r="BD15" s="226"/>
      <c r="BE15" s="226"/>
      <c r="BF15" s="226"/>
      <c r="BG15" s="96"/>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2347"/>
      <c r="B16" s="2348"/>
      <c r="C16" s="2348"/>
      <c r="D16" s="2348"/>
      <c r="E16" s="2348"/>
      <c r="F16" s="2348"/>
      <c r="G16" s="2349"/>
      <c r="H16" s="2536" t="s">
        <v>102</v>
      </c>
      <c r="I16" s="2537"/>
      <c r="J16" s="2537"/>
      <c r="K16" s="2537"/>
      <c r="L16" s="2537"/>
      <c r="M16" s="2538"/>
      <c r="N16" s="2539"/>
      <c r="O16" s="2539"/>
      <c r="P16" s="2539"/>
      <c r="Q16" s="2540"/>
      <c r="R16" s="2540"/>
      <c r="S16" s="2540"/>
      <c r="T16" s="2541" t="str">
        <f>IF($A16&lt;&gt;"","---","")</f>
        <v/>
      </c>
      <c r="U16" s="2542"/>
      <c r="V16" s="2542"/>
      <c r="W16" s="2540"/>
      <c r="X16" s="2540"/>
      <c r="Y16" s="2540"/>
      <c r="Z16" s="2541" t="str">
        <f>IF($A16&lt;&gt;"","---","")</f>
        <v/>
      </c>
      <c r="AA16" s="2542"/>
      <c r="AB16" s="2542"/>
      <c r="AC16" s="2546"/>
      <c r="AD16" s="2546"/>
      <c r="AE16" s="2546"/>
      <c r="AF16" s="2543"/>
      <c r="AG16" s="2544"/>
      <c r="AH16" s="2544"/>
      <c r="AI16" s="2544"/>
      <c r="AJ16" s="2545"/>
      <c r="AK16" s="37"/>
      <c r="AL16" s="37"/>
      <c r="AM16" s="37"/>
      <c r="AN16" s="37"/>
      <c r="AO16" s="37"/>
      <c r="AP16" s="37"/>
      <c r="AQ16" s="37"/>
      <c r="AR16" s="37"/>
      <c r="AS16" s="37"/>
      <c r="AT16" s="37"/>
      <c r="AU16" s="37"/>
      <c r="AV16" s="37"/>
      <c r="AW16" s="96"/>
      <c r="AX16" s="96"/>
      <c r="AY16" s="226"/>
      <c r="AZ16" s="226"/>
      <c r="BA16" s="226"/>
      <c r="BB16" s="226"/>
      <c r="BC16" s="226"/>
      <c r="BD16" s="226"/>
      <c r="BE16" s="226"/>
      <c r="BF16" s="226"/>
      <c r="BG16" s="96"/>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2350"/>
      <c r="B17" s="2351"/>
      <c r="C17" s="2351"/>
      <c r="D17" s="2351"/>
      <c r="E17" s="2351"/>
      <c r="F17" s="2351"/>
      <c r="G17" s="2352"/>
      <c r="H17" s="2329" t="s">
        <v>101</v>
      </c>
      <c r="I17" s="2330"/>
      <c r="J17" s="2330"/>
      <c r="K17" s="2330"/>
      <c r="L17" s="2330"/>
      <c r="M17" s="2331"/>
      <c r="N17" s="2339"/>
      <c r="O17" s="2339"/>
      <c r="P17" s="2339"/>
      <c r="Q17" s="933"/>
      <c r="R17" s="933"/>
      <c r="S17" s="933"/>
      <c r="T17" s="1317" t="str">
        <f>IF($A16&lt;&gt;"","---","")</f>
        <v/>
      </c>
      <c r="U17" s="1318"/>
      <c r="V17" s="1318"/>
      <c r="W17" s="933"/>
      <c r="X17" s="933"/>
      <c r="Y17" s="933"/>
      <c r="Z17" s="1317" t="str">
        <f>IF($A16&lt;&gt;"","---","")</f>
        <v/>
      </c>
      <c r="AA17" s="1318"/>
      <c r="AB17" s="1318"/>
      <c r="AC17" s="1684" t="str">
        <f>IF(N17*1.085*(W17-Q17)/1000=0,"",N17*1.085*(W17-Q17)/1000)</f>
        <v/>
      </c>
      <c r="AD17" s="1684"/>
      <c r="AE17" s="1684"/>
      <c r="AF17" s="935"/>
      <c r="AG17" s="936"/>
      <c r="AH17" s="936"/>
      <c r="AI17" s="936"/>
      <c r="AJ17" s="937"/>
      <c r="AK17" s="37"/>
      <c r="AL17" s="37"/>
      <c r="AM17" s="37"/>
      <c r="AN17" s="37"/>
      <c r="AO17" s="37"/>
      <c r="AP17" s="37"/>
      <c r="AQ17" s="37"/>
      <c r="AR17" s="37"/>
      <c r="AS17" s="37"/>
      <c r="AT17" s="37"/>
      <c r="AU17" s="37"/>
      <c r="AV17" s="37"/>
      <c r="AW17" s="96"/>
      <c r="AX17" s="96"/>
      <c r="AY17" s="226"/>
      <c r="AZ17" s="226"/>
      <c r="BA17" s="226"/>
      <c r="BB17" s="226"/>
      <c r="BC17" s="226"/>
      <c r="BD17" s="226"/>
      <c r="BE17" s="226"/>
      <c r="BF17" s="226"/>
      <c r="BG17" s="96"/>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2347"/>
      <c r="B18" s="2348"/>
      <c r="C18" s="2348"/>
      <c r="D18" s="2348"/>
      <c r="E18" s="2348"/>
      <c r="F18" s="2348"/>
      <c r="G18" s="2349"/>
      <c r="H18" s="2536" t="s">
        <v>102</v>
      </c>
      <c r="I18" s="2537"/>
      <c r="J18" s="2537"/>
      <c r="K18" s="2537"/>
      <c r="L18" s="2537"/>
      <c r="M18" s="2538"/>
      <c r="N18" s="2539"/>
      <c r="O18" s="2539"/>
      <c r="P18" s="2539"/>
      <c r="Q18" s="2540"/>
      <c r="R18" s="2540"/>
      <c r="S18" s="2540"/>
      <c r="T18" s="2541" t="str">
        <f>IF($A18&lt;&gt;"","---","")</f>
        <v/>
      </c>
      <c r="U18" s="2542"/>
      <c r="V18" s="2542"/>
      <c r="W18" s="2540"/>
      <c r="X18" s="2540"/>
      <c r="Y18" s="2540"/>
      <c r="Z18" s="2541" t="str">
        <f>IF($A18&lt;&gt;"","---","")</f>
        <v/>
      </c>
      <c r="AA18" s="2542"/>
      <c r="AB18" s="2542"/>
      <c r="AC18" s="2546"/>
      <c r="AD18" s="2546"/>
      <c r="AE18" s="2546"/>
      <c r="AF18" s="2543"/>
      <c r="AG18" s="2544"/>
      <c r="AH18" s="2544"/>
      <c r="AI18" s="2544"/>
      <c r="AJ18" s="2545"/>
      <c r="AK18" s="37"/>
      <c r="AL18" s="37"/>
      <c r="AM18" s="37"/>
      <c r="AN18" s="37"/>
      <c r="AO18" s="37"/>
      <c r="AP18" s="37"/>
      <c r="AQ18" s="37"/>
      <c r="AR18" s="37"/>
      <c r="AS18" s="37"/>
      <c r="AT18" s="37"/>
      <c r="AU18" s="37"/>
      <c r="AV18" s="37"/>
      <c r="AW18" s="96"/>
      <c r="AX18" s="96"/>
      <c r="AY18" s="226"/>
      <c r="AZ18" s="226"/>
      <c r="BA18" s="226"/>
      <c r="BB18" s="226"/>
      <c r="BC18" s="226"/>
      <c r="BD18" s="226"/>
      <c r="BE18" s="226"/>
      <c r="BF18" s="226"/>
      <c r="BG18" s="96"/>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2350"/>
      <c r="B19" s="2351"/>
      <c r="C19" s="2351"/>
      <c r="D19" s="2351"/>
      <c r="E19" s="2351"/>
      <c r="F19" s="2351"/>
      <c r="G19" s="2352"/>
      <c r="H19" s="2329" t="s">
        <v>101</v>
      </c>
      <c r="I19" s="2330"/>
      <c r="J19" s="2330"/>
      <c r="K19" s="2330"/>
      <c r="L19" s="2330"/>
      <c r="M19" s="2331"/>
      <c r="N19" s="2339"/>
      <c r="O19" s="2339"/>
      <c r="P19" s="2339"/>
      <c r="Q19" s="933"/>
      <c r="R19" s="933"/>
      <c r="S19" s="933"/>
      <c r="T19" s="1317" t="str">
        <f>IF($A18&lt;&gt;"","---","")</f>
        <v/>
      </c>
      <c r="U19" s="1318"/>
      <c r="V19" s="1318"/>
      <c r="W19" s="933"/>
      <c r="X19" s="933"/>
      <c r="Y19" s="933"/>
      <c r="Z19" s="1317" t="str">
        <f>IF($A18&lt;&gt;"","---","")</f>
        <v/>
      </c>
      <c r="AA19" s="1318"/>
      <c r="AB19" s="1318"/>
      <c r="AC19" s="1684" t="str">
        <f>IF(N19*1.085*(W19-Q19)/1000=0,"",N19*1.085*(W19-Q19)/1000)</f>
        <v/>
      </c>
      <c r="AD19" s="1684"/>
      <c r="AE19" s="1684"/>
      <c r="AF19" s="935"/>
      <c r="AG19" s="936"/>
      <c r="AH19" s="936"/>
      <c r="AI19" s="936"/>
      <c r="AJ19" s="937"/>
      <c r="AK19" s="37"/>
      <c r="AL19" s="37"/>
      <c r="AM19" s="37"/>
      <c r="AN19" s="37"/>
      <c r="AO19" s="37"/>
      <c r="AP19" s="37"/>
      <c r="AQ19" s="37"/>
      <c r="AR19" s="37"/>
      <c r="AS19" s="37"/>
      <c r="AT19" s="37"/>
      <c r="AU19" s="37"/>
      <c r="AV19" s="37"/>
      <c r="AW19" s="96"/>
      <c r="AX19" s="96"/>
      <c r="AY19" s="226"/>
      <c r="AZ19" s="226"/>
      <c r="BA19" s="226"/>
      <c r="BB19" s="226"/>
      <c r="BC19" s="226"/>
      <c r="BD19" s="226"/>
      <c r="BE19" s="226"/>
      <c r="BF19" s="226"/>
      <c r="BG19" s="96"/>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2347"/>
      <c r="B20" s="2348"/>
      <c r="C20" s="2348"/>
      <c r="D20" s="2348"/>
      <c r="E20" s="2348"/>
      <c r="F20" s="2348"/>
      <c r="G20" s="2349"/>
      <c r="H20" s="2536" t="s">
        <v>102</v>
      </c>
      <c r="I20" s="2537"/>
      <c r="J20" s="2537"/>
      <c r="K20" s="2537"/>
      <c r="L20" s="2537"/>
      <c r="M20" s="2538"/>
      <c r="N20" s="2539"/>
      <c r="O20" s="2539"/>
      <c r="P20" s="2539"/>
      <c r="Q20" s="2540"/>
      <c r="R20" s="2540"/>
      <c r="S20" s="2540"/>
      <c r="T20" s="2541" t="str">
        <f>IF($A20&lt;&gt;"","---","")</f>
        <v/>
      </c>
      <c r="U20" s="2542"/>
      <c r="V20" s="2542"/>
      <c r="W20" s="2540"/>
      <c r="X20" s="2540"/>
      <c r="Y20" s="2540"/>
      <c r="Z20" s="2541" t="str">
        <f>IF($A20&lt;&gt;"","---","")</f>
        <v/>
      </c>
      <c r="AA20" s="2542"/>
      <c r="AB20" s="2542"/>
      <c r="AC20" s="2546"/>
      <c r="AD20" s="2546"/>
      <c r="AE20" s="2546"/>
      <c r="AF20" s="2543"/>
      <c r="AG20" s="2544"/>
      <c r="AH20" s="2544"/>
      <c r="AI20" s="2544"/>
      <c r="AJ20" s="2545"/>
      <c r="AK20" s="37"/>
      <c r="AL20" s="37"/>
      <c r="AM20" s="37"/>
      <c r="AN20" s="37"/>
      <c r="AO20" s="37"/>
      <c r="AP20" s="37"/>
      <c r="AQ20" s="37"/>
      <c r="AR20" s="37"/>
      <c r="AS20" s="37"/>
      <c r="AT20" s="37"/>
      <c r="AU20" s="37"/>
      <c r="AV20" s="37"/>
      <c r="AW20" s="96"/>
      <c r="AX20" s="96"/>
      <c r="AY20" s="226"/>
      <c r="AZ20" s="226"/>
      <c r="BA20" s="226"/>
      <c r="BB20" s="226"/>
      <c r="BC20" s="226"/>
      <c r="BD20" s="226"/>
      <c r="BE20" s="226"/>
      <c r="BF20" s="226"/>
      <c r="BG20" s="96"/>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2350"/>
      <c r="B21" s="2351"/>
      <c r="C21" s="2351"/>
      <c r="D21" s="2351"/>
      <c r="E21" s="2351"/>
      <c r="F21" s="2351"/>
      <c r="G21" s="2352"/>
      <c r="H21" s="2329" t="s">
        <v>101</v>
      </c>
      <c r="I21" s="2330"/>
      <c r="J21" s="2330"/>
      <c r="K21" s="2330"/>
      <c r="L21" s="2330"/>
      <c r="M21" s="2331"/>
      <c r="N21" s="2339"/>
      <c r="O21" s="2339"/>
      <c r="P21" s="2339"/>
      <c r="Q21" s="933"/>
      <c r="R21" s="933"/>
      <c r="S21" s="933"/>
      <c r="T21" s="1317" t="str">
        <f>IF($A20&lt;&gt;"","---","")</f>
        <v/>
      </c>
      <c r="U21" s="1318"/>
      <c r="V21" s="1318"/>
      <c r="W21" s="933"/>
      <c r="X21" s="933"/>
      <c r="Y21" s="933"/>
      <c r="Z21" s="1317" t="str">
        <f>IF($A20&lt;&gt;"","---","")</f>
        <v/>
      </c>
      <c r="AA21" s="1318"/>
      <c r="AB21" s="1318"/>
      <c r="AC21" s="1684" t="str">
        <f>IF(N21*1.085*(W21-Q21)/1000=0,"",N21*1.085*(W21-Q21)/1000)</f>
        <v/>
      </c>
      <c r="AD21" s="1684"/>
      <c r="AE21" s="1684"/>
      <c r="AF21" s="935"/>
      <c r="AG21" s="936"/>
      <c r="AH21" s="936"/>
      <c r="AI21" s="936"/>
      <c r="AJ21" s="937"/>
      <c r="AK21" s="37"/>
      <c r="AL21" s="37"/>
      <c r="AM21" s="37"/>
      <c r="AN21" s="37"/>
      <c r="AO21" s="37"/>
      <c r="AP21" s="37"/>
      <c r="AQ21" s="37"/>
      <c r="AR21" s="37"/>
      <c r="AS21" s="37"/>
      <c r="AT21" s="37"/>
      <c r="AU21" s="37"/>
      <c r="AV21" s="37"/>
      <c r="AW21" s="96"/>
      <c r="AX21" s="96"/>
      <c r="AY21" s="226"/>
      <c r="AZ21" s="226"/>
      <c r="BA21" s="226"/>
      <c r="BB21" s="226"/>
      <c r="BC21" s="226"/>
      <c r="BD21" s="226"/>
      <c r="BE21" s="226"/>
      <c r="BF21" s="226"/>
      <c r="BG21" s="96"/>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2347"/>
      <c r="B22" s="2348"/>
      <c r="C22" s="2348"/>
      <c r="D22" s="2348"/>
      <c r="E22" s="2348"/>
      <c r="F22" s="2348"/>
      <c r="G22" s="2349"/>
      <c r="H22" s="2536" t="s">
        <v>102</v>
      </c>
      <c r="I22" s="2537"/>
      <c r="J22" s="2537"/>
      <c r="K22" s="2537"/>
      <c r="L22" s="2537"/>
      <c r="M22" s="2538"/>
      <c r="N22" s="2539"/>
      <c r="O22" s="2539"/>
      <c r="P22" s="2539"/>
      <c r="Q22" s="2540"/>
      <c r="R22" s="2540"/>
      <c r="S22" s="2540"/>
      <c r="T22" s="2541" t="str">
        <f>IF($A22&lt;&gt;"","---","")</f>
        <v/>
      </c>
      <c r="U22" s="2542"/>
      <c r="V22" s="2542"/>
      <c r="W22" s="2540"/>
      <c r="X22" s="2540"/>
      <c r="Y22" s="2540"/>
      <c r="Z22" s="2541" t="str">
        <f>IF($A22&lt;&gt;"","---","")</f>
        <v/>
      </c>
      <c r="AA22" s="2542"/>
      <c r="AB22" s="2542"/>
      <c r="AC22" s="2546"/>
      <c r="AD22" s="2546"/>
      <c r="AE22" s="2546"/>
      <c r="AF22" s="2543"/>
      <c r="AG22" s="2544"/>
      <c r="AH22" s="2544"/>
      <c r="AI22" s="2544"/>
      <c r="AJ22" s="2545"/>
      <c r="AK22" s="37"/>
      <c r="AL22" s="37"/>
      <c r="AM22" s="37"/>
      <c r="AN22" s="37"/>
      <c r="AO22" s="37"/>
      <c r="AP22" s="37"/>
      <c r="AQ22" s="37"/>
      <c r="AR22" s="37"/>
      <c r="AS22" s="37"/>
      <c r="AT22" s="37"/>
      <c r="AU22" s="37"/>
      <c r="AV22" s="37"/>
      <c r="AW22" s="96"/>
      <c r="AX22" s="96"/>
      <c r="AY22" s="226"/>
      <c r="AZ22" s="226"/>
      <c r="BA22" s="226"/>
      <c r="BB22" s="226"/>
      <c r="BC22" s="226"/>
      <c r="BD22" s="226"/>
      <c r="BE22" s="226"/>
      <c r="BF22" s="226"/>
      <c r="BG22" s="96"/>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2350"/>
      <c r="B23" s="2351"/>
      <c r="C23" s="2351"/>
      <c r="D23" s="2351"/>
      <c r="E23" s="2351"/>
      <c r="F23" s="2351"/>
      <c r="G23" s="2352"/>
      <c r="H23" s="2329" t="s">
        <v>101</v>
      </c>
      <c r="I23" s="2330"/>
      <c r="J23" s="2330"/>
      <c r="K23" s="2330"/>
      <c r="L23" s="2330"/>
      <c r="M23" s="2331"/>
      <c r="N23" s="2339"/>
      <c r="O23" s="2339"/>
      <c r="P23" s="2339"/>
      <c r="Q23" s="933"/>
      <c r="R23" s="933"/>
      <c r="S23" s="933"/>
      <c r="T23" s="1317" t="str">
        <f>IF($A22&lt;&gt;"","---","")</f>
        <v/>
      </c>
      <c r="U23" s="1318"/>
      <c r="V23" s="1318"/>
      <c r="W23" s="933"/>
      <c r="X23" s="933"/>
      <c r="Y23" s="933"/>
      <c r="Z23" s="1317" t="str">
        <f>IF($A22&lt;&gt;"","---","")</f>
        <v/>
      </c>
      <c r="AA23" s="1318"/>
      <c r="AB23" s="1318"/>
      <c r="AC23" s="1684" t="str">
        <f>IF(N23*1.085*(W23-Q23)/1000=0,"",N23*1.085*(W23-Q23)/1000)</f>
        <v/>
      </c>
      <c r="AD23" s="1684"/>
      <c r="AE23" s="1684"/>
      <c r="AF23" s="935"/>
      <c r="AG23" s="936"/>
      <c r="AH23" s="936"/>
      <c r="AI23" s="936"/>
      <c r="AJ23" s="937"/>
      <c r="AK23" s="37"/>
      <c r="AL23" s="37"/>
      <c r="AM23" s="37"/>
      <c r="AN23" s="37"/>
      <c r="AO23" s="37"/>
      <c r="AP23" s="37"/>
      <c r="AQ23" s="37"/>
      <c r="AR23" s="37"/>
      <c r="AS23" s="37"/>
      <c r="AT23" s="37"/>
      <c r="AU23" s="37"/>
      <c r="AV23" s="37"/>
      <c r="AW23" s="96"/>
      <c r="AX23" s="96"/>
      <c r="AY23" s="226"/>
      <c r="AZ23" s="226"/>
      <c r="BA23" s="226"/>
      <c r="BB23" s="226"/>
      <c r="BC23" s="226"/>
      <c r="BD23" s="226"/>
      <c r="BE23" s="226"/>
      <c r="BF23" s="226"/>
      <c r="BG23" s="96"/>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2347"/>
      <c r="B24" s="2348"/>
      <c r="C24" s="2348"/>
      <c r="D24" s="2348"/>
      <c r="E24" s="2348"/>
      <c r="F24" s="2348"/>
      <c r="G24" s="2349"/>
      <c r="H24" s="2536" t="s">
        <v>102</v>
      </c>
      <c r="I24" s="2537"/>
      <c r="J24" s="2537"/>
      <c r="K24" s="2537"/>
      <c r="L24" s="2537"/>
      <c r="M24" s="2538"/>
      <c r="N24" s="2539"/>
      <c r="O24" s="2539"/>
      <c r="P24" s="2539"/>
      <c r="Q24" s="2540"/>
      <c r="R24" s="2540"/>
      <c r="S24" s="2540"/>
      <c r="T24" s="2541" t="str">
        <f>IF($A24&lt;&gt;"","---","")</f>
        <v/>
      </c>
      <c r="U24" s="2542"/>
      <c r="V24" s="2542"/>
      <c r="W24" s="2540"/>
      <c r="X24" s="2540"/>
      <c r="Y24" s="2540"/>
      <c r="Z24" s="2541" t="str">
        <f>IF($A24&lt;&gt;"","---","")</f>
        <v/>
      </c>
      <c r="AA24" s="2542"/>
      <c r="AB24" s="2542"/>
      <c r="AC24" s="2546"/>
      <c r="AD24" s="2546"/>
      <c r="AE24" s="2546"/>
      <c r="AF24" s="2543"/>
      <c r="AG24" s="2544"/>
      <c r="AH24" s="2544"/>
      <c r="AI24" s="2544"/>
      <c r="AJ24" s="2545"/>
      <c r="AK24" s="37"/>
      <c r="AL24" s="37"/>
      <c r="AM24" s="37"/>
      <c r="AN24" s="37"/>
      <c r="AO24" s="37"/>
      <c r="AP24" s="37"/>
      <c r="AQ24" s="37"/>
      <c r="AR24" s="37"/>
      <c r="AS24" s="37"/>
      <c r="AT24" s="37"/>
      <c r="AU24" s="37"/>
      <c r="AV24" s="37"/>
      <c r="AW24" s="96"/>
      <c r="AX24" s="96"/>
      <c r="AY24" s="226"/>
      <c r="AZ24" s="226"/>
      <c r="BA24" s="226"/>
      <c r="BB24" s="226"/>
      <c r="BC24" s="226"/>
      <c r="BD24" s="226"/>
      <c r="BE24" s="226"/>
      <c r="BF24" s="226"/>
      <c r="BG24" s="96"/>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2350"/>
      <c r="B25" s="2351"/>
      <c r="C25" s="2351"/>
      <c r="D25" s="2351"/>
      <c r="E25" s="2351"/>
      <c r="F25" s="2351"/>
      <c r="G25" s="2352"/>
      <c r="H25" s="2329" t="s">
        <v>101</v>
      </c>
      <c r="I25" s="2330"/>
      <c r="J25" s="2330"/>
      <c r="K25" s="2330"/>
      <c r="L25" s="2330"/>
      <c r="M25" s="2331"/>
      <c r="N25" s="2339"/>
      <c r="O25" s="2339"/>
      <c r="P25" s="2339"/>
      <c r="Q25" s="933"/>
      <c r="R25" s="933"/>
      <c r="S25" s="933"/>
      <c r="T25" s="1317" t="str">
        <f>IF($A24&lt;&gt;"","---","")</f>
        <v/>
      </c>
      <c r="U25" s="1318"/>
      <c r="V25" s="1318"/>
      <c r="W25" s="933"/>
      <c r="X25" s="933"/>
      <c r="Y25" s="933"/>
      <c r="Z25" s="1317" t="str">
        <f>IF($A24&lt;&gt;"","---","")</f>
        <v/>
      </c>
      <c r="AA25" s="1318"/>
      <c r="AB25" s="1318"/>
      <c r="AC25" s="1684" t="str">
        <f>IF(N25*1.085*(W25-Q25)/1000=0,"",N25*1.085*(W25-Q25)/1000)</f>
        <v/>
      </c>
      <c r="AD25" s="1684"/>
      <c r="AE25" s="1684"/>
      <c r="AF25" s="935"/>
      <c r="AG25" s="936"/>
      <c r="AH25" s="936"/>
      <c r="AI25" s="936"/>
      <c r="AJ25" s="937"/>
      <c r="AK25" s="37"/>
      <c r="AL25" s="37"/>
      <c r="AM25" s="37"/>
      <c r="AN25" s="37"/>
      <c r="AO25" s="37"/>
      <c r="AP25" s="37"/>
      <c r="AQ25" s="37"/>
      <c r="AR25" s="37"/>
      <c r="AS25" s="37"/>
      <c r="AT25" s="37"/>
      <c r="AU25" s="37"/>
      <c r="AV25" s="37"/>
      <c r="AW25" s="96"/>
      <c r="AX25" s="96"/>
      <c r="AY25" s="226"/>
      <c r="AZ25" s="226"/>
      <c r="BA25" s="226"/>
      <c r="BB25" s="226"/>
      <c r="BC25" s="226"/>
      <c r="BD25" s="226"/>
      <c r="BE25" s="226"/>
      <c r="BF25" s="226"/>
      <c r="BG25" s="96"/>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2347"/>
      <c r="B26" s="2348"/>
      <c r="C26" s="2348"/>
      <c r="D26" s="2348"/>
      <c r="E26" s="2348"/>
      <c r="F26" s="2348"/>
      <c r="G26" s="2349"/>
      <c r="H26" s="2536" t="s">
        <v>102</v>
      </c>
      <c r="I26" s="2537"/>
      <c r="J26" s="2537"/>
      <c r="K26" s="2537"/>
      <c r="L26" s="2537"/>
      <c r="M26" s="2538"/>
      <c r="N26" s="2539"/>
      <c r="O26" s="2539"/>
      <c r="P26" s="2539"/>
      <c r="Q26" s="2540"/>
      <c r="R26" s="2540"/>
      <c r="S26" s="2540"/>
      <c r="T26" s="2541" t="str">
        <f>IF($A26&lt;&gt;"","---","")</f>
        <v/>
      </c>
      <c r="U26" s="2542"/>
      <c r="V26" s="2542"/>
      <c r="W26" s="2540"/>
      <c r="X26" s="2540"/>
      <c r="Y26" s="2540"/>
      <c r="Z26" s="2541" t="str">
        <f>IF($A26&lt;&gt;"","---","")</f>
        <v/>
      </c>
      <c r="AA26" s="2542"/>
      <c r="AB26" s="2542"/>
      <c r="AC26" s="2546"/>
      <c r="AD26" s="2546"/>
      <c r="AE26" s="2546"/>
      <c r="AF26" s="2543"/>
      <c r="AG26" s="2544"/>
      <c r="AH26" s="2544"/>
      <c r="AI26" s="2544"/>
      <c r="AJ26" s="2545"/>
      <c r="AK26" s="37"/>
      <c r="AL26" s="37"/>
      <c r="AM26" s="37"/>
      <c r="AN26" s="37"/>
      <c r="AO26" s="37"/>
      <c r="AP26" s="37"/>
      <c r="AQ26" s="37"/>
      <c r="AR26" s="37"/>
      <c r="AS26" s="37"/>
      <c r="AT26" s="37"/>
      <c r="AU26" s="37"/>
      <c r="AV26" s="37"/>
      <c r="AW26" s="96"/>
      <c r="AX26" s="96"/>
      <c r="AY26" s="226"/>
      <c r="AZ26" s="226"/>
      <c r="BA26" s="226"/>
      <c r="BB26" s="226"/>
      <c r="BC26" s="226"/>
      <c r="BD26" s="226"/>
      <c r="BE26" s="226"/>
      <c r="BF26" s="226"/>
      <c r="BG26" s="96"/>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2350"/>
      <c r="B27" s="2351"/>
      <c r="C27" s="2351"/>
      <c r="D27" s="2351"/>
      <c r="E27" s="2351"/>
      <c r="F27" s="2351"/>
      <c r="G27" s="2352"/>
      <c r="H27" s="2329" t="s">
        <v>101</v>
      </c>
      <c r="I27" s="2330"/>
      <c r="J27" s="2330"/>
      <c r="K27" s="2330"/>
      <c r="L27" s="2330"/>
      <c r="M27" s="2331"/>
      <c r="N27" s="2339"/>
      <c r="O27" s="2339"/>
      <c r="P27" s="2339"/>
      <c r="Q27" s="933"/>
      <c r="R27" s="933"/>
      <c r="S27" s="933"/>
      <c r="T27" s="1317" t="str">
        <f>IF($A26&lt;&gt;"","---","")</f>
        <v/>
      </c>
      <c r="U27" s="1318"/>
      <c r="V27" s="1318"/>
      <c r="W27" s="933"/>
      <c r="X27" s="933"/>
      <c r="Y27" s="933"/>
      <c r="Z27" s="1317" t="str">
        <f>IF($A26&lt;&gt;"","---","")</f>
        <v/>
      </c>
      <c r="AA27" s="1318"/>
      <c r="AB27" s="1318"/>
      <c r="AC27" s="1684" t="str">
        <f>IF(N27*1.085*(W27-Q27)/1000=0,"",N27*1.085*(W27-Q27)/1000)</f>
        <v/>
      </c>
      <c r="AD27" s="1684"/>
      <c r="AE27" s="1684"/>
      <c r="AF27" s="935"/>
      <c r="AG27" s="936"/>
      <c r="AH27" s="936"/>
      <c r="AI27" s="936"/>
      <c r="AJ27" s="937"/>
      <c r="AK27" s="37"/>
      <c r="AL27" s="37"/>
      <c r="AM27" s="37"/>
      <c r="AN27" s="37"/>
      <c r="AO27" s="37"/>
      <c r="AP27" s="37"/>
      <c r="AQ27" s="37"/>
      <c r="AR27" s="37"/>
      <c r="AS27" s="37"/>
      <c r="AT27" s="37"/>
      <c r="AU27" s="37"/>
      <c r="AV27" s="37"/>
      <c r="AW27" s="96"/>
      <c r="AX27" s="96"/>
      <c r="AY27" s="226"/>
      <c r="AZ27" s="226"/>
      <c r="BA27" s="226"/>
      <c r="BB27" s="226"/>
      <c r="BC27" s="226"/>
      <c r="BD27" s="226"/>
      <c r="BE27" s="226"/>
      <c r="BF27" s="226"/>
      <c r="BG27" s="96"/>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2347"/>
      <c r="B28" s="2348"/>
      <c r="C28" s="2348"/>
      <c r="D28" s="2348"/>
      <c r="E28" s="2348"/>
      <c r="F28" s="2348"/>
      <c r="G28" s="2349"/>
      <c r="H28" s="2536" t="s">
        <v>102</v>
      </c>
      <c r="I28" s="2537"/>
      <c r="J28" s="2537"/>
      <c r="K28" s="2537"/>
      <c r="L28" s="2537"/>
      <c r="M28" s="2538"/>
      <c r="N28" s="2553"/>
      <c r="O28" s="2554"/>
      <c r="P28" s="2555"/>
      <c r="Q28" s="2547"/>
      <c r="R28" s="2548"/>
      <c r="S28" s="2549"/>
      <c r="T28" s="2541" t="str">
        <f>IF($A28&lt;&gt;"","---","")</f>
        <v/>
      </c>
      <c r="U28" s="2542"/>
      <c r="V28" s="2542"/>
      <c r="W28" s="2547"/>
      <c r="X28" s="2548"/>
      <c r="Y28" s="2549"/>
      <c r="Z28" s="2541" t="str">
        <f>IF($A28&lt;&gt;"","---","")</f>
        <v/>
      </c>
      <c r="AA28" s="2542"/>
      <c r="AB28" s="2542"/>
      <c r="AC28" s="2550"/>
      <c r="AD28" s="2551"/>
      <c r="AE28" s="2552"/>
      <c r="AF28" s="2543"/>
      <c r="AG28" s="2544"/>
      <c r="AH28" s="2544"/>
      <c r="AI28" s="2544"/>
      <c r="AJ28" s="2545"/>
      <c r="AK28" s="37"/>
      <c r="AL28" s="37"/>
      <c r="AM28" s="37"/>
      <c r="AN28" s="37"/>
      <c r="AO28" s="37"/>
      <c r="AP28" s="37"/>
      <c r="AQ28" s="37"/>
      <c r="AR28" s="37"/>
      <c r="AS28" s="37"/>
      <c r="AT28" s="37"/>
      <c r="AU28" s="37"/>
      <c r="AV28" s="37"/>
      <c r="AW28" s="96"/>
      <c r="AX28" s="96"/>
      <c r="AY28" s="226"/>
      <c r="AZ28" s="226"/>
      <c r="BA28" s="226"/>
      <c r="BB28" s="226"/>
      <c r="BC28" s="226"/>
      <c r="BD28" s="226"/>
      <c r="BE28" s="226"/>
      <c r="BF28" s="226"/>
      <c r="BG28" s="96"/>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2350"/>
      <c r="B29" s="2351"/>
      <c r="C29" s="2351"/>
      <c r="D29" s="2351"/>
      <c r="E29" s="2351"/>
      <c r="F29" s="2351"/>
      <c r="G29" s="2352"/>
      <c r="H29" s="2329" t="s">
        <v>101</v>
      </c>
      <c r="I29" s="2330"/>
      <c r="J29" s="2330"/>
      <c r="K29" s="2330"/>
      <c r="L29" s="2330"/>
      <c r="M29" s="2331"/>
      <c r="N29" s="925"/>
      <c r="O29" s="926"/>
      <c r="P29" s="927"/>
      <c r="Q29" s="928"/>
      <c r="R29" s="929"/>
      <c r="S29" s="930"/>
      <c r="T29" s="1317" t="str">
        <f>IF($A28&lt;&gt;"","---","")</f>
        <v/>
      </c>
      <c r="U29" s="1318"/>
      <c r="V29" s="1318"/>
      <c r="W29" s="928"/>
      <c r="X29" s="929"/>
      <c r="Y29" s="930"/>
      <c r="Z29" s="1317" t="str">
        <f>IF($A28&lt;&gt;"","---","")</f>
        <v/>
      </c>
      <c r="AA29" s="1318"/>
      <c r="AB29" s="1318"/>
      <c r="AC29" s="1684" t="str">
        <f>IF(N29*1.085*(W29-Q29)/1000=0,"",N29*1.085*(W29-Q29)/1000)</f>
        <v/>
      </c>
      <c r="AD29" s="1684"/>
      <c r="AE29" s="1684"/>
      <c r="AF29" s="935"/>
      <c r="AG29" s="936"/>
      <c r="AH29" s="936"/>
      <c r="AI29" s="936"/>
      <c r="AJ29" s="937"/>
      <c r="AK29" s="37"/>
      <c r="AL29" s="37"/>
      <c r="AM29" s="37"/>
      <c r="AN29" s="37"/>
      <c r="AO29" s="37"/>
      <c r="AP29" s="37"/>
      <c r="AQ29" s="37"/>
      <c r="AR29" s="37"/>
      <c r="AS29" s="37"/>
      <c r="AT29" s="37"/>
      <c r="AU29" s="37"/>
      <c r="AV29" s="37"/>
      <c r="AW29" s="96"/>
      <c r="AX29" s="96"/>
      <c r="AY29" s="226"/>
      <c r="AZ29" s="226"/>
      <c r="BA29" s="226"/>
      <c r="BB29" s="226"/>
      <c r="BC29" s="226"/>
      <c r="BD29" s="226"/>
      <c r="BE29" s="226"/>
      <c r="BF29" s="226"/>
      <c r="BG29" s="96"/>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2347"/>
      <c r="B30" s="2348"/>
      <c r="C30" s="2348"/>
      <c r="D30" s="2348"/>
      <c r="E30" s="2348"/>
      <c r="F30" s="2348"/>
      <c r="G30" s="2349"/>
      <c r="H30" s="2536" t="s">
        <v>102</v>
      </c>
      <c r="I30" s="2537"/>
      <c r="J30" s="2537"/>
      <c r="K30" s="2537"/>
      <c r="L30" s="2537"/>
      <c r="M30" s="2538"/>
      <c r="N30" s="2553"/>
      <c r="O30" s="2554"/>
      <c r="P30" s="2555"/>
      <c r="Q30" s="2547"/>
      <c r="R30" s="2548"/>
      <c r="S30" s="2549"/>
      <c r="T30" s="2541" t="str">
        <f>IF($A30&lt;&gt;"","---","")</f>
        <v/>
      </c>
      <c r="U30" s="2542"/>
      <c r="V30" s="2542"/>
      <c r="W30" s="2547"/>
      <c r="X30" s="2548"/>
      <c r="Y30" s="2549"/>
      <c r="Z30" s="2541" t="str">
        <f>IF($A30&lt;&gt;"","---","")</f>
        <v/>
      </c>
      <c r="AA30" s="2542"/>
      <c r="AB30" s="2542"/>
      <c r="AC30" s="2550"/>
      <c r="AD30" s="2551"/>
      <c r="AE30" s="2552"/>
      <c r="AF30" s="2543"/>
      <c r="AG30" s="2544"/>
      <c r="AH30" s="2544"/>
      <c r="AI30" s="2544"/>
      <c r="AJ30" s="2545"/>
      <c r="AK30" s="37"/>
      <c r="AL30" s="37"/>
      <c r="AM30" s="37"/>
      <c r="AN30" s="37"/>
      <c r="AO30" s="37"/>
      <c r="AP30" s="37"/>
      <c r="AQ30" s="37"/>
      <c r="AR30" s="37"/>
      <c r="AS30" s="37"/>
      <c r="AT30" s="37"/>
      <c r="AU30" s="37"/>
      <c r="AV30" s="37"/>
      <c r="AW30" s="96"/>
      <c r="AX30" s="96"/>
      <c r="AY30" s="226"/>
      <c r="AZ30" s="226"/>
      <c r="BA30" s="226"/>
      <c r="BB30" s="226"/>
      <c r="BC30" s="226"/>
      <c r="BD30" s="226"/>
      <c r="BE30" s="226"/>
      <c r="BF30" s="226"/>
      <c r="BG30" s="96"/>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2350"/>
      <c r="B31" s="2351"/>
      <c r="C31" s="2351"/>
      <c r="D31" s="2351"/>
      <c r="E31" s="2351"/>
      <c r="F31" s="2351"/>
      <c r="G31" s="2352"/>
      <c r="H31" s="2329" t="s">
        <v>101</v>
      </c>
      <c r="I31" s="2330"/>
      <c r="J31" s="2330"/>
      <c r="K31" s="2330"/>
      <c r="L31" s="2330"/>
      <c r="M31" s="2331"/>
      <c r="N31" s="925"/>
      <c r="O31" s="926"/>
      <c r="P31" s="927"/>
      <c r="Q31" s="928"/>
      <c r="R31" s="929"/>
      <c r="S31" s="930"/>
      <c r="T31" s="1317" t="str">
        <f>IF($A30&lt;&gt;"","---","")</f>
        <v/>
      </c>
      <c r="U31" s="1318"/>
      <c r="V31" s="1318"/>
      <c r="W31" s="928"/>
      <c r="X31" s="929"/>
      <c r="Y31" s="930"/>
      <c r="Z31" s="1317" t="str">
        <f>IF($A30&lt;&gt;"","---","")</f>
        <v/>
      </c>
      <c r="AA31" s="1318"/>
      <c r="AB31" s="1318"/>
      <c r="AC31" s="1684" t="str">
        <f>IF(N31*1.085*(W31-Q31)/1000=0,"",N31*1.085*(W31-Q31)/1000)</f>
        <v/>
      </c>
      <c r="AD31" s="1684"/>
      <c r="AE31" s="1684"/>
      <c r="AF31" s="935"/>
      <c r="AG31" s="936"/>
      <c r="AH31" s="936"/>
      <c r="AI31" s="936"/>
      <c r="AJ31" s="937"/>
      <c r="AK31" s="37"/>
      <c r="AL31" s="37"/>
      <c r="AM31" s="37"/>
      <c r="AN31" s="37"/>
      <c r="AO31" s="37"/>
      <c r="AP31" s="37"/>
      <c r="AQ31" s="37"/>
      <c r="AR31" s="37"/>
      <c r="AS31" s="37"/>
      <c r="AT31" s="37"/>
      <c r="AU31" s="37"/>
      <c r="AV31" s="37"/>
      <c r="AW31" s="96"/>
      <c r="AX31" s="96"/>
      <c r="AY31" s="226"/>
      <c r="AZ31" s="226"/>
      <c r="BA31" s="226"/>
      <c r="BB31" s="226"/>
      <c r="BC31" s="226"/>
      <c r="BD31" s="226"/>
      <c r="BE31" s="226"/>
      <c r="BF31" s="226"/>
      <c r="BG31" s="96"/>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2347"/>
      <c r="B32" s="2348"/>
      <c r="C32" s="2348"/>
      <c r="D32" s="2348"/>
      <c r="E32" s="2348"/>
      <c r="F32" s="2348"/>
      <c r="G32" s="2349"/>
      <c r="H32" s="2536" t="s">
        <v>102</v>
      </c>
      <c r="I32" s="2537"/>
      <c r="J32" s="2537"/>
      <c r="K32" s="2537"/>
      <c r="L32" s="2537"/>
      <c r="M32" s="2538"/>
      <c r="N32" s="2553"/>
      <c r="O32" s="2554"/>
      <c r="P32" s="2555"/>
      <c r="Q32" s="2547"/>
      <c r="R32" s="2548"/>
      <c r="S32" s="2549"/>
      <c r="T32" s="2541" t="str">
        <f>IF($A32&lt;&gt;"","---","")</f>
        <v/>
      </c>
      <c r="U32" s="2542"/>
      <c r="V32" s="2542"/>
      <c r="W32" s="2547"/>
      <c r="X32" s="2548"/>
      <c r="Y32" s="2549"/>
      <c r="Z32" s="2541" t="str">
        <f>IF($A32&lt;&gt;"","---","")</f>
        <v/>
      </c>
      <c r="AA32" s="2542"/>
      <c r="AB32" s="2542"/>
      <c r="AC32" s="2550"/>
      <c r="AD32" s="2551"/>
      <c r="AE32" s="2552"/>
      <c r="AF32" s="2543"/>
      <c r="AG32" s="2544"/>
      <c r="AH32" s="2544"/>
      <c r="AI32" s="2544"/>
      <c r="AJ32" s="2545"/>
      <c r="AK32" s="37"/>
      <c r="AL32" s="37"/>
      <c r="AM32" s="37"/>
      <c r="AN32" s="37"/>
      <c r="AO32" s="37"/>
      <c r="AP32" s="37"/>
      <c r="AQ32" s="37"/>
      <c r="AR32" s="37"/>
      <c r="AS32" s="37"/>
      <c r="AT32" s="37"/>
      <c r="AU32" s="37"/>
      <c r="AV32" s="37"/>
      <c r="AW32" s="96"/>
      <c r="AX32" s="96"/>
      <c r="AY32" s="226"/>
      <c r="AZ32" s="226"/>
      <c r="BA32" s="226"/>
      <c r="BB32" s="226"/>
      <c r="BC32" s="226"/>
      <c r="BD32" s="226"/>
      <c r="BE32" s="226"/>
      <c r="BF32" s="226"/>
      <c r="BG32" s="96"/>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2364"/>
      <c r="B33" s="2365"/>
      <c r="C33" s="2365"/>
      <c r="D33" s="2365"/>
      <c r="E33" s="2365"/>
      <c r="F33" s="2365"/>
      <c r="G33" s="2366"/>
      <c r="H33" s="2325" t="s">
        <v>101</v>
      </c>
      <c r="I33" s="2326"/>
      <c r="J33" s="2326"/>
      <c r="K33" s="2326"/>
      <c r="L33" s="2326"/>
      <c r="M33" s="2327"/>
      <c r="N33" s="903"/>
      <c r="O33" s="904"/>
      <c r="P33" s="905"/>
      <c r="Q33" s="880"/>
      <c r="R33" s="881"/>
      <c r="S33" s="882"/>
      <c r="T33" s="2441" t="str">
        <f>IF($A32&lt;&gt;"","---","")</f>
        <v/>
      </c>
      <c r="U33" s="2319"/>
      <c r="V33" s="2319"/>
      <c r="W33" s="880"/>
      <c r="X33" s="881"/>
      <c r="Y33" s="882"/>
      <c r="Z33" s="2441" t="str">
        <f>IF($A32&lt;&gt;"","---","")</f>
        <v/>
      </c>
      <c r="AA33" s="2319"/>
      <c r="AB33" s="2319"/>
      <c r="AC33" s="2556" t="str">
        <f>IF(N33*1.085*(W33-Q33)/1000=0,"",N33*1.085*(W33-Q33)/1000)</f>
        <v/>
      </c>
      <c r="AD33" s="2557"/>
      <c r="AE33" s="2558"/>
      <c r="AF33" s="883"/>
      <c r="AG33" s="884"/>
      <c r="AH33" s="884"/>
      <c r="AI33" s="884"/>
      <c r="AJ33" s="885"/>
      <c r="AK33" s="37"/>
      <c r="AL33" s="37"/>
      <c r="AM33" s="37"/>
      <c r="AN33" s="37"/>
      <c r="AO33" s="37"/>
      <c r="AP33" s="37"/>
      <c r="AQ33" s="37"/>
      <c r="AR33" s="37"/>
      <c r="AS33" s="37"/>
      <c r="AT33" s="37"/>
      <c r="AU33" s="37"/>
      <c r="AV33" s="37"/>
      <c r="AW33" s="96"/>
      <c r="AX33" s="96"/>
      <c r="AY33" s="226"/>
      <c r="AZ33" s="226"/>
      <c r="BA33" s="226"/>
      <c r="BB33" s="226"/>
      <c r="BC33" s="226"/>
      <c r="BD33" s="226"/>
      <c r="BE33" s="226"/>
      <c r="BF33" s="226"/>
      <c r="BG33" s="96"/>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96"/>
      <c r="AY34" s="96"/>
      <c r="AZ34" s="96"/>
      <c r="BA34" s="96"/>
      <c r="BB34" s="96"/>
      <c r="BC34" s="96"/>
      <c r="BD34" s="96"/>
      <c r="BE34" s="96"/>
      <c r="BF34" s="96"/>
      <c r="BG34" s="96"/>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96"/>
      <c r="AY35" s="96"/>
      <c r="AZ35" s="96"/>
      <c r="BA35" s="96"/>
      <c r="BB35" s="96"/>
      <c r="BC35" s="96"/>
      <c r="BD35" s="96"/>
      <c r="BE35" s="96"/>
      <c r="BF35" s="96"/>
      <c r="BG35" s="96"/>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96"/>
      <c r="AY36" s="96"/>
      <c r="AZ36" s="96"/>
      <c r="BA36" s="96"/>
      <c r="BB36" s="96"/>
      <c r="BC36" s="96"/>
      <c r="BD36" s="96"/>
      <c r="BE36" s="96"/>
      <c r="BF36" s="96"/>
      <c r="BG36" s="96"/>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96"/>
      <c r="AY37" s="96"/>
      <c r="AZ37" s="96"/>
      <c r="BA37" s="96"/>
      <c r="BB37" s="96"/>
      <c r="BC37" s="96"/>
      <c r="BD37" s="96"/>
      <c r="BE37" s="96"/>
      <c r="BF37" s="96"/>
      <c r="BG37" s="96"/>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33">
    <mergeCell ref="B39:AV39"/>
    <mergeCell ref="B40:AV40"/>
    <mergeCell ref="A42:D42"/>
    <mergeCell ref="E42:K42"/>
    <mergeCell ref="AD42:AH42"/>
    <mergeCell ref="AI42:AV42"/>
    <mergeCell ref="AF33:AJ33"/>
    <mergeCell ref="B36:AV36"/>
    <mergeCell ref="B37:AV37"/>
    <mergeCell ref="B38:AV38"/>
    <mergeCell ref="A32:G33"/>
    <mergeCell ref="AF32:AJ32"/>
    <mergeCell ref="H33:M33"/>
    <mergeCell ref="N33:P33"/>
    <mergeCell ref="Q33:S33"/>
    <mergeCell ref="T33:V33"/>
    <mergeCell ref="W33:Y33"/>
    <mergeCell ref="Z33:AB33"/>
    <mergeCell ref="AC33:AE33"/>
    <mergeCell ref="Z32:AB32"/>
    <mergeCell ref="AC32:AE32"/>
    <mergeCell ref="H32:M32"/>
    <mergeCell ref="N32:P32"/>
    <mergeCell ref="Q32:S32"/>
    <mergeCell ref="T32:V32"/>
    <mergeCell ref="W32:Y32"/>
    <mergeCell ref="AC31:AE31"/>
    <mergeCell ref="AF31:AJ31"/>
    <mergeCell ref="H31:M31"/>
    <mergeCell ref="N31:P31"/>
    <mergeCell ref="Q31:S31"/>
    <mergeCell ref="T31:V31"/>
    <mergeCell ref="W31:Y31"/>
    <mergeCell ref="Z31:AB31"/>
    <mergeCell ref="AC30:AE30"/>
    <mergeCell ref="AF30:AJ30"/>
    <mergeCell ref="AF29:AJ29"/>
    <mergeCell ref="A30:G31"/>
    <mergeCell ref="H30:M30"/>
    <mergeCell ref="N30:P30"/>
    <mergeCell ref="Q30:S30"/>
    <mergeCell ref="T30:V30"/>
    <mergeCell ref="W30:Y30"/>
    <mergeCell ref="Z30:AB30"/>
    <mergeCell ref="A28:G29"/>
    <mergeCell ref="AF28:AJ28"/>
    <mergeCell ref="H29:M29"/>
    <mergeCell ref="N29:P29"/>
    <mergeCell ref="Q29:S29"/>
    <mergeCell ref="T29:V29"/>
    <mergeCell ref="W29:Y29"/>
    <mergeCell ref="Z29:AB29"/>
    <mergeCell ref="AC29:AE29"/>
    <mergeCell ref="Z28:AB28"/>
    <mergeCell ref="AC28:AE28"/>
    <mergeCell ref="H28:M28"/>
    <mergeCell ref="N28:P28"/>
    <mergeCell ref="Q28:S28"/>
    <mergeCell ref="T28:V28"/>
    <mergeCell ref="W28:Y28"/>
    <mergeCell ref="AC27:AE27"/>
    <mergeCell ref="AF27:AJ27"/>
    <mergeCell ref="H27:M27"/>
    <mergeCell ref="N27:P27"/>
    <mergeCell ref="Q27:S27"/>
    <mergeCell ref="T27:V27"/>
    <mergeCell ref="W27:Y27"/>
    <mergeCell ref="Z27:AB27"/>
    <mergeCell ref="AC26:AE26"/>
    <mergeCell ref="AF26:AJ26"/>
    <mergeCell ref="A26:G27"/>
    <mergeCell ref="H26:M26"/>
    <mergeCell ref="N26:P26"/>
    <mergeCell ref="Q26:S26"/>
    <mergeCell ref="T26:V26"/>
    <mergeCell ref="W26:Y26"/>
    <mergeCell ref="Z26:AB26"/>
    <mergeCell ref="A24:G25"/>
    <mergeCell ref="AF24:AJ24"/>
    <mergeCell ref="H25:M25"/>
    <mergeCell ref="N25:P25"/>
    <mergeCell ref="Q25:S25"/>
    <mergeCell ref="T25:V25"/>
    <mergeCell ref="W25:Y25"/>
    <mergeCell ref="Z25:AB25"/>
    <mergeCell ref="AC25:AE25"/>
    <mergeCell ref="Z24:AB24"/>
    <mergeCell ref="AC24:AE24"/>
    <mergeCell ref="H24:M24"/>
    <mergeCell ref="N24:P24"/>
    <mergeCell ref="Q24:S24"/>
    <mergeCell ref="T24:V24"/>
    <mergeCell ref="W24:Y24"/>
    <mergeCell ref="AF25:AJ25"/>
    <mergeCell ref="AC23:AE23"/>
    <mergeCell ref="AF23:AJ23"/>
    <mergeCell ref="H23:M23"/>
    <mergeCell ref="N23:P23"/>
    <mergeCell ref="Q23:S23"/>
    <mergeCell ref="T23:V23"/>
    <mergeCell ref="W23:Y23"/>
    <mergeCell ref="Z23:AB23"/>
    <mergeCell ref="AC22:AE22"/>
    <mergeCell ref="AF22:AJ22"/>
    <mergeCell ref="AF21:AJ21"/>
    <mergeCell ref="A22:G23"/>
    <mergeCell ref="H22:M22"/>
    <mergeCell ref="N22:P22"/>
    <mergeCell ref="Q22:S22"/>
    <mergeCell ref="T22:V22"/>
    <mergeCell ref="W22:Y22"/>
    <mergeCell ref="Z22:AB22"/>
    <mergeCell ref="AF20:AJ20"/>
    <mergeCell ref="H21:M21"/>
    <mergeCell ref="N21:P21"/>
    <mergeCell ref="Q21:S21"/>
    <mergeCell ref="T21:V21"/>
    <mergeCell ref="W21:Y21"/>
    <mergeCell ref="Z21:AB21"/>
    <mergeCell ref="AC21:AE21"/>
    <mergeCell ref="Z20:AB20"/>
    <mergeCell ref="AC20:AE20"/>
    <mergeCell ref="A20:G21"/>
    <mergeCell ref="H20:M20"/>
    <mergeCell ref="N20:P20"/>
    <mergeCell ref="Q20:S20"/>
    <mergeCell ref="T20:V20"/>
    <mergeCell ref="W20:Y20"/>
    <mergeCell ref="AC19:AE19"/>
    <mergeCell ref="AF19:AJ19"/>
    <mergeCell ref="H19:M19"/>
    <mergeCell ref="N19:P19"/>
    <mergeCell ref="Q19:S19"/>
    <mergeCell ref="T19:V19"/>
    <mergeCell ref="W19:Y19"/>
    <mergeCell ref="Z19:AB19"/>
    <mergeCell ref="AC18:AE18"/>
    <mergeCell ref="AF18:AJ18"/>
    <mergeCell ref="A18:G19"/>
    <mergeCell ref="H18:M18"/>
    <mergeCell ref="N18:P18"/>
    <mergeCell ref="Q18:S18"/>
    <mergeCell ref="T18:V18"/>
    <mergeCell ref="W18:Y18"/>
    <mergeCell ref="Z18:AB18"/>
    <mergeCell ref="A16:G17"/>
    <mergeCell ref="AF16:AJ16"/>
    <mergeCell ref="H17:M17"/>
    <mergeCell ref="N17:P17"/>
    <mergeCell ref="Q17:S17"/>
    <mergeCell ref="T17:V17"/>
    <mergeCell ref="W17:Y17"/>
    <mergeCell ref="Z17:AB17"/>
    <mergeCell ref="AC17:AE17"/>
    <mergeCell ref="Z16:AB16"/>
    <mergeCell ref="AC16:AE16"/>
    <mergeCell ref="H16:M16"/>
    <mergeCell ref="N16:P16"/>
    <mergeCell ref="Q16:S16"/>
    <mergeCell ref="T16:V16"/>
    <mergeCell ref="W16:Y16"/>
    <mergeCell ref="AF17:AJ17"/>
    <mergeCell ref="AC15:AE15"/>
    <mergeCell ref="AF15:AJ15"/>
    <mergeCell ref="H15:M15"/>
    <mergeCell ref="N15:P15"/>
    <mergeCell ref="Q15:S15"/>
    <mergeCell ref="T15:V15"/>
    <mergeCell ref="W15:Y15"/>
    <mergeCell ref="Z15:AB15"/>
    <mergeCell ref="AC14:AE14"/>
    <mergeCell ref="AF14:AJ14"/>
    <mergeCell ref="AF13:AJ13"/>
    <mergeCell ref="A14:G15"/>
    <mergeCell ref="H14:M14"/>
    <mergeCell ref="N14:P14"/>
    <mergeCell ref="Q14:S14"/>
    <mergeCell ref="T14:V14"/>
    <mergeCell ref="W14:Y14"/>
    <mergeCell ref="Z14:AB14"/>
    <mergeCell ref="AF12:AJ12"/>
    <mergeCell ref="H13:M13"/>
    <mergeCell ref="N13:P13"/>
    <mergeCell ref="Q13:S13"/>
    <mergeCell ref="T13:V13"/>
    <mergeCell ref="W13:Y13"/>
    <mergeCell ref="Z13:AB13"/>
    <mergeCell ref="AC13:AE13"/>
    <mergeCell ref="Z12:AB12"/>
    <mergeCell ref="AC12:AE12"/>
    <mergeCell ref="A12:G13"/>
    <mergeCell ref="H12:M12"/>
    <mergeCell ref="N12:P12"/>
    <mergeCell ref="Q12:S12"/>
    <mergeCell ref="T12:V12"/>
    <mergeCell ref="W12:Y12"/>
    <mergeCell ref="AF10:AJ11"/>
    <mergeCell ref="Q11:S11"/>
    <mergeCell ref="T11:V11"/>
    <mergeCell ref="W11:Y11"/>
    <mergeCell ref="Z11:AB11"/>
    <mergeCell ref="A10:G11"/>
    <mergeCell ref="H10:M11"/>
    <mergeCell ref="N10:P11"/>
    <mergeCell ref="Q10:V10"/>
    <mergeCell ref="W10:AB10"/>
    <mergeCell ref="AC10:AE11"/>
    <mergeCell ref="Z5:AV5"/>
    <mergeCell ref="A7:E7"/>
    <mergeCell ref="F7:P7"/>
    <mergeCell ref="AG7:AK7"/>
    <mergeCell ref="AL7:AV7"/>
    <mergeCell ref="A9:AJ9"/>
    <mergeCell ref="AW1:CF1"/>
    <mergeCell ref="AX7:BL7"/>
    <mergeCell ref="AX8:BB8"/>
    <mergeCell ref="BC8:BG8"/>
    <mergeCell ref="BH8:BL8"/>
    <mergeCell ref="AX9:BB9"/>
    <mergeCell ref="BC9:BG9"/>
    <mergeCell ref="BH9:BL9"/>
    <mergeCell ref="AX13:BB13"/>
    <mergeCell ref="BC13:BG13"/>
    <mergeCell ref="BH13:BL13"/>
    <mergeCell ref="AX10:BB10"/>
    <mergeCell ref="BC10:BG10"/>
    <mergeCell ref="BH10:BL10"/>
    <mergeCell ref="AX11:BB11"/>
    <mergeCell ref="BC11:BG11"/>
    <mergeCell ref="BH11:BL11"/>
    <mergeCell ref="AX12:BB12"/>
    <mergeCell ref="BC12:BG12"/>
    <mergeCell ref="BH12:BL12"/>
  </mergeCells>
  <conditionalFormatting sqref="N12 N14 N16 N18 N20 N22 N24 N26 N28 N30 N32">
    <cfRule type="notContainsBlanks" dxfId="220" priority="186">
      <formula>LEN(TRIM(N12))&gt;0</formula>
    </cfRule>
  </conditionalFormatting>
  <conditionalFormatting sqref="N13:Y13 N15:S15 N17:S17 N19:S19 N21:S21 N23:S23 N25:S25 N27:S27 N29:S29 N31:S31 N33:S33 AC13:AE13 W15:Y15 W17:Y17 W19:Y19 W21:Y21 W23:Y23 W25:Y25 W27:Y27 W29:Y29 W31:Y31 W33:Y33 AC15:AE15 AC17:AE17 AC19:AE19 AC21:AE21 AC23:AE23 AC25:AE25 AC27:AE27 AC29:AE29 AC31:AE31 AC33:AE33">
    <cfRule type="expression" dxfId="219" priority="185">
      <formula>NOT(ISBLANK(OFFSET($A11,1,0)))</formula>
    </cfRule>
  </conditionalFormatting>
  <conditionalFormatting sqref="N12:Y12 N14:S14 N16:S16 N18:S18 N20:S20 N22:S22 N24:S24 N26:S26 N28:S28 N30:S30 N32:S32 AC12:AE12 W14:Y14 W16:Y16 W18:Y18 W20:Y20 W22:Y22 W24:Y24 W26:Y26 W28:Y28 W30:Y30 W32:Y32 AC14:AE14 AC16:AE16 AC18:AE18 AC20:AE20 AC22:AE22 AC24:AE24 AC26:AE26 AC28:AE28 AC30:AE30 AC32:AE32">
    <cfRule type="expression" dxfId="218" priority="187">
      <formula>NOT(ISBLANK($A12))</formula>
    </cfRule>
  </conditionalFormatting>
  <conditionalFormatting sqref="H12 H14 H16 H18 H20 H22 H24 H26 H28 H30 H32">
    <cfRule type="expression" dxfId="217" priority="184">
      <formula>ISBLANK($A12)</formula>
    </cfRule>
  </conditionalFormatting>
  <conditionalFormatting sqref="H13 H15 H17 H19 H21 H23 H25 H27 H29 H31 H33">
    <cfRule type="expression" dxfId="216" priority="179">
      <formula>ISBLANK($A12)</formula>
    </cfRule>
  </conditionalFormatting>
  <conditionalFormatting sqref="F7:P7 E42:K42 AI42:AV42">
    <cfRule type="containsBlanks" dxfId="215" priority="183">
      <formula>LEN(TRIM(E7))=0</formula>
    </cfRule>
  </conditionalFormatting>
  <conditionalFormatting sqref="Q12:Y12 Q14:S14 Q16:S16 Q18:S18 Q20:S20 Q22:S22 Q24:S24 Q26:S26 Q28:S28 Q30:S30 Q32:S32 AC12:AE12 W14:Y14 W16:Y16 W18:Y18 W20:Y20 W22:Y22 W24:Y24 W26:Y26 W28:Y28 W30:Y30 W32:Y32 AC14:AE14 AC16:AE16 AC18:AE18 AC20:AE20 AC22:AE22 AC24:AE24 AC26:AE26 AC28:AE28 AC30:AE30 AC32:AE32">
    <cfRule type="notContainsBlanks" dxfId="214" priority="178">
      <formula>LEN(TRIM(Q12))&gt;0</formula>
    </cfRule>
  </conditionalFormatting>
  <conditionalFormatting sqref="Q13:Y13 Q15:S15 Q17:S17 Q19:S19 Q21:S21 Q23:S23 Q25:S25 Q27:S27 Q29:S29 Q31:S31 Q33:S33 AC13:AE13 W15:Y15 W17:Y17 W19:Y19 W21:Y21 W23:Y23 W25:Y25 W27:Y27 W29:Y29 W31:Y31 W33:Y33 AC15:AE15 AC17:AE17 AC19:AE19 AC21:AE21 AC23:AE23 AC25:AE25 AC27:AE27 AC29:AE29 AC31:AE31 AC33:AE33">
    <cfRule type="notContainsBlanks" dxfId="213" priority="175">
      <formula>LEN(TRIM(Q13))&gt;0</formula>
    </cfRule>
  </conditionalFormatting>
  <conditionalFormatting sqref="N13:P13 N15:P15 N17:P17 N19:P19 N21:P21 N23:P23 N25:P25 N27:P27 N29:P29 N31:P31 N33:P33">
    <cfRule type="notContainsBlanks" dxfId="212" priority="174">
      <formula>LEN(TRIM(N13))&gt;0</formula>
    </cfRule>
  </conditionalFormatting>
  <conditionalFormatting sqref="Z12:AB12">
    <cfRule type="expression" dxfId="211" priority="84">
      <formula>NOT(ISBLANK($A12))</formula>
    </cfRule>
  </conditionalFormatting>
  <conditionalFormatting sqref="Z12:AB12">
    <cfRule type="notContainsBlanks" dxfId="210" priority="83">
      <formula>LEN(TRIM(Z12))&gt;0</formula>
    </cfRule>
  </conditionalFormatting>
  <conditionalFormatting sqref="Z13:AB13">
    <cfRule type="expression" dxfId="209" priority="82">
      <formula>NOT(ISBLANK(OFFSET($A11,1,0)))</formula>
    </cfRule>
  </conditionalFormatting>
  <conditionalFormatting sqref="Z13:AB13">
    <cfRule type="notContainsBlanks" dxfId="208" priority="81">
      <formula>LEN(TRIM(Z13))&gt;0</formula>
    </cfRule>
  </conditionalFormatting>
  <conditionalFormatting sqref="Z14:AB14">
    <cfRule type="expression" dxfId="207" priority="80">
      <formula>NOT(ISBLANK($A14))</formula>
    </cfRule>
  </conditionalFormatting>
  <conditionalFormatting sqref="Z14:AB14">
    <cfRule type="notContainsBlanks" dxfId="206" priority="79">
      <formula>LEN(TRIM(Z14))&gt;0</formula>
    </cfRule>
  </conditionalFormatting>
  <conditionalFormatting sqref="Z15:AB15">
    <cfRule type="expression" dxfId="205" priority="78">
      <formula>NOT(ISBLANK(OFFSET($A13,1,0)))</formula>
    </cfRule>
  </conditionalFormatting>
  <conditionalFormatting sqref="Z15:AB15">
    <cfRule type="notContainsBlanks" dxfId="204" priority="77">
      <formula>LEN(TRIM(Z15))&gt;0</formula>
    </cfRule>
  </conditionalFormatting>
  <conditionalFormatting sqref="Z16:AB16">
    <cfRule type="expression" dxfId="203" priority="76">
      <formula>NOT(ISBLANK($A16))</formula>
    </cfRule>
  </conditionalFormatting>
  <conditionalFormatting sqref="Z16:AB16">
    <cfRule type="notContainsBlanks" dxfId="202" priority="75">
      <formula>LEN(TRIM(Z16))&gt;0</formula>
    </cfRule>
  </conditionalFormatting>
  <conditionalFormatting sqref="Z17:AB17">
    <cfRule type="expression" dxfId="201" priority="74">
      <formula>NOT(ISBLANK(OFFSET($A15,1,0)))</formula>
    </cfRule>
  </conditionalFormatting>
  <conditionalFormatting sqref="Z17:AB17">
    <cfRule type="notContainsBlanks" dxfId="200" priority="73">
      <formula>LEN(TRIM(Z17))&gt;0</formula>
    </cfRule>
  </conditionalFormatting>
  <conditionalFormatting sqref="Z18:AB18">
    <cfRule type="expression" dxfId="199" priority="72">
      <formula>NOT(ISBLANK($A18))</formula>
    </cfRule>
  </conditionalFormatting>
  <conditionalFormatting sqref="Z18:AB18">
    <cfRule type="notContainsBlanks" dxfId="198" priority="71">
      <formula>LEN(TRIM(Z18))&gt;0</formula>
    </cfRule>
  </conditionalFormatting>
  <conditionalFormatting sqref="Z19:AB19">
    <cfRule type="expression" dxfId="197" priority="70">
      <formula>NOT(ISBLANK(OFFSET($A17,1,0)))</formula>
    </cfRule>
  </conditionalFormatting>
  <conditionalFormatting sqref="Z19:AB19">
    <cfRule type="notContainsBlanks" dxfId="196" priority="69">
      <formula>LEN(TRIM(Z19))&gt;0</formula>
    </cfRule>
  </conditionalFormatting>
  <conditionalFormatting sqref="Z20:AB20">
    <cfRule type="expression" dxfId="195" priority="68">
      <formula>NOT(ISBLANK($A20))</formula>
    </cfRule>
  </conditionalFormatting>
  <conditionalFormatting sqref="Z20:AB20">
    <cfRule type="notContainsBlanks" dxfId="194" priority="67">
      <formula>LEN(TRIM(Z20))&gt;0</formula>
    </cfRule>
  </conditionalFormatting>
  <conditionalFormatting sqref="Z21:AB21">
    <cfRule type="expression" dxfId="193" priority="66">
      <formula>NOT(ISBLANK(OFFSET($A19,1,0)))</formula>
    </cfRule>
  </conditionalFormatting>
  <conditionalFormatting sqref="Z21:AB21">
    <cfRule type="notContainsBlanks" dxfId="192" priority="65">
      <formula>LEN(TRIM(Z21))&gt;0</formula>
    </cfRule>
  </conditionalFormatting>
  <conditionalFormatting sqref="Z22:AB22">
    <cfRule type="expression" dxfId="191" priority="64">
      <formula>NOT(ISBLANK($A22))</formula>
    </cfRule>
  </conditionalFormatting>
  <conditionalFormatting sqref="Z22:AB22">
    <cfRule type="notContainsBlanks" dxfId="190" priority="63">
      <formula>LEN(TRIM(Z22))&gt;0</formula>
    </cfRule>
  </conditionalFormatting>
  <conditionalFormatting sqref="Z23:AB23">
    <cfRule type="expression" dxfId="189" priority="62">
      <formula>NOT(ISBLANK(OFFSET($A21,1,0)))</formula>
    </cfRule>
  </conditionalFormatting>
  <conditionalFormatting sqref="Z23:AB23">
    <cfRule type="notContainsBlanks" dxfId="188" priority="61">
      <formula>LEN(TRIM(Z23))&gt;0</formula>
    </cfRule>
  </conditionalFormatting>
  <conditionalFormatting sqref="Z24:AB24">
    <cfRule type="expression" dxfId="187" priority="60">
      <formula>NOT(ISBLANK($A24))</formula>
    </cfRule>
  </conditionalFormatting>
  <conditionalFormatting sqref="Z24:AB24">
    <cfRule type="notContainsBlanks" dxfId="186" priority="59">
      <formula>LEN(TRIM(Z24))&gt;0</formula>
    </cfRule>
  </conditionalFormatting>
  <conditionalFormatting sqref="Z25:AB25">
    <cfRule type="expression" dxfId="185" priority="58">
      <formula>NOT(ISBLANK(OFFSET($A23,1,0)))</formula>
    </cfRule>
  </conditionalFormatting>
  <conditionalFormatting sqref="Z25:AB25">
    <cfRule type="notContainsBlanks" dxfId="184" priority="57">
      <formula>LEN(TRIM(Z25))&gt;0</formula>
    </cfRule>
  </conditionalFormatting>
  <conditionalFormatting sqref="Z26:AB26">
    <cfRule type="expression" dxfId="183" priority="56">
      <formula>NOT(ISBLANK($A26))</formula>
    </cfRule>
  </conditionalFormatting>
  <conditionalFormatting sqref="Z26:AB26">
    <cfRule type="notContainsBlanks" dxfId="182" priority="55">
      <formula>LEN(TRIM(Z26))&gt;0</formula>
    </cfRule>
  </conditionalFormatting>
  <conditionalFormatting sqref="Z27:AB27">
    <cfRule type="expression" dxfId="181" priority="54">
      <formula>NOT(ISBLANK(OFFSET($A25,1,0)))</formula>
    </cfRule>
  </conditionalFormatting>
  <conditionalFormatting sqref="Z27:AB27">
    <cfRule type="notContainsBlanks" dxfId="180" priority="53">
      <formula>LEN(TRIM(Z27))&gt;0</formula>
    </cfRule>
  </conditionalFormatting>
  <conditionalFormatting sqref="Z28:AB28">
    <cfRule type="expression" dxfId="179" priority="52">
      <formula>NOT(ISBLANK($A28))</formula>
    </cfRule>
  </conditionalFormatting>
  <conditionalFormatting sqref="Z28:AB28">
    <cfRule type="notContainsBlanks" dxfId="178" priority="51">
      <formula>LEN(TRIM(Z28))&gt;0</formula>
    </cfRule>
  </conditionalFormatting>
  <conditionalFormatting sqref="Z29:AB29">
    <cfRule type="expression" dxfId="177" priority="50">
      <formula>NOT(ISBLANK(OFFSET($A27,1,0)))</formula>
    </cfRule>
  </conditionalFormatting>
  <conditionalFormatting sqref="Z29:AB29">
    <cfRule type="notContainsBlanks" dxfId="176" priority="49">
      <formula>LEN(TRIM(Z29))&gt;0</formula>
    </cfRule>
  </conditionalFormatting>
  <conditionalFormatting sqref="Z30:AB30">
    <cfRule type="expression" dxfId="175" priority="48">
      <formula>NOT(ISBLANK($A30))</formula>
    </cfRule>
  </conditionalFormatting>
  <conditionalFormatting sqref="Z30:AB30">
    <cfRule type="notContainsBlanks" dxfId="174" priority="47">
      <formula>LEN(TRIM(Z30))&gt;0</formula>
    </cfRule>
  </conditionalFormatting>
  <conditionalFormatting sqref="Z31:AB31">
    <cfRule type="expression" dxfId="173" priority="46">
      <formula>NOT(ISBLANK(OFFSET($A29,1,0)))</formula>
    </cfRule>
  </conditionalFormatting>
  <conditionalFormatting sqref="Z31:AB31">
    <cfRule type="notContainsBlanks" dxfId="172" priority="45">
      <formula>LEN(TRIM(Z31))&gt;0</formula>
    </cfRule>
  </conditionalFormatting>
  <conditionalFormatting sqref="Z32:AB32">
    <cfRule type="expression" dxfId="171" priority="44">
      <formula>NOT(ISBLANK($A32))</formula>
    </cfRule>
  </conditionalFormatting>
  <conditionalFormatting sqref="Z32:AB32">
    <cfRule type="notContainsBlanks" dxfId="170" priority="43">
      <formula>LEN(TRIM(Z32))&gt;0</formula>
    </cfRule>
  </conditionalFormatting>
  <conditionalFormatting sqref="Z33:AB33">
    <cfRule type="expression" dxfId="169" priority="42">
      <formula>NOT(ISBLANK(OFFSET($A31,1,0)))</formula>
    </cfRule>
  </conditionalFormatting>
  <conditionalFormatting sqref="Z33:AB33">
    <cfRule type="notContainsBlanks" dxfId="168" priority="41">
      <formula>LEN(TRIM(Z33))&gt;0</formula>
    </cfRule>
  </conditionalFormatting>
  <conditionalFormatting sqref="T15:V15">
    <cfRule type="expression" dxfId="167" priority="39">
      <formula>NOT(ISBLANK(OFFSET($A13,1,0)))</formula>
    </cfRule>
  </conditionalFormatting>
  <conditionalFormatting sqref="T14:V14">
    <cfRule type="expression" dxfId="166" priority="40">
      <formula>NOT(ISBLANK($A14))</formula>
    </cfRule>
  </conditionalFormatting>
  <conditionalFormatting sqref="T14:V14">
    <cfRule type="notContainsBlanks" dxfId="165" priority="38">
      <formula>LEN(TRIM(T14))&gt;0</formula>
    </cfRule>
  </conditionalFormatting>
  <conditionalFormatting sqref="T15:V15">
    <cfRule type="notContainsBlanks" dxfId="164" priority="37">
      <formula>LEN(TRIM(T15))&gt;0</formula>
    </cfRule>
  </conditionalFormatting>
  <conditionalFormatting sqref="T17:V17">
    <cfRule type="expression" dxfId="163" priority="35">
      <formula>NOT(ISBLANK(OFFSET($A15,1,0)))</formula>
    </cfRule>
  </conditionalFormatting>
  <conditionalFormatting sqref="T16:V16">
    <cfRule type="expression" dxfId="162" priority="36">
      <formula>NOT(ISBLANK($A16))</formula>
    </cfRule>
  </conditionalFormatting>
  <conditionalFormatting sqref="T16:V16">
    <cfRule type="notContainsBlanks" dxfId="161" priority="34">
      <formula>LEN(TRIM(T16))&gt;0</formula>
    </cfRule>
  </conditionalFormatting>
  <conditionalFormatting sqref="T17:V17">
    <cfRule type="notContainsBlanks" dxfId="160" priority="33">
      <formula>LEN(TRIM(T17))&gt;0</formula>
    </cfRule>
  </conditionalFormatting>
  <conditionalFormatting sqref="T19:V19">
    <cfRule type="expression" dxfId="159" priority="31">
      <formula>NOT(ISBLANK(OFFSET($A17,1,0)))</formula>
    </cfRule>
  </conditionalFormatting>
  <conditionalFormatting sqref="T18:V18">
    <cfRule type="expression" dxfId="158" priority="32">
      <formula>NOT(ISBLANK($A18))</formula>
    </cfRule>
  </conditionalFormatting>
  <conditionalFormatting sqref="T18:V18">
    <cfRule type="notContainsBlanks" dxfId="157" priority="30">
      <formula>LEN(TRIM(T18))&gt;0</formula>
    </cfRule>
  </conditionalFormatting>
  <conditionalFormatting sqref="T19:V19">
    <cfRule type="notContainsBlanks" dxfId="156" priority="29">
      <formula>LEN(TRIM(T19))&gt;0</formula>
    </cfRule>
  </conditionalFormatting>
  <conditionalFormatting sqref="T21:V21">
    <cfRule type="expression" dxfId="155" priority="27">
      <formula>NOT(ISBLANK(OFFSET($A19,1,0)))</formula>
    </cfRule>
  </conditionalFormatting>
  <conditionalFormatting sqref="T20:V20">
    <cfRule type="expression" dxfId="154" priority="28">
      <formula>NOT(ISBLANK($A20))</formula>
    </cfRule>
  </conditionalFormatting>
  <conditionalFormatting sqref="T20:V20">
    <cfRule type="notContainsBlanks" dxfId="153" priority="26">
      <formula>LEN(TRIM(T20))&gt;0</formula>
    </cfRule>
  </conditionalFormatting>
  <conditionalFormatting sqref="T21:V21">
    <cfRule type="notContainsBlanks" dxfId="152" priority="25">
      <formula>LEN(TRIM(T21))&gt;0</formula>
    </cfRule>
  </conditionalFormatting>
  <conditionalFormatting sqref="T23:V23">
    <cfRule type="expression" dxfId="151" priority="23">
      <formula>NOT(ISBLANK(OFFSET($A21,1,0)))</formula>
    </cfRule>
  </conditionalFormatting>
  <conditionalFormatting sqref="T22:V22">
    <cfRule type="expression" dxfId="150" priority="24">
      <formula>NOT(ISBLANK($A22))</formula>
    </cfRule>
  </conditionalFormatting>
  <conditionalFormatting sqref="T22:V22">
    <cfRule type="notContainsBlanks" dxfId="149" priority="22">
      <formula>LEN(TRIM(T22))&gt;0</formula>
    </cfRule>
  </conditionalFormatting>
  <conditionalFormatting sqref="T23:V23">
    <cfRule type="notContainsBlanks" dxfId="148" priority="21">
      <formula>LEN(TRIM(T23))&gt;0</formula>
    </cfRule>
  </conditionalFormatting>
  <conditionalFormatting sqref="T25:V25">
    <cfRule type="expression" dxfId="147" priority="19">
      <formula>NOT(ISBLANK(OFFSET($A23,1,0)))</formula>
    </cfRule>
  </conditionalFormatting>
  <conditionalFormatting sqref="T24:V24">
    <cfRule type="expression" dxfId="146" priority="20">
      <formula>NOT(ISBLANK($A24))</formula>
    </cfRule>
  </conditionalFormatting>
  <conditionalFormatting sqref="T24:V24">
    <cfRule type="notContainsBlanks" dxfId="145" priority="18">
      <formula>LEN(TRIM(T24))&gt;0</formula>
    </cfRule>
  </conditionalFormatting>
  <conditionalFormatting sqref="T25:V25">
    <cfRule type="notContainsBlanks" dxfId="144" priority="17">
      <formula>LEN(TRIM(T25))&gt;0</formula>
    </cfRule>
  </conditionalFormatting>
  <conditionalFormatting sqref="T27:V27">
    <cfRule type="expression" dxfId="143" priority="15">
      <formula>NOT(ISBLANK(OFFSET($A25,1,0)))</formula>
    </cfRule>
  </conditionalFormatting>
  <conditionalFormatting sqref="T26:V26">
    <cfRule type="expression" dxfId="142" priority="16">
      <formula>NOT(ISBLANK($A26))</formula>
    </cfRule>
  </conditionalFormatting>
  <conditionalFormatting sqref="T26:V26">
    <cfRule type="notContainsBlanks" dxfId="141" priority="14">
      <formula>LEN(TRIM(T26))&gt;0</formula>
    </cfRule>
  </conditionalFormatting>
  <conditionalFormatting sqref="T27:V27">
    <cfRule type="notContainsBlanks" dxfId="140" priority="13">
      <formula>LEN(TRIM(T27))&gt;0</formula>
    </cfRule>
  </conditionalFormatting>
  <conditionalFormatting sqref="T29:V29">
    <cfRule type="expression" dxfId="139" priority="11">
      <formula>NOT(ISBLANK(OFFSET($A27,1,0)))</formula>
    </cfRule>
  </conditionalFormatting>
  <conditionalFormatting sqref="T28:V28">
    <cfRule type="expression" dxfId="138" priority="12">
      <formula>NOT(ISBLANK($A28))</formula>
    </cfRule>
  </conditionalFormatting>
  <conditionalFormatting sqref="T28:V28">
    <cfRule type="notContainsBlanks" dxfId="137" priority="10">
      <formula>LEN(TRIM(T28))&gt;0</formula>
    </cfRule>
  </conditionalFormatting>
  <conditionalFormatting sqref="T29:V29">
    <cfRule type="notContainsBlanks" dxfId="136" priority="9">
      <formula>LEN(TRIM(T29))&gt;0</formula>
    </cfRule>
  </conditionalFormatting>
  <conditionalFormatting sqref="T31:V31">
    <cfRule type="expression" dxfId="135" priority="7">
      <formula>NOT(ISBLANK(OFFSET($A29,1,0)))</formula>
    </cfRule>
  </conditionalFormatting>
  <conditionalFormatting sqref="T30:V30">
    <cfRule type="expression" dxfId="134" priority="8">
      <formula>NOT(ISBLANK($A30))</formula>
    </cfRule>
  </conditionalFormatting>
  <conditionalFormatting sqref="T30:V30">
    <cfRule type="notContainsBlanks" dxfId="133" priority="6">
      <formula>LEN(TRIM(T30))&gt;0</formula>
    </cfRule>
  </conditionalFormatting>
  <conditionalFormatting sqref="T31:V31">
    <cfRule type="notContainsBlanks" dxfId="132" priority="5">
      <formula>LEN(TRIM(T31))&gt;0</formula>
    </cfRule>
  </conditionalFormatting>
  <conditionalFormatting sqref="T33:V33">
    <cfRule type="expression" dxfId="131" priority="3">
      <formula>NOT(ISBLANK(OFFSET($A31,1,0)))</formula>
    </cfRule>
  </conditionalFormatting>
  <conditionalFormatting sqref="T32:V32">
    <cfRule type="expression" dxfId="130" priority="4">
      <formula>NOT(ISBLANK($A32))</formula>
    </cfRule>
  </conditionalFormatting>
  <conditionalFormatting sqref="T32:V32">
    <cfRule type="notContainsBlanks" dxfId="129" priority="2">
      <formula>LEN(TRIM(T32))&gt;0</formula>
    </cfRule>
  </conditionalFormatting>
  <conditionalFormatting sqref="T33:V33">
    <cfRule type="notContainsBlanks" dxfId="128" priority="1">
      <formula>LEN(TRIM(T33))&gt;0</formula>
    </cfRule>
  </conditionalFormatting>
  <dataValidations disablePrompts="1" count="1">
    <dataValidation type="whole" allowBlank="1" showInputMessage="1" showErrorMessage="1" error="This Remarks section is limited to 5." sqref="A36:A40" xr:uid="{00000000-0002-0000-1D00-000001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7AFE3-27DF-49DD-9F5E-7D9472D2D458}">
  <sheetPr codeName="Sheet40">
    <pageSetUpPr fitToPage="1"/>
  </sheetPr>
  <dimension ref="A1:DG55"/>
  <sheetViews>
    <sheetView topLeftCell="A6" zoomScaleNormal="100" workbookViewId="0">
      <selection sqref="A1:C1"/>
    </sheetView>
  </sheetViews>
  <sheetFormatPr defaultColWidth="0" defaultRowHeight="15" customHeight="1" zeroHeight="1" x14ac:dyDescent="0.25"/>
  <cols>
    <col min="1" max="48" width="2.7109375" style="1" customWidth="1"/>
    <col min="49" max="84" width="2.7109375" customWidth="1"/>
    <col min="85" max="111" width="2.7109375" hidden="1" customWidth="1"/>
    <col min="112" max="16384" width="9.140625" hidden="1"/>
  </cols>
  <sheetData>
    <row r="1" spans="1:84" ht="12" customHeight="1" x14ac:dyDescent="0.25">
      <c r="A1" s="42"/>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2"/>
      <c r="AN1" s="42"/>
      <c r="AO1" s="42"/>
      <c r="AP1" s="42"/>
      <c r="AQ1" s="42"/>
      <c r="AR1" s="42"/>
      <c r="AS1" s="42"/>
      <c r="AT1" s="42"/>
      <c r="AU1" s="42"/>
      <c r="AV1" s="42"/>
      <c r="AW1" s="947" t="s">
        <v>49</v>
      </c>
      <c r="AX1" s="947"/>
      <c r="AY1" s="947"/>
      <c r="AZ1" s="947"/>
      <c r="BA1" s="947"/>
      <c r="BB1" s="947"/>
      <c r="BC1" s="947"/>
      <c r="BD1" s="947"/>
      <c r="BE1" s="947"/>
      <c r="BF1" s="947"/>
      <c r="BG1" s="947"/>
      <c r="BH1" s="947"/>
      <c r="BI1" s="947"/>
      <c r="BJ1" s="947"/>
      <c r="BK1" s="947"/>
      <c r="BL1" s="947"/>
      <c r="BM1" s="947"/>
      <c r="BN1" s="947"/>
      <c r="BO1" s="947"/>
      <c r="BP1" s="947"/>
      <c r="BQ1" s="947"/>
      <c r="BR1" s="947"/>
      <c r="BS1" s="947"/>
      <c r="BT1" s="947"/>
      <c r="BU1" s="947"/>
      <c r="BV1" s="947"/>
      <c r="BW1" s="947"/>
      <c r="BX1" s="947"/>
      <c r="BY1" s="947"/>
      <c r="BZ1" s="947"/>
      <c r="CA1" s="947"/>
      <c r="CB1" s="947"/>
      <c r="CC1" s="947"/>
      <c r="CD1" s="947"/>
      <c r="CE1" s="947"/>
      <c r="CF1" s="947"/>
    </row>
    <row r="2" spans="1:84" ht="12" customHeight="1" x14ac:dyDescent="0.25">
      <c r="A2" s="42"/>
      <c r="B2" s="42"/>
      <c r="C2" s="42"/>
      <c r="D2" s="42"/>
      <c r="E2" s="42"/>
      <c r="F2" s="42"/>
      <c r="G2" s="42"/>
      <c r="H2" s="42"/>
      <c r="I2" s="42"/>
      <c r="J2" s="42"/>
      <c r="K2" s="42"/>
      <c r="L2" s="42"/>
      <c r="M2" s="42"/>
      <c r="N2" s="42"/>
      <c r="O2" s="42"/>
      <c r="P2" s="42"/>
      <c r="Q2" s="42"/>
      <c r="R2" s="42"/>
      <c r="S2" s="42"/>
      <c r="T2" s="42"/>
      <c r="U2" s="42"/>
      <c r="V2" s="42"/>
      <c r="W2" s="42"/>
      <c r="X2" s="42"/>
      <c r="Y2" s="42"/>
      <c r="Z2" s="42"/>
      <c r="AA2" s="42"/>
      <c r="AB2" s="42"/>
      <c r="AC2" s="42"/>
      <c r="AD2" s="42"/>
      <c r="AE2" s="42"/>
      <c r="AF2" s="42"/>
      <c r="AG2" s="42"/>
      <c r="AH2" s="42"/>
      <c r="AI2" s="42"/>
      <c r="AJ2" s="42"/>
      <c r="AK2" s="42"/>
      <c r="AL2" s="42"/>
      <c r="AM2" s="42"/>
      <c r="AN2" s="42"/>
      <c r="AO2" s="42"/>
      <c r="AP2" s="42"/>
      <c r="AQ2" s="42"/>
      <c r="AR2" s="42"/>
      <c r="AS2" s="42"/>
      <c r="AT2" s="42"/>
      <c r="AU2" s="42"/>
      <c r="AV2" s="618"/>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row>
    <row r="3" spans="1:84" ht="12" customHeight="1" x14ac:dyDescent="0.25">
      <c r="A3" s="42"/>
      <c r="B3" s="42"/>
      <c r="C3" s="42"/>
      <c r="D3" s="42"/>
      <c r="E3" s="42"/>
      <c r="F3" s="42"/>
      <c r="G3" s="42"/>
      <c r="H3" s="42"/>
      <c r="I3" s="42"/>
      <c r="J3" s="42"/>
      <c r="K3" s="42"/>
      <c r="L3" s="42"/>
      <c r="M3" s="42"/>
      <c r="N3" s="42"/>
      <c r="O3" s="42"/>
      <c r="P3" s="42"/>
      <c r="Q3" s="42"/>
      <c r="R3" s="42"/>
      <c r="S3" s="42"/>
      <c r="T3" s="42"/>
      <c r="U3" s="42"/>
      <c r="V3" s="42"/>
      <c r="W3" s="42"/>
      <c r="X3" s="42"/>
      <c r="Y3" s="42"/>
      <c r="Z3" s="42"/>
      <c r="AA3" s="42"/>
      <c r="AB3" s="42"/>
      <c r="AC3" s="42"/>
      <c r="AD3" s="42"/>
      <c r="AE3" s="42"/>
      <c r="AF3" s="42"/>
      <c r="AG3" s="42"/>
      <c r="AH3" s="42"/>
      <c r="AI3" s="42"/>
      <c r="AJ3" s="42"/>
      <c r="AK3" s="42"/>
      <c r="AL3" s="42"/>
      <c r="AM3" s="42"/>
      <c r="AN3" s="42"/>
      <c r="AO3" s="42"/>
      <c r="AP3" s="42"/>
      <c r="AQ3" s="42"/>
      <c r="AR3" s="42"/>
      <c r="AS3" s="42"/>
      <c r="AT3" s="42"/>
      <c r="AU3" s="42"/>
      <c r="AV3" s="42"/>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row>
    <row r="4" spans="1:84" ht="12" customHeight="1" thickBot="1" x14ac:dyDescent="0.3">
      <c r="A4" s="42"/>
      <c r="B4" s="42"/>
      <c r="C4" s="42"/>
      <c r="D4" s="42"/>
      <c r="E4" s="42"/>
      <c r="F4" s="42"/>
      <c r="G4" s="42"/>
      <c r="H4" s="42"/>
      <c r="I4" s="42"/>
      <c r="J4" s="42"/>
      <c r="K4" s="42"/>
      <c r="L4" s="42"/>
      <c r="M4" s="42"/>
      <c r="N4" s="42"/>
      <c r="O4" s="42"/>
      <c r="P4" s="42"/>
      <c r="Q4" s="42"/>
      <c r="R4" s="42"/>
      <c r="S4" s="42"/>
      <c r="T4" s="42"/>
      <c r="U4" s="42"/>
      <c r="V4" s="42"/>
      <c r="W4" s="42"/>
      <c r="X4" s="42"/>
      <c r="Y4" s="42"/>
      <c r="Z4" s="42"/>
      <c r="AA4" s="42"/>
      <c r="AB4" s="42"/>
      <c r="AC4" s="42"/>
      <c r="AD4" s="42"/>
      <c r="AE4" s="42"/>
      <c r="AF4" s="42"/>
      <c r="AG4" s="42"/>
      <c r="AH4" s="42"/>
      <c r="AI4" s="42"/>
      <c r="AJ4" s="42"/>
      <c r="AK4" s="42"/>
      <c r="AL4" s="42"/>
      <c r="AM4" s="42"/>
      <c r="AN4" s="42"/>
      <c r="AO4" s="42"/>
      <c r="AP4" s="42"/>
      <c r="AQ4" s="42"/>
      <c r="AR4" s="42"/>
      <c r="AS4" s="42"/>
      <c r="AT4" s="42"/>
      <c r="AU4" s="42"/>
      <c r="AV4" s="42"/>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row>
    <row r="5" spans="1:84" ht="12.75" customHeight="1" thickBot="1" x14ac:dyDescent="0.3">
      <c r="A5" s="42"/>
      <c r="B5" s="42"/>
      <c r="C5" s="42"/>
      <c r="D5" s="42"/>
      <c r="E5" s="42"/>
      <c r="F5" s="42"/>
      <c r="G5" s="42"/>
      <c r="H5" s="42"/>
      <c r="I5" s="42"/>
      <c r="J5" s="42"/>
      <c r="K5" s="42"/>
      <c r="L5" s="42"/>
      <c r="M5" s="42"/>
      <c r="N5" s="42"/>
      <c r="O5" s="42"/>
      <c r="P5" s="42"/>
      <c r="Q5" s="42"/>
      <c r="R5" s="42"/>
      <c r="S5" s="42"/>
      <c r="T5" s="42"/>
      <c r="U5" s="42"/>
      <c r="V5" s="42"/>
      <c r="W5" s="42"/>
      <c r="X5" s="42"/>
      <c r="Y5" s="42"/>
      <c r="Z5" s="948" t="s">
        <v>867</v>
      </c>
      <c r="AA5" s="948"/>
      <c r="AB5" s="948"/>
      <c r="AC5" s="948"/>
      <c r="AD5" s="948"/>
      <c r="AE5" s="948"/>
      <c r="AF5" s="948"/>
      <c r="AG5" s="948"/>
      <c r="AH5" s="948"/>
      <c r="AI5" s="948"/>
      <c r="AJ5" s="948"/>
      <c r="AK5" s="948"/>
      <c r="AL5" s="948"/>
      <c r="AM5" s="948"/>
      <c r="AN5" s="948"/>
      <c r="AO5" s="948"/>
      <c r="AP5" s="948"/>
      <c r="AQ5" s="948"/>
      <c r="AR5" s="948"/>
      <c r="AS5" s="948"/>
      <c r="AT5" s="948"/>
      <c r="AU5" s="948"/>
      <c r="AV5" s="948"/>
      <c r="AW5" s="5"/>
      <c r="AX5" s="955" t="s">
        <v>696</v>
      </c>
      <c r="AY5" s="956"/>
      <c r="AZ5" s="956"/>
      <c r="BA5" s="956"/>
      <c r="BB5" s="956"/>
      <c r="BC5" s="956"/>
      <c r="BD5" s="956"/>
      <c r="BE5" s="956"/>
      <c r="BF5" s="956"/>
      <c r="BG5" s="956"/>
      <c r="BH5" s="956"/>
      <c r="BI5" s="956"/>
      <c r="BJ5" s="956"/>
      <c r="BK5" s="956"/>
      <c r="BL5" s="957"/>
      <c r="BM5" s="5"/>
      <c r="BN5" s="5"/>
      <c r="BO5" s="5"/>
      <c r="BP5" s="5"/>
      <c r="BQ5" s="5"/>
      <c r="BR5" s="5"/>
      <c r="BS5" s="5"/>
      <c r="BT5" s="5"/>
      <c r="BU5" s="5"/>
      <c r="BV5" s="5"/>
      <c r="BW5" s="5"/>
      <c r="BX5" s="5"/>
      <c r="BY5" s="5"/>
      <c r="BZ5" s="5"/>
      <c r="CA5" s="5"/>
      <c r="CB5" s="5"/>
      <c r="CC5" s="5"/>
      <c r="CD5" s="5"/>
      <c r="CE5" s="5"/>
      <c r="CF5" s="5"/>
    </row>
    <row r="6" spans="1:84" ht="12" customHeight="1" thickTop="1" x14ac:dyDescent="0.25">
      <c r="A6" s="42"/>
      <c r="B6" s="42"/>
      <c r="C6" s="42"/>
      <c r="D6" s="42"/>
      <c r="E6" s="42"/>
      <c r="F6" s="42"/>
      <c r="G6" s="42"/>
      <c r="H6" s="42"/>
      <c r="I6" s="42"/>
      <c r="J6" s="42"/>
      <c r="K6" s="42"/>
      <c r="L6" s="42"/>
      <c r="M6" s="42"/>
      <c r="N6" s="42"/>
      <c r="O6" s="42"/>
      <c r="P6" s="42"/>
      <c r="Q6" s="42"/>
      <c r="R6" s="42"/>
      <c r="S6" s="42"/>
      <c r="T6" s="42"/>
      <c r="U6" s="42"/>
      <c r="V6" s="42"/>
      <c r="W6" s="42"/>
      <c r="X6" s="42"/>
      <c r="Y6" s="42"/>
      <c r="Z6" s="42"/>
      <c r="AA6" s="42"/>
      <c r="AB6" s="42"/>
      <c r="AC6" s="42"/>
      <c r="AD6" s="42"/>
      <c r="AE6" s="42"/>
      <c r="AF6" s="42"/>
      <c r="AG6" s="42"/>
      <c r="AH6" s="42"/>
      <c r="AI6" s="42"/>
      <c r="AJ6" s="42"/>
      <c r="AK6" s="42"/>
      <c r="AL6" s="42"/>
      <c r="AM6" s="42"/>
      <c r="AN6" s="42"/>
      <c r="AO6" s="42"/>
      <c r="AP6" s="42"/>
      <c r="AQ6" s="42"/>
      <c r="AR6" s="42"/>
      <c r="AS6" s="42"/>
      <c r="AT6" s="42"/>
      <c r="AU6" s="42"/>
      <c r="AV6" s="42"/>
      <c r="AW6" s="5"/>
      <c r="AX6" s="973"/>
      <c r="AY6" s="974"/>
      <c r="AZ6" s="974"/>
      <c r="BA6" s="974"/>
      <c r="BB6" s="975"/>
      <c r="BC6" s="976"/>
      <c r="BD6" s="974"/>
      <c r="BE6" s="974"/>
      <c r="BF6" s="974"/>
      <c r="BG6" s="975"/>
      <c r="BH6" s="976"/>
      <c r="BI6" s="974"/>
      <c r="BJ6" s="974"/>
      <c r="BK6" s="974"/>
      <c r="BL6" s="977"/>
      <c r="BM6" s="5"/>
      <c r="BN6" s="5"/>
      <c r="BO6" s="5"/>
      <c r="BP6" s="5"/>
      <c r="BQ6" s="5"/>
      <c r="BR6" s="5"/>
      <c r="BS6" s="5"/>
      <c r="BT6" s="5"/>
      <c r="BU6" s="5"/>
      <c r="BV6" s="5"/>
      <c r="BW6" s="5"/>
      <c r="BX6" s="5"/>
      <c r="BY6" s="5"/>
      <c r="BZ6" s="5"/>
      <c r="CA6" s="5"/>
      <c r="CB6" s="5"/>
      <c r="CC6" s="5"/>
      <c r="CD6" s="5"/>
      <c r="CE6" s="5"/>
      <c r="CF6" s="5"/>
    </row>
    <row r="7" spans="1:84" ht="12" customHeight="1" x14ac:dyDescent="0.25">
      <c r="A7" s="953" t="s">
        <v>48</v>
      </c>
      <c r="B7" s="953"/>
      <c r="C7" s="953"/>
      <c r="D7" s="953"/>
      <c r="E7" s="953"/>
      <c r="F7" s="879"/>
      <c r="G7" s="879"/>
      <c r="H7" s="879"/>
      <c r="I7" s="879"/>
      <c r="J7" s="879"/>
      <c r="K7" s="879"/>
      <c r="L7" s="879"/>
      <c r="M7" s="879"/>
      <c r="N7" s="879"/>
      <c r="O7" s="879"/>
      <c r="P7" s="879"/>
      <c r="Q7" s="42"/>
      <c r="R7" s="42"/>
      <c r="S7" s="42"/>
      <c r="T7" s="42"/>
      <c r="U7" s="42"/>
      <c r="V7" s="42"/>
      <c r="W7" s="42"/>
      <c r="X7" s="42"/>
      <c r="Y7" s="42"/>
      <c r="Z7" s="42"/>
      <c r="AA7" s="42"/>
      <c r="AB7" s="42"/>
      <c r="AC7" s="42"/>
      <c r="AD7" s="42"/>
      <c r="AE7" s="42"/>
      <c r="AF7" s="42"/>
      <c r="AG7" s="42"/>
      <c r="AH7" s="42"/>
      <c r="AI7" s="42"/>
      <c r="AJ7" s="42"/>
      <c r="AK7" s="42"/>
      <c r="AL7" s="42"/>
      <c r="AM7" s="42"/>
      <c r="AN7" s="42"/>
      <c r="AO7" s="42"/>
      <c r="AP7" s="42"/>
      <c r="AQ7" s="42"/>
      <c r="AR7" s="42"/>
      <c r="AS7" s="42"/>
      <c r="AT7" s="42"/>
      <c r="AU7" s="42"/>
      <c r="AV7" s="42"/>
      <c r="AW7" s="5"/>
      <c r="AX7" s="969"/>
      <c r="AY7" s="945"/>
      <c r="AZ7" s="945"/>
      <c r="BA7" s="945"/>
      <c r="BB7" s="946"/>
      <c r="BC7" s="944"/>
      <c r="BD7" s="945"/>
      <c r="BE7" s="945"/>
      <c r="BF7" s="945"/>
      <c r="BG7" s="946"/>
      <c r="BH7" s="944"/>
      <c r="BI7" s="945"/>
      <c r="BJ7" s="945"/>
      <c r="BK7" s="945"/>
      <c r="BL7" s="949"/>
      <c r="BM7" s="5"/>
      <c r="BN7" s="5"/>
      <c r="BO7" s="5"/>
      <c r="BP7" s="5"/>
      <c r="BQ7" s="5"/>
      <c r="BR7" s="5"/>
      <c r="BS7" s="5"/>
      <c r="BT7" s="5"/>
      <c r="BU7" s="5"/>
      <c r="BV7" s="5"/>
      <c r="BW7" s="5"/>
      <c r="BX7" s="5"/>
      <c r="BY7" s="5"/>
      <c r="BZ7" s="5"/>
      <c r="CA7" s="5"/>
      <c r="CB7" s="5"/>
      <c r="CC7" s="5"/>
      <c r="CD7" s="5"/>
      <c r="CE7" s="5"/>
      <c r="CF7" s="5"/>
    </row>
    <row r="8" spans="1:84" ht="12" customHeight="1" thickBot="1" x14ac:dyDescent="0.3">
      <c r="A8" s="42"/>
      <c r="B8" s="42"/>
      <c r="C8" s="42"/>
      <c r="D8" s="42"/>
      <c r="E8" s="42"/>
      <c r="F8" s="42"/>
      <c r="G8" s="42"/>
      <c r="H8" s="42"/>
      <c r="I8" s="42"/>
      <c r="J8" s="42"/>
      <c r="K8" s="42"/>
      <c r="L8" s="42"/>
      <c r="M8" s="42"/>
      <c r="N8" s="42"/>
      <c r="O8" s="42"/>
      <c r="P8" s="42"/>
      <c r="Q8" s="42"/>
      <c r="R8" s="42"/>
      <c r="S8" s="42"/>
      <c r="T8" s="42"/>
      <c r="U8" s="42"/>
      <c r="V8" s="42"/>
      <c r="W8" s="42"/>
      <c r="X8" s="42"/>
      <c r="Y8" s="42"/>
      <c r="Z8" s="42"/>
      <c r="AA8" s="42"/>
      <c r="AB8" s="42"/>
      <c r="AC8" s="42"/>
      <c r="AD8" s="42"/>
      <c r="AE8" s="42"/>
      <c r="AF8" s="42"/>
      <c r="AG8" s="42"/>
      <c r="AH8" s="42"/>
      <c r="AI8" s="42"/>
      <c r="AJ8" s="42"/>
      <c r="AK8" s="42"/>
      <c r="AL8" s="42"/>
      <c r="AM8" s="42"/>
      <c r="AN8" s="42"/>
      <c r="AO8" s="42"/>
      <c r="AP8" s="42"/>
      <c r="AQ8" s="42"/>
      <c r="AR8" s="42"/>
      <c r="AS8" s="42"/>
      <c r="AT8" s="42"/>
      <c r="AU8" s="42"/>
      <c r="AV8" s="42"/>
      <c r="AW8" s="5"/>
      <c r="AX8" s="969"/>
      <c r="AY8" s="945"/>
      <c r="AZ8" s="945"/>
      <c r="BA8" s="945"/>
      <c r="BB8" s="946"/>
      <c r="BC8" s="944"/>
      <c r="BD8" s="945"/>
      <c r="BE8" s="945"/>
      <c r="BF8" s="945"/>
      <c r="BG8" s="946"/>
      <c r="BH8" s="944"/>
      <c r="BI8" s="945"/>
      <c r="BJ8" s="945"/>
      <c r="BK8" s="945"/>
      <c r="BL8" s="949"/>
      <c r="BM8" s="5"/>
      <c r="BN8" s="5"/>
      <c r="BO8" s="5"/>
      <c r="BP8" s="5"/>
      <c r="BQ8" s="5"/>
      <c r="BR8" s="5"/>
      <c r="BS8" s="5"/>
      <c r="BT8" s="5"/>
      <c r="BU8" s="5"/>
      <c r="BV8" s="5"/>
      <c r="BW8" s="5"/>
      <c r="BX8" s="5"/>
      <c r="BY8" s="5"/>
      <c r="BZ8" s="5"/>
      <c r="CA8" s="5"/>
      <c r="CB8" s="5"/>
      <c r="CC8" s="5"/>
      <c r="CD8" s="5"/>
      <c r="CE8" s="5"/>
      <c r="CF8" s="5"/>
    </row>
    <row r="9" spans="1:84" ht="12" customHeight="1" thickBot="1" x14ac:dyDescent="0.3">
      <c r="A9" s="982" t="s">
        <v>871</v>
      </c>
      <c r="B9" s="983"/>
      <c r="C9" s="983"/>
      <c r="D9" s="983"/>
      <c r="E9" s="983"/>
      <c r="F9" s="983"/>
      <c r="G9" s="983"/>
      <c r="H9" s="983"/>
      <c r="I9" s="983"/>
      <c r="J9" s="983"/>
      <c r="K9" s="983"/>
      <c r="L9" s="983"/>
      <c r="M9" s="983"/>
      <c r="N9" s="983"/>
      <c r="O9" s="983"/>
      <c r="P9" s="983"/>
      <c r="Q9" s="983"/>
      <c r="R9" s="983"/>
      <c r="S9" s="983"/>
      <c r="T9" s="983"/>
      <c r="U9" s="983"/>
      <c r="V9" s="983"/>
      <c r="W9" s="983"/>
      <c r="X9" s="983"/>
      <c r="Y9" s="983"/>
      <c r="Z9" s="983"/>
      <c r="AA9" s="983"/>
      <c r="AB9" s="983"/>
      <c r="AC9" s="983"/>
      <c r="AD9" s="983"/>
      <c r="AE9" s="983"/>
      <c r="AF9" s="983"/>
      <c r="AG9" s="983"/>
      <c r="AH9" s="983"/>
      <c r="AI9" s="984"/>
      <c r="AJ9" s="23"/>
      <c r="AK9" s="23"/>
      <c r="AL9" s="23"/>
      <c r="AM9" s="23"/>
      <c r="AN9" s="23"/>
      <c r="AO9" s="23"/>
      <c r="AP9" s="23"/>
      <c r="AQ9" s="23"/>
      <c r="AR9" s="23"/>
      <c r="AS9" s="23"/>
      <c r="AT9" s="23"/>
      <c r="AU9" s="23"/>
      <c r="AV9" s="23"/>
      <c r="AW9" s="5"/>
      <c r="AX9" s="969"/>
      <c r="AY9" s="945"/>
      <c r="AZ9" s="945"/>
      <c r="BA9" s="945"/>
      <c r="BB9" s="946"/>
      <c r="BC9" s="944"/>
      <c r="BD9" s="945"/>
      <c r="BE9" s="945"/>
      <c r="BF9" s="945"/>
      <c r="BG9" s="946"/>
      <c r="BH9" s="944"/>
      <c r="BI9" s="945"/>
      <c r="BJ9" s="945"/>
      <c r="BK9" s="945"/>
      <c r="BL9" s="949"/>
      <c r="BM9" s="5"/>
      <c r="BN9" s="5"/>
      <c r="BO9" s="5"/>
      <c r="BP9" s="636"/>
      <c r="BQ9" s="636"/>
      <c r="BR9" s="636"/>
      <c r="BS9" s="636"/>
      <c r="BT9" s="636"/>
      <c r="BU9" s="636"/>
      <c r="BV9" s="5"/>
      <c r="BW9" s="5"/>
      <c r="BX9" s="5"/>
      <c r="BY9" s="5"/>
      <c r="BZ9" s="5"/>
      <c r="CA9" s="5"/>
      <c r="CB9" s="5"/>
      <c r="CC9" s="5"/>
      <c r="CD9" s="5"/>
      <c r="CE9" s="5"/>
      <c r="CF9" s="5"/>
    </row>
    <row r="10" spans="1:84" ht="12.75" customHeight="1" thickTop="1" x14ac:dyDescent="0.25">
      <c r="A10" s="961" t="s">
        <v>868</v>
      </c>
      <c r="B10" s="2590"/>
      <c r="C10" s="2590"/>
      <c r="D10" s="2590"/>
      <c r="E10" s="2590"/>
      <c r="F10" s="2590"/>
      <c r="G10" s="963"/>
      <c r="H10" s="964" t="s">
        <v>427</v>
      </c>
      <c r="I10" s="2590"/>
      <c r="J10" s="2590"/>
      <c r="K10" s="2590"/>
      <c r="L10" s="2590"/>
      <c r="M10" s="963"/>
      <c r="N10" s="964" t="s">
        <v>423</v>
      </c>
      <c r="O10" s="2590"/>
      <c r="P10" s="963"/>
      <c r="Q10" s="964" t="s">
        <v>422</v>
      </c>
      <c r="R10" s="2590"/>
      <c r="S10" s="963"/>
      <c r="T10" s="965" t="s">
        <v>873</v>
      </c>
      <c r="U10" s="2591"/>
      <c r="V10" s="967"/>
      <c r="W10" s="964" t="s">
        <v>872</v>
      </c>
      <c r="X10" s="2590"/>
      <c r="Y10" s="963"/>
      <c r="Z10" s="964" t="s">
        <v>418</v>
      </c>
      <c r="AA10" s="2590"/>
      <c r="AB10" s="2590"/>
      <c r="AC10" s="2590"/>
      <c r="AD10" s="2590"/>
      <c r="AE10" s="970" t="s">
        <v>39</v>
      </c>
      <c r="AF10" s="971"/>
      <c r="AG10" s="971"/>
      <c r="AH10" s="971"/>
      <c r="AI10" s="2516"/>
      <c r="AJ10" s="23"/>
      <c r="AK10" s="23"/>
      <c r="AL10" s="23"/>
      <c r="AM10" s="23"/>
      <c r="AN10" s="23"/>
      <c r="AO10" s="23"/>
      <c r="AP10" s="23"/>
      <c r="AQ10" s="23"/>
      <c r="AR10" s="23"/>
      <c r="AS10" s="23"/>
      <c r="AT10" s="23"/>
      <c r="AU10" s="23"/>
      <c r="AV10" s="23"/>
      <c r="AW10" s="5"/>
      <c r="AX10" s="969"/>
      <c r="AY10" s="945"/>
      <c r="AZ10" s="945"/>
      <c r="BA10" s="945"/>
      <c r="BB10" s="946"/>
      <c r="BC10" s="944"/>
      <c r="BD10" s="945"/>
      <c r="BE10" s="945"/>
      <c r="BF10" s="945"/>
      <c r="BG10" s="946"/>
      <c r="BH10" s="944"/>
      <c r="BI10" s="945"/>
      <c r="BJ10" s="945"/>
      <c r="BK10" s="945"/>
      <c r="BL10" s="949"/>
      <c r="BM10" s="5"/>
      <c r="BN10" s="5"/>
      <c r="BO10" s="5"/>
      <c r="BP10" s="636"/>
      <c r="BQ10" s="636"/>
      <c r="BR10" s="636"/>
      <c r="BS10" s="636"/>
      <c r="BT10" s="636"/>
      <c r="BU10" s="636"/>
      <c r="BV10" s="5"/>
      <c r="BW10" s="5"/>
      <c r="BX10" s="5"/>
      <c r="BY10" s="5"/>
      <c r="BZ10" s="5"/>
      <c r="CA10" s="5"/>
      <c r="CB10" s="5"/>
      <c r="CC10" s="5"/>
      <c r="CD10" s="5"/>
      <c r="CE10" s="5"/>
      <c r="CF10" s="5"/>
    </row>
    <row r="11" spans="1:84" ht="12" customHeight="1" thickBot="1" x14ac:dyDescent="0.3">
      <c r="A11" s="961"/>
      <c r="B11" s="2590"/>
      <c r="C11" s="2590"/>
      <c r="D11" s="2590"/>
      <c r="E11" s="2590"/>
      <c r="F11" s="2590"/>
      <c r="G11" s="963"/>
      <c r="H11" s="964"/>
      <c r="I11" s="2590"/>
      <c r="J11" s="2590"/>
      <c r="K11" s="2590"/>
      <c r="L11" s="2590"/>
      <c r="M11" s="963"/>
      <c r="N11" s="964"/>
      <c r="O11" s="2590"/>
      <c r="P11" s="963"/>
      <c r="Q11" s="964"/>
      <c r="R11" s="2590"/>
      <c r="S11" s="963"/>
      <c r="T11" s="965"/>
      <c r="U11" s="2591"/>
      <c r="V11" s="967"/>
      <c r="W11" s="964"/>
      <c r="X11" s="2590"/>
      <c r="Y11" s="963"/>
      <c r="Z11" s="979"/>
      <c r="AA11" s="980"/>
      <c r="AB11" s="980"/>
      <c r="AC11" s="980"/>
      <c r="AD11" s="980"/>
      <c r="AE11" s="979"/>
      <c r="AF11" s="980"/>
      <c r="AG11" s="980"/>
      <c r="AH11" s="980"/>
      <c r="AI11" s="981"/>
      <c r="AJ11" s="23"/>
      <c r="AK11" s="23"/>
      <c r="AL11" s="23"/>
      <c r="AM11" s="23"/>
      <c r="AN11" s="23"/>
      <c r="AO11" s="23"/>
      <c r="AP11" s="23"/>
      <c r="AQ11" s="23"/>
      <c r="AR11" s="23"/>
      <c r="AS11" s="23"/>
      <c r="AT11" s="23"/>
      <c r="AU11" s="23"/>
      <c r="AV11" s="23"/>
      <c r="AW11" s="5"/>
      <c r="AX11" s="952"/>
      <c r="AY11" s="942"/>
      <c r="AZ11" s="942"/>
      <c r="BA11" s="942"/>
      <c r="BB11" s="943"/>
      <c r="BC11" s="941"/>
      <c r="BD11" s="942"/>
      <c r="BE11" s="942"/>
      <c r="BF11" s="942"/>
      <c r="BG11" s="943"/>
      <c r="BH11" s="941"/>
      <c r="BI11" s="942"/>
      <c r="BJ11" s="942"/>
      <c r="BK11" s="942"/>
      <c r="BL11" s="951"/>
      <c r="BM11" s="5"/>
      <c r="BN11" s="5"/>
      <c r="BO11" s="5"/>
      <c r="BP11" s="636"/>
      <c r="BQ11" s="636"/>
      <c r="BR11" s="636"/>
      <c r="BS11" s="636"/>
      <c r="BT11" s="636"/>
      <c r="BU11" s="636"/>
      <c r="BV11" s="5"/>
      <c r="BW11" s="5"/>
      <c r="BX11" s="5"/>
      <c r="BY11" s="5"/>
      <c r="BZ11" s="5"/>
      <c r="CA11" s="5"/>
      <c r="CB11" s="5"/>
      <c r="CC11" s="5"/>
      <c r="CD11" s="5"/>
      <c r="CE11" s="5"/>
      <c r="CF11" s="5"/>
    </row>
    <row r="12" spans="1:84" ht="12.75" customHeight="1" x14ac:dyDescent="0.25">
      <c r="A12" s="886"/>
      <c r="B12" s="887"/>
      <c r="C12" s="887"/>
      <c r="D12" s="887"/>
      <c r="E12" s="887"/>
      <c r="F12" s="887"/>
      <c r="G12" s="888"/>
      <c r="H12" s="2565" t="s">
        <v>102</v>
      </c>
      <c r="I12" s="2566"/>
      <c r="J12" s="2566"/>
      <c r="K12" s="2566"/>
      <c r="L12" s="2566"/>
      <c r="M12" s="2567"/>
      <c r="N12" s="2562"/>
      <c r="O12" s="2562"/>
      <c r="P12" s="2562"/>
      <c r="Q12" s="2562"/>
      <c r="R12" s="2562"/>
      <c r="S12" s="2562"/>
      <c r="T12" s="2562"/>
      <c r="U12" s="2562"/>
      <c r="V12" s="2562"/>
      <c r="W12" s="2562"/>
      <c r="X12" s="2562"/>
      <c r="Y12" s="2562"/>
      <c r="Z12" s="2563" t="str">
        <f>IF(A12&lt;&gt;"","---","")</f>
        <v/>
      </c>
      <c r="AA12" s="2564"/>
      <c r="AB12" s="2564"/>
      <c r="AC12" s="2564"/>
      <c r="AD12" s="2564"/>
      <c r="AE12" s="2559"/>
      <c r="AF12" s="2560"/>
      <c r="AG12" s="2560"/>
      <c r="AH12" s="2560"/>
      <c r="AI12" s="2561"/>
      <c r="AJ12" s="23"/>
      <c r="AK12" s="23"/>
      <c r="AL12" s="23"/>
      <c r="AM12" s="23"/>
      <c r="AN12" s="23"/>
      <c r="AO12" s="23"/>
      <c r="AP12" s="23"/>
      <c r="AQ12" s="23"/>
      <c r="AR12" s="23"/>
      <c r="AS12" s="23"/>
      <c r="AT12" s="23"/>
      <c r="AU12" s="23"/>
      <c r="AV12" s="23"/>
      <c r="AW12" s="5"/>
      <c r="AX12" s="5"/>
      <c r="AY12" s="629"/>
      <c r="AZ12" s="629"/>
      <c r="BA12" s="629"/>
      <c r="BB12" s="629"/>
      <c r="BC12" s="629"/>
      <c r="BD12" s="629"/>
      <c r="BE12" s="629"/>
      <c r="BF12" s="629"/>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row>
    <row r="13" spans="1:84" ht="12" customHeight="1" x14ac:dyDescent="0.25">
      <c r="A13" s="919"/>
      <c r="B13" s="920"/>
      <c r="C13" s="920"/>
      <c r="D13" s="920"/>
      <c r="E13" s="920"/>
      <c r="F13" s="920"/>
      <c r="G13" s="921"/>
      <c r="H13" s="2568" t="s">
        <v>101</v>
      </c>
      <c r="I13" s="2569"/>
      <c r="J13" s="2569"/>
      <c r="K13" s="2569"/>
      <c r="L13" s="2569"/>
      <c r="M13" s="2570"/>
      <c r="N13" s="933"/>
      <c r="O13" s="933"/>
      <c r="P13" s="933"/>
      <c r="Q13" s="933"/>
      <c r="R13" s="933"/>
      <c r="S13" s="933"/>
      <c r="T13" s="933"/>
      <c r="U13" s="933"/>
      <c r="V13" s="933"/>
      <c r="W13" s="933"/>
      <c r="X13" s="933"/>
      <c r="Y13" s="933"/>
      <c r="Z13" s="1072"/>
      <c r="AA13" s="1085"/>
      <c r="AB13" s="1085"/>
      <c r="AC13" s="2218" t="str">
        <f>IF(A12&lt;&gt;"","CS","")</f>
        <v/>
      </c>
      <c r="AD13" s="2218"/>
      <c r="AE13" s="1153"/>
      <c r="AF13" s="1154"/>
      <c r="AG13" s="1154"/>
      <c r="AH13" s="1154"/>
      <c r="AI13" s="1333"/>
      <c r="AJ13" s="23"/>
      <c r="AK13" s="23"/>
      <c r="AL13" s="23"/>
      <c r="AM13" s="23"/>
      <c r="AN13" s="23"/>
      <c r="AO13" s="23"/>
      <c r="AP13" s="23"/>
      <c r="AQ13" s="23"/>
      <c r="AR13" s="23"/>
      <c r="AS13" s="23"/>
      <c r="AT13" s="23"/>
      <c r="AU13" s="23"/>
      <c r="AV13" s="23"/>
      <c r="AW13" s="5"/>
      <c r="AX13" s="5"/>
      <c r="AY13" s="629"/>
      <c r="AZ13" s="629"/>
      <c r="BA13" s="629"/>
      <c r="BB13" s="629"/>
      <c r="BC13" s="629"/>
      <c r="BD13" s="629"/>
      <c r="BE13" s="629"/>
      <c r="BF13" s="629"/>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row>
    <row r="14" spans="1:84" ht="12" customHeight="1" x14ac:dyDescent="0.25">
      <c r="A14" s="886"/>
      <c r="B14" s="887"/>
      <c r="C14" s="887"/>
      <c r="D14" s="887"/>
      <c r="E14" s="887"/>
      <c r="F14" s="887"/>
      <c r="G14" s="888"/>
      <c r="H14" s="2565" t="s">
        <v>102</v>
      </c>
      <c r="I14" s="2566"/>
      <c r="J14" s="2566"/>
      <c r="K14" s="2566"/>
      <c r="L14" s="2566"/>
      <c r="M14" s="2567"/>
      <c r="N14" s="2562"/>
      <c r="O14" s="2562"/>
      <c r="P14" s="2562"/>
      <c r="Q14" s="2562"/>
      <c r="R14" s="2562"/>
      <c r="S14" s="2562"/>
      <c r="T14" s="2562"/>
      <c r="U14" s="2562"/>
      <c r="V14" s="2562"/>
      <c r="W14" s="2562"/>
      <c r="X14" s="2562"/>
      <c r="Y14" s="2562"/>
      <c r="Z14" s="2563" t="str">
        <f>IF(A14&lt;&gt;"","---","")</f>
        <v/>
      </c>
      <c r="AA14" s="2564"/>
      <c r="AB14" s="2564"/>
      <c r="AC14" s="2564"/>
      <c r="AD14" s="2564"/>
      <c r="AE14" s="2559"/>
      <c r="AF14" s="2560"/>
      <c r="AG14" s="2560"/>
      <c r="AH14" s="2560"/>
      <c r="AI14" s="2561"/>
      <c r="AJ14" s="23"/>
      <c r="AK14" s="23"/>
      <c r="AL14" s="23"/>
      <c r="AM14" s="23"/>
      <c r="AN14" s="23"/>
      <c r="AO14" s="23"/>
      <c r="AP14" s="23"/>
      <c r="AQ14" s="23"/>
      <c r="AR14" s="23"/>
      <c r="AS14" s="23"/>
      <c r="AT14" s="23"/>
      <c r="AU14" s="23"/>
      <c r="AV14" s="23"/>
      <c r="AW14" s="5"/>
      <c r="AX14" s="5"/>
      <c r="AY14" s="629"/>
      <c r="AZ14" s="629"/>
      <c r="BA14" s="629"/>
      <c r="BB14" s="629"/>
      <c r="BC14" s="629"/>
      <c r="BD14" s="629"/>
      <c r="BE14" s="629"/>
      <c r="BF14" s="629"/>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row>
    <row r="15" spans="1:84" s="10" customFormat="1" ht="12" customHeight="1" x14ac:dyDescent="0.25">
      <c r="A15" s="919"/>
      <c r="B15" s="920"/>
      <c r="C15" s="920"/>
      <c r="D15" s="920"/>
      <c r="E15" s="920"/>
      <c r="F15" s="920"/>
      <c r="G15" s="921"/>
      <c r="H15" s="2568" t="s">
        <v>101</v>
      </c>
      <c r="I15" s="2569"/>
      <c r="J15" s="2569"/>
      <c r="K15" s="2569"/>
      <c r="L15" s="2569"/>
      <c r="M15" s="2570"/>
      <c r="N15" s="933"/>
      <c r="O15" s="933"/>
      <c r="P15" s="933"/>
      <c r="Q15" s="933"/>
      <c r="R15" s="933"/>
      <c r="S15" s="933"/>
      <c r="T15" s="933"/>
      <c r="U15" s="933"/>
      <c r="V15" s="933"/>
      <c r="W15" s="933"/>
      <c r="X15" s="933"/>
      <c r="Y15" s="933"/>
      <c r="Z15" s="1072"/>
      <c r="AA15" s="1085"/>
      <c r="AB15" s="1085"/>
      <c r="AC15" s="2218" t="str">
        <f>IF(A14&lt;&gt;"","CS","")</f>
        <v/>
      </c>
      <c r="AD15" s="2218"/>
      <c r="AE15" s="1153"/>
      <c r="AF15" s="1154"/>
      <c r="AG15" s="1154"/>
      <c r="AH15" s="1154"/>
      <c r="AI15" s="1333"/>
      <c r="AJ15" s="23"/>
      <c r="AK15" s="23"/>
      <c r="AL15" s="23"/>
      <c r="AM15" s="23"/>
      <c r="AN15" s="23"/>
      <c r="AO15" s="23"/>
      <c r="AP15" s="23"/>
      <c r="AQ15" s="23"/>
      <c r="AR15" s="23"/>
      <c r="AS15" s="23"/>
      <c r="AT15" s="23"/>
      <c r="AU15" s="23"/>
      <c r="AV15" s="23"/>
      <c r="AW15" s="5"/>
      <c r="AX15" s="5"/>
      <c r="AY15" s="629"/>
      <c r="AZ15" s="629"/>
      <c r="BA15" s="629"/>
      <c r="BB15" s="629"/>
      <c r="BC15" s="629"/>
      <c r="BD15" s="629"/>
      <c r="BE15" s="629"/>
      <c r="BF15" s="629"/>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row>
    <row r="16" spans="1:84" ht="12" customHeight="1" x14ac:dyDescent="0.25">
      <c r="A16" s="886"/>
      <c r="B16" s="887"/>
      <c r="C16" s="887"/>
      <c r="D16" s="887"/>
      <c r="E16" s="887"/>
      <c r="F16" s="887"/>
      <c r="G16" s="888"/>
      <c r="H16" s="2565" t="s">
        <v>102</v>
      </c>
      <c r="I16" s="2566"/>
      <c r="J16" s="2566"/>
      <c r="K16" s="2566"/>
      <c r="L16" s="2566"/>
      <c r="M16" s="2567"/>
      <c r="N16" s="2562"/>
      <c r="O16" s="2562"/>
      <c r="P16" s="2562"/>
      <c r="Q16" s="2562"/>
      <c r="R16" s="2562"/>
      <c r="S16" s="2562"/>
      <c r="T16" s="2562"/>
      <c r="U16" s="2562"/>
      <c r="V16" s="2562"/>
      <c r="W16" s="2562"/>
      <c r="X16" s="2562"/>
      <c r="Y16" s="2562"/>
      <c r="Z16" s="2563" t="str">
        <f>IF(A16&lt;&gt;"","---","")</f>
        <v/>
      </c>
      <c r="AA16" s="2564"/>
      <c r="AB16" s="2564"/>
      <c r="AC16" s="2564"/>
      <c r="AD16" s="2564"/>
      <c r="AE16" s="2559"/>
      <c r="AF16" s="2560"/>
      <c r="AG16" s="2560"/>
      <c r="AH16" s="2560"/>
      <c r="AI16" s="2561"/>
      <c r="AJ16" s="23"/>
      <c r="AK16" s="23"/>
      <c r="AL16" s="23"/>
      <c r="AM16" s="23"/>
      <c r="AN16" s="23"/>
      <c r="AO16" s="23"/>
      <c r="AP16" s="23"/>
      <c r="AQ16" s="23"/>
      <c r="AR16" s="23"/>
      <c r="AS16" s="23"/>
      <c r="AT16" s="23"/>
      <c r="AU16" s="23"/>
      <c r="AV16" s="23"/>
      <c r="AW16" s="5"/>
      <c r="AX16" s="5"/>
      <c r="AY16" s="629"/>
      <c r="AZ16" s="629"/>
      <c r="BA16" s="629"/>
      <c r="BB16" s="629"/>
      <c r="BC16" s="629"/>
      <c r="BD16" s="629"/>
      <c r="BE16" s="629"/>
      <c r="BF16" s="629"/>
      <c r="BG16" s="5"/>
      <c r="BH16" s="5"/>
      <c r="BI16" s="5"/>
      <c r="BJ16" s="5"/>
      <c r="BK16" s="5"/>
      <c r="BL16" s="5"/>
      <c r="BM16" s="5"/>
      <c r="BN16" s="5"/>
      <c r="BO16" s="5"/>
      <c r="BP16" s="5"/>
      <c r="BQ16" s="5"/>
      <c r="BR16" s="5"/>
      <c r="BS16" s="5"/>
      <c r="BT16" s="5"/>
      <c r="BU16" s="5"/>
      <c r="BV16" s="5"/>
      <c r="BW16" s="5"/>
      <c r="BX16" s="5"/>
      <c r="BY16" s="5"/>
      <c r="BZ16" s="5"/>
      <c r="CA16" s="5"/>
      <c r="CB16" s="5"/>
      <c r="CC16" s="5"/>
      <c r="CD16" s="5"/>
      <c r="CE16" s="5"/>
      <c r="CF16" s="5"/>
    </row>
    <row r="17" spans="1:84" ht="12" customHeight="1" x14ac:dyDescent="0.25">
      <c r="A17" s="919"/>
      <c r="B17" s="920"/>
      <c r="C17" s="920"/>
      <c r="D17" s="920"/>
      <c r="E17" s="920"/>
      <c r="F17" s="920"/>
      <c r="G17" s="921"/>
      <c r="H17" s="2568" t="s">
        <v>101</v>
      </c>
      <c r="I17" s="2569"/>
      <c r="J17" s="2569"/>
      <c r="K17" s="2569"/>
      <c r="L17" s="2569"/>
      <c r="M17" s="2570"/>
      <c r="N17" s="933"/>
      <c r="O17" s="933"/>
      <c r="P17" s="933"/>
      <c r="Q17" s="933"/>
      <c r="R17" s="933"/>
      <c r="S17" s="933"/>
      <c r="T17" s="2068"/>
      <c r="U17" s="933"/>
      <c r="V17" s="933"/>
      <c r="W17" s="933"/>
      <c r="X17" s="933"/>
      <c r="Y17" s="933"/>
      <c r="Z17" s="1072"/>
      <c r="AA17" s="1085"/>
      <c r="AB17" s="1085"/>
      <c r="AC17" s="2218" t="str">
        <f>IF(A16&lt;&gt;"","CS","")</f>
        <v/>
      </c>
      <c r="AD17" s="2218"/>
      <c r="AE17" s="1153"/>
      <c r="AF17" s="1154"/>
      <c r="AG17" s="1154"/>
      <c r="AH17" s="1154"/>
      <c r="AI17" s="1333"/>
      <c r="AJ17" s="23"/>
      <c r="AK17" s="23"/>
      <c r="AL17" s="23"/>
      <c r="AM17" s="23"/>
      <c r="AN17" s="23"/>
      <c r="AO17" s="23"/>
      <c r="AP17" s="23"/>
      <c r="AQ17" s="23"/>
      <c r="AR17" s="23"/>
      <c r="AS17" s="23"/>
      <c r="AT17" s="23"/>
      <c r="AU17" s="23"/>
      <c r="AV17" s="23"/>
      <c r="AW17" s="5"/>
      <c r="AX17" s="5"/>
      <c r="AY17" s="629"/>
      <c r="AZ17" s="629"/>
      <c r="BA17" s="629"/>
      <c r="BB17" s="629"/>
      <c r="BC17" s="629"/>
      <c r="BD17" s="629"/>
      <c r="BE17" s="629"/>
      <c r="BF17" s="629"/>
      <c r="BG17" s="5"/>
      <c r="BH17" s="5"/>
      <c r="BI17" s="5"/>
      <c r="BJ17" s="5"/>
      <c r="BK17" s="5"/>
      <c r="BL17" s="5"/>
      <c r="BM17" s="5"/>
      <c r="BN17" s="5"/>
      <c r="BO17" s="5"/>
      <c r="BP17" s="5"/>
      <c r="BQ17" s="5"/>
      <c r="BR17" s="5"/>
      <c r="BS17" s="5"/>
      <c r="BT17" s="5"/>
      <c r="BU17" s="5"/>
      <c r="BV17" s="5"/>
      <c r="BW17" s="5"/>
      <c r="BX17" s="5"/>
      <c r="BY17" s="5"/>
      <c r="BZ17" s="5"/>
      <c r="CA17" s="5"/>
      <c r="CB17" s="5"/>
      <c r="CC17" s="5"/>
      <c r="CD17" s="5"/>
      <c r="CE17" s="5"/>
      <c r="CF17" s="5"/>
    </row>
    <row r="18" spans="1:84" ht="12" customHeight="1" x14ac:dyDescent="0.25">
      <c r="A18" s="886"/>
      <c r="B18" s="887"/>
      <c r="C18" s="887"/>
      <c r="D18" s="887"/>
      <c r="E18" s="887"/>
      <c r="F18" s="887"/>
      <c r="G18" s="888"/>
      <c r="H18" s="2565" t="s">
        <v>102</v>
      </c>
      <c r="I18" s="2566"/>
      <c r="J18" s="2566"/>
      <c r="K18" s="2566"/>
      <c r="L18" s="2566"/>
      <c r="M18" s="2567"/>
      <c r="N18" s="2562"/>
      <c r="O18" s="2562"/>
      <c r="P18" s="2562"/>
      <c r="Q18" s="2562"/>
      <c r="R18" s="2562"/>
      <c r="S18" s="2562"/>
      <c r="T18" s="2562"/>
      <c r="U18" s="2562"/>
      <c r="V18" s="2562"/>
      <c r="W18" s="2562"/>
      <c r="X18" s="2562"/>
      <c r="Y18" s="2562"/>
      <c r="Z18" s="2563" t="str">
        <f>IF(A18&lt;&gt;"","---","")</f>
        <v/>
      </c>
      <c r="AA18" s="2564"/>
      <c r="AB18" s="2564"/>
      <c r="AC18" s="2564"/>
      <c r="AD18" s="2564"/>
      <c r="AE18" s="2559"/>
      <c r="AF18" s="2560"/>
      <c r="AG18" s="2560"/>
      <c r="AH18" s="2560"/>
      <c r="AI18" s="2561"/>
      <c r="AJ18" s="23"/>
      <c r="AK18" s="23"/>
      <c r="AL18" s="23"/>
      <c r="AM18" s="23"/>
      <c r="AN18" s="23"/>
      <c r="AO18" s="23"/>
      <c r="AP18" s="23"/>
      <c r="AQ18" s="23"/>
      <c r="AR18" s="23"/>
      <c r="AS18" s="23"/>
      <c r="AT18" s="23"/>
      <c r="AU18" s="23"/>
      <c r="AV18" s="23"/>
      <c r="AW18" s="5"/>
      <c r="AX18" s="5"/>
      <c r="AY18" s="629"/>
      <c r="AZ18" s="629"/>
      <c r="BA18" s="629"/>
      <c r="BB18" s="629"/>
      <c r="BC18" s="629"/>
      <c r="BD18" s="629"/>
      <c r="BE18" s="629"/>
      <c r="BF18" s="629"/>
      <c r="BG18" s="5"/>
      <c r="BH18" s="5"/>
      <c r="BI18" s="5"/>
      <c r="BJ18" s="5"/>
      <c r="BK18" s="5"/>
      <c r="BL18" s="5"/>
      <c r="BM18" s="5"/>
      <c r="BN18" s="5"/>
      <c r="BO18" s="5"/>
      <c r="BP18" s="5"/>
      <c r="BQ18" s="5"/>
      <c r="BR18" s="5"/>
      <c r="BS18" s="5"/>
      <c r="BT18" s="5"/>
      <c r="BU18" s="5"/>
      <c r="BV18" s="5"/>
      <c r="BW18" s="5"/>
      <c r="BX18" s="5"/>
      <c r="BY18" s="5"/>
      <c r="BZ18" s="5"/>
      <c r="CA18" s="5"/>
      <c r="CB18" s="5"/>
      <c r="CC18" s="5"/>
      <c r="CD18" s="5"/>
      <c r="CE18" s="5"/>
      <c r="CF18" s="5"/>
    </row>
    <row r="19" spans="1:84" ht="12" customHeight="1" x14ac:dyDescent="0.25">
      <c r="A19" s="919"/>
      <c r="B19" s="920"/>
      <c r="C19" s="920"/>
      <c r="D19" s="920"/>
      <c r="E19" s="920"/>
      <c r="F19" s="920"/>
      <c r="G19" s="921"/>
      <c r="H19" s="2568" t="s">
        <v>101</v>
      </c>
      <c r="I19" s="2569"/>
      <c r="J19" s="2569"/>
      <c r="K19" s="2569"/>
      <c r="L19" s="2569"/>
      <c r="M19" s="2570"/>
      <c r="N19" s="933"/>
      <c r="O19" s="933"/>
      <c r="P19" s="933"/>
      <c r="Q19" s="933"/>
      <c r="R19" s="933"/>
      <c r="S19" s="933"/>
      <c r="T19" s="2068"/>
      <c r="U19" s="933"/>
      <c r="V19" s="933"/>
      <c r="W19" s="933"/>
      <c r="X19" s="933"/>
      <c r="Y19" s="933"/>
      <c r="Z19" s="1072"/>
      <c r="AA19" s="1085"/>
      <c r="AB19" s="1085"/>
      <c r="AC19" s="2218" t="str">
        <f>IF(A18&lt;&gt;"","CS","")</f>
        <v/>
      </c>
      <c r="AD19" s="2218"/>
      <c r="AE19" s="1153"/>
      <c r="AF19" s="1154"/>
      <c r="AG19" s="1154"/>
      <c r="AH19" s="1154"/>
      <c r="AI19" s="1333"/>
      <c r="AJ19" s="23"/>
      <c r="AK19" s="23"/>
      <c r="AL19" s="23"/>
      <c r="AM19" s="23"/>
      <c r="AN19" s="23"/>
      <c r="AO19" s="23"/>
      <c r="AP19" s="23"/>
      <c r="AQ19" s="23"/>
      <c r="AR19" s="23"/>
      <c r="AS19" s="23"/>
      <c r="AT19" s="23"/>
      <c r="AU19" s="23"/>
      <c r="AV19" s="23"/>
      <c r="AW19" s="5"/>
      <c r="AX19" s="5"/>
      <c r="AY19" s="629"/>
      <c r="AZ19" s="629"/>
      <c r="BA19" s="629"/>
      <c r="BB19" s="629"/>
      <c r="BC19" s="629"/>
      <c r="BD19" s="629"/>
      <c r="BE19" s="629"/>
      <c r="BF19" s="629"/>
      <c r="BG19" s="5"/>
      <c r="BH19" s="5"/>
      <c r="BI19" s="5"/>
      <c r="BJ19" s="5"/>
      <c r="BK19" s="5"/>
      <c r="BL19" s="5"/>
      <c r="BM19" s="5"/>
      <c r="BN19" s="5"/>
      <c r="BO19" s="5"/>
      <c r="BP19" s="5"/>
      <c r="BQ19" s="5"/>
      <c r="BR19" s="5"/>
      <c r="BS19" s="5"/>
      <c r="BT19" s="5"/>
      <c r="BU19" s="5"/>
      <c r="BV19" s="5"/>
      <c r="BW19" s="5"/>
      <c r="BX19" s="5"/>
      <c r="BY19" s="5"/>
      <c r="BZ19" s="5"/>
      <c r="CA19" s="5"/>
      <c r="CB19" s="5"/>
      <c r="CC19" s="5"/>
      <c r="CD19" s="5"/>
      <c r="CE19" s="5"/>
      <c r="CF19" s="5"/>
    </row>
    <row r="20" spans="1:84" ht="12" customHeight="1" x14ac:dyDescent="0.25">
      <c r="A20" s="886"/>
      <c r="B20" s="887"/>
      <c r="C20" s="887"/>
      <c r="D20" s="887"/>
      <c r="E20" s="887"/>
      <c r="F20" s="887"/>
      <c r="G20" s="888"/>
      <c r="H20" s="2565" t="s">
        <v>102</v>
      </c>
      <c r="I20" s="2566"/>
      <c r="J20" s="2566"/>
      <c r="K20" s="2566"/>
      <c r="L20" s="2566"/>
      <c r="M20" s="2567"/>
      <c r="N20" s="2562"/>
      <c r="O20" s="2562"/>
      <c r="P20" s="2562"/>
      <c r="Q20" s="2562"/>
      <c r="R20" s="2562"/>
      <c r="S20" s="2562"/>
      <c r="T20" s="2562"/>
      <c r="U20" s="2562"/>
      <c r="V20" s="2562"/>
      <c r="W20" s="2562"/>
      <c r="X20" s="2562"/>
      <c r="Y20" s="2562"/>
      <c r="Z20" s="2563" t="str">
        <f>IF(A20&lt;&gt;"","---","")</f>
        <v/>
      </c>
      <c r="AA20" s="2564"/>
      <c r="AB20" s="2564"/>
      <c r="AC20" s="2564"/>
      <c r="AD20" s="2564"/>
      <c r="AE20" s="2559"/>
      <c r="AF20" s="2560"/>
      <c r="AG20" s="2560"/>
      <c r="AH20" s="2560"/>
      <c r="AI20" s="2561"/>
      <c r="AJ20" s="23"/>
      <c r="AK20" s="23"/>
      <c r="AL20" s="23"/>
      <c r="AM20" s="23"/>
      <c r="AN20" s="23"/>
      <c r="AO20" s="23"/>
      <c r="AP20" s="23"/>
      <c r="AQ20" s="23"/>
      <c r="AR20" s="23"/>
      <c r="AS20" s="23"/>
      <c r="AT20" s="23"/>
      <c r="AU20" s="23"/>
      <c r="AV20" s="23"/>
      <c r="AW20" s="5"/>
      <c r="AX20" s="5"/>
      <c r="AY20" s="629"/>
      <c r="AZ20" s="629"/>
      <c r="BA20" s="629"/>
      <c r="BB20" s="629"/>
      <c r="BC20" s="629"/>
      <c r="BD20" s="629"/>
      <c r="BE20" s="629"/>
      <c r="BF20" s="629"/>
      <c r="BG20" s="5"/>
      <c r="BH20" s="5"/>
      <c r="BI20" s="5"/>
      <c r="BJ20" s="5"/>
      <c r="BK20" s="5"/>
      <c r="BL20" s="5"/>
      <c r="BM20" s="5"/>
      <c r="BN20" s="5"/>
      <c r="BO20" s="5"/>
      <c r="BP20" s="5"/>
      <c r="BQ20" s="5"/>
      <c r="BR20" s="5"/>
      <c r="BS20" s="5"/>
      <c r="BT20" s="5"/>
      <c r="BU20" s="5"/>
      <c r="BV20" s="5"/>
      <c r="BW20" s="5"/>
      <c r="BX20" s="5"/>
      <c r="BY20" s="5"/>
      <c r="BZ20" s="5"/>
      <c r="CA20" s="5"/>
      <c r="CB20" s="5"/>
      <c r="CC20" s="5"/>
      <c r="CD20" s="5"/>
      <c r="CE20" s="5"/>
      <c r="CF20" s="5"/>
    </row>
    <row r="21" spans="1:84" ht="12" customHeight="1" x14ac:dyDescent="0.25">
      <c r="A21" s="919"/>
      <c r="B21" s="920"/>
      <c r="C21" s="920"/>
      <c r="D21" s="920"/>
      <c r="E21" s="920"/>
      <c r="F21" s="920"/>
      <c r="G21" s="921"/>
      <c r="H21" s="2568" t="s">
        <v>101</v>
      </c>
      <c r="I21" s="2569"/>
      <c r="J21" s="2569"/>
      <c r="K21" s="2569"/>
      <c r="L21" s="2569"/>
      <c r="M21" s="2570"/>
      <c r="N21" s="933"/>
      <c r="O21" s="933"/>
      <c r="P21" s="933"/>
      <c r="Q21" s="933"/>
      <c r="R21" s="933"/>
      <c r="S21" s="933"/>
      <c r="T21" s="2068"/>
      <c r="U21" s="933"/>
      <c r="V21" s="933"/>
      <c r="W21" s="933"/>
      <c r="X21" s="933"/>
      <c r="Y21" s="933"/>
      <c r="Z21" s="1072"/>
      <c r="AA21" s="1085"/>
      <c r="AB21" s="1085"/>
      <c r="AC21" s="2218" t="str">
        <f>IF(A20&lt;&gt;"","CS","")</f>
        <v/>
      </c>
      <c r="AD21" s="2218"/>
      <c r="AE21" s="1153"/>
      <c r="AF21" s="1154"/>
      <c r="AG21" s="1154"/>
      <c r="AH21" s="1154"/>
      <c r="AI21" s="1333"/>
      <c r="AJ21" s="23"/>
      <c r="AK21" s="23"/>
      <c r="AL21" s="23"/>
      <c r="AM21" s="23"/>
      <c r="AN21" s="23"/>
      <c r="AO21" s="23"/>
      <c r="AP21" s="23"/>
      <c r="AQ21" s="23"/>
      <c r="AR21" s="23"/>
      <c r="AS21" s="23"/>
      <c r="AT21" s="23"/>
      <c r="AU21" s="23"/>
      <c r="AV21" s="23"/>
      <c r="AW21" s="5"/>
      <c r="AX21" s="5"/>
      <c r="AY21" s="629"/>
      <c r="AZ21" s="629"/>
      <c r="BA21" s="629"/>
      <c r="BB21" s="629"/>
      <c r="BC21" s="629"/>
      <c r="BD21" s="629"/>
      <c r="BE21" s="629"/>
      <c r="BF21" s="629"/>
      <c r="BG21" s="5"/>
      <c r="BH21" s="5"/>
      <c r="BI21" s="5"/>
      <c r="BJ21" s="5"/>
      <c r="BK21" s="5"/>
      <c r="BL21" s="5"/>
      <c r="BM21" s="5"/>
      <c r="BN21" s="5"/>
      <c r="BO21" s="5"/>
      <c r="BP21" s="5"/>
      <c r="BQ21" s="5"/>
      <c r="BR21" s="5"/>
      <c r="BS21" s="5"/>
      <c r="BT21" s="5"/>
      <c r="BU21" s="5"/>
      <c r="BV21" s="5"/>
      <c r="BW21" s="5"/>
      <c r="BX21" s="5"/>
      <c r="BY21" s="5"/>
      <c r="BZ21" s="5"/>
      <c r="CA21" s="5"/>
      <c r="CB21" s="5"/>
      <c r="CC21" s="5"/>
      <c r="CD21" s="5"/>
      <c r="CE21" s="5"/>
      <c r="CF21" s="5"/>
    </row>
    <row r="22" spans="1:84" ht="12" customHeight="1" x14ac:dyDescent="0.25">
      <c r="A22" s="886"/>
      <c r="B22" s="887"/>
      <c r="C22" s="887"/>
      <c r="D22" s="887"/>
      <c r="E22" s="887"/>
      <c r="F22" s="887"/>
      <c r="G22" s="888"/>
      <c r="H22" s="2565" t="s">
        <v>102</v>
      </c>
      <c r="I22" s="2566"/>
      <c r="J22" s="2566"/>
      <c r="K22" s="2566"/>
      <c r="L22" s="2566"/>
      <c r="M22" s="2567"/>
      <c r="N22" s="2562"/>
      <c r="O22" s="2562"/>
      <c r="P22" s="2562"/>
      <c r="Q22" s="2562"/>
      <c r="R22" s="2562"/>
      <c r="S22" s="2562"/>
      <c r="T22" s="2562"/>
      <c r="U22" s="2562"/>
      <c r="V22" s="2562"/>
      <c r="W22" s="2562"/>
      <c r="X22" s="2562"/>
      <c r="Y22" s="2562"/>
      <c r="Z22" s="2563" t="str">
        <f>IF(A22&lt;&gt;"","---","")</f>
        <v/>
      </c>
      <c r="AA22" s="2564"/>
      <c r="AB22" s="2564"/>
      <c r="AC22" s="2564"/>
      <c r="AD22" s="2564"/>
      <c r="AE22" s="2559"/>
      <c r="AF22" s="2560"/>
      <c r="AG22" s="2560"/>
      <c r="AH22" s="2560"/>
      <c r="AI22" s="2561"/>
      <c r="AJ22" s="23"/>
      <c r="AK22" s="23"/>
      <c r="AL22" s="23"/>
      <c r="AM22" s="23"/>
      <c r="AN22" s="23"/>
      <c r="AO22" s="23"/>
      <c r="AP22" s="23"/>
      <c r="AQ22" s="23"/>
      <c r="AR22" s="23"/>
      <c r="AS22" s="23"/>
      <c r="AT22" s="23"/>
      <c r="AU22" s="23"/>
      <c r="AV22" s="23"/>
      <c r="AW22" s="5"/>
      <c r="AX22" s="5"/>
      <c r="AY22" s="629"/>
      <c r="AZ22" s="629"/>
      <c r="BA22" s="629"/>
      <c r="BB22" s="629"/>
      <c r="BC22" s="629"/>
      <c r="BD22" s="629"/>
      <c r="BE22" s="629"/>
      <c r="BF22" s="629"/>
      <c r="BG22" s="5"/>
      <c r="BH22" s="5"/>
      <c r="BI22" s="5"/>
      <c r="BJ22" s="5"/>
      <c r="BK22" s="5"/>
      <c r="BL22" s="5"/>
      <c r="BM22" s="5"/>
      <c r="BN22" s="5"/>
      <c r="BO22" s="5"/>
      <c r="BP22" s="5"/>
      <c r="BQ22" s="5"/>
      <c r="BR22" s="5"/>
      <c r="BS22" s="5"/>
      <c r="BT22" s="5"/>
      <c r="BU22" s="5"/>
      <c r="BV22" s="5"/>
      <c r="BW22" s="5"/>
      <c r="BX22" s="5"/>
      <c r="BY22" s="5"/>
      <c r="BZ22" s="5"/>
      <c r="CA22" s="5"/>
      <c r="CB22" s="5"/>
      <c r="CC22" s="5"/>
      <c r="CD22" s="5"/>
      <c r="CE22" s="5"/>
      <c r="CF22" s="5"/>
    </row>
    <row r="23" spans="1:84" ht="12" customHeight="1" x14ac:dyDescent="0.25">
      <c r="A23" s="919"/>
      <c r="B23" s="920"/>
      <c r="C23" s="920"/>
      <c r="D23" s="920"/>
      <c r="E23" s="920"/>
      <c r="F23" s="920"/>
      <c r="G23" s="921"/>
      <c r="H23" s="2568" t="s">
        <v>101</v>
      </c>
      <c r="I23" s="2569"/>
      <c r="J23" s="2569"/>
      <c r="K23" s="2569"/>
      <c r="L23" s="2569"/>
      <c r="M23" s="2570"/>
      <c r="N23" s="933"/>
      <c r="O23" s="933"/>
      <c r="P23" s="933"/>
      <c r="Q23" s="933"/>
      <c r="R23" s="933"/>
      <c r="S23" s="933"/>
      <c r="T23" s="2068"/>
      <c r="U23" s="933"/>
      <c r="V23" s="933"/>
      <c r="W23" s="933"/>
      <c r="X23" s="933"/>
      <c r="Y23" s="933"/>
      <c r="Z23" s="1072"/>
      <c r="AA23" s="1085"/>
      <c r="AB23" s="1085"/>
      <c r="AC23" s="2218" t="str">
        <f>IF(A22&lt;&gt;"","CS","")</f>
        <v/>
      </c>
      <c r="AD23" s="2218"/>
      <c r="AE23" s="1153"/>
      <c r="AF23" s="1154"/>
      <c r="AG23" s="1154"/>
      <c r="AH23" s="1154"/>
      <c r="AI23" s="1333"/>
      <c r="AJ23" s="23"/>
      <c r="AK23" s="23"/>
      <c r="AL23" s="23"/>
      <c r="AM23" s="23"/>
      <c r="AN23" s="23"/>
      <c r="AO23" s="23"/>
      <c r="AP23" s="23"/>
      <c r="AQ23" s="23"/>
      <c r="AR23" s="23"/>
      <c r="AS23" s="23"/>
      <c r="AT23" s="23"/>
      <c r="AU23" s="23"/>
      <c r="AV23" s="23"/>
      <c r="AW23" s="5"/>
      <c r="AX23" s="5"/>
      <c r="AY23" s="629"/>
      <c r="AZ23" s="629"/>
      <c r="BA23" s="629"/>
      <c r="BB23" s="629"/>
      <c r="BC23" s="629"/>
      <c r="BD23" s="629"/>
      <c r="BE23" s="629"/>
      <c r="BF23" s="629"/>
      <c r="BG23" s="5"/>
      <c r="BH23" s="5"/>
      <c r="BI23" s="5"/>
      <c r="BJ23" s="5"/>
      <c r="BK23" s="5"/>
      <c r="BL23" s="5"/>
      <c r="BM23" s="5"/>
      <c r="BN23" s="5"/>
      <c r="BO23" s="5"/>
      <c r="BP23" s="5"/>
      <c r="BQ23" s="5"/>
      <c r="BR23" s="5"/>
      <c r="BS23" s="5"/>
      <c r="BT23" s="5"/>
      <c r="BU23" s="5"/>
      <c r="BV23" s="5"/>
      <c r="BW23" s="5"/>
      <c r="BX23" s="5"/>
      <c r="BY23" s="5"/>
      <c r="BZ23" s="5"/>
      <c r="CA23" s="5"/>
      <c r="CB23" s="5"/>
      <c r="CC23" s="5"/>
      <c r="CD23" s="5"/>
      <c r="CE23" s="5"/>
      <c r="CF23" s="5"/>
    </row>
    <row r="24" spans="1:84" ht="12" customHeight="1" x14ac:dyDescent="0.25">
      <c r="A24" s="886"/>
      <c r="B24" s="887"/>
      <c r="C24" s="887"/>
      <c r="D24" s="887"/>
      <c r="E24" s="887"/>
      <c r="F24" s="887"/>
      <c r="G24" s="888"/>
      <c r="H24" s="2565" t="s">
        <v>102</v>
      </c>
      <c r="I24" s="2566"/>
      <c r="J24" s="2566"/>
      <c r="K24" s="2566"/>
      <c r="L24" s="2566"/>
      <c r="M24" s="2567"/>
      <c r="N24" s="2562"/>
      <c r="O24" s="2562"/>
      <c r="P24" s="2562"/>
      <c r="Q24" s="2562"/>
      <c r="R24" s="2562"/>
      <c r="S24" s="2562"/>
      <c r="T24" s="2562"/>
      <c r="U24" s="2562"/>
      <c r="V24" s="2562"/>
      <c r="W24" s="2562"/>
      <c r="X24" s="2562"/>
      <c r="Y24" s="2562"/>
      <c r="Z24" s="2563" t="str">
        <f>IF(A24&lt;&gt;"","---","")</f>
        <v/>
      </c>
      <c r="AA24" s="2564"/>
      <c r="AB24" s="2564"/>
      <c r="AC24" s="2564"/>
      <c r="AD24" s="2564"/>
      <c r="AE24" s="2559"/>
      <c r="AF24" s="2560"/>
      <c r="AG24" s="2560"/>
      <c r="AH24" s="2560"/>
      <c r="AI24" s="2561"/>
      <c r="AJ24" s="23"/>
      <c r="AK24" s="23"/>
      <c r="AL24" s="23"/>
      <c r="AM24" s="23"/>
      <c r="AN24" s="23"/>
      <c r="AO24" s="23"/>
      <c r="AP24" s="23"/>
      <c r="AQ24" s="23"/>
      <c r="AR24" s="23"/>
      <c r="AS24" s="23"/>
      <c r="AT24" s="23"/>
      <c r="AU24" s="23"/>
      <c r="AV24" s="23"/>
      <c r="AW24" s="5"/>
      <c r="AX24" s="5"/>
      <c r="AY24" s="629"/>
      <c r="AZ24" s="629"/>
      <c r="BA24" s="629"/>
      <c r="BB24" s="629"/>
      <c r="BC24" s="629"/>
      <c r="BD24" s="629"/>
      <c r="BE24" s="629"/>
      <c r="BF24" s="629"/>
      <c r="BG24" s="5"/>
      <c r="BH24" s="5"/>
      <c r="BI24" s="5"/>
      <c r="BJ24" s="5"/>
      <c r="BK24" s="5"/>
      <c r="BL24" s="5"/>
      <c r="BM24" s="5"/>
      <c r="BN24" s="5"/>
      <c r="BO24" s="5"/>
      <c r="BP24" s="5"/>
      <c r="BQ24" s="5"/>
      <c r="BR24" s="5"/>
      <c r="BS24" s="5"/>
      <c r="BT24" s="5"/>
      <c r="BU24" s="5"/>
      <c r="BV24" s="5"/>
      <c r="BW24" s="5"/>
      <c r="BX24" s="5"/>
      <c r="BY24" s="5"/>
      <c r="BZ24" s="5"/>
      <c r="CA24" s="5"/>
      <c r="CB24" s="5"/>
      <c r="CC24" s="5"/>
      <c r="CD24" s="5"/>
      <c r="CE24" s="5"/>
      <c r="CF24" s="5"/>
    </row>
    <row r="25" spans="1:84" ht="12" customHeight="1" x14ac:dyDescent="0.25">
      <c r="A25" s="919"/>
      <c r="B25" s="920"/>
      <c r="C25" s="920"/>
      <c r="D25" s="920"/>
      <c r="E25" s="920"/>
      <c r="F25" s="920"/>
      <c r="G25" s="921"/>
      <c r="H25" s="2568" t="s">
        <v>101</v>
      </c>
      <c r="I25" s="2569"/>
      <c r="J25" s="2569"/>
      <c r="K25" s="2569"/>
      <c r="L25" s="2569"/>
      <c r="M25" s="2570"/>
      <c r="N25" s="933"/>
      <c r="O25" s="933"/>
      <c r="P25" s="933"/>
      <c r="Q25" s="933"/>
      <c r="R25" s="933"/>
      <c r="S25" s="933"/>
      <c r="T25" s="2068"/>
      <c r="U25" s="933"/>
      <c r="V25" s="933"/>
      <c r="W25" s="933"/>
      <c r="X25" s="933"/>
      <c r="Y25" s="933"/>
      <c r="Z25" s="1072"/>
      <c r="AA25" s="1085"/>
      <c r="AB25" s="1085"/>
      <c r="AC25" s="2218" t="str">
        <f>IF(A24&lt;&gt;"","CS","")</f>
        <v/>
      </c>
      <c r="AD25" s="2218"/>
      <c r="AE25" s="1153"/>
      <c r="AF25" s="1154"/>
      <c r="AG25" s="1154"/>
      <c r="AH25" s="1154"/>
      <c r="AI25" s="1333"/>
      <c r="AJ25" s="23"/>
      <c r="AK25" s="23"/>
      <c r="AL25" s="23"/>
      <c r="AM25" s="23"/>
      <c r="AN25" s="23"/>
      <c r="AO25" s="23"/>
      <c r="AP25" s="23"/>
      <c r="AQ25" s="23"/>
      <c r="AR25" s="23"/>
      <c r="AS25" s="23"/>
      <c r="AT25" s="23"/>
      <c r="AU25" s="23"/>
      <c r="AV25" s="23"/>
      <c r="AW25" s="5"/>
      <c r="AX25" s="5"/>
      <c r="AY25" s="629"/>
      <c r="AZ25" s="629"/>
      <c r="BA25" s="629"/>
      <c r="BB25" s="629"/>
      <c r="BC25" s="629"/>
      <c r="BD25" s="629"/>
      <c r="BE25" s="629"/>
      <c r="BF25" s="629"/>
      <c r="BG25" s="5"/>
      <c r="BH25" s="5"/>
      <c r="BI25" s="5"/>
      <c r="BJ25" s="5"/>
      <c r="BK25" s="5"/>
      <c r="BL25" s="5"/>
      <c r="BM25" s="5"/>
      <c r="BN25" s="5"/>
      <c r="BO25" s="5"/>
      <c r="BP25" s="5"/>
      <c r="BQ25" s="5"/>
      <c r="BR25" s="5"/>
      <c r="BS25" s="5"/>
      <c r="BT25" s="5"/>
      <c r="BU25" s="5"/>
      <c r="BV25" s="5"/>
      <c r="BW25" s="5"/>
      <c r="BX25" s="5"/>
      <c r="BY25" s="5"/>
      <c r="BZ25" s="5"/>
      <c r="CA25" s="5"/>
      <c r="CB25" s="5"/>
      <c r="CC25" s="5"/>
      <c r="CD25" s="5"/>
      <c r="CE25" s="5"/>
      <c r="CF25" s="5"/>
    </row>
    <row r="26" spans="1:84" ht="12" customHeight="1" x14ac:dyDescent="0.25">
      <c r="A26" s="886"/>
      <c r="B26" s="887"/>
      <c r="C26" s="887"/>
      <c r="D26" s="887"/>
      <c r="E26" s="887"/>
      <c r="F26" s="887"/>
      <c r="G26" s="888"/>
      <c r="H26" s="2565" t="s">
        <v>102</v>
      </c>
      <c r="I26" s="2566"/>
      <c r="J26" s="2566"/>
      <c r="K26" s="2566"/>
      <c r="L26" s="2566"/>
      <c r="M26" s="2567"/>
      <c r="N26" s="2562"/>
      <c r="O26" s="2562"/>
      <c r="P26" s="2562"/>
      <c r="Q26" s="2562"/>
      <c r="R26" s="2562"/>
      <c r="S26" s="2562"/>
      <c r="T26" s="2562"/>
      <c r="U26" s="2562"/>
      <c r="V26" s="2562"/>
      <c r="W26" s="2562"/>
      <c r="X26" s="2562"/>
      <c r="Y26" s="2562"/>
      <c r="Z26" s="2563" t="str">
        <f>IF(A26&lt;&gt;"","---","")</f>
        <v/>
      </c>
      <c r="AA26" s="2564"/>
      <c r="AB26" s="2564"/>
      <c r="AC26" s="2564"/>
      <c r="AD26" s="2564"/>
      <c r="AE26" s="2559"/>
      <c r="AF26" s="2560"/>
      <c r="AG26" s="2560"/>
      <c r="AH26" s="2560"/>
      <c r="AI26" s="2561"/>
      <c r="AJ26" s="23"/>
      <c r="AK26" s="23"/>
      <c r="AL26" s="23"/>
      <c r="AM26" s="23"/>
      <c r="AN26" s="23"/>
      <c r="AO26" s="23"/>
      <c r="AP26" s="23"/>
      <c r="AQ26" s="23"/>
      <c r="AR26" s="23"/>
      <c r="AS26" s="23"/>
      <c r="AT26" s="23"/>
      <c r="AU26" s="23"/>
      <c r="AV26" s="23"/>
      <c r="AW26" s="5"/>
      <c r="AX26" s="5"/>
      <c r="AY26" s="629"/>
      <c r="AZ26" s="629"/>
      <c r="BA26" s="629"/>
      <c r="BB26" s="629"/>
      <c r="BC26" s="629"/>
      <c r="BD26" s="629"/>
      <c r="BE26" s="629"/>
      <c r="BF26" s="629"/>
      <c r="BG26" s="5"/>
      <c r="BH26" s="5"/>
      <c r="BI26" s="5"/>
      <c r="BJ26" s="5"/>
      <c r="BK26" s="5"/>
      <c r="BL26" s="5"/>
      <c r="BM26" s="5"/>
      <c r="BN26" s="5"/>
      <c r="BO26" s="5"/>
      <c r="BP26" s="5"/>
      <c r="BQ26" s="5"/>
      <c r="BR26" s="5"/>
      <c r="BS26" s="5"/>
      <c r="BT26" s="5"/>
      <c r="BU26" s="5"/>
      <c r="BV26" s="5"/>
      <c r="BW26" s="5"/>
      <c r="BX26" s="5"/>
      <c r="BY26" s="5"/>
      <c r="BZ26" s="5"/>
      <c r="CA26" s="5"/>
      <c r="CB26" s="5"/>
      <c r="CC26" s="5"/>
      <c r="CD26" s="5"/>
      <c r="CE26" s="5"/>
      <c r="CF26" s="5"/>
    </row>
    <row r="27" spans="1:84" ht="12" customHeight="1" x14ac:dyDescent="0.25">
      <c r="A27" s="919"/>
      <c r="B27" s="920"/>
      <c r="C27" s="920"/>
      <c r="D27" s="920"/>
      <c r="E27" s="920"/>
      <c r="F27" s="920"/>
      <c r="G27" s="921"/>
      <c r="H27" s="2568" t="s">
        <v>101</v>
      </c>
      <c r="I27" s="2569"/>
      <c r="J27" s="2569"/>
      <c r="K27" s="2569"/>
      <c r="L27" s="2569"/>
      <c r="M27" s="2570"/>
      <c r="N27" s="933"/>
      <c r="O27" s="933"/>
      <c r="P27" s="933"/>
      <c r="Q27" s="2068"/>
      <c r="R27" s="933"/>
      <c r="S27" s="933"/>
      <c r="T27" s="2068"/>
      <c r="U27" s="933"/>
      <c r="V27" s="933"/>
      <c r="W27" s="933"/>
      <c r="X27" s="933"/>
      <c r="Y27" s="933"/>
      <c r="Z27" s="1072"/>
      <c r="AA27" s="1085"/>
      <c r="AB27" s="1085"/>
      <c r="AC27" s="2218" t="str">
        <f>IF(A26&lt;&gt;"","CS","")</f>
        <v/>
      </c>
      <c r="AD27" s="2218"/>
      <c r="AE27" s="1153"/>
      <c r="AF27" s="1154"/>
      <c r="AG27" s="1154"/>
      <c r="AH27" s="1154"/>
      <c r="AI27" s="1333"/>
      <c r="AJ27" s="23"/>
      <c r="AK27" s="23"/>
      <c r="AL27" s="23"/>
      <c r="AM27" s="23"/>
      <c r="AN27" s="23"/>
      <c r="AO27" s="23"/>
      <c r="AP27" s="23"/>
      <c r="AQ27" s="23"/>
      <c r="AR27" s="23"/>
      <c r="AS27" s="23"/>
      <c r="AT27" s="23"/>
      <c r="AU27" s="23"/>
      <c r="AV27" s="23"/>
      <c r="AW27" s="5"/>
      <c r="AX27" s="5"/>
      <c r="AY27" s="629"/>
      <c r="AZ27" s="629"/>
      <c r="BA27" s="629"/>
      <c r="BB27" s="629"/>
      <c r="BC27" s="629"/>
      <c r="BD27" s="629"/>
      <c r="BE27" s="629"/>
      <c r="BF27" s="629"/>
      <c r="BG27" s="5"/>
      <c r="BH27" s="5"/>
      <c r="BI27" s="5"/>
      <c r="BJ27" s="5"/>
      <c r="BK27" s="5"/>
      <c r="BL27" s="5"/>
      <c r="BM27" s="5"/>
      <c r="BN27" s="5"/>
      <c r="BO27" s="5"/>
      <c r="BP27" s="5"/>
      <c r="BQ27" s="5"/>
      <c r="BR27" s="5"/>
      <c r="BS27" s="5"/>
      <c r="BT27" s="5"/>
      <c r="BU27" s="5"/>
      <c r="BV27" s="5"/>
      <c r="BW27" s="5"/>
      <c r="BX27" s="5"/>
      <c r="BY27" s="5"/>
      <c r="BZ27" s="5"/>
      <c r="CA27" s="5"/>
      <c r="CB27" s="5"/>
      <c r="CC27" s="5"/>
      <c r="CD27" s="5"/>
      <c r="CE27" s="5"/>
      <c r="CF27" s="5"/>
    </row>
    <row r="28" spans="1:84" ht="12" customHeight="1" x14ac:dyDescent="0.25">
      <c r="A28" s="886"/>
      <c r="B28" s="887"/>
      <c r="C28" s="887"/>
      <c r="D28" s="887"/>
      <c r="E28" s="887"/>
      <c r="F28" s="887"/>
      <c r="G28" s="888"/>
      <c r="H28" s="2565" t="s">
        <v>102</v>
      </c>
      <c r="I28" s="2566"/>
      <c r="J28" s="2566"/>
      <c r="K28" s="2566"/>
      <c r="L28" s="2566"/>
      <c r="M28" s="2567"/>
      <c r="N28" s="2562"/>
      <c r="O28" s="2562"/>
      <c r="P28" s="2562"/>
      <c r="Q28" s="2562"/>
      <c r="R28" s="2562"/>
      <c r="S28" s="2562"/>
      <c r="T28" s="2562"/>
      <c r="U28" s="2562"/>
      <c r="V28" s="2562"/>
      <c r="W28" s="2562"/>
      <c r="X28" s="2562"/>
      <c r="Y28" s="2562"/>
      <c r="Z28" s="2563" t="str">
        <f>IF(A28&lt;&gt;"","---","")</f>
        <v/>
      </c>
      <c r="AA28" s="2564"/>
      <c r="AB28" s="2564"/>
      <c r="AC28" s="2564"/>
      <c r="AD28" s="2564"/>
      <c r="AE28" s="2559"/>
      <c r="AF28" s="2560"/>
      <c r="AG28" s="2560"/>
      <c r="AH28" s="2560"/>
      <c r="AI28" s="2561"/>
      <c r="AJ28" s="23"/>
      <c r="AK28" s="23"/>
      <c r="AL28" s="23"/>
      <c r="AM28" s="23"/>
      <c r="AN28" s="23"/>
      <c r="AO28" s="23"/>
      <c r="AP28" s="23"/>
      <c r="AQ28" s="23"/>
      <c r="AR28" s="23"/>
      <c r="AS28" s="23"/>
      <c r="AT28" s="23"/>
      <c r="AU28" s="23"/>
      <c r="AV28" s="23"/>
      <c r="AW28" s="5"/>
      <c r="AX28" s="5"/>
      <c r="AY28" s="629"/>
      <c r="AZ28" s="629"/>
      <c r="BA28" s="629"/>
      <c r="BB28" s="629"/>
      <c r="BC28" s="629"/>
      <c r="BD28" s="629"/>
      <c r="BE28" s="629"/>
      <c r="BF28" s="629"/>
      <c r="BG28" s="5"/>
      <c r="BH28" s="5"/>
      <c r="BI28" s="5"/>
      <c r="BJ28" s="5"/>
      <c r="BK28" s="5"/>
      <c r="BL28" s="5"/>
      <c r="BM28" s="5"/>
      <c r="BN28" s="5"/>
      <c r="BO28" s="5"/>
      <c r="BP28" s="5"/>
      <c r="BQ28" s="5"/>
      <c r="BR28" s="5"/>
      <c r="BS28" s="5"/>
      <c r="BT28" s="5"/>
      <c r="BU28" s="5"/>
      <c r="BV28" s="5"/>
      <c r="BW28" s="5"/>
      <c r="BX28" s="5"/>
      <c r="BY28" s="5"/>
      <c r="BZ28" s="5"/>
      <c r="CA28" s="5"/>
      <c r="CB28" s="5"/>
      <c r="CC28" s="5"/>
      <c r="CD28" s="5"/>
      <c r="CE28" s="5"/>
      <c r="CF28" s="5"/>
    </row>
    <row r="29" spans="1:84" ht="12" customHeight="1" x14ac:dyDescent="0.25">
      <c r="A29" s="919"/>
      <c r="B29" s="920"/>
      <c r="C29" s="920"/>
      <c r="D29" s="920"/>
      <c r="E29" s="920"/>
      <c r="F29" s="920"/>
      <c r="G29" s="921"/>
      <c r="H29" s="2568" t="s">
        <v>101</v>
      </c>
      <c r="I29" s="2569"/>
      <c r="J29" s="2569"/>
      <c r="K29" s="2569"/>
      <c r="L29" s="2569"/>
      <c r="M29" s="2570"/>
      <c r="N29" s="933"/>
      <c r="O29" s="933"/>
      <c r="P29" s="933"/>
      <c r="Q29" s="933"/>
      <c r="R29" s="933"/>
      <c r="S29" s="933"/>
      <c r="T29" s="2068"/>
      <c r="U29" s="933"/>
      <c r="V29" s="933"/>
      <c r="W29" s="933"/>
      <c r="X29" s="933"/>
      <c r="Y29" s="933"/>
      <c r="Z29" s="1072"/>
      <c r="AA29" s="1085"/>
      <c r="AB29" s="1085"/>
      <c r="AC29" s="2218" t="str">
        <f>IF(A28&lt;&gt;"","CS","")</f>
        <v/>
      </c>
      <c r="AD29" s="2218"/>
      <c r="AE29" s="1153"/>
      <c r="AF29" s="1154"/>
      <c r="AG29" s="1154"/>
      <c r="AH29" s="1154"/>
      <c r="AI29" s="1333"/>
      <c r="AJ29" s="23"/>
      <c r="AK29" s="23"/>
      <c r="AL29" s="23"/>
      <c r="AM29" s="23"/>
      <c r="AN29" s="23"/>
      <c r="AO29" s="23"/>
      <c r="AP29" s="23"/>
      <c r="AQ29" s="23"/>
      <c r="AR29" s="23"/>
      <c r="AS29" s="23"/>
      <c r="AT29" s="23"/>
      <c r="AU29" s="23"/>
      <c r="AV29" s="23"/>
      <c r="AW29" s="5"/>
      <c r="AX29" s="5"/>
      <c r="AY29" s="629"/>
      <c r="AZ29" s="629"/>
      <c r="BA29" s="629"/>
      <c r="BB29" s="629"/>
      <c r="BC29" s="629"/>
      <c r="BD29" s="629"/>
      <c r="BE29" s="629"/>
      <c r="BF29" s="629"/>
      <c r="BG29" s="5"/>
      <c r="BH29" s="5"/>
      <c r="BI29" s="5"/>
      <c r="BJ29" s="5"/>
      <c r="BK29" s="5"/>
      <c r="BL29" s="5"/>
      <c r="BM29" s="5"/>
      <c r="BN29" s="5"/>
      <c r="BO29" s="5"/>
      <c r="BP29" s="5"/>
      <c r="BQ29" s="5"/>
      <c r="BR29" s="5"/>
      <c r="BS29" s="5"/>
      <c r="BT29" s="5"/>
      <c r="BU29" s="5"/>
      <c r="BV29" s="5"/>
      <c r="BW29" s="5"/>
      <c r="BX29" s="5"/>
      <c r="BY29" s="5"/>
      <c r="BZ29" s="5"/>
      <c r="CA29" s="5"/>
      <c r="CB29" s="5"/>
      <c r="CC29" s="5"/>
      <c r="CD29" s="5"/>
      <c r="CE29" s="5"/>
      <c r="CF29" s="5"/>
    </row>
    <row r="30" spans="1:84" ht="12" customHeight="1" x14ac:dyDescent="0.25">
      <c r="A30" s="886"/>
      <c r="B30" s="887"/>
      <c r="C30" s="887"/>
      <c r="D30" s="887"/>
      <c r="E30" s="887"/>
      <c r="F30" s="887"/>
      <c r="G30" s="888"/>
      <c r="H30" s="2565" t="s">
        <v>102</v>
      </c>
      <c r="I30" s="2566"/>
      <c r="J30" s="2566"/>
      <c r="K30" s="2566"/>
      <c r="L30" s="2566"/>
      <c r="M30" s="2567"/>
      <c r="N30" s="2562"/>
      <c r="O30" s="2562"/>
      <c r="P30" s="2562"/>
      <c r="Q30" s="2562"/>
      <c r="R30" s="2562"/>
      <c r="S30" s="2562"/>
      <c r="T30" s="2562"/>
      <c r="U30" s="2562"/>
      <c r="V30" s="2562"/>
      <c r="W30" s="2562"/>
      <c r="X30" s="2562"/>
      <c r="Y30" s="2562"/>
      <c r="Z30" s="2563" t="str">
        <f>IF(A30&lt;&gt;"","---","")</f>
        <v/>
      </c>
      <c r="AA30" s="2564"/>
      <c r="AB30" s="2564"/>
      <c r="AC30" s="2564"/>
      <c r="AD30" s="2564"/>
      <c r="AE30" s="2559"/>
      <c r="AF30" s="2560"/>
      <c r="AG30" s="2560"/>
      <c r="AH30" s="2560"/>
      <c r="AI30" s="2561"/>
      <c r="AJ30" s="23"/>
      <c r="AK30" s="23"/>
      <c r="AL30" s="23"/>
      <c r="AM30" s="23"/>
      <c r="AN30" s="23"/>
      <c r="AO30" s="23"/>
      <c r="AP30" s="23"/>
      <c r="AQ30" s="23"/>
      <c r="AR30" s="23"/>
      <c r="AS30" s="23"/>
      <c r="AT30" s="23"/>
      <c r="AU30" s="23"/>
      <c r="AV30" s="23"/>
      <c r="AW30" s="5"/>
      <c r="AX30" s="5"/>
      <c r="AY30" s="629"/>
      <c r="AZ30" s="629"/>
      <c r="BA30" s="629"/>
      <c r="BB30" s="629"/>
      <c r="BC30" s="629"/>
      <c r="BD30" s="629"/>
      <c r="BE30" s="629"/>
      <c r="BF30" s="629"/>
      <c r="BG30" s="5"/>
      <c r="BH30" s="5"/>
      <c r="BI30" s="5"/>
      <c r="BJ30" s="5"/>
      <c r="BK30" s="5"/>
      <c r="BL30" s="5"/>
      <c r="BM30" s="5"/>
      <c r="BN30" s="5"/>
      <c r="BO30" s="5"/>
      <c r="BP30" s="5"/>
      <c r="BQ30" s="5"/>
      <c r="BR30" s="5"/>
      <c r="BS30" s="5"/>
      <c r="BT30" s="5"/>
      <c r="BU30" s="5"/>
      <c r="BV30" s="5"/>
      <c r="BW30" s="5"/>
      <c r="BX30" s="5"/>
      <c r="BY30" s="5"/>
      <c r="BZ30" s="5"/>
      <c r="CA30" s="5"/>
      <c r="CB30" s="5"/>
      <c r="CC30" s="5"/>
      <c r="CD30" s="5"/>
      <c r="CE30" s="5"/>
      <c r="CF30" s="5"/>
    </row>
    <row r="31" spans="1:84" ht="12" customHeight="1" x14ac:dyDescent="0.25">
      <c r="A31" s="919"/>
      <c r="B31" s="920"/>
      <c r="C31" s="920"/>
      <c r="D31" s="920"/>
      <c r="E31" s="920"/>
      <c r="F31" s="920"/>
      <c r="G31" s="921"/>
      <c r="H31" s="2568" t="s">
        <v>101</v>
      </c>
      <c r="I31" s="2569"/>
      <c r="J31" s="2569"/>
      <c r="K31" s="2569"/>
      <c r="L31" s="2569"/>
      <c r="M31" s="2570"/>
      <c r="N31" s="933"/>
      <c r="O31" s="933"/>
      <c r="P31" s="933"/>
      <c r="Q31" s="933"/>
      <c r="R31" s="933"/>
      <c r="S31" s="933"/>
      <c r="T31" s="2068"/>
      <c r="U31" s="933"/>
      <c r="V31" s="933"/>
      <c r="W31" s="933"/>
      <c r="X31" s="933"/>
      <c r="Y31" s="933"/>
      <c r="Z31" s="1072"/>
      <c r="AA31" s="1085"/>
      <c r="AB31" s="1085"/>
      <c r="AC31" s="2218" t="str">
        <f>IF(A30&lt;&gt;"","CS","")</f>
        <v/>
      </c>
      <c r="AD31" s="2218"/>
      <c r="AE31" s="1153"/>
      <c r="AF31" s="1154"/>
      <c r="AG31" s="1154"/>
      <c r="AH31" s="1154"/>
      <c r="AI31" s="1333"/>
      <c r="AJ31" s="23"/>
      <c r="AK31" s="23"/>
      <c r="AL31" s="23"/>
      <c r="AM31" s="23"/>
      <c r="AN31" s="23"/>
      <c r="AO31" s="23"/>
      <c r="AP31" s="23"/>
      <c r="AQ31" s="23"/>
      <c r="AR31" s="23"/>
      <c r="AS31" s="23"/>
      <c r="AT31" s="23"/>
      <c r="AU31" s="23"/>
      <c r="AV31" s="23"/>
      <c r="AW31" s="5"/>
      <c r="AX31" s="5"/>
      <c r="AY31" s="629"/>
      <c r="AZ31" s="629"/>
      <c r="BA31" s="629"/>
      <c r="BB31" s="629"/>
      <c r="BC31" s="629"/>
      <c r="BD31" s="629"/>
      <c r="BE31" s="629"/>
      <c r="BF31" s="629"/>
      <c r="BG31" s="5"/>
      <c r="BH31" s="5"/>
      <c r="BI31" s="5"/>
      <c r="BJ31" s="5"/>
      <c r="BK31" s="5"/>
      <c r="BL31" s="5"/>
      <c r="BM31" s="5"/>
      <c r="BN31" s="5"/>
      <c r="BO31" s="5"/>
      <c r="BP31" s="5"/>
      <c r="BQ31" s="5"/>
      <c r="BR31" s="5"/>
      <c r="BS31" s="5"/>
      <c r="BT31" s="5"/>
      <c r="BU31" s="5"/>
      <c r="BV31" s="5"/>
      <c r="BW31" s="5"/>
      <c r="BX31" s="5"/>
      <c r="BY31" s="5"/>
      <c r="BZ31" s="5"/>
      <c r="CA31" s="5"/>
      <c r="CB31" s="5"/>
      <c r="CC31" s="5"/>
      <c r="CD31" s="5"/>
      <c r="CE31" s="5"/>
      <c r="CF31" s="5"/>
    </row>
    <row r="32" spans="1:84" ht="12" customHeight="1" x14ac:dyDescent="0.25">
      <c r="A32" s="886"/>
      <c r="B32" s="887"/>
      <c r="C32" s="887"/>
      <c r="D32" s="887"/>
      <c r="E32" s="887"/>
      <c r="F32" s="887"/>
      <c r="G32" s="888"/>
      <c r="H32" s="2565" t="s">
        <v>102</v>
      </c>
      <c r="I32" s="2566"/>
      <c r="J32" s="2566"/>
      <c r="K32" s="2566"/>
      <c r="L32" s="2566"/>
      <c r="M32" s="2567"/>
      <c r="N32" s="2562"/>
      <c r="O32" s="2562"/>
      <c r="P32" s="2562"/>
      <c r="Q32" s="2562"/>
      <c r="R32" s="2562"/>
      <c r="S32" s="2562"/>
      <c r="T32" s="2562"/>
      <c r="U32" s="2562"/>
      <c r="V32" s="2562"/>
      <c r="W32" s="2562"/>
      <c r="X32" s="2562"/>
      <c r="Y32" s="2562"/>
      <c r="Z32" s="2563" t="str">
        <f>IF(A32&lt;&gt;"","---","")</f>
        <v/>
      </c>
      <c r="AA32" s="2564"/>
      <c r="AB32" s="2564"/>
      <c r="AC32" s="2564"/>
      <c r="AD32" s="2564"/>
      <c r="AE32" s="2559"/>
      <c r="AF32" s="2560"/>
      <c r="AG32" s="2560"/>
      <c r="AH32" s="2560"/>
      <c r="AI32" s="2561"/>
      <c r="AJ32" s="23"/>
      <c r="AK32" s="23"/>
      <c r="AL32" s="23"/>
      <c r="AM32" s="23"/>
      <c r="AN32" s="23"/>
      <c r="AO32" s="23"/>
      <c r="AP32" s="23"/>
      <c r="AQ32" s="23"/>
      <c r="AR32" s="23"/>
      <c r="AS32" s="23"/>
      <c r="AT32" s="23"/>
      <c r="AU32" s="23"/>
      <c r="AV32" s="23"/>
      <c r="AW32" s="5"/>
      <c r="AX32" s="5"/>
      <c r="AY32" s="629"/>
      <c r="AZ32" s="629"/>
      <c r="BA32" s="629"/>
      <c r="BB32" s="629"/>
      <c r="BC32" s="629"/>
      <c r="BD32" s="629"/>
      <c r="BE32" s="629"/>
      <c r="BF32" s="629"/>
      <c r="BG32" s="5"/>
      <c r="BH32" s="5"/>
      <c r="BI32" s="5"/>
      <c r="BJ32" s="5"/>
      <c r="BK32" s="5"/>
      <c r="BL32" s="5"/>
      <c r="BM32" s="5"/>
      <c r="BN32" s="5"/>
      <c r="BO32" s="5"/>
      <c r="BP32" s="5"/>
      <c r="BQ32" s="5"/>
      <c r="BR32" s="5"/>
      <c r="BS32" s="5"/>
      <c r="BT32" s="5"/>
      <c r="BU32" s="5"/>
      <c r="BV32" s="5"/>
      <c r="BW32" s="5"/>
      <c r="BX32" s="5"/>
      <c r="BY32" s="5"/>
      <c r="BZ32" s="5"/>
      <c r="CA32" s="5"/>
      <c r="CB32" s="5"/>
      <c r="CC32" s="5"/>
      <c r="CD32" s="5"/>
      <c r="CE32" s="5"/>
      <c r="CF32" s="5"/>
    </row>
    <row r="33" spans="1:84" ht="12" customHeight="1" thickBot="1" x14ac:dyDescent="0.3">
      <c r="A33" s="889"/>
      <c r="B33" s="890"/>
      <c r="C33" s="890"/>
      <c r="D33" s="890"/>
      <c r="E33" s="890"/>
      <c r="F33" s="890"/>
      <c r="G33" s="891"/>
      <c r="H33" s="2584" t="s">
        <v>101</v>
      </c>
      <c r="I33" s="2585"/>
      <c r="J33" s="2585"/>
      <c r="K33" s="2585"/>
      <c r="L33" s="2585"/>
      <c r="M33" s="2586"/>
      <c r="N33" s="908"/>
      <c r="O33" s="908"/>
      <c r="P33" s="908"/>
      <c r="Q33" s="908"/>
      <c r="R33" s="908"/>
      <c r="S33" s="908"/>
      <c r="T33" s="2587"/>
      <c r="U33" s="908"/>
      <c r="V33" s="908"/>
      <c r="W33" s="908"/>
      <c r="X33" s="908"/>
      <c r="Y33" s="908"/>
      <c r="Z33" s="2588"/>
      <c r="AA33" s="2589"/>
      <c r="AB33" s="2589"/>
      <c r="AC33" s="2218" t="str">
        <f>IF(A32&lt;&gt;"","CS","")</f>
        <v/>
      </c>
      <c r="AD33" s="2218"/>
      <c r="AE33" s="1373"/>
      <c r="AF33" s="1374"/>
      <c r="AG33" s="1374"/>
      <c r="AH33" s="1374"/>
      <c r="AI33" s="1375"/>
      <c r="AJ33" s="23"/>
      <c r="AK33" s="23"/>
      <c r="AL33" s="23"/>
      <c r="AM33" s="23"/>
      <c r="AN33" s="23"/>
      <c r="AO33" s="23"/>
      <c r="AP33" s="23"/>
      <c r="AQ33" s="23"/>
      <c r="AR33" s="23"/>
      <c r="AS33" s="23"/>
      <c r="AT33" s="23"/>
      <c r="AU33" s="23"/>
      <c r="AV33" s="23"/>
      <c r="AW33" s="5"/>
      <c r="AX33" s="5"/>
      <c r="AY33" s="629"/>
      <c r="AZ33" s="629"/>
      <c r="BA33" s="629"/>
      <c r="BB33" s="629"/>
      <c r="BC33" s="629"/>
      <c r="BD33" s="629"/>
      <c r="BE33" s="629"/>
      <c r="BF33" s="629"/>
      <c r="BG33" s="5"/>
      <c r="BH33" s="5"/>
      <c r="BI33" s="5"/>
      <c r="BJ33" s="5"/>
      <c r="BK33" s="5"/>
      <c r="BL33" s="5"/>
      <c r="BM33" s="5"/>
      <c r="BN33" s="5"/>
      <c r="BO33" s="5"/>
      <c r="BP33" s="5"/>
      <c r="BQ33" s="5"/>
      <c r="BR33" s="5"/>
      <c r="BS33" s="5"/>
      <c r="BT33" s="5"/>
      <c r="BU33" s="5"/>
      <c r="BV33" s="5"/>
      <c r="BW33" s="5"/>
      <c r="BX33" s="5"/>
      <c r="BY33" s="5"/>
      <c r="BZ33" s="5"/>
      <c r="CA33" s="5"/>
      <c r="CB33" s="5"/>
      <c r="CC33" s="5"/>
      <c r="CD33" s="5"/>
      <c r="CE33" s="5"/>
      <c r="CF33" s="5"/>
    </row>
    <row r="34" spans="1:84" ht="12" customHeight="1" x14ac:dyDescent="0.25">
      <c r="A34" s="565"/>
      <c r="B34" s="203"/>
      <c r="C34" s="565"/>
      <c r="D34" s="565"/>
      <c r="E34" s="565"/>
      <c r="F34" s="565"/>
      <c r="G34" s="565"/>
      <c r="H34" s="565"/>
      <c r="I34" s="565"/>
      <c r="J34" s="565"/>
      <c r="K34" s="2577" t="s">
        <v>869</v>
      </c>
      <c r="L34" s="2578"/>
      <c r="M34" s="2578"/>
      <c r="N34" s="2578"/>
      <c r="O34" s="2578"/>
      <c r="P34" s="2578"/>
      <c r="Q34" s="2578"/>
      <c r="R34" s="2578"/>
      <c r="S34" s="2578"/>
      <c r="T34" s="2578"/>
      <c r="U34" s="2578"/>
      <c r="V34" s="2579"/>
      <c r="W34" s="2580">
        <f>SUM(W12,W14,W16,W18,W20,W22,W24,W26,W28,W30,W32)</f>
        <v>0</v>
      </c>
      <c r="X34" s="2580"/>
      <c r="Y34" s="2580"/>
      <c r="Z34" s="2571">
        <f>SUM(W12,W14,W16,W18,W20,W22,W24,W26,W28,W30,W32)</f>
        <v>0</v>
      </c>
      <c r="AA34" s="2572"/>
      <c r="AB34" s="2572"/>
      <c r="AC34" s="2572"/>
      <c r="AD34" s="2572"/>
      <c r="AE34" s="2572"/>
      <c r="AF34" s="2572"/>
      <c r="AG34" s="2572"/>
      <c r="AH34" s="2572"/>
      <c r="AI34" s="2573"/>
      <c r="AJ34" s="23"/>
      <c r="AK34" s="23"/>
      <c r="AL34" s="23"/>
      <c r="AM34" s="23"/>
      <c r="AN34" s="23"/>
      <c r="AO34" s="23"/>
      <c r="AP34" s="23"/>
      <c r="AQ34" s="23"/>
      <c r="AR34" s="23"/>
      <c r="AS34" s="23"/>
      <c r="AT34" s="23"/>
      <c r="AU34" s="23"/>
      <c r="AV34" s="23"/>
      <c r="AW34" s="5"/>
      <c r="AX34" s="5"/>
      <c r="AY34" s="5"/>
      <c r="AZ34" s="5"/>
      <c r="BA34" s="5"/>
      <c r="BB34" s="5"/>
      <c r="BC34" s="5"/>
      <c r="BD34" s="5"/>
      <c r="BE34" s="5"/>
      <c r="BF34" s="5"/>
      <c r="BG34" s="5"/>
      <c r="BH34" s="5"/>
      <c r="BI34" s="5"/>
      <c r="BJ34" s="5"/>
      <c r="BK34" s="5"/>
      <c r="BL34" s="5"/>
      <c r="BM34" s="5"/>
      <c r="BN34" s="5"/>
      <c r="BO34" s="5"/>
      <c r="BP34" s="5"/>
      <c r="BQ34" s="5"/>
      <c r="BR34" s="5"/>
      <c r="BS34" s="5"/>
      <c r="BT34" s="5"/>
      <c r="BU34" s="5"/>
      <c r="BV34" s="5"/>
      <c r="BW34" s="5"/>
      <c r="BX34" s="5"/>
      <c r="BY34" s="5"/>
      <c r="BZ34" s="5"/>
      <c r="CA34" s="5"/>
      <c r="CB34" s="5"/>
      <c r="CC34" s="5"/>
      <c r="CD34" s="5"/>
      <c r="CE34" s="5"/>
      <c r="CF34" s="5"/>
    </row>
    <row r="35" spans="1:84" ht="12" customHeight="1" thickBot="1" x14ac:dyDescent="0.3">
      <c r="A35" s="565"/>
      <c r="B35" s="445" t="s">
        <v>39</v>
      </c>
      <c r="C35" s="565"/>
      <c r="D35" s="565"/>
      <c r="E35" s="565"/>
      <c r="F35" s="565"/>
      <c r="G35" s="565"/>
      <c r="H35" s="565"/>
      <c r="I35" s="565"/>
      <c r="J35" s="565"/>
      <c r="K35" s="2581" t="s">
        <v>870</v>
      </c>
      <c r="L35" s="2582"/>
      <c r="M35" s="2582"/>
      <c r="N35" s="2582"/>
      <c r="O35" s="2582"/>
      <c r="P35" s="2582"/>
      <c r="Q35" s="2582"/>
      <c r="R35" s="2582"/>
      <c r="S35" s="2582"/>
      <c r="T35" s="2582"/>
      <c r="U35" s="2582"/>
      <c r="V35" s="2583"/>
      <c r="W35" s="907">
        <f>SUM(W13,W15,W17,W19,W21,W23,W25,W27,W29,W31,W33)</f>
        <v>0</v>
      </c>
      <c r="X35" s="907"/>
      <c r="Y35" s="907"/>
      <c r="Z35" s="2574"/>
      <c r="AA35" s="2575"/>
      <c r="AB35" s="2575"/>
      <c r="AC35" s="2575"/>
      <c r="AD35" s="2575"/>
      <c r="AE35" s="2575"/>
      <c r="AF35" s="2575"/>
      <c r="AG35" s="2575"/>
      <c r="AH35" s="2575"/>
      <c r="AI35" s="2576"/>
      <c r="AJ35" s="23"/>
      <c r="AK35" s="23"/>
      <c r="AL35" s="23"/>
      <c r="AM35" s="23"/>
      <c r="AN35" s="23"/>
      <c r="AO35" s="23"/>
      <c r="AP35" s="23"/>
      <c r="AQ35" s="23"/>
      <c r="AR35" s="23"/>
      <c r="AS35" s="23"/>
      <c r="AT35" s="23"/>
      <c r="AU35" s="23"/>
      <c r="AV35" s="23"/>
      <c r="AW35" s="5"/>
      <c r="AX35" s="5"/>
      <c r="AY35" s="5"/>
      <c r="AZ35" s="5"/>
      <c r="BA35" s="5"/>
      <c r="BB35" s="5"/>
      <c r="BC35" s="5"/>
      <c r="BD35" s="5"/>
      <c r="BE35" s="5"/>
      <c r="BF35" s="5"/>
      <c r="BG35" s="5"/>
      <c r="BH35" s="5"/>
      <c r="BI35" s="5"/>
      <c r="BJ35" s="5"/>
      <c r="BK35" s="5"/>
      <c r="BL35" s="5"/>
      <c r="BM35" s="5"/>
      <c r="BN35" s="5"/>
      <c r="BO35" s="5"/>
      <c r="BP35" s="5"/>
      <c r="BQ35" s="5"/>
      <c r="BR35" s="5"/>
      <c r="BS35" s="5"/>
      <c r="BT35" s="5"/>
      <c r="BU35" s="5"/>
      <c r="BV35" s="5"/>
      <c r="BW35" s="5"/>
      <c r="BX35" s="5"/>
      <c r="BY35" s="5"/>
      <c r="BZ35" s="5"/>
      <c r="CA35" s="5"/>
      <c r="CB35" s="5"/>
      <c r="CC35" s="5"/>
      <c r="CD35" s="5"/>
      <c r="CE35" s="5"/>
      <c r="CF35" s="5"/>
    </row>
    <row r="36" spans="1:84" ht="12" customHeight="1" x14ac:dyDescent="0.25">
      <c r="A36" s="23"/>
      <c r="B36" s="876"/>
      <c r="C36" s="876"/>
      <c r="D36" s="876"/>
      <c r="E36" s="876"/>
      <c r="F36" s="876"/>
      <c r="G36" s="876"/>
      <c r="H36" s="876"/>
      <c r="I36" s="876"/>
      <c r="J36" s="876"/>
      <c r="K36" s="876"/>
      <c r="L36" s="876"/>
      <c r="M36" s="876"/>
      <c r="N36" s="876"/>
      <c r="O36" s="876"/>
      <c r="P36" s="876"/>
      <c r="Q36" s="876"/>
      <c r="R36" s="876"/>
      <c r="S36" s="876"/>
      <c r="T36" s="876"/>
      <c r="U36" s="876"/>
      <c r="V36" s="876"/>
      <c r="W36" s="876"/>
      <c r="X36" s="876"/>
      <c r="Y36" s="876"/>
      <c r="Z36" s="876"/>
      <c r="AA36" s="876"/>
      <c r="AB36" s="876"/>
      <c r="AC36" s="876"/>
      <c r="AD36" s="876"/>
      <c r="AE36" s="876"/>
      <c r="AF36" s="876"/>
      <c r="AG36" s="876"/>
      <c r="AH36" s="876"/>
      <c r="AI36" s="876"/>
      <c r="AJ36" s="876"/>
      <c r="AK36" s="876"/>
      <c r="AL36" s="876"/>
      <c r="AM36" s="876"/>
      <c r="AN36" s="876"/>
      <c r="AO36" s="876"/>
      <c r="AP36" s="876"/>
      <c r="AQ36" s="876"/>
      <c r="AR36" s="876"/>
      <c r="AS36" s="876"/>
      <c r="AT36" s="876"/>
      <c r="AU36" s="876"/>
      <c r="AV36" s="876"/>
      <c r="AW36" s="5"/>
      <c r="AX36" s="5"/>
      <c r="AY36" s="5"/>
      <c r="AZ36" s="5"/>
      <c r="BA36" s="5"/>
      <c r="BB36" s="5"/>
      <c r="BC36" s="5"/>
      <c r="BD36" s="5"/>
      <c r="BE36" s="5"/>
      <c r="BF36" s="5"/>
      <c r="BG36" s="5"/>
      <c r="BH36" s="5"/>
      <c r="BI36" s="5"/>
      <c r="BJ36" s="5"/>
      <c r="BK36" s="5"/>
      <c r="BL36" s="5"/>
      <c r="BM36" s="5"/>
      <c r="BN36" s="5"/>
      <c r="BO36" s="5"/>
      <c r="BP36" s="5"/>
      <c r="BQ36" s="5"/>
      <c r="BR36" s="5"/>
      <c r="BS36" s="5"/>
      <c r="BT36" s="5"/>
      <c r="BU36" s="5"/>
      <c r="BV36" s="5"/>
      <c r="BW36" s="5"/>
      <c r="BX36" s="5"/>
      <c r="BY36" s="5"/>
      <c r="BZ36" s="5"/>
      <c r="CA36" s="5"/>
      <c r="CB36" s="5"/>
      <c r="CC36" s="5"/>
      <c r="CD36" s="5"/>
      <c r="CE36" s="5"/>
      <c r="CF36" s="5"/>
    </row>
    <row r="37" spans="1:84" ht="12" customHeight="1" x14ac:dyDescent="0.25">
      <c r="A37" s="23"/>
      <c r="B37" s="876"/>
      <c r="C37" s="876"/>
      <c r="D37" s="876"/>
      <c r="E37" s="876"/>
      <c r="F37" s="876"/>
      <c r="G37" s="876"/>
      <c r="H37" s="876"/>
      <c r="I37" s="876"/>
      <c r="J37" s="876"/>
      <c r="K37" s="876"/>
      <c r="L37" s="876"/>
      <c r="M37" s="876"/>
      <c r="N37" s="876"/>
      <c r="O37" s="876"/>
      <c r="P37" s="876"/>
      <c r="Q37" s="876"/>
      <c r="R37" s="876"/>
      <c r="S37" s="876"/>
      <c r="T37" s="876"/>
      <c r="U37" s="876"/>
      <c r="V37" s="876"/>
      <c r="W37" s="876"/>
      <c r="X37" s="876"/>
      <c r="Y37" s="876"/>
      <c r="Z37" s="876"/>
      <c r="AA37" s="876"/>
      <c r="AB37" s="876"/>
      <c r="AC37" s="876"/>
      <c r="AD37" s="876"/>
      <c r="AE37" s="876"/>
      <c r="AF37" s="876"/>
      <c r="AG37" s="876"/>
      <c r="AH37" s="876"/>
      <c r="AI37" s="876"/>
      <c r="AJ37" s="876"/>
      <c r="AK37" s="876"/>
      <c r="AL37" s="876"/>
      <c r="AM37" s="876"/>
      <c r="AN37" s="876"/>
      <c r="AO37" s="876"/>
      <c r="AP37" s="876"/>
      <c r="AQ37" s="876"/>
      <c r="AR37" s="876"/>
      <c r="AS37" s="876"/>
      <c r="AT37" s="876"/>
      <c r="AU37" s="876"/>
      <c r="AV37" s="876"/>
      <c r="AW37" s="5"/>
      <c r="AX37" s="5"/>
      <c r="AY37" s="5"/>
      <c r="AZ37" s="5"/>
      <c r="BA37" s="5"/>
      <c r="BB37" s="5"/>
      <c r="BC37" s="5"/>
      <c r="BD37" s="5"/>
      <c r="BE37" s="5"/>
      <c r="BF37" s="5"/>
      <c r="BG37" s="5"/>
      <c r="BH37" s="5"/>
      <c r="BI37" s="5"/>
      <c r="BJ37" s="5"/>
      <c r="BK37" s="5"/>
      <c r="BL37" s="5"/>
      <c r="BM37" s="5"/>
      <c r="BN37" s="5"/>
      <c r="BO37" s="5"/>
      <c r="BP37" s="5"/>
      <c r="BQ37" s="5"/>
      <c r="BR37" s="5"/>
      <c r="BS37" s="5"/>
      <c r="BT37" s="5"/>
      <c r="BU37" s="5"/>
      <c r="BV37" s="5"/>
      <c r="BW37" s="5"/>
      <c r="BX37" s="5"/>
      <c r="BY37" s="5"/>
      <c r="BZ37" s="5"/>
      <c r="CA37" s="5"/>
      <c r="CB37" s="5"/>
      <c r="CC37" s="5"/>
      <c r="CD37" s="5"/>
      <c r="CE37" s="5"/>
      <c r="CF37" s="5"/>
    </row>
    <row r="38" spans="1:84" ht="12" customHeight="1" x14ac:dyDescent="0.25">
      <c r="A38" s="23"/>
      <c r="B38" s="876"/>
      <c r="C38" s="876"/>
      <c r="D38" s="876"/>
      <c r="E38" s="876"/>
      <c r="F38" s="876"/>
      <c r="G38" s="876"/>
      <c r="H38" s="876"/>
      <c r="I38" s="876"/>
      <c r="J38" s="876"/>
      <c r="K38" s="876"/>
      <c r="L38" s="876"/>
      <c r="M38" s="876"/>
      <c r="N38" s="876"/>
      <c r="O38" s="876"/>
      <c r="P38" s="876"/>
      <c r="Q38" s="876"/>
      <c r="R38" s="876"/>
      <c r="S38" s="876"/>
      <c r="T38" s="876"/>
      <c r="U38" s="876"/>
      <c r="V38" s="876"/>
      <c r="W38" s="876"/>
      <c r="X38" s="876"/>
      <c r="Y38" s="876"/>
      <c r="Z38" s="876"/>
      <c r="AA38" s="876"/>
      <c r="AB38" s="876"/>
      <c r="AC38" s="876"/>
      <c r="AD38" s="876"/>
      <c r="AE38" s="876"/>
      <c r="AF38" s="876"/>
      <c r="AG38" s="876"/>
      <c r="AH38" s="876"/>
      <c r="AI38" s="876"/>
      <c r="AJ38" s="876"/>
      <c r="AK38" s="876"/>
      <c r="AL38" s="876"/>
      <c r="AM38" s="876"/>
      <c r="AN38" s="876"/>
      <c r="AO38" s="876"/>
      <c r="AP38" s="876"/>
      <c r="AQ38" s="876"/>
      <c r="AR38" s="876"/>
      <c r="AS38" s="876"/>
      <c r="AT38" s="876"/>
      <c r="AU38" s="876"/>
      <c r="AV38" s="876"/>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3"/>
      <c r="B39" s="876"/>
      <c r="C39" s="876"/>
      <c r="D39" s="876"/>
      <c r="E39" s="876"/>
      <c r="F39" s="876"/>
      <c r="G39" s="876"/>
      <c r="H39" s="876"/>
      <c r="I39" s="876"/>
      <c r="J39" s="876"/>
      <c r="K39" s="876"/>
      <c r="L39" s="876"/>
      <c r="M39" s="876"/>
      <c r="N39" s="876"/>
      <c r="O39" s="876"/>
      <c r="P39" s="876"/>
      <c r="Q39" s="876"/>
      <c r="R39" s="876"/>
      <c r="S39" s="876"/>
      <c r="T39" s="876"/>
      <c r="U39" s="876"/>
      <c r="V39" s="876"/>
      <c r="W39" s="876"/>
      <c r="X39" s="876"/>
      <c r="Y39" s="876"/>
      <c r="Z39" s="876"/>
      <c r="AA39" s="876"/>
      <c r="AB39" s="876"/>
      <c r="AC39" s="876"/>
      <c r="AD39" s="876"/>
      <c r="AE39" s="876"/>
      <c r="AF39" s="876"/>
      <c r="AG39" s="876"/>
      <c r="AH39" s="876"/>
      <c r="AI39" s="876"/>
      <c r="AJ39" s="876"/>
      <c r="AK39" s="876"/>
      <c r="AL39" s="876"/>
      <c r="AM39" s="876"/>
      <c r="AN39" s="876"/>
      <c r="AO39" s="876"/>
      <c r="AP39" s="876"/>
      <c r="AQ39" s="876"/>
      <c r="AR39" s="876"/>
      <c r="AS39" s="876"/>
      <c r="AT39" s="876"/>
      <c r="AU39" s="876"/>
      <c r="AV39" s="876"/>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3"/>
      <c r="B40" s="876"/>
      <c r="C40" s="876"/>
      <c r="D40" s="876"/>
      <c r="E40" s="876"/>
      <c r="F40" s="876"/>
      <c r="G40" s="876"/>
      <c r="H40" s="876"/>
      <c r="I40" s="876"/>
      <c r="J40" s="876"/>
      <c r="K40" s="876"/>
      <c r="L40" s="876"/>
      <c r="M40" s="876"/>
      <c r="N40" s="876"/>
      <c r="O40" s="876"/>
      <c r="P40" s="876"/>
      <c r="Q40" s="876"/>
      <c r="R40" s="876"/>
      <c r="S40" s="876"/>
      <c r="T40" s="876"/>
      <c r="U40" s="876"/>
      <c r="V40" s="876"/>
      <c r="W40" s="876"/>
      <c r="X40" s="876"/>
      <c r="Y40" s="876"/>
      <c r="Z40" s="876"/>
      <c r="AA40" s="876"/>
      <c r="AB40" s="876"/>
      <c r="AC40" s="876"/>
      <c r="AD40" s="876"/>
      <c r="AE40" s="876"/>
      <c r="AF40" s="876"/>
      <c r="AG40" s="876"/>
      <c r="AH40" s="876"/>
      <c r="AI40" s="876"/>
      <c r="AJ40" s="876"/>
      <c r="AK40" s="876"/>
      <c r="AL40" s="876"/>
      <c r="AM40" s="876"/>
      <c r="AN40" s="876"/>
      <c r="AO40" s="876"/>
      <c r="AP40" s="876"/>
      <c r="AQ40" s="876"/>
      <c r="AR40" s="876"/>
      <c r="AS40" s="876"/>
      <c r="AT40" s="876"/>
      <c r="AU40" s="876"/>
      <c r="AV40" s="876"/>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42"/>
      <c r="B41" s="42"/>
      <c r="C41" s="42"/>
      <c r="D41" s="42"/>
      <c r="E41" s="42"/>
      <c r="F41" s="42"/>
      <c r="G41" s="42"/>
      <c r="H41" s="42"/>
      <c r="I41" s="42"/>
      <c r="J41" s="42"/>
      <c r="K41" s="42"/>
      <c r="L41" s="42"/>
      <c r="M41" s="42"/>
      <c r="N41" s="42"/>
      <c r="O41" s="42"/>
      <c r="P41" s="42"/>
      <c r="Q41" s="42"/>
      <c r="R41" s="42"/>
      <c r="S41" s="42"/>
      <c r="T41" s="42"/>
      <c r="U41" s="42"/>
      <c r="V41" s="42"/>
      <c r="W41" s="42"/>
      <c r="X41" s="42"/>
      <c r="Y41" s="42"/>
      <c r="Z41" s="42"/>
      <c r="AA41" s="42"/>
      <c r="AB41" s="42"/>
      <c r="AC41" s="42"/>
      <c r="AD41" s="42"/>
      <c r="AE41" s="42"/>
      <c r="AF41" s="42"/>
      <c r="AG41" s="42"/>
      <c r="AH41" s="42"/>
      <c r="AI41" s="42"/>
      <c r="AJ41" s="42"/>
      <c r="AK41" s="42"/>
      <c r="AL41" s="42"/>
      <c r="AM41" s="42"/>
      <c r="AN41" s="42"/>
      <c r="AO41" s="42"/>
      <c r="AP41" s="42"/>
      <c r="AQ41" s="42"/>
      <c r="AR41" s="42"/>
      <c r="AS41" s="42"/>
      <c r="AT41" s="42"/>
      <c r="AU41" s="42"/>
      <c r="AV41" s="42"/>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877" t="s">
        <v>38</v>
      </c>
      <c r="B42" s="877"/>
      <c r="C42" s="877"/>
      <c r="D42" s="877"/>
      <c r="E42" s="878"/>
      <c r="F42" s="878"/>
      <c r="G42" s="878"/>
      <c r="H42" s="878"/>
      <c r="I42" s="878"/>
      <c r="J42" s="878"/>
      <c r="K42" s="878"/>
      <c r="L42" s="42"/>
      <c r="M42" s="42"/>
      <c r="N42" s="42"/>
      <c r="O42" s="42"/>
      <c r="P42" s="42"/>
      <c r="Q42" s="42"/>
      <c r="R42" s="42"/>
      <c r="S42" s="42"/>
      <c r="T42" s="42"/>
      <c r="U42" s="42"/>
      <c r="V42" s="42"/>
      <c r="W42" s="42"/>
      <c r="X42" s="42"/>
      <c r="Y42" s="42"/>
      <c r="Z42" s="42"/>
      <c r="AA42" s="42"/>
      <c r="AB42" s="42"/>
      <c r="AC42" s="42"/>
      <c r="AD42" s="877" t="s">
        <v>37</v>
      </c>
      <c r="AE42" s="877"/>
      <c r="AF42" s="877"/>
      <c r="AG42" s="877"/>
      <c r="AH42" s="8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222">
    <mergeCell ref="Z5:AV5"/>
    <mergeCell ref="A7:E7"/>
    <mergeCell ref="F7:P7"/>
    <mergeCell ref="AW1:CF1"/>
    <mergeCell ref="T12:V12"/>
    <mergeCell ref="W12:Y12"/>
    <mergeCell ref="Z12:AD12"/>
    <mergeCell ref="A12:G13"/>
    <mergeCell ref="H12:M12"/>
    <mergeCell ref="N12:P12"/>
    <mergeCell ref="Q12:S12"/>
    <mergeCell ref="Q10:S11"/>
    <mergeCell ref="T10:V11"/>
    <mergeCell ref="W10:Y11"/>
    <mergeCell ref="Z10:AD11"/>
    <mergeCell ref="A10:G11"/>
    <mergeCell ref="H10:M11"/>
    <mergeCell ref="N10:P11"/>
    <mergeCell ref="AX5:BL5"/>
    <mergeCell ref="BC7:BG7"/>
    <mergeCell ref="BH7:BL7"/>
    <mergeCell ref="A9:AI9"/>
    <mergeCell ref="T14:V14"/>
    <mergeCell ref="W14:Y14"/>
    <mergeCell ref="Z14:AD14"/>
    <mergeCell ref="A14:G15"/>
    <mergeCell ref="H14:M14"/>
    <mergeCell ref="N14:P14"/>
    <mergeCell ref="Q14:S14"/>
    <mergeCell ref="H13:M13"/>
    <mergeCell ref="N13:P13"/>
    <mergeCell ref="Q13:S13"/>
    <mergeCell ref="T13:V13"/>
    <mergeCell ref="W13:Y13"/>
    <mergeCell ref="Z13:AB13"/>
    <mergeCell ref="AC13:AD13"/>
    <mergeCell ref="T16:V16"/>
    <mergeCell ref="W16:Y16"/>
    <mergeCell ref="Z16:AD16"/>
    <mergeCell ref="A16:G17"/>
    <mergeCell ref="H16:M16"/>
    <mergeCell ref="N16:P16"/>
    <mergeCell ref="Q16:S16"/>
    <mergeCell ref="H15:M15"/>
    <mergeCell ref="N15:P15"/>
    <mergeCell ref="Q15:S15"/>
    <mergeCell ref="T15:V15"/>
    <mergeCell ref="W15:Y15"/>
    <mergeCell ref="Z15:AB15"/>
    <mergeCell ref="AC15:AD15"/>
    <mergeCell ref="T18:V18"/>
    <mergeCell ref="W18:Y18"/>
    <mergeCell ref="Z18:AD18"/>
    <mergeCell ref="A18:G19"/>
    <mergeCell ref="H18:M18"/>
    <mergeCell ref="N18:P18"/>
    <mergeCell ref="Q18:S18"/>
    <mergeCell ref="H17:M17"/>
    <mergeCell ref="N17:P17"/>
    <mergeCell ref="Q17:S17"/>
    <mergeCell ref="T17:V17"/>
    <mergeCell ref="W17:Y17"/>
    <mergeCell ref="Z17:AB17"/>
    <mergeCell ref="AC17:AD17"/>
    <mergeCell ref="T20:V20"/>
    <mergeCell ref="W20:Y20"/>
    <mergeCell ref="Z20:AD20"/>
    <mergeCell ref="A20:G21"/>
    <mergeCell ref="H20:M20"/>
    <mergeCell ref="N20:P20"/>
    <mergeCell ref="Q20:S20"/>
    <mergeCell ref="H19:M19"/>
    <mergeCell ref="N19:P19"/>
    <mergeCell ref="Q19:S19"/>
    <mergeCell ref="T19:V19"/>
    <mergeCell ref="W19:Y19"/>
    <mergeCell ref="Z19:AB19"/>
    <mergeCell ref="AC19:AD19"/>
    <mergeCell ref="T22:V22"/>
    <mergeCell ref="W22:Y22"/>
    <mergeCell ref="Z22:AD22"/>
    <mergeCell ref="A22:G23"/>
    <mergeCell ref="H22:M22"/>
    <mergeCell ref="N22:P22"/>
    <mergeCell ref="Q22:S22"/>
    <mergeCell ref="H21:M21"/>
    <mergeCell ref="N21:P21"/>
    <mergeCell ref="Q21:S21"/>
    <mergeCell ref="T21:V21"/>
    <mergeCell ref="W21:Y21"/>
    <mergeCell ref="Z21:AB21"/>
    <mergeCell ref="AC21:AD21"/>
    <mergeCell ref="T24:V24"/>
    <mergeCell ref="W24:Y24"/>
    <mergeCell ref="Z24:AD24"/>
    <mergeCell ref="A24:G25"/>
    <mergeCell ref="H24:M24"/>
    <mergeCell ref="N24:P24"/>
    <mergeCell ref="Q24:S24"/>
    <mergeCell ref="H23:M23"/>
    <mergeCell ref="N23:P23"/>
    <mergeCell ref="Q23:S23"/>
    <mergeCell ref="T23:V23"/>
    <mergeCell ref="W23:Y23"/>
    <mergeCell ref="Z23:AB23"/>
    <mergeCell ref="AC23:AD23"/>
    <mergeCell ref="W25:Y25"/>
    <mergeCell ref="Z25:AB25"/>
    <mergeCell ref="AC25:AD25"/>
    <mergeCell ref="B36:AV36"/>
    <mergeCell ref="AX6:BB6"/>
    <mergeCell ref="BC6:BG6"/>
    <mergeCell ref="BH6:BL6"/>
    <mergeCell ref="AE16:AI16"/>
    <mergeCell ref="H33:M33"/>
    <mergeCell ref="N33:P33"/>
    <mergeCell ref="Q33:S33"/>
    <mergeCell ref="T33:V33"/>
    <mergeCell ref="W33:Y33"/>
    <mergeCell ref="Z33:AB33"/>
    <mergeCell ref="AC33:AD33"/>
    <mergeCell ref="T32:V32"/>
    <mergeCell ref="W32:Y32"/>
    <mergeCell ref="Z32:AD32"/>
    <mergeCell ref="A32:G33"/>
    <mergeCell ref="H32:M32"/>
    <mergeCell ref="N32:P32"/>
    <mergeCell ref="Q32:S32"/>
    <mergeCell ref="H31:M31"/>
    <mergeCell ref="N31:P31"/>
    <mergeCell ref="Q31:S31"/>
    <mergeCell ref="T31:V31"/>
    <mergeCell ref="AX7:BB7"/>
    <mergeCell ref="B38:AV38"/>
    <mergeCell ref="AX8:BB8"/>
    <mergeCell ref="BC8:BG8"/>
    <mergeCell ref="BH8:BL8"/>
    <mergeCell ref="K34:V34"/>
    <mergeCell ref="W34:Y34"/>
    <mergeCell ref="K35:V35"/>
    <mergeCell ref="W35:Y35"/>
    <mergeCell ref="W31:Y31"/>
    <mergeCell ref="Z31:AB31"/>
    <mergeCell ref="AC31:AD31"/>
    <mergeCell ref="T30:V30"/>
    <mergeCell ref="W30:Y30"/>
    <mergeCell ref="Z30:AD30"/>
    <mergeCell ref="A30:G31"/>
    <mergeCell ref="H30:M30"/>
    <mergeCell ref="N30:P30"/>
    <mergeCell ref="Q30:S30"/>
    <mergeCell ref="H29:M29"/>
    <mergeCell ref="N29:P29"/>
    <mergeCell ref="Q29:S29"/>
    <mergeCell ref="AX9:BB9"/>
    <mergeCell ref="BC9:BG9"/>
    <mergeCell ref="BH9:BL9"/>
    <mergeCell ref="B40:AV40"/>
    <mergeCell ref="AX10:BB10"/>
    <mergeCell ref="BC10:BG10"/>
    <mergeCell ref="BH10:BL10"/>
    <mergeCell ref="AE14:AI14"/>
    <mergeCell ref="B37:AV37"/>
    <mergeCell ref="T29:V29"/>
    <mergeCell ref="W29:Y29"/>
    <mergeCell ref="Z29:AB29"/>
    <mergeCell ref="AC29:AD29"/>
    <mergeCell ref="T28:V28"/>
    <mergeCell ref="W28:Y28"/>
    <mergeCell ref="Z28:AD28"/>
    <mergeCell ref="A28:G29"/>
    <mergeCell ref="H28:M28"/>
    <mergeCell ref="N28:P28"/>
    <mergeCell ref="Q28:S28"/>
    <mergeCell ref="H27:M27"/>
    <mergeCell ref="N27:P27"/>
    <mergeCell ref="Q27:S27"/>
    <mergeCell ref="T27:V27"/>
    <mergeCell ref="AX11:BB11"/>
    <mergeCell ref="BC11:BG11"/>
    <mergeCell ref="BH11:BL11"/>
    <mergeCell ref="A42:D42"/>
    <mergeCell ref="E42:K42"/>
    <mergeCell ref="AD42:AH42"/>
    <mergeCell ref="AI42:AV42"/>
    <mergeCell ref="AE10:AI11"/>
    <mergeCell ref="AE12:AI12"/>
    <mergeCell ref="B39:AV39"/>
    <mergeCell ref="W27:Y27"/>
    <mergeCell ref="Z27:AB27"/>
    <mergeCell ref="AC27:AD27"/>
    <mergeCell ref="T26:V26"/>
    <mergeCell ref="W26:Y26"/>
    <mergeCell ref="Z26:AD26"/>
    <mergeCell ref="A26:G27"/>
    <mergeCell ref="H26:M26"/>
    <mergeCell ref="N26:P26"/>
    <mergeCell ref="Q26:S26"/>
    <mergeCell ref="H25:M25"/>
    <mergeCell ref="N25:P25"/>
    <mergeCell ref="Q25:S25"/>
    <mergeCell ref="T25:V25"/>
    <mergeCell ref="AE33:AI33"/>
    <mergeCell ref="Z34:AI35"/>
    <mergeCell ref="AE13:AI13"/>
    <mergeCell ref="AE15:AI15"/>
    <mergeCell ref="AE17:AI17"/>
    <mergeCell ref="AE19:AI19"/>
    <mergeCell ref="AE21:AI21"/>
    <mergeCell ref="AE23:AI23"/>
    <mergeCell ref="AE25:AI25"/>
    <mergeCell ref="AE30:AI30"/>
    <mergeCell ref="AE32:AI32"/>
    <mergeCell ref="AE29:AI29"/>
    <mergeCell ref="AE31:AI31"/>
    <mergeCell ref="AE26:AI26"/>
    <mergeCell ref="AE28:AI28"/>
    <mergeCell ref="AE27:AI27"/>
    <mergeCell ref="AE22:AI22"/>
    <mergeCell ref="AE24:AI24"/>
    <mergeCell ref="AE18:AI18"/>
    <mergeCell ref="AE20:AI20"/>
  </mergeCells>
  <conditionalFormatting sqref="F7:P7 E42:K42 AI42:AV42">
    <cfRule type="containsBlanks" dxfId="127" priority="91">
      <formula>LEN(TRIM(E7))=0</formula>
    </cfRule>
  </conditionalFormatting>
  <conditionalFormatting sqref="Z13:AB13 N31:Y31 N33:AB33 N21:Y21 N19:Y19 N27:Y27 N25:Y25 N29:Y29 N17:Y17 N15:Y15">
    <cfRule type="notContainsBlanks" dxfId="126" priority="87">
      <formula>LEN(TRIM(N13))&gt;0</formula>
    </cfRule>
  </conditionalFormatting>
  <conditionalFormatting sqref="Z13:AB13 N31:Y31 N33:AB33 N21:Y21 N19:Y19 N27:Y27 N25:Y25 N29:Y29 N17:Y17 N15:Y15">
    <cfRule type="expression" dxfId="125" priority="92">
      <formula>NOT(ISBLANK(OFFSET($A11,1,0)))</formula>
    </cfRule>
  </conditionalFormatting>
  <conditionalFormatting sqref="Z17:AB17">
    <cfRule type="notContainsBlanks" dxfId="124" priority="35">
      <formula>LEN(TRIM(Z17))&gt;0</formula>
    </cfRule>
  </conditionalFormatting>
  <conditionalFormatting sqref="Z17:AB17">
    <cfRule type="expression" dxfId="123" priority="36">
      <formula>NOT(ISBLANK(OFFSET($A15,1,0)))</formula>
    </cfRule>
  </conditionalFormatting>
  <conditionalFormatting sqref="Z19:AB19">
    <cfRule type="notContainsBlanks" dxfId="122" priority="33">
      <formula>LEN(TRIM(Z19))&gt;0</formula>
    </cfRule>
  </conditionalFormatting>
  <conditionalFormatting sqref="Z19:AB19">
    <cfRule type="expression" dxfId="121" priority="34">
      <formula>NOT(ISBLANK(OFFSET($A17,1,0)))</formula>
    </cfRule>
  </conditionalFormatting>
  <conditionalFormatting sqref="Z21:AB21">
    <cfRule type="notContainsBlanks" dxfId="120" priority="31">
      <formula>LEN(TRIM(Z21))&gt;0</formula>
    </cfRule>
  </conditionalFormatting>
  <conditionalFormatting sqref="Z21:AB21">
    <cfRule type="expression" dxfId="119" priority="32">
      <formula>NOT(ISBLANK(OFFSET($A19,1,0)))</formula>
    </cfRule>
  </conditionalFormatting>
  <conditionalFormatting sqref="Z15:AB15">
    <cfRule type="notContainsBlanks" dxfId="118" priority="65">
      <formula>LEN(TRIM(Z15))&gt;0</formula>
    </cfRule>
  </conditionalFormatting>
  <conditionalFormatting sqref="Z15:AB15">
    <cfRule type="expression" dxfId="117" priority="66">
      <formula>NOT(ISBLANK(OFFSET($A13,1,0)))</formula>
    </cfRule>
  </conditionalFormatting>
  <conditionalFormatting sqref="N13:Y13">
    <cfRule type="notContainsBlanks" dxfId="116" priority="63">
      <formula>LEN(TRIM(N13))&gt;0</formula>
    </cfRule>
  </conditionalFormatting>
  <conditionalFormatting sqref="N13:Y13">
    <cfRule type="expression" dxfId="115" priority="64">
      <formula>NOT(ISBLANK(OFFSET($A11,1,0)))</formula>
    </cfRule>
  </conditionalFormatting>
  <conditionalFormatting sqref="N23:Y23">
    <cfRule type="notContainsBlanks" dxfId="114" priority="59">
      <formula>LEN(TRIM(N23))&gt;0</formula>
    </cfRule>
  </conditionalFormatting>
  <conditionalFormatting sqref="N23:Y23">
    <cfRule type="expression" dxfId="113" priority="60">
      <formula>NOT(ISBLANK(OFFSET($A21,1,0)))</formula>
    </cfRule>
  </conditionalFormatting>
  <conditionalFormatting sqref="H12">
    <cfRule type="expression" dxfId="112" priority="58">
      <formula>ISBLANK($A12)</formula>
    </cfRule>
  </conditionalFormatting>
  <conditionalFormatting sqref="H13">
    <cfRule type="expression" dxfId="111" priority="57">
      <formula>ISBLANK($A12)</formula>
    </cfRule>
  </conditionalFormatting>
  <conditionalFormatting sqref="H14">
    <cfRule type="expression" dxfId="110" priority="56">
      <formula>ISBLANK($A14)</formula>
    </cfRule>
  </conditionalFormatting>
  <conditionalFormatting sqref="H15">
    <cfRule type="expression" dxfId="109" priority="55">
      <formula>ISBLANK($A14)</formula>
    </cfRule>
  </conditionalFormatting>
  <conditionalFormatting sqref="H16">
    <cfRule type="expression" dxfId="108" priority="54">
      <formula>ISBLANK($A16)</formula>
    </cfRule>
  </conditionalFormatting>
  <conditionalFormatting sqref="H17">
    <cfRule type="expression" dxfId="107" priority="53">
      <formula>ISBLANK($A16)</formula>
    </cfRule>
  </conditionalFormatting>
  <conditionalFormatting sqref="H18">
    <cfRule type="expression" dxfId="106" priority="52">
      <formula>ISBLANK($A18)</formula>
    </cfRule>
  </conditionalFormatting>
  <conditionalFormatting sqref="H19">
    <cfRule type="expression" dxfId="105" priority="51">
      <formula>ISBLANK($A18)</formula>
    </cfRule>
  </conditionalFormatting>
  <conditionalFormatting sqref="H20">
    <cfRule type="expression" dxfId="104" priority="50">
      <formula>ISBLANK($A20)</formula>
    </cfRule>
  </conditionalFormatting>
  <conditionalFormatting sqref="H21">
    <cfRule type="expression" dxfId="103" priority="49">
      <formula>ISBLANK($A20)</formula>
    </cfRule>
  </conditionalFormatting>
  <conditionalFormatting sqref="H22">
    <cfRule type="expression" dxfId="102" priority="48">
      <formula>ISBLANK($A22)</formula>
    </cfRule>
  </conditionalFormatting>
  <conditionalFormatting sqref="H23">
    <cfRule type="expression" dxfId="101" priority="47">
      <formula>ISBLANK($A22)</formula>
    </cfRule>
  </conditionalFormatting>
  <conditionalFormatting sqref="H24">
    <cfRule type="expression" dxfId="100" priority="46">
      <formula>ISBLANK($A24)</formula>
    </cfRule>
  </conditionalFormatting>
  <conditionalFormatting sqref="H25">
    <cfRule type="expression" dxfId="99" priority="45">
      <formula>ISBLANK($A24)</formula>
    </cfRule>
  </conditionalFormatting>
  <conditionalFormatting sqref="H26">
    <cfRule type="expression" dxfId="98" priority="44">
      <formula>ISBLANK($A26)</formula>
    </cfRule>
  </conditionalFormatting>
  <conditionalFormatting sqref="H27">
    <cfRule type="expression" dxfId="97" priority="43">
      <formula>ISBLANK($A26)</formula>
    </cfRule>
  </conditionalFormatting>
  <conditionalFormatting sqref="H28">
    <cfRule type="expression" dxfId="96" priority="42">
      <formula>ISBLANK($A28)</formula>
    </cfRule>
  </conditionalFormatting>
  <conditionalFormatting sqref="H29">
    <cfRule type="expression" dxfId="95" priority="41">
      <formula>ISBLANK($A28)</formula>
    </cfRule>
  </conditionalFormatting>
  <conditionalFormatting sqref="H30">
    <cfRule type="expression" dxfId="94" priority="40">
      <formula>ISBLANK($A30)</formula>
    </cfRule>
  </conditionalFormatting>
  <conditionalFormatting sqref="H31">
    <cfRule type="expression" dxfId="93" priority="39">
      <formula>ISBLANK($A30)</formula>
    </cfRule>
  </conditionalFormatting>
  <conditionalFormatting sqref="H32">
    <cfRule type="expression" dxfId="92" priority="38">
      <formula>ISBLANK($A32)</formula>
    </cfRule>
  </conditionalFormatting>
  <conditionalFormatting sqref="H33">
    <cfRule type="expression" dxfId="91" priority="37">
      <formula>ISBLANK($A32)</formula>
    </cfRule>
  </conditionalFormatting>
  <conditionalFormatting sqref="Z23:AB23">
    <cfRule type="notContainsBlanks" dxfId="90" priority="29">
      <formula>LEN(TRIM(Z23))&gt;0</formula>
    </cfRule>
  </conditionalFormatting>
  <conditionalFormatting sqref="Z23:AB23">
    <cfRule type="expression" dxfId="89" priority="30">
      <formula>NOT(ISBLANK(OFFSET($A21,1,0)))</formula>
    </cfRule>
  </conditionalFormatting>
  <conditionalFormatting sqref="Z25:AB25">
    <cfRule type="notContainsBlanks" dxfId="88" priority="27">
      <formula>LEN(TRIM(Z25))&gt;0</formula>
    </cfRule>
  </conditionalFormatting>
  <conditionalFormatting sqref="Z25:AB25">
    <cfRule type="expression" dxfId="87" priority="28">
      <formula>NOT(ISBLANK(OFFSET($A23,1,0)))</formula>
    </cfRule>
  </conditionalFormatting>
  <conditionalFormatting sqref="Z27:AB27">
    <cfRule type="notContainsBlanks" dxfId="86" priority="25">
      <formula>LEN(TRIM(Z27))&gt;0</formula>
    </cfRule>
  </conditionalFormatting>
  <conditionalFormatting sqref="Z27:AB27">
    <cfRule type="expression" dxfId="85" priority="26">
      <formula>NOT(ISBLANK(OFFSET($A25,1,0)))</formula>
    </cfRule>
  </conditionalFormatting>
  <conditionalFormatting sqref="Z29:AB29">
    <cfRule type="notContainsBlanks" dxfId="84" priority="23">
      <formula>LEN(TRIM(Z29))&gt;0</formula>
    </cfRule>
  </conditionalFormatting>
  <conditionalFormatting sqref="Z29:AB29">
    <cfRule type="expression" dxfId="83" priority="24">
      <formula>NOT(ISBLANK(OFFSET($A27,1,0)))</formula>
    </cfRule>
  </conditionalFormatting>
  <conditionalFormatting sqref="Z31:AB31">
    <cfRule type="notContainsBlanks" dxfId="82" priority="21">
      <formula>LEN(TRIM(Z31))&gt;0</formula>
    </cfRule>
  </conditionalFormatting>
  <conditionalFormatting sqref="Z31:AB31">
    <cfRule type="expression" dxfId="81" priority="22">
      <formula>NOT(ISBLANK(OFFSET($A29,1,0)))</formula>
    </cfRule>
  </conditionalFormatting>
  <dataValidations disablePrompts="1" count="1">
    <dataValidation type="whole" allowBlank="1" showInputMessage="1" showErrorMessage="1" error="This Remarks section is limted to 5." sqref="A36:A40" xr:uid="{929991DB-5E4C-4BBE-88AD-9142C8B6DC7F}">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8">
    <pageSetUpPr fitToPage="1"/>
  </sheetPr>
  <dimension ref="A1:DG55"/>
  <sheetViews>
    <sheetView zoomScaleNormal="100" workbookViewId="0">
      <selection activeCell="AX10" sqref="AX10:BB11"/>
    </sheetView>
  </sheetViews>
  <sheetFormatPr defaultColWidth="0" defaultRowHeight="14.45" customHeight="1" zeroHeight="1" x14ac:dyDescent="0.25"/>
  <cols>
    <col min="1" max="48" width="2.7109375" style="1" customWidth="1"/>
    <col min="49" max="84" width="2.7109375" customWidth="1"/>
    <col min="85" max="111" width="2.7109375" hidden="1" customWidth="1"/>
    <col min="112" max="16384" width="9.140625" hidden="1"/>
  </cols>
  <sheetData>
    <row r="1" spans="1:85" ht="12" customHeight="1" thickBot="1" x14ac:dyDescent="0.3">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1449" t="s">
        <v>49</v>
      </c>
      <c r="AX1" s="1449"/>
      <c r="AY1" s="1449"/>
      <c r="AZ1" s="1449"/>
      <c r="BA1" s="1449"/>
      <c r="BB1" s="1449"/>
      <c r="BC1" s="1449"/>
      <c r="BD1" s="1449"/>
      <c r="BE1" s="1449"/>
      <c r="BF1" s="1449"/>
      <c r="BG1" s="1449"/>
      <c r="BH1" s="1449"/>
      <c r="BI1" s="1449"/>
      <c r="BJ1" s="1449"/>
      <c r="BK1" s="1449"/>
      <c r="BL1" s="1449"/>
      <c r="BM1" s="1449"/>
      <c r="BN1" s="1449"/>
      <c r="BO1" s="1449"/>
      <c r="BP1" s="1449"/>
      <c r="BQ1" s="1449"/>
      <c r="BR1" s="1449"/>
      <c r="BS1" s="1449"/>
      <c r="BT1" s="1449"/>
      <c r="BU1" s="1449"/>
      <c r="BV1" s="1449"/>
      <c r="BW1" s="1449"/>
      <c r="BX1" s="1449"/>
      <c r="BY1" s="1449"/>
      <c r="BZ1" s="1449"/>
      <c r="CA1" s="1449"/>
      <c r="CB1" s="1449"/>
      <c r="CC1" s="1449"/>
      <c r="CD1" s="1449"/>
      <c r="CE1" s="1449"/>
      <c r="CF1" s="1449"/>
    </row>
    <row r="2" spans="1:85" ht="12" customHeight="1" thickBot="1" x14ac:dyDescent="0.3">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21"/>
      <c r="AW2" s="5"/>
      <c r="AX2" s="5"/>
      <c r="AY2" s="5"/>
      <c r="AZ2" s="5"/>
      <c r="BA2" s="5"/>
      <c r="BB2" s="5"/>
      <c r="BC2" s="5"/>
      <c r="BD2" s="5"/>
      <c r="BE2" s="5"/>
      <c r="BF2" s="5"/>
      <c r="BG2" s="5"/>
      <c r="BH2" s="5"/>
      <c r="BI2" s="5"/>
      <c r="BJ2" s="5"/>
      <c r="BK2" s="5"/>
      <c r="BL2" s="5"/>
      <c r="BM2" s="5"/>
      <c r="BN2" s="5"/>
      <c r="BO2" s="5"/>
      <c r="BP2" s="5"/>
      <c r="BQ2" s="5"/>
      <c r="BR2" s="5"/>
      <c r="BS2" s="473" t="s">
        <v>696</v>
      </c>
      <c r="BT2" s="474"/>
      <c r="BU2" s="474"/>
      <c r="BV2" s="474"/>
      <c r="BW2" s="474"/>
      <c r="BX2" s="474"/>
      <c r="BY2" s="474"/>
      <c r="BZ2" s="474"/>
      <c r="CA2" s="474"/>
      <c r="CB2" s="474"/>
      <c r="CC2" s="474"/>
      <c r="CD2" s="474"/>
      <c r="CE2" s="474"/>
      <c r="CF2" s="475"/>
      <c r="CG2" s="475"/>
    </row>
    <row r="3" spans="1:85" ht="12" customHeight="1" thickTop="1" x14ac:dyDescent="0.25">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5"/>
      <c r="AX3" s="5"/>
      <c r="AY3" s="5"/>
      <c r="AZ3" s="5"/>
      <c r="BA3" s="5"/>
      <c r="BB3" s="5"/>
      <c r="BC3" s="5"/>
      <c r="BD3" s="5"/>
      <c r="BE3" s="5"/>
      <c r="BF3" s="5"/>
      <c r="BG3" s="5"/>
      <c r="BH3" s="5"/>
      <c r="BI3" s="5"/>
      <c r="BJ3" s="5"/>
      <c r="BK3" s="5"/>
      <c r="BL3" s="5"/>
      <c r="BM3" s="5"/>
      <c r="BN3" s="5"/>
      <c r="BO3" s="5"/>
      <c r="BP3" s="5"/>
      <c r="BQ3" s="5"/>
      <c r="BR3" s="5"/>
      <c r="BS3" s="479"/>
      <c r="BT3" s="480"/>
      <c r="BU3" s="480"/>
      <c r="BV3" s="480"/>
      <c r="BW3" s="481"/>
      <c r="BX3" s="487"/>
      <c r="BY3" s="480"/>
      <c r="BZ3" s="480"/>
      <c r="CA3" s="480"/>
      <c r="CB3" s="481"/>
      <c r="CC3" s="487"/>
      <c r="CD3" s="480"/>
      <c r="CE3" s="480"/>
      <c r="CF3" s="488"/>
      <c r="CG3" s="488"/>
    </row>
    <row r="4" spans="1:85" ht="12" customHeight="1" x14ac:dyDescent="0.25">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6"/>
      <c r="AK4" s="6"/>
      <c r="AL4" s="6"/>
      <c r="AM4" s="6"/>
      <c r="AN4" s="6"/>
      <c r="AO4" s="6"/>
      <c r="AP4" s="6"/>
      <c r="AQ4" s="6"/>
      <c r="AR4" s="6"/>
      <c r="AS4" s="6"/>
      <c r="AT4" s="6"/>
      <c r="AU4" s="6"/>
      <c r="AV4" s="6"/>
      <c r="AW4" s="5"/>
      <c r="AX4" s="5"/>
      <c r="AY4" s="5"/>
      <c r="AZ4" s="5"/>
      <c r="BA4" s="5"/>
      <c r="BB4" s="5"/>
      <c r="BC4" s="5"/>
      <c r="BD4" s="5"/>
      <c r="BE4" s="5"/>
      <c r="BF4" s="5"/>
      <c r="BG4" s="5"/>
      <c r="BH4" s="5"/>
      <c r="BI4" s="5"/>
      <c r="BJ4" s="5"/>
      <c r="BK4" s="5"/>
      <c r="BL4" s="5"/>
      <c r="BM4" s="5"/>
      <c r="BN4" s="5"/>
      <c r="BO4" s="5"/>
      <c r="BP4" s="5"/>
      <c r="BQ4" s="5"/>
      <c r="BR4" s="5"/>
      <c r="BS4" s="482"/>
      <c r="BT4" s="483"/>
      <c r="BU4" s="483"/>
      <c r="BV4" s="483"/>
      <c r="BW4" s="484"/>
      <c r="BX4" s="489"/>
      <c r="BY4" s="483"/>
      <c r="BZ4" s="483"/>
      <c r="CA4" s="483"/>
      <c r="CB4" s="484"/>
      <c r="CC4" s="489"/>
      <c r="CD4" s="483"/>
      <c r="CE4" s="483"/>
      <c r="CF4" s="490"/>
      <c r="CG4" s="490"/>
    </row>
    <row r="5" spans="1:85" ht="12.75" customHeight="1" x14ac:dyDescent="0.25">
      <c r="A5" s="6"/>
      <c r="B5" s="6"/>
      <c r="C5" s="6"/>
      <c r="D5" s="6"/>
      <c r="E5" s="6"/>
      <c r="F5" s="6"/>
      <c r="G5" s="6"/>
      <c r="H5" s="6"/>
      <c r="I5" s="6"/>
      <c r="J5" s="6"/>
      <c r="K5" s="6"/>
      <c r="L5" s="6"/>
      <c r="M5" s="6"/>
      <c r="N5" s="6"/>
      <c r="O5" s="6"/>
      <c r="P5" s="6"/>
      <c r="Q5" s="6"/>
      <c r="R5" s="6"/>
      <c r="S5" s="6"/>
      <c r="T5" s="6"/>
      <c r="U5" s="6"/>
      <c r="V5" s="6"/>
      <c r="W5" s="6"/>
      <c r="X5" s="6"/>
      <c r="Y5" s="6"/>
      <c r="Z5" s="1378" t="s">
        <v>675</v>
      </c>
      <c r="AA5" s="1378"/>
      <c r="AB5" s="1378"/>
      <c r="AC5" s="1378"/>
      <c r="AD5" s="1378"/>
      <c r="AE5" s="1378"/>
      <c r="AF5" s="1378"/>
      <c r="AG5" s="1378"/>
      <c r="AH5" s="1378"/>
      <c r="AI5" s="1378"/>
      <c r="AJ5" s="1378"/>
      <c r="AK5" s="1378"/>
      <c r="AL5" s="1378"/>
      <c r="AM5" s="1378"/>
      <c r="AN5" s="1378"/>
      <c r="AO5" s="1378"/>
      <c r="AP5" s="1378"/>
      <c r="AQ5" s="1378"/>
      <c r="AR5" s="1378"/>
      <c r="AS5" s="1378"/>
      <c r="AT5" s="1378"/>
      <c r="AU5" s="1378"/>
      <c r="AV5" s="1378"/>
      <c r="AW5" s="5"/>
      <c r="AX5" s="5"/>
      <c r="AY5" s="5"/>
      <c r="AZ5" s="5"/>
      <c r="BA5" s="5"/>
      <c r="BB5" s="5"/>
      <c r="BC5" s="5"/>
      <c r="BD5" s="5"/>
      <c r="BE5" s="5"/>
      <c r="BF5" s="5"/>
      <c r="BG5" s="5"/>
      <c r="BH5" s="5"/>
      <c r="BI5" s="5"/>
      <c r="BJ5" s="5"/>
      <c r="BK5" s="5"/>
      <c r="BL5" s="5"/>
      <c r="BM5" s="5"/>
      <c r="BN5" s="5"/>
      <c r="BO5" s="5"/>
      <c r="BP5" s="5"/>
      <c r="BQ5" s="5"/>
      <c r="BR5" s="5"/>
      <c r="BS5" s="482"/>
      <c r="BT5" s="483"/>
      <c r="BU5" s="483"/>
      <c r="BV5" s="483"/>
      <c r="BW5" s="484"/>
      <c r="BX5" s="489"/>
      <c r="BY5" s="483"/>
      <c r="BZ5" s="483"/>
      <c r="CA5" s="483"/>
      <c r="CB5" s="484"/>
      <c r="CC5" s="489"/>
      <c r="CD5" s="483"/>
      <c r="CE5" s="483"/>
      <c r="CF5" s="490"/>
      <c r="CG5" s="490"/>
    </row>
    <row r="6" spans="1:85" ht="12" customHeight="1" x14ac:dyDescent="0.25">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6"/>
      <c r="AK6" s="6"/>
      <c r="AL6" s="6"/>
      <c r="AM6" s="6"/>
      <c r="AN6" s="6"/>
      <c r="AO6" s="6"/>
      <c r="AP6" s="6"/>
      <c r="AQ6" s="6"/>
      <c r="AR6" s="6"/>
      <c r="AS6" s="6"/>
      <c r="AT6" s="6"/>
      <c r="AU6" s="6"/>
      <c r="AV6" s="6"/>
      <c r="AW6" s="96"/>
      <c r="AX6" s="96"/>
      <c r="AY6" s="96"/>
      <c r="AZ6" s="96"/>
      <c r="BA6" s="96"/>
      <c r="BB6" s="96"/>
      <c r="BC6" s="96"/>
      <c r="BD6" s="96"/>
      <c r="BE6" s="96"/>
      <c r="BF6" s="96"/>
      <c r="BG6" s="96"/>
      <c r="BH6" s="5"/>
      <c r="BI6" s="5"/>
      <c r="BJ6" s="5"/>
      <c r="BK6" s="5"/>
      <c r="BL6" s="5"/>
      <c r="BM6" s="5"/>
      <c r="BN6" s="5"/>
      <c r="BO6" s="5"/>
      <c r="BP6" s="5"/>
      <c r="BQ6" s="5"/>
      <c r="BR6" s="5"/>
      <c r="BS6" s="482"/>
      <c r="BT6" s="483"/>
      <c r="BU6" s="483"/>
      <c r="BV6" s="483"/>
      <c r="BW6" s="484"/>
      <c r="BX6" s="489"/>
      <c r="BY6" s="483"/>
      <c r="BZ6" s="483"/>
      <c r="CA6" s="483"/>
      <c r="CB6" s="484"/>
      <c r="CC6" s="489"/>
      <c r="CD6" s="483"/>
      <c r="CE6" s="483"/>
      <c r="CF6" s="490"/>
      <c r="CG6" s="490"/>
    </row>
    <row r="7" spans="1:85" ht="12" customHeight="1" thickBot="1" x14ac:dyDescent="0.3">
      <c r="A7" s="1371" t="s">
        <v>48</v>
      </c>
      <c r="B7" s="1371"/>
      <c r="C7" s="1371"/>
      <c r="D7" s="1371"/>
      <c r="E7" s="1371"/>
      <c r="F7" s="879"/>
      <c r="G7" s="879"/>
      <c r="H7" s="879"/>
      <c r="I7" s="879"/>
      <c r="J7" s="879"/>
      <c r="K7" s="879"/>
      <c r="L7" s="879"/>
      <c r="M7" s="879"/>
      <c r="N7" s="879"/>
      <c r="O7" s="879"/>
      <c r="P7" s="879"/>
      <c r="Q7" s="6"/>
      <c r="R7" s="6"/>
      <c r="S7" s="6"/>
      <c r="T7" s="6"/>
      <c r="U7" s="6"/>
      <c r="V7" s="6"/>
      <c r="W7" s="6"/>
      <c r="X7" s="6"/>
      <c r="Y7" s="6"/>
      <c r="Z7" s="6"/>
      <c r="AA7" s="6"/>
      <c r="AB7" s="6"/>
      <c r="AC7" s="6"/>
      <c r="AD7" s="6"/>
      <c r="AE7" s="6"/>
      <c r="AF7" s="6"/>
      <c r="AG7" s="133"/>
      <c r="AH7" s="133"/>
      <c r="AI7" s="133"/>
      <c r="AJ7" s="133"/>
      <c r="AK7" s="133"/>
      <c r="AL7" s="37"/>
      <c r="AM7" s="37"/>
      <c r="AN7" s="37"/>
      <c r="AO7" s="37"/>
      <c r="AP7" s="37"/>
      <c r="AQ7" s="37"/>
      <c r="AR7" s="37"/>
      <c r="AS7" s="37"/>
      <c r="AT7" s="37"/>
      <c r="AU7" s="37"/>
      <c r="AV7" s="37"/>
      <c r="AW7" s="96"/>
      <c r="AX7" s="96"/>
      <c r="AY7" s="96"/>
      <c r="AZ7" s="96"/>
      <c r="BA7" s="96"/>
      <c r="BB7" s="96"/>
      <c r="BC7" s="96"/>
      <c r="BD7" s="96"/>
      <c r="BE7" s="96"/>
      <c r="BF7" s="96"/>
      <c r="BG7" s="96"/>
      <c r="BH7" s="5"/>
      <c r="BI7" s="5"/>
      <c r="BJ7" s="5"/>
      <c r="BK7" s="5"/>
      <c r="BL7" s="5"/>
      <c r="BM7" s="5"/>
      <c r="BN7" s="5"/>
      <c r="BO7" s="5"/>
      <c r="BP7" s="5"/>
      <c r="BQ7" s="5"/>
      <c r="BR7" s="5"/>
      <c r="BS7" s="485"/>
      <c r="BT7" s="477"/>
      <c r="BU7" s="477"/>
      <c r="BV7" s="477"/>
      <c r="BW7" s="486"/>
      <c r="BX7" s="476"/>
      <c r="BY7" s="477"/>
      <c r="BZ7" s="477"/>
      <c r="CA7" s="477"/>
      <c r="CB7" s="486"/>
      <c r="CC7" s="476"/>
      <c r="CD7" s="477"/>
      <c r="CE7" s="477"/>
      <c r="CF7" s="478"/>
      <c r="CG7" s="490"/>
    </row>
    <row r="8" spans="1:85" s="5" customFormat="1" ht="12" customHeight="1" thickBot="1" x14ac:dyDescent="0.3">
      <c r="A8" s="6"/>
      <c r="B8" s="6"/>
      <c r="C8" s="6"/>
      <c r="D8" s="6"/>
      <c r="E8" s="6"/>
      <c r="F8" s="6"/>
      <c r="G8" s="6"/>
      <c r="H8" s="6"/>
      <c r="I8" s="6"/>
      <c r="J8" s="6"/>
      <c r="K8" s="6"/>
      <c r="L8" s="6"/>
      <c r="M8" s="6"/>
      <c r="N8" s="6"/>
      <c r="O8" s="6"/>
      <c r="P8" s="6"/>
      <c r="Q8" s="6"/>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c r="AW8" s="96"/>
      <c r="AX8" s="96"/>
      <c r="AY8" s="226"/>
      <c r="AZ8" s="226"/>
      <c r="BA8" s="226"/>
      <c r="BB8" s="226"/>
      <c r="BC8" s="226"/>
      <c r="BD8" s="226"/>
      <c r="BE8" s="226"/>
      <c r="BF8" s="226"/>
      <c r="BG8" s="96"/>
    </row>
    <row r="9" spans="1:85" ht="12" customHeight="1" thickBot="1" x14ac:dyDescent="0.3">
      <c r="A9" s="1334" t="s">
        <v>367</v>
      </c>
      <c r="B9" s="1335"/>
      <c r="C9" s="1335"/>
      <c r="D9" s="1335"/>
      <c r="E9" s="1335"/>
      <c r="F9" s="1335"/>
      <c r="G9" s="1335"/>
      <c r="H9" s="1335"/>
      <c r="I9" s="1335"/>
      <c r="J9" s="1335"/>
      <c r="K9" s="1335"/>
      <c r="L9" s="1335"/>
      <c r="M9" s="1335"/>
      <c r="N9" s="1335"/>
      <c r="O9" s="1335"/>
      <c r="P9" s="1335"/>
      <c r="Q9" s="1335"/>
      <c r="R9" s="1335"/>
      <c r="S9" s="1335"/>
      <c r="T9" s="1335"/>
      <c r="U9" s="1335"/>
      <c r="V9" s="1335"/>
      <c r="W9" s="1335"/>
      <c r="X9" s="1335"/>
      <c r="Y9" s="1335"/>
      <c r="Z9" s="1335"/>
      <c r="AA9" s="1335"/>
      <c r="AB9" s="1335"/>
      <c r="AC9" s="1335"/>
      <c r="AD9" s="1335"/>
      <c r="AE9" s="1335"/>
      <c r="AF9" s="1335"/>
      <c r="AG9" s="1335"/>
      <c r="AH9" s="1335"/>
      <c r="AI9" s="1335"/>
      <c r="AJ9" s="1335"/>
      <c r="AK9" s="1335"/>
      <c r="AL9" s="1335"/>
      <c r="AM9" s="1335"/>
      <c r="AN9" s="1335"/>
      <c r="AO9" s="1335"/>
      <c r="AP9" s="1335"/>
      <c r="AQ9" s="1335"/>
      <c r="AR9" s="1335"/>
      <c r="AS9" s="1335"/>
      <c r="AT9" s="1335"/>
      <c r="AU9" s="1335"/>
      <c r="AV9" s="1362"/>
      <c r="AW9" s="96"/>
      <c r="AX9" s="2610" t="s">
        <v>676</v>
      </c>
      <c r="AY9" s="2611"/>
      <c r="AZ9" s="2611"/>
      <c r="BA9" s="2611"/>
      <c r="BB9" s="2611"/>
      <c r="BC9" s="2611"/>
      <c r="BD9" s="2611"/>
      <c r="BE9" s="2611"/>
      <c r="BF9" s="2611"/>
      <c r="BG9" s="2611"/>
      <c r="BH9" s="2611"/>
      <c r="BI9" s="2611"/>
      <c r="BJ9" s="2611"/>
      <c r="BK9" s="2611"/>
      <c r="BL9" s="2611"/>
      <c r="BM9" s="2611"/>
      <c r="BN9" s="2611"/>
      <c r="BO9" s="2611"/>
      <c r="BP9" s="2611"/>
      <c r="BQ9" s="2611"/>
      <c r="BR9" s="2611"/>
      <c r="BS9" s="2611"/>
      <c r="BT9" s="2611"/>
      <c r="BU9" s="2611"/>
      <c r="BV9" s="2611"/>
      <c r="BW9" s="2611"/>
      <c r="BX9" s="2611"/>
      <c r="BY9" s="2611"/>
      <c r="BZ9" s="2611"/>
      <c r="CA9" s="2611"/>
      <c r="CB9" s="2611"/>
      <c r="CC9" s="2611"/>
      <c r="CD9" s="2611"/>
      <c r="CE9" s="2611"/>
      <c r="CF9" s="2612"/>
    </row>
    <row r="10" spans="1:85" ht="12.75" customHeight="1" thickTop="1" x14ac:dyDescent="0.25">
      <c r="A10" s="2340" t="s">
        <v>428</v>
      </c>
      <c r="B10" s="2337"/>
      <c r="C10" s="2337"/>
      <c r="D10" s="2337"/>
      <c r="E10" s="2337"/>
      <c r="F10" s="2337"/>
      <c r="G10" s="2338"/>
      <c r="H10" s="1966" t="s">
        <v>427</v>
      </c>
      <c r="I10" s="1966"/>
      <c r="J10" s="1966"/>
      <c r="K10" s="1966"/>
      <c r="L10" s="1966"/>
      <c r="M10" s="1966" t="s">
        <v>673</v>
      </c>
      <c r="N10" s="1966"/>
      <c r="O10" s="1966"/>
      <c r="P10" s="1966"/>
      <c r="Q10" s="1966" t="s">
        <v>362</v>
      </c>
      <c r="R10" s="1966"/>
      <c r="S10" s="1966"/>
      <c r="T10" s="1966"/>
      <c r="U10" s="1966" t="s">
        <v>364</v>
      </c>
      <c r="V10" s="1966"/>
      <c r="W10" s="1966"/>
      <c r="X10" s="1966"/>
      <c r="Y10" s="1966" t="s">
        <v>1007</v>
      </c>
      <c r="Z10" s="1966"/>
      <c r="AA10" s="1966"/>
      <c r="AB10" s="1966"/>
      <c r="AC10" s="1966"/>
      <c r="AD10" s="1966"/>
      <c r="AE10" s="1966" t="s">
        <v>98</v>
      </c>
      <c r="AF10" s="1966"/>
      <c r="AG10" s="1966"/>
      <c r="AH10" s="1966"/>
      <c r="AI10" s="1966"/>
      <c r="AJ10" s="1966"/>
      <c r="AK10" s="1966" t="s">
        <v>674</v>
      </c>
      <c r="AL10" s="1966"/>
      <c r="AM10" s="1966"/>
      <c r="AN10" s="1966" t="s">
        <v>361</v>
      </c>
      <c r="AO10" s="1966"/>
      <c r="AP10" s="1966"/>
      <c r="AQ10" s="1966" t="s">
        <v>360</v>
      </c>
      <c r="AR10" s="1966"/>
      <c r="AS10" s="1966"/>
      <c r="AT10" s="1966" t="s">
        <v>359</v>
      </c>
      <c r="AU10" s="1966"/>
      <c r="AV10" s="1973"/>
      <c r="AW10" s="96"/>
      <c r="AX10" s="2654" t="s">
        <v>1010</v>
      </c>
      <c r="AY10" s="2655"/>
      <c r="AZ10" s="2655"/>
      <c r="BA10" s="2655"/>
      <c r="BB10" s="2655"/>
      <c r="BC10" s="2655" t="s">
        <v>677</v>
      </c>
      <c r="BD10" s="2655"/>
      <c r="BE10" s="2655"/>
      <c r="BF10" s="2655"/>
      <c r="BG10" s="2655"/>
      <c r="BH10" s="2604" t="s">
        <v>678</v>
      </c>
      <c r="BI10" s="2604"/>
      <c r="BJ10" s="2604"/>
      <c r="BK10" s="2604"/>
      <c r="BL10" s="2604"/>
      <c r="BM10" s="2604" t="s">
        <v>679</v>
      </c>
      <c r="BN10" s="2604"/>
      <c r="BO10" s="2604"/>
      <c r="BP10" s="2604"/>
      <c r="BQ10" s="2604"/>
      <c r="BR10" s="2604" t="s">
        <v>796</v>
      </c>
      <c r="BS10" s="2604"/>
      <c r="BT10" s="2604"/>
      <c r="BU10" s="2604"/>
      <c r="BV10" s="2604"/>
      <c r="BW10" s="2604" t="s">
        <v>797</v>
      </c>
      <c r="BX10" s="2604"/>
      <c r="BY10" s="2604"/>
      <c r="BZ10" s="2604"/>
      <c r="CA10" s="2604"/>
      <c r="CB10" s="2606" t="s">
        <v>798</v>
      </c>
      <c r="CC10" s="2606"/>
      <c r="CD10" s="2606"/>
      <c r="CE10" s="2606"/>
      <c r="CF10" s="2607"/>
    </row>
    <row r="11" spans="1:85" ht="12" customHeight="1" x14ac:dyDescent="0.25">
      <c r="A11" s="2340"/>
      <c r="B11" s="2337"/>
      <c r="C11" s="2337"/>
      <c r="D11" s="2337"/>
      <c r="E11" s="2337"/>
      <c r="F11" s="2337"/>
      <c r="G11" s="2338"/>
      <c r="H11" s="1968"/>
      <c r="I11" s="1968"/>
      <c r="J11" s="1968"/>
      <c r="K11" s="1968"/>
      <c r="L11" s="1968"/>
      <c r="M11" s="1968"/>
      <c r="N11" s="1968"/>
      <c r="O11" s="1968"/>
      <c r="P11" s="1968"/>
      <c r="Q11" s="1968"/>
      <c r="R11" s="1968"/>
      <c r="S11" s="1968"/>
      <c r="T11" s="1968"/>
      <c r="U11" s="1968"/>
      <c r="V11" s="1968"/>
      <c r="W11" s="1968"/>
      <c r="X11" s="1968"/>
      <c r="Y11" s="1968"/>
      <c r="Z11" s="1968"/>
      <c r="AA11" s="1968"/>
      <c r="AB11" s="1968"/>
      <c r="AC11" s="1968"/>
      <c r="AD11" s="1968"/>
      <c r="AE11" s="1968"/>
      <c r="AF11" s="1968"/>
      <c r="AG11" s="1968"/>
      <c r="AH11" s="1968"/>
      <c r="AI11" s="1968"/>
      <c r="AJ11" s="1968"/>
      <c r="AK11" s="1968"/>
      <c r="AL11" s="1968"/>
      <c r="AM11" s="1968"/>
      <c r="AN11" s="1968"/>
      <c r="AO11" s="1968"/>
      <c r="AP11" s="1968"/>
      <c r="AQ11" s="1968"/>
      <c r="AR11" s="1968"/>
      <c r="AS11" s="1968"/>
      <c r="AT11" s="1968"/>
      <c r="AU11" s="1968"/>
      <c r="AV11" s="1974"/>
      <c r="AW11" s="96"/>
      <c r="AX11" s="2388"/>
      <c r="AY11" s="2389"/>
      <c r="AZ11" s="2389"/>
      <c r="BA11" s="2389"/>
      <c r="BB11" s="2389"/>
      <c r="BC11" s="2389"/>
      <c r="BD11" s="2389"/>
      <c r="BE11" s="2389"/>
      <c r="BF11" s="2389"/>
      <c r="BG11" s="2389"/>
      <c r="BH11" s="2605"/>
      <c r="BI11" s="2605"/>
      <c r="BJ11" s="2605"/>
      <c r="BK11" s="2605"/>
      <c r="BL11" s="2605"/>
      <c r="BM11" s="2605"/>
      <c r="BN11" s="2605"/>
      <c r="BO11" s="2605"/>
      <c r="BP11" s="2605"/>
      <c r="BQ11" s="2605"/>
      <c r="BR11" s="2605"/>
      <c r="BS11" s="2605"/>
      <c r="BT11" s="2605"/>
      <c r="BU11" s="2605"/>
      <c r="BV11" s="2605"/>
      <c r="BW11" s="2605"/>
      <c r="BX11" s="2605"/>
      <c r="BY11" s="2605"/>
      <c r="BZ11" s="2605"/>
      <c r="CA11" s="2605"/>
      <c r="CB11" s="2608"/>
      <c r="CC11" s="2608"/>
      <c r="CD11" s="2608"/>
      <c r="CE11" s="2608"/>
      <c r="CF11" s="2609"/>
    </row>
    <row r="12" spans="1:85" ht="12.75" customHeight="1" x14ac:dyDescent="0.25">
      <c r="A12" s="2613"/>
      <c r="B12" s="1961"/>
      <c r="C12" s="1961"/>
      <c r="D12" s="1961"/>
      <c r="E12" s="1961"/>
      <c r="F12" s="1961"/>
      <c r="G12" s="1961"/>
      <c r="H12" s="2641" t="s">
        <v>102</v>
      </c>
      <c r="I12" s="2641"/>
      <c r="J12" s="2641"/>
      <c r="K12" s="2641"/>
      <c r="L12" s="2641"/>
      <c r="M12" s="2614"/>
      <c r="N12" s="2615"/>
      <c r="O12" s="2615"/>
      <c r="P12" s="2616"/>
      <c r="Q12" s="2620"/>
      <c r="R12" s="2621"/>
      <c r="S12" s="2621"/>
      <c r="T12" s="2622"/>
      <c r="U12" s="2623"/>
      <c r="V12" s="2624"/>
      <c r="W12" s="2624"/>
      <c r="X12" s="2625"/>
      <c r="Y12" s="2632"/>
      <c r="Z12" s="2633"/>
      <c r="AA12" s="2633"/>
      <c r="AB12" s="2633"/>
      <c r="AC12" s="2633"/>
      <c r="AD12" s="2634"/>
      <c r="AE12" s="2632"/>
      <c r="AF12" s="2633"/>
      <c r="AG12" s="2633"/>
      <c r="AH12" s="2633"/>
      <c r="AI12" s="2633"/>
      <c r="AJ12" s="2634"/>
      <c r="AK12" s="2639"/>
      <c r="AL12" s="2638"/>
      <c r="AM12" s="2638"/>
      <c r="AN12" s="2614"/>
      <c r="AO12" s="2615"/>
      <c r="AP12" s="2615"/>
      <c r="AQ12" s="2614"/>
      <c r="AR12" s="2615"/>
      <c r="AS12" s="2615"/>
      <c r="AT12" s="2635" t="str">
        <f t="shared" ref="AT12:AT33" si="0">IF(AQ12-AN12&lt;&gt;0,AQ12-AN12,"")</f>
        <v/>
      </c>
      <c r="AU12" s="2636"/>
      <c r="AV12" s="2637"/>
      <c r="AW12" s="96"/>
      <c r="AX12" s="2598" t="str">
        <f>IFERROR(AVERAGE(Y13,AA13,AC13),"")</f>
        <v/>
      </c>
      <c r="AY12" s="2599"/>
      <c r="AZ12" s="2599"/>
      <c r="BA12" s="2599"/>
      <c r="BB12" s="2599"/>
      <c r="BC12" s="2603" t="str">
        <f>IFERROR(AVERAGE(AE13,AG13,AI13),"")</f>
        <v/>
      </c>
      <c r="BD12" s="2603"/>
      <c r="BE12" s="2603"/>
      <c r="BF12" s="2603"/>
      <c r="BG12" s="2603"/>
      <c r="BH12" s="2595" t="str">
        <f>IF(Y13="","",IF(100*(ABS(Y13-$AX$12)/$AX$12)&gt;10,"AMP IMB. &gt; 10%",IF(AA13="","",IF(100*(ABS(AA13-$AX$12)/$AX$12)&gt;10,"AMP IMB. &gt; 10%",IF(AC13="","",IF(100*(ABS(AC13-$AX$12)/$AX$12)&gt;10,"AMP IMB. &gt; 10%",""))))))</f>
        <v/>
      </c>
      <c r="BI12" s="2595"/>
      <c r="BJ12" s="2595"/>
      <c r="BK12" s="2595"/>
      <c r="BL12" s="2595"/>
      <c r="BM12" s="2595" t="str">
        <f>IF(AE13="","",IF(100*(ABS(AE13-$BC$12)/$BC$12)&gt;10,"VOLT IMB. &gt; 10%",IF(AG13="","",IF(100*(ABS(AG13-$BC$12)/$BC$12)&gt;10,"VOLT IMB. &gt; 10%",IF(AI13="","",IF(100*(ABS(AI13-$BC$12)/$BC$12)&gt;10,"VOLT IMB. &gt; 10%",""))))))</f>
        <v/>
      </c>
      <c r="BN12" s="2595"/>
      <c r="BO12" s="2595"/>
      <c r="BP12" s="2595"/>
      <c r="BQ12" s="2595"/>
      <c r="BR12" s="2595" t="str">
        <f>IFERROR(1.08*Q13*AT13,"")</f>
        <v/>
      </c>
      <c r="BS12" s="2595"/>
      <c r="BT12" s="2595"/>
      <c r="BU12" s="2595"/>
      <c r="BV12" s="2595"/>
      <c r="BW12" s="2595" t="str">
        <f>IFERROR(3413*M13,"")</f>
        <v/>
      </c>
      <c r="BX12" s="2595"/>
      <c r="BY12" s="2595"/>
      <c r="BZ12" s="2595"/>
      <c r="CA12" s="2595"/>
      <c r="CB12" s="2596" t="str">
        <f>IFERROR(BR12/BW12,"")</f>
        <v/>
      </c>
      <c r="CC12" s="2596"/>
      <c r="CD12" s="2596"/>
      <c r="CE12" s="2596"/>
      <c r="CF12" s="2597"/>
    </row>
    <row r="13" spans="1:85" ht="12" customHeight="1" x14ac:dyDescent="0.25">
      <c r="A13" s="2613"/>
      <c r="B13" s="1961"/>
      <c r="C13" s="1961"/>
      <c r="D13" s="1961"/>
      <c r="E13" s="1961"/>
      <c r="F13" s="1961"/>
      <c r="G13" s="1961"/>
      <c r="H13" s="2640" t="s">
        <v>101</v>
      </c>
      <c r="I13" s="2640"/>
      <c r="J13" s="2640"/>
      <c r="K13" s="2640"/>
      <c r="L13" s="2640"/>
      <c r="M13" s="2617" t="str">
        <f>IF(AK13=1,(AA13*AG13)/1000,IF(AK13=3,(AX12*BC12*1.73)/1000,""))</f>
        <v/>
      </c>
      <c r="N13" s="2618"/>
      <c r="O13" s="2618"/>
      <c r="P13" s="2619"/>
      <c r="Q13" s="2626"/>
      <c r="R13" s="2627"/>
      <c r="S13" s="2627"/>
      <c r="T13" s="2628"/>
      <c r="U13" s="2629"/>
      <c r="V13" s="2630"/>
      <c r="W13" s="2630"/>
      <c r="X13" s="2631"/>
      <c r="Y13" s="928"/>
      <c r="Z13" s="930"/>
      <c r="AA13" s="928"/>
      <c r="AB13" s="930"/>
      <c r="AC13" s="928"/>
      <c r="AD13" s="930"/>
      <c r="AE13" s="928"/>
      <c r="AF13" s="930"/>
      <c r="AG13" s="928"/>
      <c r="AH13" s="930"/>
      <c r="AI13" s="928"/>
      <c r="AJ13" s="930"/>
      <c r="AK13" s="933"/>
      <c r="AL13" s="933"/>
      <c r="AM13" s="933"/>
      <c r="AN13" s="933"/>
      <c r="AO13" s="933"/>
      <c r="AP13" s="933"/>
      <c r="AQ13" s="933"/>
      <c r="AR13" s="933"/>
      <c r="AS13" s="933"/>
      <c r="AT13" s="1318" t="str">
        <f t="shared" si="0"/>
        <v/>
      </c>
      <c r="AU13" s="1318"/>
      <c r="AV13" s="1319"/>
      <c r="AW13" s="96"/>
      <c r="AX13" s="2598"/>
      <c r="AY13" s="2599"/>
      <c r="AZ13" s="2599"/>
      <c r="BA13" s="2599"/>
      <c r="BB13" s="2599"/>
      <c r="BC13" s="2603"/>
      <c r="BD13" s="2603"/>
      <c r="BE13" s="2603"/>
      <c r="BF13" s="2603"/>
      <c r="BG13" s="2603"/>
      <c r="BH13" s="2595"/>
      <c r="BI13" s="2595"/>
      <c r="BJ13" s="2595"/>
      <c r="BK13" s="2595"/>
      <c r="BL13" s="2595"/>
      <c r="BM13" s="2595"/>
      <c r="BN13" s="2595"/>
      <c r="BO13" s="2595"/>
      <c r="BP13" s="2595"/>
      <c r="BQ13" s="2595"/>
      <c r="BR13" s="2595"/>
      <c r="BS13" s="2595"/>
      <c r="BT13" s="2595"/>
      <c r="BU13" s="2595"/>
      <c r="BV13" s="2595"/>
      <c r="BW13" s="2595"/>
      <c r="BX13" s="2595"/>
      <c r="BY13" s="2595"/>
      <c r="BZ13" s="2595"/>
      <c r="CA13" s="2595"/>
      <c r="CB13" s="2596"/>
      <c r="CC13" s="2596"/>
      <c r="CD13" s="2596"/>
      <c r="CE13" s="2596"/>
      <c r="CF13" s="2597"/>
    </row>
    <row r="14" spans="1:85" ht="12" customHeight="1" x14ac:dyDescent="0.25">
      <c r="A14" s="2613"/>
      <c r="B14" s="1961"/>
      <c r="C14" s="1961"/>
      <c r="D14" s="1961"/>
      <c r="E14" s="1961"/>
      <c r="F14" s="1961"/>
      <c r="G14" s="1961"/>
      <c r="H14" s="2641" t="s">
        <v>102</v>
      </c>
      <c r="I14" s="2641"/>
      <c r="J14" s="2641"/>
      <c r="K14" s="2641"/>
      <c r="L14" s="2641"/>
      <c r="M14" s="2614"/>
      <c r="N14" s="2615"/>
      <c r="O14" s="2615"/>
      <c r="P14" s="2616"/>
      <c r="Q14" s="2620"/>
      <c r="R14" s="2621"/>
      <c r="S14" s="2621"/>
      <c r="T14" s="2622"/>
      <c r="U14" s="2623"/>
      <c r="V14" s="2624"/>
      <c r="W14" s="2624"/>
      <c r="X14" s="2625"/>
      <c r="Y14" s="2632"/>
      <c r="Z14" s="2633"/>
      <c r="AA14" s="2633"/>
      <c r="AB14" s="2633"/>
      <c r="AC14" s="2633"/>
      <c r="AD14" s="2634"/>
      <c r="AE14" s="2632"/>
      <c r="AF14" s="2633"/>
      <c r="AG14" s="2633"/>
      <c r="AH14" s="2633"/>
      <c r="AI14" s="2633"/>
      <c r="AJ14" s="2634"/>
      <c r="AK14" s="2638"/>
      <c r="AL14" s="2638"/>
      <c r="AM14" s="2638"/>
      <c r="AN14" s="2614"/>
      <c r="AO14" s="2615"/>
      <c r="AP14" s="2615"/>
      <c r="AQ14" s="2614"/>
      <c r="AR14" s="2615"/>
      <c r="AS14" s="2615"/>
      <c r="AT14" s="2635" t="str">
        <f t="shared" si="0"/>
        <v/>
      </c>
      <c r="AU14" s="2636"/>
      <c r="AV14" s="2637"/>
      <c r="AW14" s="96"/>
      <c r="AX14" s="2598" t="str">
        <f>IFERROR(AVERAGE(Y15,AA15,AC15),"")</f>
        <v/>
      </c>
      <c r="AY14" s="2599"/>
      <c r="AZ14" s="2599"/>
      <c r="BA14" s="2599"/>
      <c r="BB14" s="2599"/>
      <c r="BC14" s="2603" t="str">
        <f>IFERROR(AVERAGE(AE15,AG15,AI15),"")</f>
        <v/>
      </c>
      <c r="BD14" s="2603"/>
      <c r="BE14" s="2603"/>
      <c r="BF14" s="2603"/>
      <c r="BG14" s="2603"/>
      <c r="BH14" s="2595" t="str">
        <f>IF(Y15="","",IF(100*(ABS(Y15-$AX$12)/$AX$12)&gt;10,"AMP IMB. &gt; 10%",IF(AA15="","",IF(100*(ABS(AA15-$AX$12)/$AX$12)&gt;10,"AMP IMB. &gt; 10%",IF(AC15="","",IF(100*(ABS(AC15-$AX$12)/$AX$12)&gt;10,"AMP IMB. &gt; 10%",""))))))</f>
        <v/>
      </c>
      <c r="BI14" s="2595"/>
      <c r="BJ14" s="2595"/>
      <c r="BK14" s="2595"/>
      <c r="BL14" s="2595"/>
      <c r="BM14" s="2595" t="str">
        <f>IF(AE15="","",IF(100*(ABS(AE15-$BC$12)/$BC$12)&gt;10,"VOLT IMB. &gt; 10%",IF(AG15="","",IF(100*(ABS(AG15-$BC$12)/$BC$12)&gt;10,"VOLT IMB. &gt; 10%",IF(AI15="","",IF(100*(ABS(AI15-$BC$12)/$BC$12)&gt;10,"VOLT IMB. &gt; 10%",""))))))</f>
        <v/>
      </c>
      <c r="BN14" s="2595"/>
      <c r="BO14" s="2595"/>
      <c r="BP14" s="2595"/>
      <c r="BQ14" s="2595"/>
      <c r="BR14" s="2595" t="str">
        <f>IFERROR(1.08*Q15*AT15,"")</f>
        <v/>
      </c>
      <c r="BS14" s="2595"/>
      <c r="BT14" s="2595"/>
      <c r="BU14" s="2595"/>
      <c r="BV14" s="2595"/>
      <c r="BW14" s="2595" t="str">
        <f>IFERROR(3413*M15,"")</f>
        <v/>
      </c>
      <c r="BX14" s="2595"/>
      <c r="BY14" s="2595"/>
      <c r="BZ14" s="2595"/>
      <c r="CA14" s="2595"/>
      <c r="CB14" s="2596" t="str">
        <f>IFERROR(BR14/BW14,"")</f>
        <v/>
      </c>
      <c r="CC14" s="2596"/>
      <c r="CD14" s="2596"/>
      <c r="CE14" s="2596"/>
      <c r="CF14" s="2597"/>
    </row>
    <row r="15" spans="1:85" s="10" customFormat="1" ht="12" customHeight="1" x14ac:dyDescent="0.25">
      <c r="A15" s="2613"/>
      <c r="B15" s="1961"/>
      <c r="C15" s="1961"/>
      <c r="D15" s="1961"/>
      <c r="E15" s="1961"/>
      <c r="F15" s="1961"/>
      <c r="G15" s="1961"/>
      <c r="H15" s="2640" t="s">
        <v>101</v>
      </c>
      <c r="I15" s="2640"/>
      <c r="J15" s="2640"/>
      <c r="K15" s="2640"/>
      <c r="L15" s="2640"/>
      <c r="M15" s="2617" t="str">
        <f>IF(AK15=1,(AA15*AG15)/1000,IF(AK15=3,(AX14*BC14*1.73)/1000,""))</f>
        <v/>
      </c>
      <c r="N15" s="2618"/>
      <c r="O15" s="2618"/>
      <c r="P15" s="2619"/>
      <c r="Q15" s="2626"/>
      <c r="R15" s="2627"/>
      <c r="S15" s="2627"/>
      <c r="T15" s="2628"/>
      <c r="U15" s="2629"/>
      <c r="V15" s="2630"/>
      <c r="W15" s="2630"/>
      <c r="X15" s="2631"/>
      <c r="Y15" s="928"/>
      <c r="Z15" s="930"/>
      <c r="AA15" s="928"/>
      <c r="AB15" s="930"/>
      <c r="AC15" s="928"/>
      <c r="AD15" s="930"/>
      <c r="AE15" s="928"/>
      <c r="AF15" s="930"/>
      <c r="AG15" s="928"/>
      <c r="AH15" s="930"/>
      <c r="AI15" s="928"/>
      <c r="AJ15" s="930"/>
      <c r="AK15" s="933"/>
      <c r="AL15" s="933"/>
      <c r="AM15" s="933"/>
      <c r="AN15" s="933"/>
      <c r="AO15" s="933"/>
      <c r="AP15" s="933"/>
      <c r="AQ15" s="933"/>
      <c r="AR15" s="933"/>
      <c r="AS15" s="933"/>
      <c r="AT15" s="1318" t="str">
        <f t="shared" si="0"/>
        <v/>
      </c>
      <c r="AU15" s="1318"/>
      <c r="AV15" s="1319"/>
      <c r="AW15" s="96"/>
      <c r="AX15" s="2598"/>
      <c r="AY15" s="2599"/>
      <c r="AZ15" s="2599"/>
      <c r="BA15" s="2599"/>
      <c r="BB15" s="2599"/>
      <c r="BC15" s="2603"/>
      <c r="BD15" s="2603"/>
      <c r="BE15" s="2603"/>
      <c r="BF15" s="2603"/>
      <c r="BG15" s="2603"/>
      <c r="BH15" s="2595"/>
      <c r="BI15" s="2595"/>
      <c r="BJ15" s="2595"/>
      <c r="BK15" s="2595"/>
      <c r="BL15" s="2595"/>
      <c r="BM15" s="2595"/>
      <c r="BN15" s="2595"/>
      <c r="BO15" s="2595"/>
      <c r="BP15" s="2595"/>
      <c r="BQ15" s="2595"/>
      <c r="BR15" s="2595"/>
      <c r="BS15" s="2595"/>
      <c r="BT15" s="2595"/>
      <c r="BU15" s="2595"/>
      <c r="BV15" s="2595"/>
      <c r="BW15" s="2595"/>
      <c r="BX15" s="2595"/>
      <c r="BY15" s="2595"/>
      <c r="BZ15" s="2595"/>
      <c r="CA15" s="2595"/>
      <c r="CB15" s="2596"/>
      <c r="CC15" s="2596"/>
      <c r="CD15" s="2596"/>
      <c r="CE15" s="2596"/>
      <c r="CF15" s="2597"/>
    </row>
    <row r="16" spans="1:85" ht="12" customHeight="1" x14ac:dyDescent="0.25">
      <c r="A16" s="2613"/>
      <c r="B16" s="1961"/>
      <c r="C16" s="1961"/>
      <c r="D16" s="1961"/>
      <c r="E16" s="1961"/>
      <c r="F16" s="1961"/>
      <c r="G16" s="1961"/>
      <c r="H16" s="2641" t="s">
        <v>102</v>
      </c>
      <c r="I16" s="2641"/>
      <c r="J16" s="2641"/>
      <c r="K16" s="2641"/>
      <c r="L16" s="2641"/>
      <c r="M16" s="2614"/>
      <c r="N16" s="2615"/>
      <c r="O16" s="2615"/>
      <c r="P16" s="2616"/>
      <c r="Q16" s="2620"/>
      <c r="R16" s="2621"/>
      <c r="S16" s="2621"/>
      <c r="T16" s="2622"/>
      <c r="U16" s="2623"/>
      <c r="V16" s="2624"/>
      <c r="W16" s="2624"/>
      <c r="X16" s="2625"/>
      <c r="Y16" s="2632"/>
      <c r="Z16" s="2633"/>
      <c r="AA16" s="2633"/>
      <c r="AB16" s="2633"/>
      <c r="AC16" s="2633"/>
      <c r="AD16" s="2634"/>
      <c r="AE16" s="2632"/>
      <c r="AF16" s="2633"/>
      <c r="AG16" s="2633"/>
      <c r="AH16" s="2633"/>
      <c r="AI16" s="2633"/>
      <c r="AJ16" s="2634"/>
      <c r="AK16" s="2638"/>
      <c r="AL16" s="2638"/>
      <c r="AM16" s="2638"/>
      <c r="AN16" s="2614"/>
      <c r="AO16" s="2615"/>
      <c r="AP16" s="2615"/>
      <c r="AQ16" s="2614"/>
      <c r="AR16" s="2615"/>
      <c r="AS16" s="2615"/>
      <c r="AT16" s="2635" t="str">
        <f t="shared" si="0"/>
        <v/>
      </c>
      <c r="AU16" s="2636"/>
      <c r="AV16" s="2637"/>
      <c r="AW16" s="96"/>
      <c r="AX16" s="2598" t="str">
        <f>IFERROR(AVERAGE(Y17,AA17,AC17),"")</f>
        <v/>
      </c>
      <c r="AY16" s="2599"/>
      <c r="AZ16" s="2599"/>
      <c r="BA16" s="2599"/>
      <c r="BB16" s="2599"/>
      <c r="BC16" s="2603" t="str">
        <f>IFERROR(AVERAGE(AE17,AG17,AI17),"")</f>
        <v/>
      </c>
      <c r="BD16" s="2603"/>
      <c r="BE16" s="2603"/>
      <c r="BF16" s="2603"/>
      <c r="BG16" s="2603"/>
      <c r="BH16" s="2595" t="str">
        <f>IF(Y17="","",IF(100*(ABS(Y17-$AX$12)/$AX$12)&gt;10,"AMP IMB. &gt; 10%",IF(AA17="","",IF(100*(ABS(AA17-$AX$12)/$AX$12)&gt;10,"AMP IMB. &gt; 10%",IF(AC17="","",IF(100*(ABS(AC17-$AX$12)/$AX$12)&gt;10,"AMP IMB. &gt; 10%",""))))))</f>
        <v/>
      </c>
      <c r="BI16" s="2595"/>
      <c r="BJ16" s="2595"/>
      <c r="BK16" s="2595"/>
      <c r="BL16" s="2595"/>
      <c r="BM16" s="2595" t="str">
        <f>IF(AE17="","",IF(100*(ABS(AE17-$BC$12)/$BC$12)&gt;10,"VOLT IMB. &gt; 10%",IF(AG17="","",IF(100*(ABS(AG17-$BC$12)/$BC$12)&gt;10,"VOLT IMB. &gt; 10%",IF(AI17="","",IF(100*(ABS(AI17-$BC$12)/$BC$12)&gt;10,"VOLT IMB. &gt; 10%",""))))))</f>
        <v/>
      </c>
      <c r="BN16" s="2595"/>
      <c r="BO16" s="2595"/>
      <c r="BP16" s="2595"/>
      <c r="BQ16" s="2595"/>
      <c r="BR16" s="2595" t="str">
        <f>IFERROR(1.08*Q17*AT17,"")</f>
        <v/>
      </c>
      <c r="BS16" s="2595"/>
      <c r="BT16" s="2595"/>
      <c r="BU16" s="2595"/>
      <c r="BV16" s="2595"/>
      <c r="BW16" s="2595" t="str">
        <f>IFERROR(3413*M17,"")</f>
        <v/>
      </c>
      <c r="BX16" s="2595"/>
      <c r="BY16" s="2595"/>
      <c r="BZ16" s="2595"/>
      <c r="CA16" s="2595"/>
      <c r="CB16" s="2596" t="str">
        <f>IFERROR(BR16/BW16,"")</f>
        <v/>
      </c>
      <c r="CC16" s="2596"/>
      <c r="CD16" s="2596"/>
      <c r="CE16" s="2596"/>
      <c r="CF16" s="2597"/>
    </row>
    <row r="17" spans="1:84" ht="12" customHeight="1" x14ac:dyDescent="0.25">
      <c r="A17" s="2613"/>
      <c r="B17" s="1961"/>
      <c r="C17" s="1961"/>
      <c r="D17" s="1961"/>
      <c r="E17" s="1961"/>
      <c r="F17" s="1961"/>
      <c r="G17" s="1961"/>
      <c r="H17" s="2640" t="s">
        <v>101</v>
      </c>
      <c r="I17" s="2640"/>
      <c r="J17" s="2640"/>
      <c r="K17" s="2640"/>
      <c r="L17" s="2640"/>
      <c r="M17" s="2617" t="str">
        <f>IF(AK17=1,(AA17*AG17)/1000,IF(AK17=3,(AX16*BC16*1.73)/1000,""))</f>
        <v/>
      </c>
      <c r="N17" s="2618"/>
      <c r="O17" s="2618"/>
      <c r="P17" s="2619"/>
      <c r="Q17" s="2626"/>
      <c r="R17" s="2627"/>
      <c r="S17" s="2627"/>
      <c r="T17" s="2628"/>
      <c r="U17" s="2629"/>
      <c r="V17" s="2630"/>
      <c r="W17" s="2630"/>
      <c r="X17" s="2631"/>
      <c r="Y17" s="928"/>
      <c r="Z17" s="930"/>
      <c r="AA17" s="928"/>
      <c r="AB17" s="930"/>
      <c r="AC17" s="928"/>
      <c r="AD17" s="930"/>
      <c r="AE17" s="928"/>
      <c r="AF17" s="930"/>
      <c r="AG17" s="928"/>
      <c r="AH17" s="930"/>
      <c r="AI17" s="928"/>
      <c r="AJ17" s="930"/>
      <c r="AK17" s="933"/>
      <c r="AL17" s="933"/>
      <c r="AM17" s="933"/>
      <c r="AN17" s="933"/>
      <c r="AO17" s="933"/>
      <c r="AP17" s="933"/>
      <c r="AQ17" s="933"/>
      <c r="AR17" s="933"/>
      <c r="AS17" s="933"/>
      <c r="AT17" s="1318" t="str">
        <f t="shared" si="0"/>
        <v/>
      </c>
      <c r="AU17" s="1318"/>
      <c r="AV17" s="1319"/>
      <c r="AW17" s="96"/>
      <c r="AX17" s="2598"/>
      <c r="AY17" s="2599"/>
      <c r="AZ17" s="2599"/>
      <c r="BA17" s="2599"/>
      <c r="BB17" s="2599"/>
      <c r="BC17" s="2603"/>
      <c r="BD17" s="2603"/>
      <c r="BE17" s="2603"/>
      <c r="BF17" s="2603"/>
      <c r="BG17" s="2603"/>
      <c r="BH17" s="2595"/>
      <c r="BI17" s="2595"/>
      <c r="BJ17" s="2595"/>
      <c r="BK17" s="2595"/>
      <c r="BL17" s="2595"/>
      <c r="BM17" s="2595"/>
      <c r="BN17" s="2595"/>
      <c r="BO17" s="2595"/>
      <c r="BP17" s="2595"/>
      <c r="BQ17" s="2595"/>
      <c r="BR17" s="2595"/>
      <c r="BS17" s="2595"/>
      <c r="BT17" s="2595"/>
      <c r="BU17" s="2595"/>
      <c r="BV17" s="2595"/>
      <c r="BW17" s="2595"/>
      <c r="BX17" s="2595"/>
      <c r="BY17" s="2595"/>
      <c r="BZ17" s="2595"/>
      <c r="CA17" s="2595"/>
      <c r="CB17" s="2596"/>
      <c r="CC17" s="2596"/>
      <c r="CD17" s="2596"/>
      <c r="CE17" s="2596"/>
      <c r="CF17" s="2597"/>
    </row>
    <row r="18" spans="1:84" ht="12" customHeight="1" x14ac:dyDescent="0.25">
      <c r="A18" s="2613"/>
      <c r="B18" s="1961"/>
      <c r="C18" s="1961"/>
      <c r="D18" s="1961"/>
      <c r="E18" s="1961"/>
      <c r="F18" s="1961"/>
      <c r="G18" s="1961"/>
      <c r="H18" s="2641" t="s">
        <v>102</v>
      </c>
      <c r="I18" s="2641"/>
      <c r="J18" s="2641"/>
      <c r="K18" s="2641"/>
      <c r="L18" s="2641"/>
      <c r="M18" s="2614"/>
      <c r="N18" s="2615"/>
      <c r="O18" s="2615"/>
      <c r="P18" s="2616"/>
      <c r="Q18" s="2620"/>
      <c r="R18" s="2621"/>
      <c r="S18" s="2621"/>
      <c r="T18" s="2622"/>
      <c r="U18" s="2623"/>
      <c r="V18" s="2624"/>
      <c r="W18" s="2624"/>
      <c r="X18" s="2625"/>
      <c r="Y18" s="2632"/>
      <c r="Z18" s="2633"/>
      <c r="AA18" s="2633"/>
      <c r="AB18" s="2633"/>
      <c r="AC18" s="2633"/>
      <c r="AD18" s="2634"/>
      <c r="AE18" s="2632"/>
      <c r="AF18" s="2633"/>
      <c r="AG18" s="2633"/>
      <c r="AH18" s="2633"/>
      <c r="AI18" s="2633"/>
      <c r="AJ18" s="2634"/>
      <c r="AK18" s="2638"/>
      <c r="AL18" s="2638"/>
      <c r="AM18" s="2638"/>
      <c r="AN18" s="2614"/>
      <c r="AO18" s="2615"/>
      <c r="AP18" s="2615"/>
      <c r="AQ18" s="2614"/>
      <c r="AR18" s="2615"/>
      <c r="AS18" s="2615"/>
      <c r="AT18" s="2635" t="str">
        <f t="shared" si="0"/>
        <v/>
      </c>
      <c r="AU18" s="2636"/>
      <c r="AV18" s="2637"/>
      <c r="AW18" s="96"/>
      <c r="AX18" s="2598" t="str">
        <f>IFERROR(AVERAGE(Y19,AA19,AC19),"")</f>
        <v/>
      </c>
      <c r="AY18" s="2599"/>
      <c r="AZ18" s="2599"/>
      <c r="BA18" s="2599"/>
      <c r="BB18" s="2599"/>
      <c r="BC18" s="2603" t="str">
        <f>IFERROR(AVERAGE(AE19,AG19,AI19),"")</f>
        <v/>
      </c>
      <c r="BD18" s="2603"/>
      <c r="BE18" s="2603"/>
      <c r="BF18" s="2603"/>
      <c r="BG18" s="2603"/>
      <c r="BH18" s="2595" t="str">
        <f>IF(Y19="","",IF(100*(ABS(Y19-$AX$12)/$AX$12)&gt;10,"AMP IMB. &gt; 10%",IF(AA19="","",IF(100*(ABS(AA19-$AX$12)/$AX$12)&gt;10,"AMP IMB. &gt; 10%",IF(AC19="","",IF(100*(ABS(AC19-$AX$12)/$AX$12)&gt;10,"AMP IMB. &gt; 10%",""))))))</f>
        <v/>
      </c>
      <c r="BI18" s="2595"/>
      <c r="BJ18" s="2595"/>
      <c r="BK18" s="2595"/>
      <c r="BL18" s="2595"/>
      <c r="BM18" s="2595" t="str">
        <f>IF(AE19="","",IF(100*(ABS(AE19-$BC$12)/$BC$12)&gt;10,"VOLT IMB. &gt; 10%",IF(AG19="","",IF(100*(ABS(AG19-$BC$12)/$BC$12)&gt;10,"VOLT IMB. &gt; 10%",IF(AI19="","",IF(100*(ABS(AI19-$BC$12)/$BC$12)&gt;10,"VOLT IMB. &gt; 10%",""))))))</f>
        <v/>
      </c>
      <c r="BN18" s="2595"/>
      <c r="BO18" s="2595"/>
      <c r="BP18" s="2595"/>
      <c r="BQ18" s="2595"/>
      <c r="BR18" s="2595" t="str">
        <f>IFERROR(1.08*Q19*AT19,"")</f>
        <v/>
      </c>
      <c r="BS18" s="2595"/>
      <c r="BT18" s="2595"/>
      <c r="BU18" s="2595"/>
      <c r="BV18" s="2595"/>
      <c r="BW18" s="2595" t="str">
        <f>IFERROR(3413*M19,"")</f>
        <v/>
      </c>
      <c r="BX18" s="2595"/>
      <c r="BY18" s="2595"/>
      <c r="BZ18" s="2595"/>
      <c r="CA18" s="2595"/>
      <c r="CB18" s="2596" t="str">
        <f>IFERROR(BR18/BW18,"")</f>
        <v/>
      </c>
      <c r="CC18" s="2596"/>
      <c r="CD18" s="2596"/>
      <c r="CE18" s="2596"/>
      <c r="CF18" s="2597"/>
    </row>
    <row r="19" spans="1:84" ht="12" customHeight="1" x14ac:dyDescent="0.25">
      <c r="A19" s="2613"/>
      <c r="B19" s="1961"/>
      <c r="C19" s="1961"/>
      <c r="D19" s="1961"/>
      <c r="E19" s="1961"/>
      <c r="F19" s="1961"/>
      <c r="G19" s="1961"/>
      <c r="H19" s="2640" t="s">
        <v>101</v>
      </c>
      <c r="I19" s="2640"/>
      <c r="J19" s="2640"/>
      <c r="K19" s="2640"/>
      <c r="L19" s="2640"/>
      <c r="M19" s="2617" t="str">
        <f>IF(AK19=1,(AA19*AG19)/1000,IF(AK19=3,(AX18*BC18*1.73)/1000,""))</f>
        <v/>
      </c>
      <c r="N19" s="2618"/>
      <c r="O19" s="2618"/>
      <c r="P19" s="2619"/>
      <c r="Q19" s="2626"/>
      <c r="R19" s="2627"/>
      <c r="S19" s="2627"/>
      <c r="T19" s="2628"/>
      <c r="U19" s="2629"/>
      <c r="V19" s="2630"/>
      <c r="W19" s="2630"/>
      <c r="X19" s="2631"/>
      <c r="Y19" s="928"/>
      <c r="Z19" s="930"/>
      <c r="AA19" s="928"/>
      <c r="AB19" s="930"/>
      <c r="AC19" s="928"/>
      <c r="AD19" s="930"/>
      <c r="AE19" s="928"/>
      <c r="AF19" s="930"/>
      <c r="AG19" s="928"/>
      <c r="AH19" s="930"/>
      <c r="AI19" s="928"/>
      <c r="AJ19" s="930"/>
      <c r="AK19" s="933"/>
      <c r="AL19" s="933"/>
      <c r="AM19" s="933"/>
      <c r="AN19" s="933"/>
      <c r="AO19" s="933"/>
      <c r="AP19" s="933"/>
      <c r="AQ19" s="933"/>
      <c r="AR19" s="933"/>
      <c r="AS19" s="933"/>
      <c r="AT19" s="1318" t="str">
        <f t="shared" si="0"/>
        <v/>
      </c>
      <c r="AU19" s="1318"/>
      <c r="AV19" s="1319"/>
      <c r="AW19" s="96"/>
      <c r="AX19" s="2598"/>
      <c r="AY19" s="2599"/>
      <c r="AZ19" s="2599"/>
      <c r="BA19" s="2599"/>
      <c r="BB19" s="2599"/>
      <c r="BC19" s="2603"/>
      <c r="BD19" s="2603"/>
      <c r="BE19" s="2603"/>
      <c r="BF19" s="2603"/>
      <c r="BG19" s="2603"/>
      <c r="BH19" s="2595"/>
      <c r="BI19" s="2595"/>
      <c r="BJ19" s="2595"/>
      <c r="BK19" s="2595"/>
      <c r="BL19" s="2595"/>
      <c r="BM19" s="2595"/>
      <c r="BN19" s="2595"/>
      <c r="BO19" s="2595"/>
      <c r="BP19" s="2595"/>
      <c r="BQ19" s="2595"/>
      <c r="BR19" s="2595"/>
      <c r="BS19" s="2595"/>
      <c r="BT19" s="2595"/>
      <c r="BU19" s="2595"/>
      <c r="BV19" s="2595"/>
      <c r="BW19" s="2595"/>
      <c r="BX19" s="2595"/>
      <c r="BY19" s="2595"/>
      <c r="BZ19" s="2595"/>
      <c r="CA19" s="2595"/>
      <c r="CB19" s="2596"/>
      <c r="CC19" s="2596"/>
      <c r="CD19" s="2596"/>
      <c r="CE19" s="2596"/>
      <c r="CF19" s="2597"/>
    </row>
    <row r="20" spans="1:84" ht="12" customHeight="1" x14ac:dyDescent="0.25">
      <c r="A20" s="2613"/>
      <c r="B20" s="1961"/>
      <c r="C20" s="1961"/>
      <c r="D20" s="1961"/>
      <c r="E20" s="1961"/>
      <c r="F20" s="1961"/>
      <c r="G20" s="1961"/>
      <c r="H20" s="2641" t="s">
        <v>102</v>
      </c>
      <c r="I20" s="2641"/>
      <c r="J20" s="2641"/>
      <c r="K20" s="2641"/>
      <c r="L20" s="2641"/>
      <c r="M20" s="2614"/>
      <c r="N20" s="2615"/>
      <c r="O20" s="2615"/>
      <c r="P20" s="2616"/>
      <c r="Q20" s="2620"/>
      <c r="R20" s="2621"/>
      <c r="S20" s="2621"/>
      <c r="T20" s="2622"/>
      <c r="U20" s="2623"/>
      <c r="V20" s="2624"/>
      <c r="W20" s="2624"/>
      <c r="X20" s="2625"/>
      <c r="Y20" s="2632"/>
      <c r="Z20" s="2633"/>
      <c r="AA20" s="2633"/>
      <c r="AB20" s="2633"/>
      <c r="AC20" s="2633"/>
      <c r="AD20" s="2634"/>
      <c r="AE20" s="2632"/>
      <c r="AF20" s="2633"/>
      <c r="AG20" s="2633"/>
      <c r="AH20" s="2633"/>
      <c r="AI20" s="2633"/>
      <c r="AJ20" s="2634"/>
      <c r="AK20" s="2638"/>
      <c r="AL20" s="2638"/>
      <c r="AM20" s="2638"/>
      <c r="AN20" s="2614"/>
      <c r="AO20" s="2615"/>
      <c r="AP20" s="2615"/>
      <c r="AQ20" s="2614"/>
      <c r="AR20" s="2615"/>
      <c r="AS20" s="2615"/>
      <c r="AT20" s="2635" t="str">
        <f t="shared" si="0"/>
        <v/>
      </c>
      <c r="AU20" s="2636"/>
      <c r="AV20" s="2637"/>
      <c r="AW20" s="96"/>
      <c r="AX20" s="2598" t="str">
        <f>IFERROR(AVERAGE(Y21,AA21,AC21),"")</f>
        <v/>
      </c>
      <c r="AY20" s="2599"/>
      <c r="AZ20" s="2599"/>
      <c r="BA20" s="2599"/>
      <c r="BB20" s="2599"/>
      <c r="BC20" s="2603" t="str">
        <f>IFERROR(AVERAGE(AE21,AG21,AI21),"")</f>
        <v/>
      </c>
      <c r="BD20" s="2603"/>
      <c r="BE20" s="2603"/>
      <c r="BF20" s="2603"/>
      <c r="BG20" s="2603"/>
      <c r="BH20" s="2595" t="str">
        <f>IF(Y21="","",IF(100*(ABS(Y21-$AX$12)/$AX$12)&gt;10,"AMP IMB. &gt; 10%",IF(AA21="","",IF(100*(ABS(AA21-$AX$12)/$AX$12)&gt;10,"AMP IMB. &gt; 10%",IF(AC21="","",IF(100*(ABS(AC21-$AX$12)/$AX$12)&gt;10,"AMP IMB. &gt; 10%",""))))))</f>
        <v/>
      </c>
      <c r="BI20" s="2595"/>
      <c r="BJ20" s="2595"/>
      <c r="BK20" s="2595"/>
      <c r="BL20" s="2595"/>
      <c r="BM20" s="2595" t="str">
        <f>IF(AE21="","",IF(100*(ABS(AE21-$BC$12)/$BC$12)&gt;10,"VOLT IMB. &gt; 10%",IF(AG21="","",IF(100*(ABS(AG21-$BC$12)/$BC$12)&gt;10,"VOLT IMB. &gt; 10%",IF(AI21="","",IF(100*(ABS(AI21-$BC$12)/$BC$12)&gt;10,"VOLT IMB. &gt; 10%",""))))))</f>
        <v/>
      </c>
      <c r="BN20" s="2595"/>
      <c r="BO20" s="2595"/>
      <c r="BP20" s="2595"/>
      <c r="BQ20" s="2595"/>
      <c r="BR20" s="2595" t="str">
        <f>IFERROR(1.08*Q21*AT21,"")</f>
        <v/>
      </c>
      <c r="BS20" s="2595"/>
      <c r="BT20" s="2595"/>
      <c r="BU20" s="2595"/>
      <c r="BV20" s="2595"/>
      <c r="BW20" s="2595" t="str">
        <f>IFERROR(3413*M21,"")</f>
        <v/>
      </c>
      <c r="BX20" s="2595"/>
      <c r="BY20" s="2595"/>
      <c r="BZ20" s="2595"/>
      <c r="CA20" s="2595"/>
      <c r="CB20" s="2596" t="str">
        <f>IFERROR(BR20/BW20,"")</f>
        <v/>
      </c>
      <c r="CC20" s="2596"/>
      <c r="CD20" s="2596"/>
      <c r="CE20" s="2596"/>
      <c r="CF20" s="2597"/>
    </row>
    <row r="21" spans="1:84" ht="12" customHeight="1" x14ac:dyDescent="0.25">
      <c r="A21" s="2613"/>
      <c r="B21" s="1961"/>
      <c r="C21" s="1961"/>
      <c r="D21" s="1961"/>
      <c r="E21" s="1961"/>
      <c r="F21" s="1961"/>
      <c r="G21" s="1961"/>
      <c r="H21" s="2640" t="s">
        <v>101</v>
      </c>
      <c r="I21" s="2640"/>
      <c r="J21" s="2640"/>
      <c r="K21" s="2640"/>
      <c r="L21" s="2640"/>
      <c r="M21" s="2617" t="str">
        <f>IF(AK21=1,(AA21*AG21)/1000,IF(AK21=3,(AX20*BC20*1.73)/1000,""))</f>
        <v/>
      </c>
      <c r="N21" s="2618"/>
      <c r="O21" s="2618"/>
      <c r="P21" s="2619"/>
      <c r="Q21" s="2626"/>
      <c r="R21" s="2627"/>
      <c r="S21" s="2627"/>
      <c r="T21" s="2628"/>
      <c r="U21" s="2629"/>
      <c r="V21" s="2630"/>
      <c r="W21" s="2630"/>
      <c r="X21" s="2631"/>
      <c r="Y21" s="928"/>
      <c r="Z21" s="930"/>
      <c r="AA21" s="928"/>
      <c r="AB21" s="930"/>
      <c r="AC21" s="928"/>
      <c r="AD21" s="930"/>
      <c r="AE21" s="928"/>
      <c r="AF21" s="930"/>
      <c r="AG21" s="928"/>
      <c r="AH21" s="930"/>
      <c r="AI21" s="928"/>
      <c r="AJ21" s="930"/>
      <c r="AK21" s="933"/>
      <c r="AL21" s="933"/>
      <c r="AM21" s="933"/>
      <c r="AN21" s="933"/>
      <c r="AO21" s="933"/>
      <c r="AP21" s="933"/>
      <c r="AQ21" s="933"/>
      <c r="AR21" s="933"/>
      <c r="AS21" s="933"/>
      <c r="AT21" s="1318" t="str">
        <f t="shared" si="0"/>
        <v/>
      </c>
      <c r="AU21" s="1318"/>
      <c r="AV21" s="1319"/>
      <c r="AW21" s="96"/>
      <c r="AX21" s="2598"/>
      <c r="AY21" s="2599"/>
      <c r="AZ21" s="2599"/>
      <c r="BA21" s="2599"/>
      <c r="BB21" s="2599"/>
      <c r="BC21" s="2603"/>
      <c r="BD21" s="2603"/>
      <c r="BE21" s="2603"/>
      <c r="BF21" s="2603"/>
      <c r="BG21" s="2603"/>
      <c r="BH21" s="2595"/>
      <c r="BI21" s="2595"/>
      <c r="BJ21" s="2595"/>
      <c r="BK21" s="2595"/>
      <c r="BL21" s="2595"/>
      <c r="BM21" s="2595"/>
      <c r="BN21" s="2595"/>
      <c r="BO21" s="2595"/>
      <c r="BP21" s="2595"/>
      <c r="BQ21" s="2595"/>
      <c r="BR21" s="2595"/>
      <c r="BS21" s="2595"/>
      <c r="BT21" s="2595"/>
      <c r="BU21" s="2595"/>
      <c r="BV21" s="2595"/>
      <c r="BW21" s="2595"/>
      <c r="BX21" s="2595"/>
      <c r="BY21" s="2595"/>
      <c r="BZ21" s="2595"/>
      <c r="CA21" s="2595"/>
      <c r="CB21" s="2596"/>
      <c r="CC21" s="2596"/>
      <c r="CD21" s="2596"/>
      <c r="CE21" s="2596"/>
      <c r="CF21" s="2597"/>
    </row>
    <row r="22" spans="1:84" ht="12" customHeight="1" x14ac:dyDescent="0.25">
      <c r="A22" s="2613"/>
      <c r="B22" s="1961"/>
      <c r="C22" s="1961"/>
      <c r="D22" s="1961"/>
      <c r="E22" s="1961"/>
      <c r="F22" s="1961"/>
      <c r="G22" s="1961"/>
      <c r="H22" s="2641" t="s">
        <v>102</v>
      </c>
      <c r="I22" s="2641"/>
      <c r="J22" s="2641"/>
      <c r="K22" s="2641"/>
      <c r="L22" s="2641"/>
      <c r="M22" s="2614"/>
      <c r="N22" s="2615"/>
      <c r="O22" s="2615"/>
      <c r="P22" s="2616"/>
      <c r="Q22" s="2620"/>
      <c r="R22" s="2621"/>
      <c r="S22" s="2621"/>
      <c r="T22" s="2622"/>
      <c r="U22" s="2623"/>
      <c r="V22" s="2624"/>
      <c r="W22" s="2624"/>
      <c r="X22" s="2625"/>
      <c r="Y22" s="2632"/>
      <c r="Z22" s="2633"/>
      <c r="AA22" s="2633"/>
      <c r="AB22" s="2633"/>
      <c r="AC22" s="2633"/>
      <c r="AD22" s="2634"/>
      <c r="AE22" s="2632"/>
      <c r="AF22" s="2633"/>
      <c r="AG22" s="2633"/>
      <c r="AH22" s="2633"/>
      <c r="AI22" s="2633"/>
      <c r="AJ22" s="2634"/>
      <c r="AK22" s="2638"/>
      <c r="AL22" s="2638"/>
      <c r="AM22" s="2638"/>
      <c r="AN22" s="2614"/>
      <c r="AO22" s="2615"/>
      <c r="AP22" s="2615"/>
      <c r="AQ22" s="2614"/>
      <c r="AR22" s="2615"/>
      <c r="AS22" s="2615"/>
      <c r="AT22" s="2635" t="str">
        <f t="shared" si="0"/>
        <v/>
      </c>
      <c r="AU22" s="2636"/>
      <c r="AV22" s="2637"/>
      <c r="AW22" s="96"/>
      <c r="AX22" s="2598" t="str">
        <f>IFERROR(AVERAGE(Y23,AA23,AC23),"")</f>
        <v/>
      </c>
      <c r="AY22" s="2599"/>
      <c r="AZ22" s="2599"/>
      <c r="BA22" s="2599"/>
      <c r="BB22" s="2599"/>
      <c r="BC22" s="2603" t="str">
        <f>IFERROR(AVERAGE(AE23,AG23,AI23),"")</f>
        <v/>
      </c>
      <c r="BD22" s="2603"/>
      <c r="BE22" s="2603"/>
      <c r="BF22" s="2603"/>
      <c r="BG22" s="2603"/>
      <c r="BH22" s="2595" t="str">
        <f>IF(Y23="","",IF(100*(ABS(Y23-$AX$12)/$AX$12)&gt;10,"AMP IMB. &gt; 10%",IF(AA23="","",IF(100*(ABS(AA23-$AX$12)/$AX$12)&gt;10,"AMP IMB. &gt; 10%",IF(AC23="","",IF(100*(ABS(AC23-$AX$12)/$AX$12)&gt;10,"AMP IMB. &gt; 10%",""))))))</f>
        <v/>
      </c>
      <c r="BI22" s="2595"/>
      <c r="BJ22" s="2595"/>
      <c r="BK22" s="2595"/>
      <c r="BL22" s="2595"/>
      <c r="BM22" s="2595" t="str">
        <f>IF(AE23="","",IF(100*(ABS(AE23-$BC$12)/$BC$12)&gt;10,"VOLT IMB. &gt; 10%",IF(AG23="","",IF(100*(ABS(AG23-$BC$12)/$BC$12)&gt;10,"VOLT IMB. &gt; 10%",IF(AI23="","",IF(100*(ABS(AI23-$BC$12)/$BC$12)&gt;10,"VOLT IMB. &gt; 10%",""))))))</f>
        <v/>
      </c>
      <c r="BN22" s="2595"/>
      <c r="BO22" s="2595"/>
      <c r="BP22" s="2595"/>
      <c r="BQ22" s="2595"/>
      <c r="BR22" s="2595" t="str">
        <f>IFERROR(1.08*Q23*AT23,"")</f>
        <v/>
      </c>
      <c r="BS22" s="2595"/>
      <c r="BT22" s="2595"/>
      <c r="BU22" s="2595"/>
      <c r="BV22" s="2595"/>
      <c r="BW22" s="2595" t="str">
        <f>IFERROR(3413*M23,"")</f>
        <v/>
      </c>
      <c r="BX22" s="2595"/>
      <c r="BY22" s="2595"/>
      <c r="BZ22" s="2595"/>
      <c r="CA22" s="2595"/>
      <c r="CB22" s="2596" t="str">
        <f>IFERROR(BR22/BW22,"")</f>
        <v/>
      </c>
      <c r="CC22" s="2596"/>
      <c r="CD22" s="2596"/>
      <c r="CE22" s="2596"/>
      <c r="CF22" s="2597"/>
    </row>
    <row r="23" spans="1:84" ht="12" customHeight="1" x14ac:dyDescent="0.25">
      <c r="A23" s="2613"/>
      <c r="B23" s="1961"/>
      <c r="C23" s="1961"/>
      <c r="D23" s="1961"/>
      <c r="E23" s="1961"/>
      <c r="F23" s="1961"/>
      <c r="G23" s="1961"/>
      <c r="H23" s="2640" t="s">
        <v>101</v>
      </c>
      <c r="I23" s="2640"/>
      <c r="J23" s="2640"/>
      <c r="K23" s="2640"/>
      <c r="L23" s="2640"/>
      <c r="M23" s="2617" t="str">
        <f>IF(AK23=1,(AA23*AG23)/1000,IF(AK23=3,(AX22*BC22*1.73)/1000,""))</f>
        <v/>
      </c>
      <c r="N23" s="2618"/>
      <c r="O23" s="2618"/>
      <c r="P23" s="2619"/>
      <c r="Q23" s="2626"/>
      <c r="R23" s="2627"/>
      <c r="S23" s="2627"/>
      <c r="T23" s="2628"/>
      <c r="U23" s="2629"/>
      <c r="V23" s="2630"/>
      <c r="W23" s="2630"/>
      <c r="X23" s="2631"/>
      <c r="Y23" s="928"/>
      <c r="Z23" s="930"/>
      <c r="AA23" s="928"/>
      <c r="AB23" s="930"/>
      <c r="AC23" s="928"/>
      <c r="AD23" s="930"/>
      <c r="AE23" s="928"/>
      <c r="AF23" s="930"/>
      <c r="AG23" s="928"/>
      <c r="AH23" s="930"/>
      <c r="AI23" s="928"/>
      <c r="AJ23" s="930"/>
      <c r="AK23" s="933"/>
      <c r="AL23" s="933"/>
      <c r="AM23" s="933"/>
      <c r="AN23" s="933"/>
      <c r="AO23" s="933"/>
      <c r="AP23" s="933"/>
      <c r="AQ23" s="933"/>
      <c r="AR23" s="933"/>
      <c r="AS23" s="933"/>
      <c r="AT23" s="1318" t="str">
        <f t="shared" si="0"/>
        <v/>
      </c>
      <c r="AU23" s="1318"/>
      <c r="AV23" s="1319"/>
      <c r="AW23" s="96"/>
      <c r="AX23" s="2598"/>
      <c r="AY23" s="2599"/>
      <c r="AZ23" s="2599"/>
      <c r="BA23" s="2599"/>
      <c r="BB23" s="2599"/>
      <c r="BC23" s="2603"/>
      <c r="BD23" s="2603"/>
      <c r="BE23" s="2603"/>
      <c r="BF23" s="2603"/>
      <c r="BG23" s="2603"/>
      <c r="BH23" s="2595"/>
      <c r="BI23" s="2595"/>
      <c r="BJ23" s="2595"/>
      <c r="BK23" s="2595"/>
      <c r="BL23" s="2595"/>
      <c r="BM23" s="2595"/>
      <c r="BN23" s="2595"/>
      <c r="BO23" s="2595"/>
      <c r="BP23" s="2595"/>
      <c r="BQ23" s="2595"/>
      <c r="BR23" s="2595"/>
      <c r="BS23" s="2595"/>
      <c r="BT23" s="2595"/>
      <c r="BU23" s="2595"/>
      <c r="BV23" s="2595"/>
      <c r="BW23" s="2595"/>
      <c r="BX23" s="2595"/>
      <c r="BY23" s="2595"/>
      <c r="BZ23" s="2595"/>
      <c r="CA23" s="2595"/>
      <c r="CB23" s="2596"/>
      <c r="CC23" s="2596"/>
      <c r="CD23" s="2596"/>
      <c r="CE23" s="2596"/>
      <c r="CF23" s="2597"/>
    </row>
    <row r="24" spans="1:84" ht="12" customHeight="1" x14ac:dyDescent="0.25">
      <c r="A24" s="2613"/>
      <c r="B24" s="1961"/>
      <c r="C24" s="1961"/>
      <c r="D24" s="1961"/>
      <c r="E24" s="1961"/>
      <c r="F24" s="1961"/>
      <c r="G24" s="1961"/>
      <c r="H24" s="2641" t="s">
        <v>102</v>
      </c>
      <c r="I24" s="2641"/>
      <c r="J24" s="2641"/>
      <c r="K24" s="2641"/>
      <c r="L24" s="2641"/>
      <c r="M24" s="2614"/>
      <c r="N24" s="2615"/>
      <c r="O24" s="2615"/>
      <c r="P24" s="2616"/>
      <c r="Q24" s="2620"/>
      <c r="R24" s="2621"/>
      <c r="S24" s="2621"/>
      <c r="T24" s="2622"/>
      <c r="U24" s="2623"/>
      <c r="V24" s="2624"/>
      <c r="W24" s="2624"/>
      <c r="X24" s="2625"/>
      <c r="Y24" s="2632"/>
      <c r="Z24" s="2633"/>
      <c r="AA24" s="2633"/>
      <c r="AB24" s="2633"/>
      <c r="AC24" s="2633"/>
      <c r="AD24" s="2634"/>
      <c r="AE24" s="2632"/>
      <c r="AF24" s="2633"/>
      <c r="AG24" s="2633"/>
      <c r="AH24" s="2633"/>
      <c r="AI24" s="2633"/>
      <c r="AJ24" s="2634"/>
      <c r="AK24" s="2638"/>
      <c r="AL24" s="2638"/>
      <c r="AM24" s="2638"/>
      <c r="AN24" s="2614"/>
      <c r="AO24" s="2615"/>
      <c r="AP24" s="2615"/>
      <c r="AQ24" s="2614"/>
      <c r="AR24" s="2615"/>
      <c r="AS24" s="2615"/>
      <c r="AT24" s="2635" t="str">
        <f t="shared" si="0"/>
        <v/>
      </c>
      <c r="AU24" s="2636"/>
      <c r="AV24" s="2637"/>
      <c r="AW24" s="96"/>
      <c r="AX24" s="2598" t="str">
        <f>IFERROR(AVERAGE(Y25,AA25,AC25),"")</f>
        <v/>
      </c>
      <c r="AY24" s="2599"/>
      <c r="AZ24" s="2599"/>
      <c r="BA24" s="2599"/>
      <c r="BB24" s="2599"/>
      <c r="BC24" s="2603" t="str">
        <f>IFERROR(AVERAGE(AE25,AG25,AI25),"")</f>
        <v/>
      </c>
      <c r="BD24" s="2603"/>
      <c r="BE24" s="2603"/>
      <c r="BF24" s="2603"/>
      <c r="BG24" s="2603"/>
      <c r="BH24" s="2595" t="str">
        <f>IF(Y25="","",IF(100*(ABS(Y25-$AX$12)/$AX$12)&gt;10,"AMP IMB. &gt; 10%",IF(AA25="","",IF(100*(ABS(AA25-$AX$12)/$AX$12)&gt;10,"AMP IMB. &gt; 10%",IF(AC25="","",IF(100*(ABS(AC25-$AX$12)/$AX$12)&gt;10,"AMP IMB. &gt; 10%",""))))))</f>
        <v/>
      </c>
      <c r="BI24" s="2595"/>
      <c r="BJ24" s="2595"/>
      <c r="BK24" s="2595"/>
      <c r="BL24" s="2595"/>
      <c r="BM24" s="2595" t="str">
        <f>IF(AE25="","",IF(100*(ABS(AE25-$BC$12)/$BC$12)&gt;10,"VOLT IMB. &gt; 10%",IF(AG25="","",IF(100*(ABS(AG25-$BC$12)/$BC$12)&gt;10,"VOLT IMB. &gt; 10%",IF(AI25="","",IF(100*(ABS(AI25-$BC$12)/$BC$12)&gt;10,"VOLT IMB. &gt; 10%",""))))))</f>
        <v/>
      </c>
      <c r="BN24" s="2595"/>
      <c r="BO24" s="2595"/>
      <c r="BP24" s="2595"/>
      <c r="BQ24" s="2595"/>
      <c r="BR24" s="2595" t="str">
        <f>IFERROR(1.08*Q25*AT25,"")</f>
        <v/>
      </c>
      <c r="BS24" s="2595"/>
      <c r="BT24" s="2595"/>
      <c r="BU24" s="2595"/>
      <c r="BV24" s="2595"/>
      <c r="BW24" s="2595" t="str">
        <f>IFERROR(3413*M25,"")</f>
        <v/>
      </c>
      <c r="BX24" s="2595"/>
      <c r="BY24" s="2595"/>
      <c r="BZ24" s="2595"/>
      <c r="CA24" s="2595"/>
      <c r="CB24" s="2596" t="str">
        <f>IFERROR(BR24/BW24,"")</f>
        <v/>
      </c>
      <c r="CC24" s="2596"/>
      <c r="CD24" s="2596"/>
      <c r="CE24" s="2596"/>
      <c r="CF24" s="2597"/>
    </row>
    <row r="25" spans="1:84" ht="12" customHeight="1" x14ac:dyDescent="0.25">
      <c r="A25" s="2613"/>
      <c r="B25" s="1961"/>
      <c r="C25" s="1961"/>
      <c r="D25" s="1961"/>
      <c r="E25" s="1961"/>
      <c r="F25" s="1961"/>
      <c r="G25" s="1961"/>
      <c r="H25" s="2640" t="s">
        <v>101</v>
      </c>
      <c r="I25" s="2640"/>
      <c r="J25" s="2640"/>
      <c r="K25" s="2640"/>
      <c r="L25" s="2640"/>
      <c r="M25" s="2617" t="str">
        <f>IF(AK25=1,(AA25*AG25)/1000,IF(AK25=3,(AX24*BC24*1.73)/1000,""))</f>
        <v/>
      </c>
      <c r="N25" s="2618"/>
      <c r="O25" s="2618"/>
      <c r="P25" s="2619"/>
      <c r="Q25" s="2626"/>
      <c r="R25" s="2627"/>
      <c r="S25" s="2627"/>
      <c r="T25" s="2628"/>
      <c r="U25" s="2629"/>
      <c r="V25" s="2630"/>
      <c r="W25" s="2630"/>
      <c r="X25" s="2631"/>
      <c r="Y25" s="928"/>
      <c r="Z25" s="930"/>
      <c r="AA25" s="928"/>
      <c r="AB25" s="930"/>
      <c r="AC25" s="928"/>
      <c r="AD25" s="930"/>
      <c r="AE25" s="928"/>
      <c r="AF25" s="930"/>
      <c r="AG25" s="928"/>
      <c r="AH25" s="930"/>
      <c r="AI25" s="928"/>
      <c r="AJ25" s="930"/>
      <c r="AK25" s="933"/>
      <c r="AL25" s="933"/>
      <c r="AM25" s="933"/>
      <c r="AN25" s="933"/>
      <c r="AO25" s="933"/>
      <c r="AP25" s="933"/>
      <c r="AQ25" s="933"/>
      <c r="AR25" s="933"/>
      <c r="AS25" s="933"/>
      <c r="AT25" s="1318" t="str">
        <f t="shared" si="0"/>
        <v/>
      </c>
      <c r="AU25" s="1318"/>
      <c r="AV25" s="1319"/>
      <c r="AW25" s="96"/>
      <c r="AX25" s="2598"/>
      <c r="AY25" s="2599"/>
      <c r="AZ25" s="2599"/>
      <c r="BA25" s="2599"/>
      <c r="BB25" s="2599"/>
      <c r="BC25" s="2603"/>
      <c r="BD25" s="2603"/>
      <c r="BE25" s="2603"/>
      <c r="BF25" s="2603"/>
      <c r="BG25" s="2603"/>
      <c r="BH25" s="2595"/>
      <c r="BI25" s="2595"/>
      <c r="BJ25" s="2595"/>
      <c r="BK25" s="2595"/>
      <c r="BL25" s="2595"/>
      <c r="BM25" s="2595"/>
      <c r="BN25" s="2595"/>
      <c r="BO25" s="2595"/>
      <c r="BP25" s="2595"/>
      <c r="BQ25" s="2595"/>
      <c r="BR25" s="2595"/>
      <c r="BS25" s="2595"/>
      <c r="BT25" s="2595"/>
      <c r="BU25" s="2595"/>
      <c r="BV25" s="2595"/>
      <c r="BW25" s="2595"/>
      <c r="BX25" s="2595"/>
      <c r="BY25" s="2595"/>
      <c r="BZ25" s="2595"/>
      <c r="CA25" s="2595"/>
      <c r="CB25" s="2596"/>
      <c r="CC25" s="2596"/>
      <c r="CD25" s="2596"/>
      <c r="CE25" s="2596"/>
      <c r="CF25" s="2597"/>
    </row>
    <row r="26" spans="1:84" ht="12" customHeight="1" x14ac:dyDescent="0.25">
      <c r="A26" s="2613"/>
      <c r="B26" s="1961"/>
      <c r="C26" s="1961"/>
      <c r="D26" s="1961"/>
      <c r="E26" s="1961"/>
      <c r="F26" s="1961"/>
      <c r="G26" s="1961"/>
      <c r="H26" s="2641" t="s">
        <v>102</v>
      </c>
      <c r="I26" s="2641"/>
      <c r="J26" s="2641"/>
      <c r="K26" s="2641"/>
      <c r="L26" s="2641"/>
      <c r="M26" s="2614"/>
      <c r="N26" s="2615"/>
      <c r="O26" s="2615"/>
      <c r="P26" s="2616"/>
      <c r="Q26" s="2620"/>
      <c r="R26" s="2621"/>
      <c r="S26" s="2621"/>
      <c r="T26" s="2622"/>
      <c r="U26" s="2623"/>
      <c r="V26" s="2624"/>
      <c r="W26" s="2624"/>
      <c r="X26" s="2625"/>
      <c r="Y26" s="2632"/>
      <c r="Z26" s="2633"/>
      <c r="AA26" s="2633"/>
      <c r="AB26" s="2633"/>
      <c r="AC26" s="2633"/>
      <c r="AD26" s="2634"/>
      <c r="AE26" s="2632"/>
      <c r="AF26" s="2633"/>
      <c r="AG26" s="2633"/>
      <c r="AH26" s="2633"/>
      <c r="AI26" s="2633"/>
      <c r="AJ26" s="2634"/>
      <c r="AK26" s="2638"/>
      <c r="AL26" s="2638"/>
      <c r="AM26" s="2638"/>
      <c r="AN26" s="2614"/>
      <c r="AO26" s="2615"/>
      <c r="AP26" s="2615"/>
      <c r="AQ26" s="2614"/>
      <c r="AR26" s="2615"/>
      <c r="AS26" s="2615"/>
      <c r="AT26" s="2635" t="str">
        <f t="shared" si="0"/>
        <v/>
      </c>
      <c r="AU26" s="2636"/>
      <c r="AV26" s="2637"/>
      <c r="AW26" s="96"/>
      <c r="AX26" s="2598" t="str">
        <f>IFERROR(AVERAGE(Y27,AA27,AC27),"")</f>
        <v/>
      </c>
      <c r="AY26" s="2599"/>
      <c r="AZ26" s="2599"/>
      <c r="BA26" s="2599"/>
      <c r="BB26" s="2599"/>
      <c r="BC26" s="2603" t="str">
        <f>IFERROR(AVERAGE(AE27,AG27,AI27),"")</f>
        <v/>
      </c>
      <c r="BD26" s="2603"/>
      <c r="BE26" s="2603"/>
      <c r="BF26" s="2603"/>
      <c r="BG26" s="2603"/>
      <c r="BH26" s="2595" t="str">
        <f>IF(Y27="","",IF(100*(ABS(Y27-$AX$12)/$AX$12)&gt;10,"AMP IMB. &gt; 10%",IF(AA27="","",IF(100*(ABS(AA27-$AX$12)/$AX$12)&gt;10,"AMP IMB. &gt; 10%",IF(AC27="","",IF(100*(ABS(AC27-$AX$12)/$AX$12)&gt;10,"AMP IMB. &gt; 10%",""))))))</f>
        <v/>
      </c>
      <c r="BI26" s="2595"/>
      <c r="BJ26" s="2595"/>
      <c r="BK26" s="2595"/>
      <c r="BL26" s="2595"/>
      <c r="BM26" s="2595" t="str">
        <f>IF(AE27="","",IF(100*(ABS(AE27-$BC$12)/$BC$12)&gt;10,"VOLT IMB. &gt; 10%",IF(AG27="","",IF(100*(ABS(AG27-$BC$12)/$BC$12)&gt;10,"VOLT IMB. &gt; 10%",IF(AI27="","",IF(100*(ABS(AI27-$BC$12)/$BC$12)&gt;10,"VOLT IMB. &gt; 10%",""))))))</f>
        <v/>
      </c>
      <c r="BN26" s="2595"/>
      <c r="BO26" s="2595"/>
      <c r="BP26" s="2595"/>
      <c r="BQ26" s="2595"/>
      <c r="BR26" s="2595" t="str">
        <f>IFERROR(1.08*Q27*AT27,"")</f>
        <v/>
      </c>
      <c r="BS26" s="2595"/>
      <c r="BT26" s="2595"/>
      <c r="BU26" s="2595"/>
      <c r="BV26" s="2595"/>
      <c r="BW26" s="2595" t="str">
        <f>IFERROR(3413*M27,"")</f>
        <v/>
      </c>
      <c r="BX26" s="2595"/>
      <c r="BY26" s="2595"/>
      <c r="BZ26" s="2595"/>
      <c r="CA26" s="2595"/>
      <c r="CB26" s="2596" t="str">
        <f>IFERROR(BR26/BW26,"")</f>
        <v/>
      </c>
      <c r="CC26" s="2596"/>
      <c r="CD26" s="2596"/>
      <c r="CE26" s="2596"/>
      <c r="CF26" s="2597"/>
    </row>
    <row r="27" spans="1:84" ht="12" customHeight="1" x14ac:dyDescent="0.25">
      <c r="A27" s="2613"/>
      <c r="B27" s="1961"/>
      <c r="C27" s="1961"/>
      <c r="D27" s="1961"/>
      <c r="E27" s="1961"/>
      <c r="F27" s="1961"/>
      <c r="G27" s="1961"/>
      <c r="H27" s="2640" t="s">
        <v>101</v>
      </c>
      <c r="I27" s="2640"/>
      <c r="J27" s="2640"/>
      <c r="K27" s="2640"/>
      <c r="L27" s="2640"/>
      <c r="M27" s="2617" t="str">
        <f>IF(AK27=1,(AA27*AG27)/1000,IF(AK27=3,(AX26*BC26*1.73)/1000,""))</f>
        <v/>
      </c>
      <c r="N27" s="2618"/>
      <c r="O27" s="2618"/>
      <c r="P27" s="2619"/>
      <c r="Q27" s="2626"/>
      <c r="R27" s="2627"/>
      <c r="S27" s="2627"/>
      <c r="T27" s="2628"/>
      <c r="U27" s="2629"/>
      <c r="V27" s="2630"/>
      <c r="W27" s="2630"/>
      <c r="X27" s="2631"/>
      <c r="Y27" s="928"/>
      <c r="Z27" s="930"/>
      <c r="AA27" s="928"/>
      <c r="AB27" s="930"/>
      <c r="AC27" s="928"/>
      <c r="AD27" s="930"/>
      <c r="AE27" s="928"/>
      <c r="AF27" s="930"/>
      <c r="AG27" s="928"/>
      <c r="AH27" s="930"/>
      <c r="AI27" s="928"/>
      <c r="AJ27" s="930"/>
      <c r="AK27" s="933"/>
      <c r="AL27" s="933"/>
      <c r="AM27" s="933"/>
      <c r="AN27" s="933"/>
      <c r="AO27" s="933"/>
      <c r="AP27" s="933"/>
      <c r="AQ27" s="933"/>
      <c r="AR27" s="933"/>
      <c r="AS27" s="933"/>
      <c r="AT27" s="1318" t="str">
        <f t="shared" si="0"/>
        <v/>
      </c>
      <c r="AU27" s="1318"/>
      <c r="AV27" s="1319"/>
      <c r="AW27" s="96"/>
      <c r="AX27" s="2598"/>
      <c r="AY27" s="2599"/>
      <c r="AZ27" s="2599"/>
      <c r="BA27" s="2599"/>
      <c r="BB27" s="2599"/>
      <c r="BC27" s="2603"/>
      <c r="BD27" s="2603"/>
      <c r="BE27" s="2603"/>
      <c r="BF27" s="2603"/>
      <c r="BG27" s="2603"/>
      <c r="BH27" s="2595"/>
      <c r="BI27" s="2595"/>
      <c r="BJ27" s="2595"/>
      <c r="BK27" s="2595"/>
      <c r="BL27" s="2595"/>
      <c r="BM27" s="2595"/>
      <c r="BN27" s="2595"/>
      <c r="BO27" s="2595"/>
      <c r="BP27" s="2595"/>
      <c r="BQ27" s="2595"/>
      <c r="BR27" s="2595"/>
      <c r="BS27" s="2595"/>
      <c r="BT27" s="2595"/>
      <c r="BU27" s="2595"/>
      <c r="BV27" s="2595"/>
      <c r="BW27" s="2595"/>
      <c r="BX27" s="2595"/>
      <c r="BY27" s="2595"/>
      <c r="BZ27" s="2595"/>
      <c r="CA27" s="2595"/>
      <c r="CB27" s="2596"/>
      <c r="CC27" s="2596"/>
      <c r="CD27" s="2596"/>
      <c r="CE27" s="2596"/>
      <c r="CF27" s="2597"/>
    </row>
    <row r="28" spans="1:84" ht="12" customHeight="1" x14ac:dyDescent="0.25">
      <c r="A28" s="2613"/>
      <c r="B28" s="1961"/>
      <c r="C28" s="1961"/>
      <c r="D28" s="1961"/>
      <c r="E28" s="1961"/>
      <c r="F28" s="1961"/>
      <c r="G28" s="1961"/>
      <c r="H28" s="2641" t="s">
        <v>102</v>
      </c>
      <c r="I28" s="2641"/>
      <c r="J28" s="2641"/>
      <c r="K28" s="2641"/>
      <c r="L28" s="2641"/>
      <c r="M28" s="2614"/>
      <c r="N28" s="2615"/>
      <c r="O28" s="2615"/>
      <c r="P28" s="2616"/>
      <c r="Q28" s="2620"/>
      <c r="R28" s="2621"/>
      <c r="S28" s="2621"/>
      <c r="T28" s="2622"/>
      <c r="U28" s="2623"/>
      <c r="V28" s="2624"/>
      <c r="W28" s="2624"/>
      <c r="X28" s="2625"/>
      <c r="Y28" s="2632"/>
      <c r="Z28" s="2633"/>
      <c r="AA28" s="2633"/>
      <c r="AB28" s="2633"/>
      <c r="AC28" s="2633"/>
      <c r="AD28" s="2634"/>
      <c r="AE28" s="2632"/>
      <c r="AF28" s="2633"/>
      <c r="AG28" s="2633"/>
      <c r="AH28" s="2633"/>
      <c r="AI28" s="2633"/>
      <c r="AJ28" s="2634"/>
      <c r="AK28" s="2638"/>
      <c r="AL28" s="2638"/>
      <c r="AM28" s="2638"/>
      <c r="AN28" s="2614"/>
      <c r="AO28" s="2615"/>
      <c r="AP28" s="2615"/>
      <c r="AQ28" s="2614"/>
      <c r="AR28" s="2615"/>
      <c r="AS28" s="2615"/>
      <c r="AT28" s="2635" t="str">
        <f t="shared" si="0"/>
        <v/>
      </c>
      <c r="AU28" s="2636"/>
      <c r="AV28" s="2637"/>
      <c r="AW28" s="96"/>
      <c r="AX28" s="2598" t="str">
        <f>IFERROR(AVERAGE(Y29,AA29,AC29),"")</f>
        <v/>
      </c>
      <c r="AY28" s="2599"/>
      <c r="AZ28" s="2599"/>
      <c r="BA28" s="2599"/>
      <c r="BB28" s="2599"/>
      <c r="BC28" s="2603" t="str">
        <f>IFERROR(AVERAGE(AE29,AG29,AI29),"")</f>
        <v/>
      </c>
      <c r="BD28" s="2603"/>
      <c r="BE28" s="2603"/>
      <c r="BF28" s="2603"/>
      <c r="BG28" s="2603"/>
      <c r="BH28" s="2595" t="str">
        <f>IF(Y29="","",IF(100*(ABS(Y29-$AX$12)/$AX$12)&gt;10,"AMP IMB. &gt; 10%",IF(AA29="","",IF(100*(ABS(AA29-$AX$12)/$AX$12)&gt;10,"AMP IMB. &gt; 10%",IF(AC29="","",IF(100*(ABS(AC29-$AX$12)/$AX$12)&gt;10,"AMP IMB. &gt; 10%",""))))))</f>
        <v/>
      </c>
      <c r="BI28" s="2595"/>
      <c r="BJ28" s="2595"/>
      <c r="BK28" s="2595"/>
      <c r="BL28" s="2595"/>
      <c r="BM28" s="2595" t="str">
        <f>IF(AE29="","",IF(100*(ABS(AE29-$BC$12)/$BC$12)&gt;10,"VOLT IMB. &gt; 10%",IF(AG29="","",IF(100*(ABS(AG29-$BC$12)/$BC$12)&gt;10,"VOLT IMB. &gt; 10%",IF(AI29="","",IF(100*(ABS(AI29-$BC$12)/$BC$12)&gt;10,"VOLT IMB. &gt; 10%",""))))))</f>
        <v/>
      </c>
      <c r="BN28" s="2595"/>
      <c r="BO28" s="2595"/>
      <c r="BP28" s="2595"/>
      <c r="BQ28" s="2595"/>
      <c r="BR28" s="2595" t="str">
        <f>IFERROR(1.08*Q29*AT29,"")</f>
        <v/>
      </c>
      <c r="BS28" s="2595"/>
      <c r="BT28" s="2595"/>
      <c r="BU28" s="2595"/>
      <c r="BV28" s="2595"/>
      <c r="BW28" s="2595" t="str">
        <f>IFERROR(3413*M29,"")</f>
        <v/>
      </c>
      <c r="BX28" s="2595"/>
      <c r="BY28" s="2595"/>
      <c r="BZ28" s="2595"/>
      <c r="CA28" s="2595"/>
      <c r="CB28" s="2596" t="str">
        <f>IFERROR(BR28/BW28,"")</f>
        <v/>
      </c>
      <c r="CC28" s="2596"/>
      <c r="CD28" s="2596"/>
      <c r="CE28" s="2596"/>
      <c r="CF28" s="2597"/>
    </row>
    <row r="29" spans="1:84" ht="12" customHeight="1" x14ac:dyDescent="0.25">
      <c r="A29" s="2613"/>
      <c r="B29" s="1961"/>
      <c r="C29" s="1961"/>
      <c r="D29" s="1961"/>
      <c r="E29" s="1961"/>
      <c r="F29" s="1961"/>
      <c r="G29" s="1961"/>
      <c r="H29" s="2640" t="s">
        <v>101</v>
      </c>
      <c r="I29" s="2640"/>
      <c r="J29" s="2640"/>
      <c r="K29" s="2640"/>
      <c r="L29" s="2640"/>
      <c r="M29" s="2617" t="str">
        <f>IF(AK29=1,(AA29*AG29)/1000,IF(AK29=3,(AX28*BC28*1.73)/1000,""))</f>
        <v/>
      </c>
      <c r="N29" s="2618"/>
      <c r="O29" s="2618"/>
      <c r="P29" s="2619"/>
      <c r="Q29" s="2626"/>
      <c r="R29" s="2627"/>
      <c r="S29" s="2627"/>
      <c r="T29" s="2628"/>
      <c r="U29" s="2629"/>
      <c r="V29" s="2630"/>
      <c r="W29" s="2630"/>
      <c r="X29" s="2631"/>
      <c r="Y29" s="928"/>
      <c r="Z29" s="930"/>
      <c r="AA29" s="928"/>
      <c r="AB29" s="930"/>
      <c r="AC29" s="928"/>
      <c r="AD29" s="930"/>
      <c r="AE29" s="928"/>
      <c r="AF29" s="930"/>
      <c r="AG29" s="928"/>
      <c r="AH29" s="930"/>
      <c r="AI29" s="928"/>
      <c r="AJ29" s="930"/>
      <c r="AK29" s="933"/>
      <c r="AL29" s="933"/>
      <c r="AM29" s="933"/>
      <c r="AN29" s="933"/>
      <c r="AO29" s="933"/>
      <c r="AP29" s="933"/>
      <c r="AQ29" s="933"/>
      <c r="AR29" s="933"/>
      <c r="AS29" s="933"/>
      <c r="AT29" s="1318" t="str">
        <f t="shared" si="0"/>
        <v/>
      </c>
      <c r="AU29" s="1318"/>
      <c r="AV29" s="1319"/>
      <c r="AW29" s="96"/>
      <c r="AX29" s="2598"/>
      <c r="AY29" s="2599"/>
      <c r="AZ29" s="2599"/>
      <c r="BA29" s="2599"/>
      <c r="BB29" s="2599"/>
      <c r="BC29" s="2603"/>
      <c r="BD29" s="2603"/>
      <c r="BE29" s="2603"/>
      <c r="BF29" s="2603"/>
      <c r="BG29" s="2603"/>
      <c r="BH29" s="2595"/>
      <c r="BI29" s="2595"/>
      <c r="BJ29" s="2595"/>
      <c r="BK29" s="2595"/>
      <c r="BL29" s="2595"/>
      <c r="BM29" s="2595"/>
      <c r="BN29" s="2595"/>
      <c r="BO29" s="2595"/>
      <c r="BP29" s="2595"/>
      <c r="BQ29" s="2595"/>
      <c r="BR29" s="2595"/>
      <c r="BS29" s="2595"/>
      <c r="BT29" s="2595"/>
      <c r="BU29" s="2595"/>
      <c r="BV29" s="2595"/>
      <c r="BW29" s="2595"/>
      <c r="BX29" s="2595"/>
      <c r="BY29" s="2595"/>
      <c r="BZ29" s="2595"/>
      <c r="CA29" s="2595"/>
      <c r="CB29" s="2596"/>
      <c r="CC29" s="2596"/>
      <c r="CD29" s="2596"/>
      <c r="CE29" s="2596"/>
      <c r="CF29" s="2597"/>
    </row>
    <row r="30" spans="1:84" ht="12" customHeight="1" x14ac:dyDescent="0.25">
      <c r="A30" s="2613"/>
      <c r="B30" s="1961"/>
      <c r="C30" s="1961"/>
      <c r="D30" s="1961"/>
      <c r="E30" s="1961"/>
      <c r="F30" s="1961"/>
      <c r="G30" s="1961"/>
      <c r="H30" s="2641" t="s">
        <v>102</v>
      </c>
      <c r="I30" s="2641"/>
      <c r="J30" s="2641"/>
      <c r="K30" s="2641"/>
      <c r="L30" s="2641"/>
      <c r="M30" s="2614"/>
      <c r="N30" s="2615"/>
      <c r="O30" s="2615"/>
      <c r="P30" s="2616"/>
      <c r="Q30" s="2620"/>
      <c r="R30" s="2621"/>
      <c r="S30" s="2621"/>
      <c r="T30" s="2622"/>
      <c r="U30" s="2623"/>
      <c r="V30" s="2624"/>
      <c r="W30" s="2624"/>
      <c r="X30" s="2625"/>
      <c r="Y30" s="2632"/>
      <c r="Z30" s="2633"/>
      <c r="AA30" s="2633"/>
      <c r="AB30" s="2633"/>
      <c r="AC30" s="2633"/>
      <c r="AD30" s="2634"/>
      <c r="AE30" s="2632"/>
      <c r="AF30" s="2633"/>
      <c r="AG30" s="2633"/>
      <c r="AH30" s="2633"/>
      <c r="AI30" s="2633"/>
      <c r="AJ30" s="2634"/>
      <c r="AK30" s="2638"/>
      <c r="AL30" s="2638"/>
      <c r="AM30" s="2638"/>
      <c r="AN30" s="2614"/>
      <c r="AO30" s="2615"/>
      <c r="AP30" s="2615"/>
      <c r="AQ30" s="2614"/>
      <c r="AR30" s="2615"/>
      <c r="AS30" s="2615"/>
      <c r="AT30" s="2635" t="str">
        <f t="shared" si="0"/>
        <v/>
      </c>
      <c r="AU30" s="2636"/>
      <c r="AV30" s="2637"/>
      <c r="AW30" s="96"/>
      <c r="AX30" s="2598" t="str">
        <f>IFERROR(AVERAGE(Y31,AA31,AC31),"")</f>
        <v/>
      </c>
      <c r="AY30" s="2599"/>
      <c r="AZ30" s="2599"/>
      <c r="BA30" s="2599"/>
      <c r="BB30" s="2599"/>
      <c r="BC30" s="2603" t="str">
        <f>IFERROR(AVERAGE(AE31,AG31,AI31),"")</f>
        <v/>
      </c>
      <c r="BD30" s="2603"/>
      <c r="BE30" s="2603"/>
      <c r="BF30" s="2603"/>
      <c r="BG30" s="2603"/>
      <c r="BH30" s="2595" t="str">
        <f>IF(Y31="","",IF(100*(ABS(Y31-$AX$12)/$AX$12)&gt;10,"AMP IMB. &gt; 10%",IF(AA31="","",IF(100*(ABS(AA31-$AX$12)/$AX$12)&gt;10,"AMP IMB. &gt; 10%",IF(AC31="","",IF(100*(ABS(AC31-$AX$12)/$AX$12)&gt;10,"AMP IMB. &gt; 10%",""))))))</f>
        <v/>
      </c>
      <c r="BI30" s="2595"/>
      <c r="BJ30" s="2595"/>
      <c r="BK30" s="2595"/>
      <c r="BL30" s="2595"/>
      <c r="BM30" s="2595" t="str">
        <f>IF(AE31="","",IF(100*(ABS(AE31-$BC$12)/$BC$12)&gt;10,"VOLT IMB. &gt; 10%",IF(AG31="","",IF(100*(ABS(AG31-$BC$12)/$BC$12)&gt;10,"VOLT IMB. &gt; 10%",IF(AI31="","",IF(100*(ABS(AI31-$BC$12)/$BC$12)&gt;10,"VOLT IMB. &gt; 10%",""))))))</f>
        <v/>
      </c>
      <c r="BN30" s="2595"/>
      <c r="BO30" s="2595"/>
      <c r="BP30" s="2595"/>
      <c r="BQ30" s="2595"/>
      <c r="BR30" s="2595" t="str">
        <f>IFERROR(1.08*Q31*AT31,"")</f>
        <v/>
      </c>
      <c r="BS30" s="2595"/>
      <c r="BT30" s="2595"/>
      <c r="BU30" s="2595"/>
      <c r="BV30" s="2595"/>
      <c r="BW30" s="2595" t="str">
        <f>IFERROR(3413*M31,"")</f>
        <v/>
      </c>
      <c r="BX30" s="2595"/>
      <c r="BY30" s="2595"/>
      <c r="BZ30" s="2595"/>
      <c r="CA30" s="2595"/>
      <c r="CB30" s="2596" t="str">
        <f>IFERROR(BR30/BW30,"")</f>
        <v/>
      </c>
      <c r="CC30" s="2596"/>
      <c r="CD30" s="2596"/>
      <c r="CE30" s="2596"/>
      <c r="CF30" s="2597"/>
    </row>
    <row r="31" spans="1:84" ht="12" customHeight="1" x14ac:dyDescent="0.25">
      <c r="A31" s="2613"/>
      <c r="B31" s="1961"/>
      <c r="C31" s="1961"/>
      <c r="D31" s="1961"/>
      <c r="E31" s="1961"/>
      <c r="F31" s="1961"/>
      <c r="G31" s="1961"/>
      <c r="H31" s="2640" t="s">
        <v>101</v>
      </c>
      <c r="I31" s="2640"/>
      <c r="J31" s="2640"/>
      <c r="K31" s="2640"/>
      <c r="L31" s="2640"/>
      <c r="M31" s="2617" t="str">
        <f>IF(AK31=1,(AA31*AG31)/1000,IF(AK31=3,(AX30*BC30*1.73)/1000,""))</f>
        <v/>
      </c>
      <c r="N31" s="2618"/>
      <c r="O31" s="2618"/>
      <c r="P31" s="2619"/>
      <c r="Q31" s="2626"/>
      <c r="R31" s="2627"/>
      <c r="S31" s="2627"/>
      <c r="T31" s="2628"/>
      <c r="U31" s="2629"/>
      <c r="V31" s="2630"/>
      <c r="W31" s="2630"/>
      <c r="X31" s="2631"/>
      <c r="Y31" s="928"/>
      <c r="Z31" s="930"/>
      <c r="AA31" s="928"/>
      <c r="AB31" s="930"/>
      <c r="AC31" s="928"/>
      <c r="AD31" s="930"/>
      <c r="AE31" s="928"/>
      <c r="AF31" s="930"/>
      <c r="AG31" s="928"/>
      <c r="AH31" s="930"/>
      <c r="AI31" s="928"/>
      <c r="AJ31" s="930"/>
      <c r="AK31" s="933"/>
      <c r="AL31" s="933"/>
      <c r="AM31" s="933"/>
      <c r="AN31" s="933"/>
      <c r="AO31" s="933"/>
      <c r="AP31" s="933"/>
      <c r="AQ31" s="933"/>
      <c r="AR31" s="933"/>
      <c r="AS31" s="933"/>
      <c r="AT31" s="1318" t="str">
        <f t="shared" si="0"/>
        <v/>
      </c>
      <c r="AU31" s="1318"/>
      <c r="AV31" s="1319"/>
      <c r="AW31" s="96"/>
      <c r="AX31" s="2598"/>
      <c r="AY31" s="2599"/>
      <c r="AZ31" s="2599"/>
      <c r="BA31" s="2599"/>
      <c r="BB31" s="2599"/>
      <c r="BC31" s="2603"/>
      <c r="BD31" s="2603"/>
      <c r="BE31" s="2603"/>
      <c r="BF31" s="2603"/>
      <c r="BG31" s="2603"/>
      <c r="BH31" s="2595"/>
      <c r="BI31" s="2595"/>
      <c r="BJ31" s="2595"/>
      <c r="BK31" s="2595"/>
      <c r="BL31" s="2595"/>
      <c r="BM31" s="2595"/>
      <c r="BN31" s="2595"/>
      <c r="BO31" s="2595"/>
      <c r="BP31" s="2595"/>
      <c r="BQ31" s="2595"/>
      <c r="BR31" s="2595"/>
      <c r="BS31" s="2595"/>
      <c r="BT31" s="2595"/>
      <c r="BU31" s="2595"/>
      <c r="BV31" s="2595"/>
      <c r="BW31" s="2595"/>
      <c r="BX31" s="2595"/>
      <c r="BY31" s="2595"/>
      <c r="BZ31" s="2595"/>
      <c r="CA31" s="2595"/>
      <c r="CB31" s="2596"/>
      <c r="CC31" s="2596"/>
      <c r="CD31" s="2596"/>
      <c r="CE31" s="2596"/>
      <c r="CF31" s="2597"/>
    </row>
    <row r="32" spans="1:84" ht="12" customHeight="1" x14ac:dyDescent="0.25">
      <c r="A32" s="2613"/>
      <c r="B32" s="1961"/>
      <c r="C32" s="1961"/>
      <c r="D32" s="1961"/>
      <c r="E32" s="1961"/>
      <c r="F32" s="1961"/>
      <c r="G32" s="1961"/>
      <c r="H32" s="2641" t="s">
        <v>102</v>
      </c>
      <c r="I32" s="2641"/>
      <c r="J32" s="2641"/>
      <c r="K32" s="2641"/>
      <c r="L32" s="2641"/>
      <c r="M32" s="2614"/>
      <c r="N32" s="2615"/>
      <c r="O32" s="2615"/>
      <c r="P32" s="2616"/>
      <c r="Q32" s="2620"/>
      <c r="R32" s="2621"/>
      <c r="S32" s="2621"/>
      <c r="T32" s="2622"/>
      <c r="U32" s="2623"/>
      <c r="V32" s="2624"/>
      <c r="W32" s="2624"/>
      <c r="X32" s="2625"/>
      <c r="Y32" s="2632"/>
      <c r="Z32" s="2633"/>
      <c r="AA32" s="2633"/>
      <c r="AB32" s="2633"/>
      <c r="AC32" s="2633"/>
      <c r="AD32" s="2634"/>
      <c r="AE32" s="2632"/>
      <c r="AF32" s="2633"/>
      <c r="AG32" s="2633"/>
      <c r="AH32" s="2633"/>
      <c r="AI32" s="2633"/>
      <c r="AJ32" s="2634"/>
      <c r="AK32" s="2638"/>
      <c r="AL32" s="2638"/>
      <c r="AM32" s="2638"/>
      <c r="AN32" s="2614"/>
      <c r="AO32" s="2615"/>
      <c r="AP32" s="2615"/>
      <c r="AQ32" s="2614"/>
      <c r="AR32" s="2615"/>
      <c r="AS32" s="2615"/>
      <c r="AT32" s="2635" t="str">
        <f t="shared" si="0"/>
        <v/>
      </c>
      <c r="AU32" s="2636"/>
      <c r="AV32" s="2637"/>
      <c r="AW32" s="96"/>
      <c r="AX32" s="2598" t="str">
        <f>IFERROR(AVERAGE(Y33,AA33,AC33),"")</f>
        <v/>
      </c>
      <c r="AY32" s="2599"/>
      <c r="AZ32" s="2599"/>
      <c r="BA32" s="2599"/>
      <c r="BB32" s="2599"/>
      <c r="BC32" s="2603" t="str">
        <f>IFERROR(AVERAGE(AE33,AG33,AI33),"")</f>
        <v/>
      </c>
      <c r="BD32" s="2603"/>
      <c r="BE32" s="2603"/>
      <c r="BF32" s="2603"/>
      <c r="BG32" s="2603"/>
      <c r="BH32" s="2595" t="str">
        <f>IF(Y33="","",IF(100*(ABS(Y33-$AX$12)/$AX$12)&gt;10,"AMP IMB. &gt; 10%",IF(AA33="","",IF(100*(ABS(AA33-$AX$12)/$AX$12)&gt;10,"AMP IMB. &gt; 10%",IF(AC33="","",IF(100*(ABS(AC33-$AX$12)/$AX$12)&gt;10,"AMP IMB. &gt; 10%",""))))))</f>
        <v/>
      </c>
      <c r="BI32" s="2595"/>
      <c r="BJ32" s="2595"/>
      <c r="BK32" s="2595"/>
      <c r="BL32" s="2595"/>
      <c r="BM32" s="2595" t="str">
        <f>IF(AE33="","",IF(100*(ABS(AE33-$BC$12)/$BC$12)&gt;10,"VOLT IMB. &gt; 10%",IF(AG33="","",IF(100*(ABS(AG33-$BC$12)/$BC$12)&gt;10,"VOLT IMB. &gt; 10%",IF(AI33="","",IF(100*(ABS(AI33-$BC$12)/$BC$12)&gt;10,"VOLT IMB. &gt; 10%",""))))))</f>
        <v/>
      </c>
      <c r="BN32" s="2595"/>
      <c r="BO32" s="2595"/>
      <c r="BP32" s="2595"/>
      <c r="BQ32" s="2595"/>
      <c r="BR32" s="2595" t="str">
        <f>IFERROR(1.08*Q33*AT33,"")</f>
        <v/>
      </c>
      <c r="BS32" s="2595"/>
      <c r="BT32" s="2595"/>
      <c r="BU32" s="2595"/>
      <c r="BV32" s="2595"/>
      <c r="BW32" s="2595" t="str">
        <f>IFERROR(3413*M33,"")</f>
        <v/>
      </c>
      <c r="BX32" s="2595"/>
      <c r="BY32" s="2595"/>
      <c r="BZ32" s="2595"/>
      <c r="CA32" s="2595"/>
      <c r="CB32" s="2596" t="str">
        <f>IFERROR(BR32/BW32,"")</f>
        <v/>
      </c>
      <c r="CC32" s="2596"/>
      <c r="CD32" s="2596"/>
      <c r="CE32" s="2596"/>
      <c r="CF32" s="2597"/>
    </row>
    <row r="33" spans="1:84" ht="12" customHeight="1" thickBot="1" x14ac:dyDescent="0.3">
      <c r="A33" s="2642"/>
      <c r="B33" s="2643"/>
      <c r="C33" s="2643"/>
      <c r="D33" s="2643"/>
      <c r="E33" s="2643"/>
      <c r="F33" s="2643"/>
      <c r="G33" s="2643"/>
      <c r="H33" s="2644" t="s">
        <v>101</v>
      </c>
      <c r="I33" s="2644"/>
      <c r="J33" s="2644"/>
      <c r="K33" s="2644"/>
      <c r="L33" s="2644"/>
      <c r="M33" s="2645" t="str">
        <f>IF(AK33=1,(AA33*AG33)/1000,IF(AK33=3,(AX32*BC32*1.73)/1000,""))</f>
        <v/>
      </c>
      <c r="N33" s="2646"/>
      <c r="O33" s="2646"/>
      <c r="P33" s="2647"/>
      <c r="Q33" s="2648"/>
      <c r="R33" s="2649"/>
      <c r="S33" s="2649"/>
      <c r="T33" s="2650"/>
      <c r="U33" s="2651"/>
      <c r="V33" s="2652"/>
      <c r="W33" s="2652"/>
      <c r="X33" s="2653"/>
      <c r="Y33" s="880"/>
      <c r="Z33" s="882"/>
      <c r="AA33" s="880"/>
      <c r="AB33" s="882"/>
      <c r="AC33" s="880"/>
      <c r="AD33" s="882"/>
      <c r="AE33" s="880"/>
      <c r="AF33" s="882"/>
      <c r="AG33" s="880"/>
      <c r="AH33" s="882"/>
      <c r="AI33" s="880"/>
      <c r="AJ33" s="882"/>
      <c r="AK33" s="908"/>
      <c r="AL33" s="908"/>
      <c r="AM33" s="908"/>
      <c r="AN33" s="908"/>
      <c r="AO33" s="908"/>
      <c r="AP33" s="908"/>
      <c r="AQ33" s="908"/>
      <c r="AR33" s="908"/>
      <c r="AS33" s="908"/>
      <c r="AT33" s="2319" t="str">
        <f t="shared" si="0"/>
        <v/>
      </c>
      <c r="AU33" s="2319"/>
      <c r="AV33" s="2320"/>
      <c r="AW33" s="96"/>
      <c r="AX33" s="2598"/>
      <c r="AY33" s="2599"/>
      <c r="AZ33" s="2599"/>
      <c r="BA33" s="2599"/>
      <c r="BB33" s="2599"/>
      <c r="BC33" s="2603"/>
      <c r="BD33" s="2603"/>
      <c r="BE33" s="2603"/>
      <c r="BF33" s="2603"/>
      <c r="BG33" s="2603"/>
      <c r="BH33" s="2595"/>
      <c r="BI33" s="2595"/>
      <c r="BJ33" s="2595"/>
      <c r="BK33" s="2595"/>
      <c r="BL33" s="2595"/>
      <c r="BM33" s="2595"/>
      <c r="BN33" s="2595"/>
      <c r="BO33" s="2595"/>
      <c r="BP33" s="2595"/>
      <c r="BQ33" s="2595"/>
      <c r="BR33" s="2595"/>
      <c r="BS33" s="2595"/>
      <c r="BT33" s="2595"/>
      <c r="BU33" s="2595"/>
      <c r="BV33" s="2595"/>
      <c r="BW33" s="2595"/>
      <c r="BX33" s="2595"/>
      <c r="BY33" s="2595"/>
      <c r="BZ33" s="2595"/>
      <c r="CA33" s="2595"/>
      <c r="CB33" s="2596"/>
      <c r="CC33" s="2596"/>
      <c r="CD33" s="2596"/>
      <c r="CE33" s="2596"/>
      <c r="CF33" s="2597"/>
    </row>
    <row r="34" spans="1:84" ht="12" customHeight="1" x14ac:dyDescent="0.25">
      <c r="A34" s="37"/>
      <c r="B34" s="268"/>
      <c r="C34" s="37"/>
      <c r="D34" s="37"/>
      <c r="E34" s="37"/>
      <c r="F34" s="37"/>
      <c r="G34" s="37"/>
      <c r="H34" s="37"/>
      <c r="I34" s="37"/>
      <c r="J34" s="37"/>
      <c r="K34" s="37"/>
      <c r="L34" s="37"/>
      <c r="M34" s="37"/>
      <c r="N34" s="37"/>
      <c r="O34" s="37"/>
      <c r="P34" s="37"/>
      <c r="Q34" s="37"/>
      <c r="R34" s="37"/>
      <c r="S34" s="37"/>
      <c r="T34" s="37"/>
      <c r="U34" s="37"/>
      <c r="V34" s="37"/>
      <c r="W34" s="37"/>
      <c r="X34" s="37"/>
      <c r="Y34" s="37"/>
      <c r="Z34" s="37"/>
      <c r="AA34" s="37"/>
      <c r="AB34" s="37"/>
      <c r="AC34" s="37"/>
      <c r="AD34" s="37"/>
      <c r="AE34" s="37"/>
      <c r="AF34" s="37"/>
      <c r="AG34" s="37"/>
      <c r="AH34" s="37"/>
      <c r="AI34" s="37"/>
      <c r="AJ34" s="37"/>
      <c r="AK34" s="37"/>
      <c r="AL34" s="37"/>
      <c r="AM34" s="37"/>
      <c r="AN34" s="37"/>
      <c r="AO34" s="37"/>
      <c r="AP34" s="37"/>
      <c r="AQ34" s="37"/>
      <c r="AR34" s="37"/>
      <c r="AS34" s="37"/>
      <c r="AT34" s="37"/>
      <c r="AU34" s="37"/>
      <c r="AV34" s="37"/>
      <c r="AW34" s="96"/>
      <c r="AX34" s="2592" t="s">
        <v>143</v>
      </c>
      <c r="AY34" s="2593"/>
      <c r="AZ34" s="2593"/>
      <c r="BA34" s="2593"/>
      <c r="BB34" s="2593"/>
      <c r="BC34" s="2593"/>
      <c r="BD34" s="2593"/>
      <c r="BE34" s="2593"/>
      <c r="BF34" s="2593"/>
      <c r="BG34" s="2593"/>
      <c r="BH34" s="2593"/>
      <c r="BI34" s="2593"/>
      <c r="BJ34" s="2593"/>
      <c r="BK34" s="2593"/>
      <c r="BL34" s="2593"/>
      <c r="BM34" s="2593"/>
      <c r="BN34" s="2593"/>
      <c r="BO34" s="2593"/>
      <c r="BP34" s="2593"/>
      <c r="BQ34" s="2594"/>
      <c r="BR34" s="5"/>
      <c r="BS34" s="5"/>
      <c r="BT34" s="5"/>
      <c r="BU34" s="5"/>
      <c r="BV34" s="5"/>
      <c r="BW34" s="5"/>
      <c r="BX34" s="5"/>
      <c r="BY34" s="5"/>
      <c r="BZ34" s="5"/>
      <c r="CA34" s="5"/>
      <c r="CB34" s="5"/>
      <c r="CC34" s="5"/>
      <c r="CD34" s="5"/>
      <c r="CE34" s="5"/>
      <c r="CF34" s="5"/>
    </row>
    <row r="35" spans="1:84" ht="12" customHeight="1" x14ac:dyDescent="0.25">
      <c r="A35" s="37"/>
      <c r="B35" s="269" t="s">
        <v>39</v>
      </c>
      <c r="C35" s="37"/>
      <c r="D35" s="37"/>
      <c r="E35" s="37"/>
      <c r="F35" s="37"/>
      <c r="G35" s="37"/>
      <c r="H35" s="37"/>
      <c r="I35" s="37"/>
      <c r="J35" s="37"/>
      <c r="K35" s="37"/>
      <c r="L35" s="37"/>
      <c r="M35" s="37"/>
      <c r="N35" s="37"/>
      <c r="O35" s="37"/>
      <c r="P35" s="37"/>
      <c r="Q35" s="37"/>
      <c r="R35" s="37"/>
      <c r="S35" s="37"/>
      <c r="T35" s="37"/>
      <c r="U35" s="37"/>
      <c r="V35" s="37"/>
      <c r="W35" s="37"/>
      <c r="X35" s="37"/>
      <c r="Y35" s="37"/>
      <c r="Z35" s="37"/>
      <c r="AA35" s="37"/>
      <c r="AB35" s="37"/>
      <c r="AC35" s="37"/>
      <c r="AD35" s="37"/>
      <c r="AE35" s="37"/>
      <c r="AF35" s="37"/>
      <c r="AG35" s="37"/>
      <c r="AH35" s="37"/>
      <c r="AI35" s="37"/>
      <c r="AJ35" s="37"/>
      <c r="AK35" s="37"/>
      <c r="AL35" s="37"/>
      <c r="AM35" s="37"/>
      <c r="AN35" s="37"/>
      <c r="AO35" s="37"/>
      <c r="AP35" s="37"/>
      <c r="AQ35" s="37"/>
      <c r="AR35" s="37"/>
      <c r="AS35" s="37"/>
      <c r="AT35" s="37"/>
      <c r="AU35" s="37"/>
      <c r="AV35" s="37"/>
      <c r="AW35" s="96"/>
      <c r="AX35" s="2600" t="s">
        <v>140</v>
      </c>
      <c r="AY35" s="2601"/>
      <c r="AZ35" s="2601"/>
      <c r="BA35" s="2601"/>
      <c r="BB35" s="2601"/>
      <c r="BC35" s="2601"/>
      <c r="BD35" s="2601"/>
      <c r="BE35" s="2601"/>
      <c r="BF35" s="2601"/>
      <c r="BG35" s="2601"/>
      <c r="BH35" s="2601"/>
      <c r="BI35" s="2601"/>
      <c r="BJ35" s="2601"/>
      <c r="BK35" s="2601"/>
      <c r="BL35" s="2601"/>
      <c r="BM35" s="2601"/>
      <c r="BN35" s="2601"/>
      <c r="BO35" s="2601"/>
      <c r="BP35" s="2601"/>
      <c r="BQ35" s="2602"/>
      <c r="BR35" s="5"/>
      <c r="BS35" s="5"/>
      <c r="BT35" s="5"/>
      <c r="BU35" s="5"/>
      <c r="BV35" s="5"/>
      <c r="BW35" s="5"/>
      <c r="BX35" s="5"/>
      <c r="BY35" s="5"/>
      <c r="BZ35" s="5"/>
      <c r="CA35" s="5"/>
      <c r="CB35" s="5"/>
      <c r="CC35" s="5"/>
      <c r="CD35" s="5"/>
      <c r="CE35" s="5"/>
      <c r="CF35" s="5"/>
    </row>
    <row r="36" spans="1:84" ht="12" customHeight="1" x14ac:dyDescent="0.25">
      <c r="A36" s="290"/>
      <c r="B36" s="1952"/>
      <c r="C36" s="1952"/>
      <c r="D36" s="1952"/>
      <c r="E36" s="1952"/>
      <c r="F36" s="1952"/>
      <c r="G36" s="1952"/>
      <c r="H36" s="1952"/>
      <c r="I36" s="1952"/>
      <c r="J36" s="1952"/>
      <c r="K36" s="1952"/>
      <c r="L36" s="1952"/>
      <c r="M36" s="1952"/>
      <c r="N36" s="1952"/>
      <c r="O36" s="1952"/>
      <c r="P36" s="1952"/>
      <c r="Q36" s="1952"/>
      <c r="R36" s="1952"/>
      <c r="S36" s="1952"/>
      <c r="T36" s="1952"/>
      <c r="U36" s="1952"/>
      <c r="V36" s="1952"/>
      <c r="W36" s="1952"/>
      <c r="X36" s="1952"/>
      <c r="Y36" s="1952"/>
      <c r="Z36" s="1952"/>
      <c r="AA36" s="1952"/>
      <c r="AB36" s="1952"/>
      <c r="AC36" s="1952"/>
      <c r="AD36" s="1952"/>
      <c r="AE36" s="1952"/>
      <c r="AF36" s="1952"/>
      <c r="AG36" s="1952"/>
      <c r="AH36" s="1952"/>
      <c r="AI36" s="1952"/>
      <c r="AJ36" s="1952"/>
      <c r="AK36" s="1952"/>
      <c r="AL36" s="1952"/>
      <c r="AM36" s="1952"/>
      <c r="AN36" s="1952"/>
      <c r="AO36" s="1952"/>
      <c r="AP36" s="1952"/>
      <c r="AQ36" s="1952"/>
      <c r="AR36" s="1952"/>
      <c r="AS36" s="1952"/>
      <c r="AT36" s="1952"/>
      <c r="AU36" s="1952"/>
      <c r="AV36" s="1952"/>
      <c r="AW36" s="96"/>
      <c r="AX36" s="2600"/>
      <c r="AY36" s="2601"/>
      <c r="AZ36" s="2601"/>
      <c r="BA36" s="2601"/>
      <c r="BB36" s="2601"/>
      <c r="BC36" s="2601"/>
      <c r="BD36" s="2601"/>
      <c r="BE36" s="2601"/>
      <c r="BF36" s="2601"/>
      <c r="BG36" s="2601"/>
      <c r="BH36" s="2601"/>
      <c r="BI36" s="2601"/>
      <c r="BJ36" s="2601"/>
      <c r="BK36" s="2601"/>
      <c r="BL36" s="2601"/>
      <c r="BM36" s="2601"/>
      <c r="BN36" s="2601"/>
      <c r="BO36" s="2601"/>
      <c r="BP36" s="2601"/>
      <c r="BQ36" s="2602"/>
      <c r="BR36" s="5"/>
      <c r="BS36" s="5"/>
      <c r="BT36" s="5"/>
      <c r="BU36" s="5"/>
      <c r="BV36" s="5"/>
      <c r="BW36" s="5"/>
      <c r="BX36" s="5"/>
      <c r="BY36" s="5"/>
      <c r="BZ36" s="5"/>
      <c r="CA36" s="5"/>
      <c r="CB36" s="5"/>
      <c r="CC36" s="5"/>
      <c r="CD36" s="5"/>
      <c r="CE36" s="5"/>
      <c r="CF36" s="5"/>
    </row>
    <row r="37" spans="1:84" ht="12" customHeight="1" x14ac:dyDescent="0.25">
      <c r="A37" s="290"/>
      <c r="B37" s="1952"/>
      <c r="C37" s="1952"/>
      <c r="D37" s="1952"/>
      <c r="E37" s="1952"/>
      <c r="F37" s="1952"/>
      <c r="G37" s="1952"/>
      <c r="H37" s="1952"/>
      <c r="I37" s="1952"/>
      <c r="J37" s="1952"/>
      <c r="K37" s="1952"/>
      <c r="L37" s="1952"/>
      <c r="M37" s="1952"/>
      <c r="N37" s="1952"/>
      <c r="O37" s="1952"/>
      <c r="P37" s="1952"/>
      <c r="Q37" s="1952"/>
      <c r="R37" s="1952"/>
      <c r="S37" s="1952"/>
      <c r="T37" s="1952"/>
      <c r="U37" s="1952"/>
      <c r="V37" s="1952"/>
      <c r="W37" s="1952"/>
      <c r="X37" s="1952"/>
      <c r="Y37" s="1952"/>
      <c r="Z37" s="1952"/>
      <c r="AA37" s="1952"/>
      <c r="AB37" s="1952"/>
      <c r="AC37" s="1952"/>
      <c r="AD37" s="1952"/>
      <c r="AE37" s="1952"/>
      <c r="AF37" s="1952"/>
      <c r="AG37" s="1952"/>
      <c r="AH37" s="1952"/>
      <c r="AI37" s="1952"/>
      <c r="AJ37" s="1952"/>
      <c r="AK37" s="1952"/>
      <c r="AL37" s="1952"/>
      <c r="AM37" s="1952"/>
      <c r="AN37" s="1952"/>
      <c r="AO37" s="1952"/>
      <c r="AP37" s="1952"/>
      <c r="AQ37" s="1952"/>
      <c r="AR37" s="1952"/>
      <c r="AS37" s="1952"/>
      <c r="AT37" s="1952"/>
      <c r="AU37" s="1952"/>
      <c r="AV37" s="1952"/>
      <c r="AW37" s="96"/>
      <c r="AX37" s="2592" t="s">
        <v>799</v>
      </c>
      <c r="AY37" s="2593"/>
      <c r="AZ37" s="2593"/>
      <c r="BA37" s="2593"/>
      <c r="BB37" s="2593"/>
      <c r="BC37" s="2593"/>
      <c r="BD37" s="2593"/>
      <c r="BE37" s="2593"/>
      <c r="BF37" s="2593"/>
      <c r="BG37" s="2593"/>
      <c r="BH37" s="2593"/>
      <c r="BI37" s="2593"/>
      <c r="BJ37" s="2593"/>
      <c r="BK37" s="2593"/>
      <c r="BL37" s="2593"/>
      <c r="BM37" s="2593"/>
      <c r="BN37" s="2593"/>
      <c r="BO37" s="2593"/>
      <c r="BP37" s="2593"/>
      <c r="BQ37" s="2594"/>
      <c r="BR37" s="5"/>
      <c r="BS37" s="5"/>
      <c r="BT37" s="5"/>
      <c r="BU37" s="5"/>
      <c r="BV37" s="5"/>
      <c r="BW37" s="5"/>
      <c r="BX37" s="5"/>
      <c r="BY37" s="5"/>
      <c r="BZ37" s="5"/>
      <c r="CA37" s="5"/>
      <c r="CB37" s="5"/>
      <c r="CC37" s="5"/>
      <c r="CD37" s="5"/>
      <c r="CE37" s="5"/>
      <c r="CF37" s="5"/>
    </row>
    <row r="38" spans="1:84" ht="12" customHeight="1" x14ac:dyDescent="0.25">
      <c r="A38" s="290"/>
      <c r="B38" s="1952"/>
      <c r="C38" s="1952"/>
      <c r="D38" s="1952"/>
      <c r="E38" s="1952"/>
      <c r="F38" s="1952"/>
      <c r="G38" s="1952"/>
      <c r="H38" s="1952"/>
      <c r="I38" s="1952"/>
      <c r="J38" s="1952"/>
      <c r="K38" s="1952"/>
      <c r="L38" s="1952"/>
      <c r="M38" s="1952"/>
      <c r="N38" s="1952"/>
      <c r="O38" s="1952"/>
      <c r="P38" s="1952"/>
      <c r="Q38" s="1952"/>
      <c r="R38" s="1952"/>
      <c r="S38" s="1952"/>
      <c r="T38" s="1952"/>
      <c r="U38" s="1952"/>
      <c r="V38" s="1952"/>
      <c r="W38" s="1952"/>
      <c r="X38" s="1952"/>
      <c r="Y38" s="1952"/>
      <c r="Z38" s="1952"/>
      <c r="AA38" s="1952"/>
      <c r="AB38" s="1952"/>
      <c r="AC38" s="1952"/>
      <c r="AD38" s="1952"/>
      <c r="AE38" s="1952"/>
      <c r="AF38" s="1952"/>
      <c r="AG38" s="1952"/>
      <c r="AH38" s="1952"/>
      <c r="AI38" s="1952"/>
      <c r="AJ38" s="1952"/>
      <c r="AK38" s="1952"/>
      <c r="AL38" s="1952"/>
      <c r="AM38" s="1952"/>
      <c r="AN38" s="1952"/>
      <c r="AO38" s="1952"/>
      <c r="AP38" s="1952"/>
      <c r="AQ38" s="1952"/>
      <c r="AR38" s="1952"/>
      <c r="AS38" s="1952"/>
      <c r="AT38" s="1952"/>
      <c r="AU38" s="1952"/>
      <c r="AV38" s="1952"/>
      <c r="AW38" s="5"/>
      <c r="AX38" s="5"/>
      <c r="AY38" s="5"/>
      <c r="AZ38" s="5"/>
      <c r="BA38" s="5"/>
      <c r="BB38" s="5"/>
      <c r="BC38" s="5"/>
      <c r="BD38" s="5"/>
      <c r="BE38" s="5"/>
      <c r="BF38" s="5"/>
      <c r="BG38" s="5"/>
      <c r="BH38" s="5"/>
      <c r="BI38" s="5"/>
      <c r="BJ38" s="5"/>
      <c r="BK38" s="5"/>
      <c r="BL38" s="5"/>
      <c r="BM38" s="5"/>
      <c r="BN38" s="5"/>
      <c r="BO38" s="5"/>
      <c r="BP38" s="5"/>
      <c r="BQ38" s="5"/>
      <c r="BR38" s="5"/>
      <c r="BS38" s="5"/>
      <c r="BT38" s="5"/>
      <c r="BU38" s="5"/>
      <c r="BV38" s="5"/>
      <c r="BW38" s="5"/>
      <c r="BX38" s="5"/>
      <c r="BY38" s="5"/>
      <c r="BZ38" s="5"/>
      <c r="CA38" s="5"/>
      <c r="CB38" s="5"/>
      <c r="CC38" s="5"/>
      <c r="CD38" s="5"/>
      <c r="CE38" s="5"/>
      <c r="CF38" s="5"/>
    </row>
    <row r="39" spans="1:84" ht="12" customHeight="1" x14ac:dyDescent="0.25">
      <c r="A39" s="290"/>
      <c r="B39" s="1952"/>
      <c r="C39" s="1952"/>
      <c r="D39" s="1952"/>
      <c r="E39" s="1952"/>
      <c r="F39" s="1952"/>
      <c r="G39" s="1952"/>
      <c r="H39" s="1952"/>
      <c r="I39" s="1952"/>
      <c r="J39" s="1952"/>
      <c r="K39" s="1952"/>
      <c r="L39" s="1952"/>
      <c r="M39" s="1952"/>
      <c r="N39" s="1952"/>
      <c r="O39" s="1952"/>
      <c r="P39" s="1952"/>
      <c r="Q39" s="1952"/>
      <c r="R39" s="1952"/>
      <c r="S39" s="1952"/>
      <c r="T39" s="1952"/>
      <c r="U39" s="1952"/>
      <c r="V39" s="1952"/>
      <c r="W39" s="1952"/>
      <c r="X39" s="1952"/>
      <c r="Y39" s="1952"/>
      <c r="Z39" s="1952"/>
      <c r="AA39" s="1952"/>
      <c r="AB39" s="1952"/>
      <c r="AC39" s="1952"/>
      <c r="AD39" s="1952"/>
      <c r="AE39" s="1952"/>
      <c r="AF39" s="1952"/>
      <c r="AG39" s="1952"/>
      <c r="AH39" s="1952"/>
      <c r="AI39" s="1952"/>
      <c r="AJ39" s="1952"/>
      <c r="AK39" s="1952"/>
      <c r="AL39" s="1952"/>
      <c r="AM39" s="1952"/>
      <c r="AN39" s="1952"/>
      <c r="AO39" s="1952"/>
      <c r="AP39" s="1952"/>
      <c r="AQ39" s="1952"/>
      <c r="AR39" s="1952"/>
      <c r="AS39" s="1952"/>
      <c r="AT39" s="1952"/>
      <c r="AU39" s="1952"/>
      <c r="AV39" s="1952"/>
      <c r="AW39" s="5"/>
      <c r="AX39" s="5"/>
      <c r="AY39" s="5"/>
      <c r="AZ39" s="5"/>
      <c r="BA39" s="5"/>
      <c r="BB39" s="5"/>
      <c r="BC39" s="5"/>
      <c r="BD39" s="5"/>
      <c r="BE39" s="5"/>
      <c r="BF39" s="5"/>
      <c r="BG39" s="5"/>
      <c r="BH39" s="5"/>
      <c r="BI39" s="5"/>
      <c r="BJ39" s="5"/>
      <c r="BK39" s="5"/>
      <c r="BL39" s="5"/>
      <c r="BM39" s="5"/>
      <c r="BN39" s="5"/>
      <c r="BO39" s="5"/>
      <c r="BP39" s="5"/>
      <c r="BQ39" s="5"/>
      <c r="BR39" s="5"/>
      <c r="BS39" s="5"/>
      <c r="BT39" s="5"/>
      <c r="BU39" s="5"/>
      <c r="BV39" s="5"/>
      <c r="BW39" s="5"/>
      <c r="BX39" s="5"/>
      <c r="BY39" s="5"/>
      <c r="BZ39" s="5"/>
      <c r="CA39" s="5"/>
      <c r="CB39" s="5"/>
      <c r="CC39" s="5"/>
      <c r="CD39" s="5"/>
      <c r="CE39" s="5"/>
      <c r="CF39" s="5"/>
    </row>
    <row r="40" spans="1:84" ht="12" customHeight="1" x14ac:dyDescent="0.25">
      <c r="A40" s="290"/>
      <c r="B40" s="1952"/>
      <c r="C40" s="1952"/>
      <c r="D40" s="1952"/>
      <c r="E40" s="1952"/>
      <c r="F40" s="1952"/>
      <c r="G40" s="1952"/>
      <c r="H40" s="1952"/>
      <c r="I40" s="1952"/>
      <c r="J40" s="1952"/>
      <c r="K40" s="1952"/>
      <c r="L40" s="1952"/>
      <c r="M40" s="1952"/>
      <c r="N40" s="1952"/>
      <c r="O40" s="1952"/>
      <c r="P40" s="1952"/>
      <c r="Q40" s="1952"/>
      <c r="R40" s="1952"/>
      <c r="S40" s="1952"/>
      <c r="T40" s="1952"/>
      <c r="U40" s="1952"/>
      <c r="V40" s="1952"/>
      <c r="W40" s="1952"/>
      <c r="X40" s="1952"/>
      <c r="Y40" s="1952"/>
      <c r="Z40" s="1952"/>
      <c r="AA40" s="1952"/>
      <c r="AB40" s="1952"/>
      <c r="AC40" s="1952"/>
      <c r="AD40" s="1952"/>
      <c r="AE40" s="1952"/>
      <c r="AF40" s="1952"/>
      <c r="AG40" s="1952"/>
      <c r="AH40" s="1952"/>
      <c r="AI40" s="1952"/>
      <c r="AJ40" s="1952"/>
      <c r="AK40" s="1952"/>
      <c r="AL40" s="1952"/>
      <c r="AM40" s="1952"/>
      <c r="AN40" s="1952"/>
      <c r="AO40" s="1952"/>
      <c r="AP40" s="1952"/>
      <c r="AQ40" s="1952"/>
      <c r="AR40" s="1952"/>
      <c r="AS40" s="1952"/>
      <c r="AT40" s="1952"/>
      <c r="AU40" s="1952"/>
      <c r="AV40" s="1952"/>
      <c r="AW40" s="5"/>
      <c r="AX40" s="5"/>
      <c r="AY40" s="5"/>
      <c r="AZ40" s="5"/>
      <c r="BA40" s="5"/>
      <c r="BB40" s="5"/>
      <c r="BC40" s="5"/>
      <c r="BD40" s="5"/>
      <c r="BE40" s="5"/>
      <c r="BF40" s="5"/>
      <c r="BG40" s="5"/>
      <c r="BH40" s="5"/>
      <c r="BI40" s="5"/>
      <c r="BJ40" s="5"/>
      <c r="BK40" s="5"/>
      <c r="BL40" s="5"/>
      <c r="BM40" s="5"/>
      <c r="BN40" s="5"/>
      <c r="BO40" s="5"/>
      <c r="BP40" s="5"/>
      <c r="BQ40" s="5"/>
      <c r="BR40" s="5"/>
      <c r="BS40" s="5"/>
      <c r="BT40" s="5"/>
      <c r="BU40" s="5"/>
      <c r="BV40" s="5"/>
      <c r="BW40" s="5"/>
      <c r="BX40" s="5"/>
      <c r="BY40" s="5"/>
      <c r="BZ40" s="5"/>
      <c r="CA40" s="5"/>
      <c r="CB40" s="5"/>
      <c r="CC40" s="5"/>
      <c r="CD40" s="5"/>
      <c r="CE40" s="5"/>
      <c r="CF40" s="5"/>
    </row>
    <row r="41" spans="1:84" ht="12" customHeight="1" x14ac:dyDescent="0.25">
      <c r="A41" s="6"/>
      <c r="B41" s="6"/>
      <c r="C41" s="6"/>
      <c r="D41" s="6"/>
      <c r="E41" s="6"/>
      <c r="F41" s="6"/>
      <c r="G41" s="6"/>
      <c r="H41" s="6"/>
      <c r="I41" s="6"/>
      <c r="J41" s="6"/>
      <c r="K41" s="6"/>
      <c r="L41" s="6"/>
      <c r="M41" s="6"/>
      <c r="N41" s="6"/>
      <c r="O41" s="6"/>
      <c r="P41" s="6"/>
      <c r="Q41" s="6"/>
      <c r="R41" s="6"/>
      <c r="S41" s="6"/>
      <c r="T41" s="6"/>
      <c r="U41" s="6"/>
      <c r="V41" s="6"/>
      <c r="W41" s="6"/>
      <c r="X41" s="6"/>
      <c r="Y41" s="6"/>
      <c r="Z41" s="6"/>
      <c r="AA41" s="6"/>
      <c r="AB41" s="6"/>
      <c r="AC41" s="6"/>
      <c r="AD41" s="6"/>
      <c r="AE41" s="6"/>
      <c r="AF41" s="6"/>
      <c r="AG41" s="6"/>
      <c r="AH41" s="6"/>
      <c r="AI41" s="6"/>
      <c r="AJ41" s="6"/>
      <c r="AK41" s="6"/>
      <c r="AL41" s="6"/>
      <c r="AM41" s="6"/>
      <c r="AN41" s="6"/>
      <c r="AO41" s="6"/>
      <c r="AP41" s="6"/>
      <c r="AQ41" s="6"/>
      <c r="AR41" s="6"/>
      <c r="AS41" s="6"/>
      <c r="AT41" s="6"/>
      <c r="AU41" s="6"/>
      <c r="AV41" s="6"/>
      <c r="AW41" s="5"/>
      <c r="AX41" s="5"/>
      <c r="AY41" s="5"/>
      <c r="AZ41" s="5"/>
      <c r="BA41" s="5"/>
      <c r="BB41" s="5"/>
      <c r="BC41" s="5"/>
      <c r="BD41" s="5"/>
      <c r="BE41" s="5"/>
      <c r="BF41" s="5"/>
      <c r="BG41" s="5"/>
      <c r="BH41" s="5"/>
      <c r="BI41" s="5"/>
      <c r="BJ41" s="5"/>
      <c r="BK41" s="5"/>
      <c r="BL41" s="5"/>
      <c r="BM41" s="5"/>
      <c r="BN41" s="5"/>
      <c r="BO41" s="5"/>
      <c r="BP41" s="5"/>
      <c r="BQ41" s="5"/>
      <c r="BR41" s="5"/>
      <c r="BS41" s="5"/>
      <c r="BT41" s="5"/>
      <c r="BU41" s="5"/>
      <c r="BV41" s="5"/>
      <c r="BW41" s="5"/>
      <c r="BX41" s="5"/>
      <c r="BY41" s="5"/>
      <c r="BZ41" s="5"/>
      <c r="CA41" s="5"/>
      <c r="CB41" s="5"/>
      <c r="CC41" s="5"/>
      <c r="CD41" s="5"/>
      <c r="CE41" s="5"/>
      <c r="CF41" s="5"/>
    </row>
    <row r="42" spans="1:84" ht="12" customHeight="1" x14ac:dyDescent="0.25">
      <c r="A42" s="1677" t="s">
        <v>38</v>
      </c>
      <c r="B42" s="1677"/>
      <c r="C42" s="1677"/>
      <c r="D42" s="1677"/>
      <c r="E42" s="878"/>
      <c r="F42" s="878"/>
      <c r="G42" s="878"/>
      <c r="H42" s="878"/>
      <c r="I42" s="878"/>
      <c r="J42" s="878"/>
      <c r="K42" s="878"/>
      <c r="L42" s="6"/>
      <c r="M42" s="6"/>
      <c r="N42" s="6"/>
      <c r="O42" s="6"/>
      <c r="P42" s="6"/>
      <c r="Q42" s="6"/>
      <c r="R42" s="6"/>
      <c r="S42" s="6"/>
      <c r="T42" s="6"/>
      <c r="U42" s="6"/>
      <c r="V42" s="6"/>
      <c r="W42" s="6"/>
      <c r="X42" s="6"/>
      <c r="Y42" s="6"/>
      <c r="Z42" s="6"/>
      <c r="AA42" s="6"/>
      <c r="AB42" s="6"/>
      <c r="AC42" s="6"/>
      <c r="AD42" s="1677" t="s">
        <v>37</v>
      </c>
      <c r="AE42" s="1677"/>
      <c r="AF42" s="1677"/>
      <c r="AG42" s="1677"/>
      <c r="AH42" s="1677"/>
      <c r="AI42" s="879"/>
      <c r="AJ42" s="879"/>
      <c r="AK42" s="879"/>
      <c r="AL42" s="879"/>
      <c r="AM42" s="879"/>
      <c r="AN42" s="879"/>
      <c r="AO42" s="879"/>
      <c r="AP42" s="879"/>
      <c r="AQ42" s="879"/>
      <c r="AR42" s="879"/>
      <c r="AS42" s="879"/>
      <c r="AT42" s="879"/>
      <c r="AU42" s="879"/>
      <c r="AV42" s="879"/>
      <c r="AW42" s="5"/>
      <c r="AX42" s="5"/>
      <c r="AY42" s="5"/>
      <c r="AZ42" s="5"/>
      <c r="BA42" s="5"/>
      <c r="BB42" s="5"/>
      <c r="BC42" s="5"/>
      <c r="BD42" s="5"/>
      <c r="BE42" s="5"/>
      <c r="BF42" s="5"/>
      <c r="BG42" s="5"/>
      <c r="BH42" s="5"/>
      <c r="BI42" s="5"/>
      <c r="BJ42" s="5"/>
      <c r="BK42" s="5"/>
      <c r="BL42" s="5"/>
      <c r="BM42" s="5"/>
      <c r="BN42" s="5"/>
      <c r="BO42" s="5"/>
      <c r="BP42" s="5"/>
      <c r="BQ42" s="5"/>
      <c r="BR42" s="5"/>
      <c r="BS42" s="5"/>
      <c r="BT42" s="5"/>
      <c r="BU42" s="5"/>
      <c r="BV42" s="5"/>
      <c r="BW42" s="5"/>
      <c r="BX42" s="5"/>
      <c r="BY42" s="5"/>
      <c r="BZ42" s="5"/>
      <c r="CA42" s="5"/>
      <c r="CB42" s="5"/>
      <c r="CC42" s="5"/>
      <c r="CD42" s="5"/>
      <c r="CE42" s="5"/>
      <c r="CF42" s="5"/>
    </row>
    <row r="43" spans="1:84" ht="12.75" hidden="1" customHeight="1" x14ac:dyDescent="0.25"/>
    <row r="44" spans="1:84" ht="12.75" hidden="1" customHeight="1" x14ac:dyDescent="0.25"/>
    <row r="45" spans="1:84" ht="12.75" hidden="1" customHeight="1" x14ac:dyDescent="0.25"/>
    <row r="46" spans="1:84" ht="12.75" hidden="1" customHeight="1" x14ac:dyDescent="0.25"/>
    <row r="47" spans="1:84" ht="12.75" hidden="1" customHeight="1" x14ac:dyDescent="0.25"/>
    <row r="48" spans="1:84" ht="12.75" hidden="1" customHeight="1" x14ac:dyDescent="0.25"/>
    <row r="49" ht="12.75" hidden="1" customHeight="1" x14ac:dyDescent="0.25"/>
    <row r="50" ht="12.75" hidden="1" customHeight="1" x14ac:dyDescent="0.25"/>
    <row r="51" ht="12.75" hidden="1" customHeight="1" x14ac:dyDescent="0.25"/>
    <row r="52" ht="12.75" hidden="1" customHeight="1" x14ac:dyDescent="0.25"/>
    <row r="53" ht="12.75" hidden="1" customHeight="1" x14ac:dyDescent="0.25"/>
    <row r="54" ht="12.75" hidden="1" customHeight="1" x14ac:dyDescent="0.25"/>
    <row r="55" ht="12.75" hidden="1" customHeight="1" x14ac:dyDescent="0.25"/>
  </sheetData>
  <sheetProtection sheet="1" objects="1" scenarios="1"/>
  <mergeCells count="388">
    <mergeCell ref="BH20:BL21"/>
    <mergeCell ref="BM20:BQ21"/>
    <mergeCell ref="BH22:BL23"/>
    <mergeCell ref="BM22:BQ23"/>
    <mergeCell ref="BH24:BL25"/>
    <mergeCell ref="BM24:BQ25"/>
    <mergeCell ref="BH26:BL27"/>
    <mergeCell ref="BM26:BQ27"/>
    <mergeCell ref="BC20:BG21"/>
    <mergeCell ref="BC22:BG23"/>
    <mergeCell ref="BC24:BG25"/>
    <mergeCell ref="BC26:BG27"/>
    <mergeCell ref="AX10:BB11"/>
    <mergeCell ref="AX12:BB13"/>
    <mergeCell ref="AX14:BB15"/>
    <mergeCell ref="AX16:BB17"/>
    <mergeCell ref="AX18:BB19"/>
    <mergeCell ref="BH10:BL11"/>
    <mergeCell ref="BM10:BQ11"/>
    <mergeCell ref="BC10:BG11"/>
    <mergeCell ref="BC12:BG13"/>
    <mergeCell ref="BC14:BG15"/>
    <mergeCell ref="BC16:BG17"/>
    <mergeCell ref="BH12:BL13"/>
    <mergeCell ref="BM12:BQ13"/>
    <mergeCell ref="BH14:BL15"/>
    <mergeCell ref="BM14:BQ15"/>
    <mergeCell ref="BH16:BL17"/>
    <mergeCell ref="BM16:BQ17"/>
    <mergeCell ref="BH18:BL19"/>
    <mergeCell ref="BM18:BQ19"/>
    <mergeCell ref="BC18:BG19"/>
    <mergeCell ref="AE33:AF33"/>
    <mergeCell ref="AG33:AH33"/>
    <mergeCell ref="AI33:AJ33"/>
    <mergeCell ref="AE31:AF31"/>
    <mergeCell ref="AG31:AH31"/>
    <mergeCell ref="AI31:AJ31"/>
    <mergeCell ref="AE29:AF29"/>
    <mergeCell ref="AG29:AH29"/>
    <mergeCell ref="AI29:AJ29"/>
    <mergeCell ref="AX20:BB21"/>
    <mergeCell ref="AX22:BB23"/>
    <mergeCell ref="AX24:BB25"/>
    <mergeCell ref="AX26:BB27"/>
    <mergeCell ref="Y33:Z33"/>
    <mergeCell ref="AA33:AB33"/>
    <mergeCell ref="AC33:AD33"/>
    <mergeCell ref="AE13:AF13"/>
    <mergeCell ref="AG13:AH13"/>
    <mergeCell ref="AI13:AJ13"/>
    <mergeCell ref="Y31:Z31"/>
    <mergeCell ref="AA31:AB31"/>
    <mergeCell ref="AC31:AD31"/>
    <mergeCell ref="Y27:Z27"/>
    <mergeCell ref="AA27:AB27"/>
    <mergeCell ref="AC27:AD27"/>
    <mergeCell ref="Y23:Z23"/>
    <mergeCell ref="AA23:AB23"/>
    <mergeCell ref="AC23:AD23"/>
    <mergeCell ref="Y19:Z19"/>
    <mergeCell ref="AA19:AB19"/>
    <mergeCell ref="AC19:AD19"/>
    <mergeCell ref="Y15:Z15"/>
    <mergeCell ref="AA15:AB15"/>
    <mergeCell ref="AE21:AF21"/>
    <mergeCell ref="AG21:AH21"/>
    <mergeCell ref="AI21:AJ21"/>
    <mergeCell ref="Y21:Z21"/>
    <mergeCell ref="AA21:AB21"/>
    <mergeCell ref="AC21:AD21"/>
    <mergeCell ref="Y18:AD18"/>
    <mergeCell ref="AE18:AJ18"/>
    <mergeCell ref="Y17:Z17"/>
    <mergeCell ref="AA17:AB17"/>
    <mergeCell ref="AC17:AD17"/>
    <mergeCell ref="AE19:AF19"/>
    <mergeCell ref="AG19:AH19"/>
    <mergeCell ref="AI19:AJ19"/>
    <mergeCell ref="AE17:AF17"/>
    <mergeCell ref="AG17:AH17"/>
    <mergeCell ref="AI17:AJ17"/>
    <mergeCell ref="Y29:Z29"/>
    <mergeCell ref="AA29:AB29"/>
    <mergeCell ref="AC29:AD29"/>
    <mergeCell ref="Y26:AD26"/>
    <mergeCell ref="AE26:AJ26"/>
    <mergeCell ref="Y25:Z25"/>
    <mergeCell ref="AA25:AB25"/>
    <mergeCell ref="AC25:AD25"/>
    <mergeCell ref="Y22:AD22"/>
    <mergeCell ref="AE22:AJ22"/>
    <mergeCell ref="AE27:AF27"/>
    <mergeCell ref="AG27:AH27"/>
    <mergeCell ref="AI27:AJ27"/>
    <mergeCell ref="AE25:AF25"/>
    <mergeCell ref="AG25:AH25"/>
    <mergeCell ref="AI25:AJ25"/>
    <mergeCell ref="AE23:AF23"/>
    <mergeCell ref="AG23:AH23"/>
    <mergeCell ref="AI23:AJ23"/>
    <mergeCell ref="Q29:T29"/>
    <mergeCell ref="U29:X29"/>
    <mergeCell ref="Q30:T30"/>
    <mergeCell ref="U30:X30"/>
    <mergeCell ref="Q31:T31"/>
    <mergeCell ref="U31:X31"/>
    <mergeCell ref="Q26:T26"/>
    <mergeCell ref="U26:X26"/>
    <mergeCell ref="Q27:T27"/>
    <mergeCell ref="U27:X27"/>
    <mergeCell ref="Q28:T28"/>
    <mergeCell ref="U28:X28"/>
    <mergeCell ref="Q25:T25"/>
    <mergeCell ref="U25:X25"/>
    <mergeCell ref="Q20:T20"/>
    <mergeCell ref="U20:X20"/>
    <mergeCell ref="Q21:T21"/>
    <mergeCell ref="U21:X21"/>
    <mergeCell ref="Q22:T22"/>
    <mergeCell ref="U22:X22"/>
    <mergeCell ref="Q17:T17"/>
    <mergeCell ref="U17:X17"/>
    <mergeCell ref="Q18:T18"/>
    <mergeCell ref="U18:X18"/>
    <mergeCell ref="Q19:T19"/>
    <mergeCell ref="U19:X19"/>
    <mergeCell ref="Q23:T23"/>
    <mergeCell ref="U23:X23"/>
    <mergeCell ref="Q24:T24"/>
    <mergeCell ref="U24:X24"/>
    <mergeCell ref="M24:P24"/>
    <mergeCell ref="M25:P25"/>
    <mergeCell ref="M26:P26"/>
    <mergeCell ref="M27:P27"/>
    <mergeCell ref="M28:P28"/>
    <mergeCell ref="M29:P29"/>
    <mergeCell ref="M18:P18"/>
    <mergeCell ref="M19:P19"/>
    <mergeCell ref="M20:P20"/>
    <mergeCell ref="M21:P21"/>
    <mergeCell ref="M22:P22"/>
    <mergeCell ref="M23:P23"/>
    <mergeCell ref="B40:AV40"/>
    <mergeCell ref="A42:D42"/>
    <mergeCell ref="E42:K42"/>
    <mergeCell ref="AD42:AH42"/>
    <mergeCell ref="AI42:AV42"/>
    <mergeCell ref="H12:L12"/>
    <mergeCell ref="H13:L13"/>
    <mergeCell ref="H14:L14"/>
    <mergeCell ref="H15:L15"/>
    <mergeCell ref="H16:L16"/>
    <mergeCell ref="B36:AV36"/>
    <mergeCell ref="B37:AV37"/>
    <mergeCell ref="B38:AV38"/>
    <mergeCell ref="B39:AV39"/>
    <mergeCell ref="AK33:AM33"/>
    <mergeCell ref="AN33:AP33"/>
    <mergeCell ref="AQ33:AS33"/>
    <mergeCell ref="AT33:AV33"/>
    <mergeCell ref="AQ32:AS32"/>
    <mergeCell ref="AT32:AV32"/>
    <mergeCell ref="Y32:AD32"/>
    <mergeCell ref="AE32:AJ32"/>
    <mergeCell ref="AK32:AM32"/>
    <mergeCell ref="AN32:AP32"/>
    <mergeCell ref="A32:G33"/>
    <mergeCell ref="AK31:AM31"/>
    <mergeCell ref="AN31:AP31"/>
    <mergeCell ref="AQ31:AS31"/>
    <mergeCell ref="AT31:AV31"/>
    <mergeCell ref="AQ30:AS30"/>
    <mergeCell ref="AT30:AV30"/>
    <mergeCell ref="AK30:AM30"/>
    <mergeCell ref="AN30:AP30"/>
    <mergeCell ref="A30:G31"/>
    <mergeCell ref="H30:L30"/>
    <mergeCell ref="H31:L31"/>
    <mergeCell ref="H32:L32"/>
    <mergeCell ref="H33:L33"/>
    <mergeCell ref="M30:P30"/>
    <mergeCell ref="M31:P31"/>
    <mergeCell ref="M32:P32"/>
    <mergeCell ref="M33:P33"/>
    <mergeCell ref="Q32:T32"/>
    <mergeCell ref="U32:X32"/>
    <mergeCell ref="Q33:T33"/>
    <mergeCell ref="U33:X33"/>
    <mergeCell ref="Y30:AD30"/>
    <mergeCell ref="AE30:AJ30"/>
    <mergeCell ref="A28:G29"/>
    <mergeCell ref="AK27:AM27"/>
    <mergeCell ref="AN27:AP27"/>
    <mergeCell ref="AQ27:AS27"/>
    <mergeCell ref="AT27:AV27"/>
    <mergeCell ref="AQ26:AS26"/>
    <mergeCell ref="AT26:AV26"/>
    <mergeCell ref="AK26:AM26"/>
    <mergeCell ref="AN26:AP26"/>
    <mergeCell ref="A26:G27"/>
    <mergeCell ref="AK29:AM29"/>
    <mergeCell ref="AN29:AP29"/>
    <mergeCell ref="AQ29:AS29"/>
    <mergeCell ref="AT29:AV29"/>
    <mergeCell ref="AQ28:AS28"/>
    <mergeCell ref="AT28:AV28"/>
    <mergeCell ref="Y28:AD28"/>
    <mergeCell ref="AE28:AJ28"/>
    <mergeCell ref="AK28:AM28"/>
    <mergeCell ref="AN28:AP28"/>
    <mergeCell ref="H29:L29"/>
    <mergeCell ref="H26:L26"/>
    <mergeCell ref="H27:L27"/>
    <mergeCell ref="H28:L28"/>
    <mergeCell ref="A24:G25"/>
    <mergeCell ref="AK23:AM23"/>
    <mergeCell ref="AN23:AP23"/>
    <mergeCell ref="AQ23:AS23"/>
    <mergeCell ref="AT23:AV23"/>
    <mergeCell ref="AQ22:AS22"/>
    <mergeCell ref="AT22:AV22"/>
    <mergeCell ref="AK22:AM22"/>
    <mergeCell ref="AN22:AP22"/>
    <mergeCell ref="A22:G23"/>
    <mergeCell ref="AK25:AM25"/>
    <mergeCell ref="AN25:AP25"/>
    <mergeCell ref="AQ25:AS25"/>
    <mergeCell ref="AT25:AV25"/>
    <mergeCell ref="AQ24:AS24"/>
    <mergeCell ref="AT24:AV24"/>
    <mergeCell ref="Y24:AD24"/>
    <mergeCell ref="AE24:AJ24"/>
    <mergeCell ref="AK24:AM24"/>
    <mergeCell ref="AN24:AP24"/>
    <mergeCell ref="H23:L23"/>
    <mergeCell ref="H24:L24"/>
    <mergeCell ref="H25:L25"/>
    <mergeCell ref="H22:L22"/>
    <mergeCell ref="A20:G21"/>
    <mergeCell ref="AK19:AM19"/>
    <mergeCell ref="AN19:AP19"/>
    <mergeCell ref="AQ19:AS19"/>
    <mergeCell ref="AT19:AV19"/>
    <mergeCell ref="AQ18:AS18"/>
    <mergeCell ref="AT18:AV18"/>
    <mergeCell ref="AK18:AM18"/>
    <mergeCell ref="AN18:AP18"/>
    <mergeCell ref="A18:G19"/>
    <mergeCell ref="AK21:AM21"/>
    <mergeCell ref="AN21:AP21"/>
    <mergeCell ref="AQ21:AS21"/>
    <mergeCell ref="AT21:AV21"/>
    <mergeCell ref="AQ20:AS20"/>
    <mergeCell ref="AT20:AV20"/>
    <mergeCell ref="Y20:AD20"/>
    <mergeCell ref="AE20:AJ20"/>
    <mergeCell ref="AK20:AM20"/>
    <mergeCell ref="AN20:AP20"/>
    <mergeCell ref="H18:L18"/>
    <mergeCell ref="H19:L19"/>
    <mergeCell ref="H20:L20"/>
    <mergeCell ref="H21:L21"/>
    <mergeCell ref="AK17:AM17"/>
    <mergeCell ref="AN17:AP17"/>
    <mergeCell ref="AQ17:AS17"/>
    <mergeCell ref="AT17:AV17"/>
    <mergeCell ref="AQ16:AS16"/>
    <mergeCell ref="AT16:AV16"/>
    <mergeCell ref="AK16:AM16"/>
    <mergeCell ref="AN16:AP16"/>
    <mergeCell ref="A16:G17"/>
    <mergeCell ref="M16:P16"/>
    <mergeCell ref="M17:P17"/>
    <mergeCell ref="H17:L17"/>
    <mergeCell ref="Q16:T16"/>
    <mergeCell ref="U16:X16"/>
    <mergeCell ref="Y16:AD16"/>
    <mergeCell ref="AE16:AJ16"/>
    <mergeCell ref="A14:G15"/>
    <mergeCell ref="M14:P14"/>
    <mergeCell ref="M15:P15"/>
    <mergeCell ref="Q14:T14"/>
    <mergeCell ref="U14:X14"/>
    <mergeCell ref="Q15:T15"/>
    <mergeCell ref="U15:X15"/>
    <mergeCell ref="Y14:AD14"/>
    <mergeCell ref="AE14:AJ14"/>
    <mergeCell ref="AC15:AD15"/>
    <mergeCell ref="AE15:AF15"/>
    <mergeCell ref="AG15:AH15"/>
    <mergeCell ref="AI15:AJ15"/>
    <mergeCell ref="AK15:AM15"/>
    <mergeCell ref="AN15:AP15"/>
    <mergeCell ref="AQ15:AS15"/>
    <mergeCell ref="AT15:AV15"/>
    <mergeCell ref="AQ14:AS14"/>
    <mergeCell ref="AT14:AV14"/>
    <mergeCell ref="AK14:AM14"/>
    <mergeCell ref="AN14:AP14"/>
    <mergeCell ref="AE10:AJ11"/>
    <mergeCell ref="AQ13:AS13"/>
    <mergeCell ref="AT13:AV13"/>
    <mergeCell ref="AQ12:AS12"/>
    <mergeCell ref="AT12:AV12"/>
    <mergeCell ref="AE12:AJ12"/>
    <mergeCell ref="AK12:AM12"/>
    <mergeCell ref="AK13:AM13"/>
    <mergeCell ref="AN12:AP12"/>
    <mergeCell ref="AN13:AP13"/>
    <mergeCell ref="AK10:AM11"/>
    <mergeCell ref="AN10:AP11"/>
    <mergeCell ref="AQ10:AS11"/>
    <mergeCell ref="AX9:CF9"/>
    <mergeCell ref="AW1:CF1"/>
    <mergeCell ref="A12:G13"/>
    <mergeCell ref="Q10:T11"/>
    <mergeCell ref="A10:G11"/>
    <mergeCell ref="H10:L11"/>
    <mergeCell ref="Z5:AV5"/>
    <mergeCell ref="A7:E7"/>
    <mergeCell ref="F7:P7"/>
    <mergeCell ref="A9:AV9"/>
    <mergeCell ref="M10:P11"/>
    <mergeCell ref="AT10:AV11"/>
    <mergeCell ref="M12:P12"/>
    <mergeCell ref="M13:P13"/>
    <mergeCell ref="Q12:T12"/>
    <mergeCell ref="U12:X12"/>
    <mergeCell ref="Q13:T13"/>
    <mergeCell ref="U13:X13"/>
    <mergeCell ref="U10:X11"/>
    <mergeCell ref="Y10:AD11"/>
    <mergeCell ref="Y12:AD12"/>
    <mergeCell ref="AC13:AD13"/>
    <mergeCell ref="Y13:Z13"/>
    <mergeCell ref="AA13:AB13"/>
    <mergeCell ref="BR10:BV11"/>
    <mergeCell ref="BW10:CA11"/>
    <mergeCell ref="CB10:CF11"/>
    <mergeCell ref="BR12:BV13"/>
    <mergeCell ref="BW12:CA13"/>
    <mergeCell ref="CB12:CF13"/>
    <mergeCell ref="BR14:BV15"/>
    <mergeCell ref="BW14:CA15"/>
    <mergeCell ref="CB14:CF15"/>
    <mergeCell ref="BR16:BV17"/>
    <mergeCell ref="BW16:CA17"/>
    <mergeCell ref="CB16:CF17"/>
    <mergeCell ref="BR18:BV19"/>
    <mergeCell ref="BW18:CA19"/>
    <mergeCell ref="CB18:CF19"/>
    <mergeCell ref="BR20:BV21"/>
    <mergeCell ref="BW20:CA21"/>
    <mergeCell ref="CB20:CF21"/>
    <mergeCell ref="BR22:BV23"/>
    <mergeCell ref="BW22:CA23"/>
    <mergeCell ref="CB22:CF23"/>
    <mergeCell ref="BR24:BV25"/>
    <mergeCell ref="BW24:CA25"/>
    <mergeCell ref="CB24:CF25"/>
    <mergeCell ref="BR26:BV27"/>
    <mergeCell ref="BW26:CA27"/>
    <mergeCell ref="CB26:CF27"/>
    <mergeCell ref="AX37:BQ37"/>
    <mergeCell ref="BR28:BV29"/>
    <mergeCell ref="BW28:CA29"/>
    <mergeCell ref="CB28:CF29"/>
    <mergeCell ref="BR30:BV31"/>
    <mergeCell ref="BW30:CA31"/>
    <mergeCell ref="CB30:CF31"/>
    <mergeCell ref="BR32:BV33"/>
    <mergeCell ref="BW32:CA33"/>
    <mergeCell ref="CB32:CF33"/>
    <mergeCell ref="AX28:BB29"/>
    <mergeCell ref="AX30:BB31"/>
    <mergeCell ref="AX32:BB33"/>
    <mergeCell ref="BM30:BQ31"/>
    <mergeCell ref="BH32:BL33"/>
    <mergeCell ref="BM32:BQ33"/>
    <mergeCell ref="AX34:BQ34"/>
    <mergeCell ref="AX35:BQ36"/>
    <mergeCell ref="BC30:BG31"/>
    <mergeCell ref="BC32:BG33"/>
    <mergeCell ref="BH30:BL31"/>
    <mergeCell ref="BC28:BG29"/>
    <mergeCell ref="BH28:BL29"/>
    <mergeCell ref="BM28:BQ29"/>
  </mergeCells>
  <conditionalFormatting sqref="M13:AV13 M15:AV15 M17:AV17 M19:AV19 M21:AV21 M23:AV23 M25:AV25 M27:AV27 M29:AV29 M31:AV31 M33:AV33">
    <cfRule type="expression" dxfId="80" priority="122">
      <formula>NOT(ISBLANK($A12))</formula>
    </cfRule>
  </conditionalFormatting>
  <conditionalFormatting sqref="H13">
    <cfRule type="expression" dxfId="79" priority="115">
      <formula>ISBLANK($A12)</formula>
    </cfRule>
  </conditionalFormatting>
  <conditionalFormatting sqref="F7:P7 E42:K42 AI42">
    <cfRule type="containsBlanks" dxfId="78" priority="112">
      <formula>LEN(TRIM(E7))=0</formula>
    </cfRule>
  </conditionalFormatting>
  <conditionalFormatting sqref="M12:AS12 M14:AS14 M16:AS16 M18:AS18 M20:AS20 M22:AS22 M24:AS24 M26:AS26 M28:AS28 M30:AS30 M32:AS32">
    <cfRule type="expression" dxfId="77" priority="123">
      <formula>NOT(ISBLANK(OFFSET($A11,1,0)))</formula>
    </cfRule>
  </conditionalFormatting>
  <conditionalFormatting sqref="H30">
    <cfRule type="expression" dxfId="76" priority="87">
      <formula>ISBLANK($A30)</formula>
    </cfRule>
  </conditionalFormatting>
  <conditionalFormatting sqref="H31">
    <cfRule type="expression" dxfId="75" priority="86">
      <formula>ISBLANK($A30)</formula>
    </cfRule>
  </conditionalFormatting>
  <conditionalFormatting sqref="H14">
    <cfRule type="expression" dxfId="74" priority="103">
      <formula>ISBLANK($A14)</formula>
    </cfRule>
  </conditionalFormatting>
  <conditionalFormatting sqref="H15">
    <cfRule type="expression" dxfId="73" priority="102">
      <formula>ISBLANK($A14)</formula>
    </cfRule>
  </conditionalFormatting>
  <conditionalFormatting sqref="H16">
    <cfRule type="expression" dxfId="72" priority="101">
      <formula>ISBLANK($A16)</formula>
    </cfRule>
  </conditionalFormatting>
  <conditionalFormatting sqref="H17">
    <cfRule type="expression" dxfId="71" priority="100">
      <formula>ISBLANK($A16)</formula>
    </cfRule>
  </conditionalFormatting>
  <conditionalFormatting sqref="H18">
    <cfRule type="expression" dxfId="70" priority="99">
      <formula>ISBLANK($A18)</formula>
    </cfRule>
  </conditionalFormatting>
  <conditionalFormatting sqref="H19">
    <cfRule type="expression" dxfId="69" priority="98">
      <formula>ISBLANK($A18)</formula>
    </cfRule>
  </conditionalFormatting>
  <conditionalFormatting sqref="H20">
    <cfRule type="expression" dxfId="68" priority="97">
      <formula>ISBLANK($A20)</formula>
    </cfRule>
  </conditionalFormatting>
  <conditionalFormatting sqref="H21">
    <cfRule type="expression" dxfId="67" priority="96">
      <formula>ISBLANK($A20)</formula>
    </cfRule>
  </conditionalFormatting>
  <conditionalFormatting sqref="H22">
    <cfRule type="expression" dxfId="66" priority="95">
      <formula>ISBLANK($A22)</formula>
    </cfRule>
  </conditionalFormatting>
  <conditionalFormatting sqref="H23">
    <cfRule type="expression" dxfId="65" priority="94">
      <formula>ISBLANK($A22)</formula>
    </cfRule>
  </conditionalFormatting>
  <conditionalFormatting sqref="H24">
    <cfRule type="expression" dxfId="64" priority="93">
      <formula>ISBLANK($A24)</formula>
    </cfRule>
  </conditionalFormatting>
  <conditionalFormatting sqref="H25">
    <cfRule type="expression" dxfId="63" priority="92">
      <formula>ISBLANK($A24)</formula>
    </cfRule>
  </conditionalFormatting>
  <conditionalFormatting sqref="H26">
    <cfRule type="expression" dxfId="62" priority="91">
      <formula>ISBLANK($A26)</formula>
    </cfRule>
  </conditionalFormatting>
  <conditionalFormatting sqref="H27">
    <cfRule type="expression" dxfId="61" priority="90">
      <formula>ISBLANK($A26)</formula>
    </cfRule>
  </conditionalFormatting>
  <conditionalFormatting sqref="H28">
    <cfRule type="expression" dxfId="60" priority="89">
      <formula>ISBLANK($A28)</formula>
    </cfRule>
  </conditionalFormatting>
  <conditionalFormatting sqref="H29">
    <cfRule type="expression" dxfId="59" priority="88">
      <formula>ISBLANK($A28)</formula>
    </cfRule>
  </conditionalFormatting>
  <conditionalFormatting sqref="H32">
    <cfRule type="expression" dxfId="58" priority="85">
      <formula>ISBLANK($A32)</formula>
    </cfRule>
  </conditionalFormatting>
  <conditionalFormatting sqref="H33">
    <cfRule type="expression" dxfId="57" priority="84">
      <formula>ISBLANK($A32)</formula>
    </cfRule>
  </conditionalFormatting>
  <conditionalFormatting sqref="M12 Y12 M14 Y14 M16 Y16 M18 Y18 M20 Y20 M22 Y22 M24 Y24 M26 Y26 M28 Y28 M30 Y30 M32 Y32 AN12 AQ12 AN14 AQ14 AN16 AQ16 AN18 AQ18 AN20 AQ20 AN22:AS22 AN24:AS24 AN26:AS26 AN28:AS28 AN30:AS30 AN32:AS32">
    <cfRule type="notContainsBlanks" dxfId="56" priority="121">
      <formula>LEN(TRIM(M12))&gt;0</formula>
    </cfRule>
  </conditionalFormatting>
  <conditionalFormatting sqref="Q13 U13 AE13:AK13 Q15:X15 Q17:X17 Q19:X19 Q21:X21 Q23:X23 Q25:X25 Q27:X27 Q29:X29 Q31:X31 Q33:X33 AE15:AM15 AE17:AM17 AE19:AM19 AE21:AM21 AE23:AM23 AE25:AM25 AE27:AM27 AE29:AM29 AE31:AM31 AE33:AM33">
    <cfRule type="notContainsBlanks" dxfId="55" priority="117">
      <formula>LEN(TRIM(Q13))&gt;0</formula>
    </cfRule>
  </conditionalFormatting>
  <conditionalFormatting sqref="M13 Y13:AD13 AN13:AV13 AN15:AV15 AN17:AV17 AN19:AV19 AN21:AV21 AN23:AV23 AN25:AV25 AN27:AV27 AN29:AV29 AN31:AV31 AN33:AV33 M15 M17 M19 M21 M23 M25 M27 M29 M31 M33 Y15:AD15 Y17:AD17 Y19:AD19 Y21:AD21 Y23:AD23 Y25:AD25 Y27:AD27 Y29:AD29 Y31:AD31 Y33:AD33">
    <cfRule type="notContainsBlanks" dxfId="54" priority="118">
      <formula>LEN(TRIM(M13))&gt;0</formula>
    </cfRule>
  </conditionalFormatting>
  <conditionalFormatting sqref="Q12 U12 AE12 AK12 Q14:X14 AE14:AM14 Q16:X16 AE16:AM16 Q18:X18 AE18:AM18 Q20:X20 AE20:AM20 Q22:X22 AE22:AM22 Q24:X24 AE24:AM24 Q26:X26 AE26:AM26 Q28:X28 AE28:AM28 Q30:X30 AE30:AM30 Q32:X32 AE32:AM32">
    <cfRule type="notContainsBlanks" dxfId="53" priority="120">
      <formula>LEN(TRIM(Q12))&gt;0</formula>
    </cfRule>
  </conditionalFormatting>
  <conditionalFormatting sqref="Q12:X12 AE12:AM12 Q14:X14 AE14:AM14 Q16:X16 AE16:AM16 Q18:X18 AE18:AM18 Q20:X20 AE20:AM20 Q22:X22 AE22:AM22 Q24:X24 AE24:AM24 Q26:X26 AE26:AM26 Q28:X28 AE28:AM28 Q30:X30 AE30:AM30 Q32:X32 AE32:AM32">
    <cfRule type="expression" dxfId="52" priority="119">
      <formula>ISBLANK($A12)</formula>
    </cfRule>
  </conditionalFormatting>
  <conditionalFormatting sqref="H12">
    <cfRule type="expression" dxfId="51" priority="61">
      <formula>ISBLANK($A12)</formula>
    </cfRule>
  </conditionalFormatting>
  <conditionalFormatting sqref="AX34:AX35">
    <cfRule type="expression" dxfId="50" priority="60">
      <formula>#REF!="N/A"</formula>
    </cfRule>
  </conditionalFormatting>
  <conditionalFormatting sqref="BH12:BQ33">
    <cfRule type="notContainsBlanks" dxfId="49" priority="57">
      <formula>LEN(TRIM(BH12))&gt;0</formula>
    </cfRule>
  </conditionalFormatting>
  <conditionalFormatting sqref="CB12:CF33">
    <cfRule type="containsBlanks" dxfId="48" priority="51">
      <formula>LEN(TRIM(CB12))=0</formula>
    </cfRule>
    <cfRule type="cellIs" dxfId="47" priority="53" operator="notBetween">
      <formula>0.9</formula>
      <formula>1</formula>
    </cfRule>
  </conditionalFormatting>
  <conditionalFormatting sqref="AX37">
    <cfRule type="expression" dxfId="46" priority="52">
      <formula>#REF!="N/A"</formula>
    </cfRule>
  </conditionalFormatting>
  <conditionalFormatting sqref="AT12:AV12">
    <cfRule type="expression" dxfId="45" priority="45">
      <formula>NOT(ISBLANK(OFFSET($A11,1,0)))</formula>
    </cfRule>
  </conditionalFormatting>
  <conditionalFormatting sqref="AT12">
    <cfRule type="notContainsBlanks" dxfId="44" priority="44">
      <formula>LEN(TRIM(AT12))&gt;0</formula>
    </cfRule>
  </conditionalFormatting>
  <conditionalFormatting sqref="AT14:AV14">
    <cfRule type="expression" dxfId="43" priority="43">
      <formula>NOT(ISBLANK(OFFSET($A13,1,0)))</formula>
    </cfRule>
  </conditionalFormatting>
  <conditionalFormatting sqref="AT14">
    <cfRule type="notContainsBlanks" dxfId="42" priority="42">
      <formula>LEN(TRIM(AT14))&gt;0</formula>
    </cfRule>
  </conditionalFormatting>
  <conditionalFormatting sqref="AT16:AV16">
    <cfRule type="expression" dxfId="41" priority="41">
      <formula>NOT(ISBLANK(OFFSET($A15,1,0)))</formula>
    </cfRule>
  </conditionalFormatting>
  <conditionalFormatting sqref="AT16">
    <cfRule type="notContainsBlanks" dxfId="40" priority="40">
      <formula>LEN(TRIM(AT16))&gt;0</formula>
    </cfRule>
  </conditionalFormatting>
  <conditionalFormatting sqref="AT18:AV18">
    <cfRule type="expression" dxfId="39" priority="39">
      <formula>NOT(ISBLANK(OFFSET($A17,1,0)))</formula>
    </cfRule>
  </conditionalFormatting>
  <conditionalFormatting sqref="AT18">
    <cfRule type="notContainsBlanks" dxfId="38" priority="38">
      <formula>LEN(TRIM(AT18))&gt;0</formula>
    </cfRule>
  </conditionalFormatting>
  <conditionalFormatting sqref="AT20:AV20">
    <cfRule type="expression" dxfId="37" priority="37">
      <formula>NOT(ISBLANK(OFFSET($A19,1,0)))</formula>
    </cfRule>
  </conditionalFormatting>
  <conditionalFormatting sqref="AT20">
    <cfRule type="notContainsBlanks" dxfId="36" priority="36">
      <formula>LEN(TRIM(AT20))&gt;0</formula>
    </cfRule>
  </conditionalFormatting>
  <conditionalFormatting sqref="AT22:AV22">
    <cfRule type="expression" dxfId="35" priority="35">
      <formula>NOT(ISBLANK(OFFSET($A21,1,0)))</formula>
    </cfRule>
  </conditionalFormatting>
  <conditionalFormatting sqref="AT22">
    <cfRule type="notContainsBlanks" dxfId="34" priority="34">
      <formula>LEN(TRIM(AT22))&gt;0</formula>
    </cfRule>
  </conditionalFormatting>
  <conditionalFormatting sqref="AT24:AV24">
    <cfRule type="expression" dxfId="33" priority="33">
      <formula>NOT(ISBLANK(OFFSET($A23,1,0)))</formula>
    </cfRule>
  </conditionalFormatting>
  <conditionalFormatting sqref="AT24">
    <cfRule type="notContainsBlanks" dxfId="32" priority="32">
      <formula>LEN(TRIM(AT24))&gt;0</formula>
    </cfRule>
  </conditionalFormatting>
  <conditionalFormatting sqref="AT26:AV26">
    <cfRule type="expression" dxfId="31" priority="31">
      <formula>NOT(ISBLANK(OFFSET($A25,1,0)))</formula>
    </cfRule>
  </conditionalFormatting>
  <conditionalFormatting sqref="AT26">
    <cfRule type="notContainsBlanks" dxfId="30" priority="30">
      <formula>LEN(TRIM(AT26))&gt;0</formula>
    </cfRule>
  </conditionalFormatting>
  <conditionalFormatting sqref="AT28:AV28">
    <cfRule type="expression" dxfId="29" priority="29">
      <formula>NOT(ISBLANK(OFFSET($A27,1,0)))</formula>
    </cfRule>
  </conditionalFormatting>
  <conditionalFormatting sqref="AT28">
    <cfRule type="notContainsBlanks" dxfId="28" priority="28">
      <formula>LEN(TRIM(AT28))&gt;0</formula>
    </cfRule>
  </conditionalFormatting>
  <conditionalFormatting sqref="AT30:AV30">
    <cfRule type="expression" dxfId="27" priority="27">
      <formula>NOT(ISBLANK(OFFSET($A29,1,0)))</formula>
    </cfRule>
  </conditionalFormatting>
  <conditionalFormatting sqref="AT30">
    <cfRule type="notContainsBlanks" dxfId="26" priority="26">
      <formula>LEN(TRIM(AT30))&gt;0</formula>
    </cfRule>
  </conditionalFormatting>
  <conditionalFormatting sqref="AT32:AV32">
    <cfRule type="expression" dxfId="25" priority="25">
      <formula>NOT(ISBLANK(OFFSET($A31,1,0)))</formula>
    </cfRule>
  </conditionalFormatting>
  <conditionalFormatting sqref="AT32">
    <cfRule type="notContainsBlanks" dxfId="24" priority="24">
      <formula>LEN(TRIM(AT32))&gt;0</formula>
    </cfRule>
  </conditionalFormatting>
  <conditionalFormatting sqref="Y13:Z13 AE13:AF13">
    <cfRule type="expression" dxfId="23" priority="22">
      <formula>$AK13=1</formula>
    </cfRule>
  </conditionalFormatting>
  <conditionalFormatting sqref="AC13:AD13 AI13:AJ13">
    <cfRule type="expression" dxfId="22" priority="21">
      <formula>$AK13=1</formula>
    </cfRule>
  </conditionalFormatting>
  <conditionalFormatting sqref="Y15:Z15 AE15:AF15">
    <cfRule type="expression" dxfId="21" priority="20">
      <formula>$AK15=1</formula>
    </cfRule>
  </conditionalFormatting>
  <conditionalFormatting sqref="AC15:AD15 AI15:AJ15">
    <cfRule type="expression" dxfId="20" priority="19">
      <formula>$AK15=1</formula>
    </cfRule>
  </conditionalFormatting>
  <conditionalFormatting sqref="Y17:Z17 AE17:AF17">
    <cfRule type="expression" dxfId="19" priority="18">
      <formula>$AK17=1</formula>
    </cfRule>
  </conditionalFormatting>
  <conditionalFormatting sqref="AC17:AD17 AI17:AJ17">
    <cfRule type="expression" dxfId="18" priority="17">
      <formula>$AK17=1</formula>
    </cfRule>
  </conditionalFormatting>
  <conditionalFormatting sqref="Y19:Z19 AE19:AF19">
    <cfRule type="expression" dxfId="17" priority="16">
      <formula>$AK19=1</formula>
    </cfRule>
  </conditionalFormatting>
  <conditionalFormatting sqref="AC19:AD19 AI19:AJ19">
    <cfRule type="expression" dxfId="16" priority="15">
      <formula>$AK19=1</formula>
    </cfRule>
  </conditionalFormatting>
  <conditionalFormatting sqref="Y21:Z21 AE21:AF21">
    <cfRule type="expression" dxfId="15" priority="14">
      <formula>$AK21=1</formula>
    </cfRule>
  </conditionalFormatting>
  <conditionalFormatting sqref="AC21:AD21 AI21:AJ21">
    <cfRule type="expression" dxfId="14" priority="13">
      <formula>$AK21=1</formula>
    </cfRule>
  </conditionalFormatting>
  <conditionalFormatting sqref="Y23:Z23 AE23:AF23">
    <cfRule type="expression" dxfId="13" priority="12">
      <formula>$AK23=1</formula>
    </cfRule>
  </conditionalFormatting>
  <conditionalFormatting sqref="AC23:AD23 AI23:AJ23">
    <cfRule type="expression" dxfId="12" priority="11">
      <formula>$AK23=1</formula>
    </cfRule>
  </conditionalFormatting>
  <conditionalFormatting sqref="Y25:Z25 AE25:AF25">
    <cfRule type="expression" dxfId="11" priority="10">
      <formula>$AK25=1</formula>
    </cfRule>
  </conditionalFormatting>
  <conditionalFormatting sqref="AC25:AD25 AI25:AJ25">
    <cfRule type="expression" dxfId="10" priority="9">
      <formula>$AK25=1</formula>
    </cfRule>
  </conditionalFormatting>
  <conditionalFormatting sqref="Y27:Z27 AE27:AF27">
    <cfRule type="expression" dxfId="9" priority="8">
      <formula>$AK27=1</formula>
    </cfRule>
  </conditionalFormatting>
  <conditionalFormatting sqref="AC27:AD27 AI27:AJ27">
    <cfRule type="expression" dxfId="8" priority="7">
      <formula>$AK27=1</formula>
    </cfRule>
  </conditionalFormatting>
  <conditionalFormatting sqref="Y29:Z29 AE29:AF29">
    <cfRule type="expression" dxfId="7" priority="6">
      <formula>$AK29=1</formula>
    </cfRule>
  </conditionalFormatting>
  <conditionalFormatting sqref="AC29:AD29 AI29:AJ29">
    <cfRule type="expression" dxfId="6" priority="5">
      <formula>$AK29=1</formula>
    </cfRule>
  </conditionalFormatting>
  <conditionalFormatting sqref="Y31:Z31 AE31:AF31">
    <cfRule type="expression" dxfId="5" priority="4">
      <formula>$AK31=1</formula>
    </cfRule>
  </conditionalFormatting>
  <conditionalFormatting sqref="AC31:AD31 AI31:AJ31">
    <cfRule type="expression" dxfId="4" priority="3">
      <formula>$AK31=1</formula>
    </cfRule>
  </conditionalFormatting>
  <conditionalFormatting sqref="Y33:Z33 AE33:AF33">
    <cfRule type="expression" dxfId="3" priority="2">
      <formula>$AK33=1</formula>
    </cfRule>
  </conditionalFormatting>
  <conditionalFormatting sqref="AC33:AD33 AI33:AJ33">
    <cfRule type="expression" dxfId="2" priority="1">
      <formula>$AK33=1</formula>
    </cfRule>
  </conditionalFormatting>
  <dataValidations disablePrompts="1" count="1">
    <dataValidation type="whole" allowBlank="1" showInputMessage="1" showErrorMessage="1" error="This Remarks section is limited to 5." sqref="A36:A40" xr:uid="{00000000-0002-0000-1E00-000000000000}">
      <formula1>1</formula1>
      <formula2>5</formula2>
    </dataValidation>
  </dataValidations>
  <printOptions horizontalCentered="1"/>
  <pageMargins left="0.5" right="0.5" top="0.5" bottom="0.5" header="0" footer="0.25"/>
  <pageSetup scale="97" orientation="landscape" r:id="rId1"/>
  <headerFooter>
    <oddHeader>&amp;L&amp;6&amp;K00+000&amp;A</oddHeader>
    <oddFooter>&amp;C&amp;8&amp;K002060© 2016 - 2021 Campos Engineering, Inc.</oddFooter>
  </headerFooter>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1">
    <pageSetUpPr fitToPage="1"/>
  </sheetPr>
  <dimension ref="A1:BV62"/>
  <sheetViews>
    <sheetView zoomScaleNormal="100" workbookViewId="0">
      <selection activeCell="F20" sqref="F20:Q20"/>
    </sheetView>
  </sheetViews>
  <sheetFormatPr defaultColWidth="0" defaultRowHeight="12" zeroHeight="1" x14ac:dyDescent="0.2"/>
  <cols>
    <col min="1" max="1" width="2.7109375" style="292" customWidth="1"/>
    <col min="2" max="16" width="2.7109375" style="34" customWidth="1"/>
    <col min="17" max="17" width="2.7109375" style="291" customWidth="1"/>
    <col min="18" max="35" width="2.7109375" style="1" customWidth="1"/>
    <col min="36" max="36" width="2.7109375" style="174" customWidth="1"/>
    <col min="37" max="74" width="2.7109375" style="1" hidden="1" customWidth="1"/>
    <col min="75" max="16384" width="9.140625" style="1" hidden="1"/>
  </cols>
  <sheetData>
    <row r="1" spans="1:71" x14ac:dyDescent="0.2">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311"/>
      <c r="AK1" s="305"/>
      <c r="AL1" s="305"/>
      <c r="AM1" s="305"/>
      <c r="AN1" s="305"/>
      <c r="AO1" s="305"/>
      <c r="AP1" s="305"/>
      <c r="AQ1" s="305"/>
      <c r="AR1" s="305"/>
      <c r="AS1" s="305"/>
      <c r="AT1" s="305"/>
      <c r="AU1" s="305"/>
      <c r="AV1" s="305"/>
      <c r="AW1" s="305"/>
      <c r="AX1" s="305"/>
      <c r="AY1" s="305"/>
      <c r="AZ1" s="305"/>
      <c r="BA1" s="305"/>
      <c r="BB1" s="305"/>
      <c r="BC1" s="305"/>
      <c r="BD1" s="305"/>
      <c r="BE1" s="305"/>
      <c r="BF1" s="305"/>
      <c r="BG1" s="305"/>
      <c r="BH1" s="305"/>
      <c r="BI1" s="305"/>
      <c r="BJ1" s="305"/>
      <c r="BK1" s="305"/>
      <c r="BL1" s="305"/>
      <c r="BM1" s="305"/>
      <c r="BN1" s="305"/>
      <c r="BO1" s="305"/>
      <c r="BP1" s="305"/>
      <c r="BQ1" s="305"/>
      <c r="BR1" s="305"/>
      <c r="BS1" s="305"/>
    </row>
    <row r="2" spans="1:71" x14ac:dyDescent="0.2">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1"/>
      <c r="AJ2" s="302"/>
      <c r="AK2" s="301"/>
      <c r="AL2" s="301"/>
      <c r="AM2" s="301"/>
      <c r="AN2" s="301"/>
      <c r="AO2" s="301"/>
      <c r="AP2" s="301"/>
      <c r="AQ2" s="301"/>
      <c r="AR2" s="301"/>
      <c r="AS2" s="301"/>
      <c r="AT2" s="301"/>
      <c r="AU2" s="301"/>
      <c r="AV2" s="301"/>
      <c r="AW2" s="301"/>
      <c r="AX2" s="301"/>
      <c r="AY2" s="301"/>
      <c r="AZ2" s="301"/>
      <c r="BA2" s="301"/>
      <c r="BB2" s="301"/>
      <c r="BC2" s="301"/>
      <c r="BD2" s="301"/>
      <c r="BE2" s="301"/>
      <c r="BF2" s="301"/>
      <c r="BG2" s="301"/>
      <c r="BH2" s="301"/>
      <c r="BI2" s="301"/>
      <c r="BJ2" s="301"/>
      <c r="BK2" s="301"/>
      <c r="BL2" s="301"/>
      <c r="BM2" s="301"/>
      <c r="BN2" s="301"/>
      <c r="BO2" s="301"/>
      <c r="BP2" s="301"/>
      <c r="BQ2" s="301"/>
      <c r="BR2" s="301"/>
      <c r="BS2" s="301"/>
    </row>
    <row r="3" spans="1:71" x14ac:dyDescent="0.2">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302"/>
      <c r="AK3" s="305"/>
      <c r="AL3" s="305"/>
      <c r="AM3" s="305"/>
      <c r="AN3" s="305"/>
      <c r="AO3" s="305"/>
      <c r="AP3" s="305"/>
      <c r="AQ3" s="305"/>
      <c r="AR3" s="305"/>
      <c r="AS3" s="305"/>
      <c r="AT3" s="305"/>
      <c r="AU3" s="305"/>
      <c r="AV3" s="305"/>
      <c r="AW3" s="305"/>
      <c r="AX3" s="305"/>
      <c r="AY3" s="305"/>
      <c r="AZ3" s="301"/>
      <c r="BA3" s="301"/>
      <c r="BB3" s="301"/>
      <c r="BC3" s="301"/>
      <c r="BD3" s="301"/>
      <c r="BE3" s="301"/>
      <c r="BF3" s="301"/>
      <c r="BG3" s="301"/>
      <c r="BH3" s="301"/>
      <c r="BI3" s="301"/>
      <c r="BJ3" s="301"/>
      <c r="BK3" s="301"/>
      <c r="BL3" s="301"/>
      <c r="BM3" s="301"/>
      <c r="BN3" s="301"/>
      <c r="BO3" s="301"/>
      <c r="BP3" s="301"/>
      <c r="BQ3" s="301"/>
      <c r="BR3" s="301"/>
      <c r="BS3" s="301"/>
    </row>
    <row r="4" spans="1:71" x14ac:dyDescent="0.2">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302"/>
      <c r="AK4" s="301"/>
      <c r="AL4" s="301"/>
      <c r="AM4" s="301"/>
      <c r="AN4" s="303"/>
      <c r="AO4" s="303"/>
      <c r="AP4" s="303"/>
      <c r="AQ4" s="303"/>
      <c r="AR4" s="303"/>
      <c r="AS4" s="303"/>
      <c r="AT4" s="303"/>
      <c r="AU4" s="303"/>
      <c r="AV4" s="303"/>
      <c r="AW4" s="303"/>
      <c r="AX4" s="303"/>
      <c r="AY4" s="303"/>
      <c r="AZ4" s="301"/>
      <c r="BA4" s="301"/>
      <c r="BB4" s="301"/>
      <c r="BC4" s="301"/>
      <c r="BD4" s="301"/>
      <c r="BE4" s="301"/>
      <c r="BF4" s="301"/>
      <c r="BG4" s="301"/>
      <c r="BH4" s="301"/>
      <c r="BI4" s="301"/>
      <c r="BJ4" s="301"/>
      <c r="BK4" s="301"/>
      <c r="BL4" s="301"/>
      <c r="BM4" s="301"/>
      <c r="BN4" s="301"/>
      <c r="BO4" s="301"/>
      <c r="BP4" s="301"/>
      <c r="BQ4" s="301"/>
      <c r="BR4" s="301"/>
      <c r="BS4" s="301"/>
    </row>
    <row r="5" spans="1:71" ht="15.75" x14ac:dyDescent="0.25">
      <c r="A5" s="309"/>
      <c r="B5" s="309"/>
      <c r="C5" s="309"/>
      <c r="D5" s="309"/>
      <c r="E5" s="309"/>
      <c r="F5" s="309"/>
      <c r="G5" s="309"/>
      <c r="H5" s="309"/>
      <c r="I5" s="309"/>
      <c r="J5" s="309"/>
      <c r="K5" s="309"/>
      <c r="L5" s="309"/>
      <c r="M5" s="2690" t="s">
        <v>607</v>
      </c>
      <c r="N5" s="2690"/>
      <c r="O5" s="2690"/>
      <c r="P5" s="2690"/>
      <c r="Q5" s="2690"/>
      <c r="R5" s="2690"/>
      <c r="S5" s="2690"/>
      <c r="T5" s="2690"/>
      <c r="U5" s="2690"/>
      <c r="V5" s="2690"/>
      <c r="W5" s="2690"/>
      <c r="X5" s="2690"/>
      <c r="Y5" s="2690"/>
      <c r="Z5" s="2690"/>
      <c r="AA5" s="2690"/>
      <c r="AB5" s="2690"/>
      <c r="AC5" s="2690"/>
      <c r="AD5" s="2690"/>
      <c r="AE5" s="2690"/>
      <c r="AF5" s="2690"/>
      <c r="AG5" s="2690"/>
      <c r="AH5" s="2690"/>
      <c r="AI5" s="2690"/>
      <c r="AJ5" s="302"/>
      <c r="AK5" s="303"/>
      <c r="AL5" s="303"/>
      <c r="AM5" s="303"/>
      <c r="AN5" s="303"/>
      <c r="AO5" s="303"/>
      <c r="AP5" s="303"/>
      <c r="AQ5" s="303"/>
      <c r="AR5" s="303"/>
      <c r="AS5" s="303"/>
      <c r="AT5" s="303"/>
      <c r="AU5" s="303"/>
      <c r="AV5" s="303"/>
      <c r="AW5" s="303"/>
      <c r="AX5" s="303"/>
      <c r="AY5" s="303"/>
      <c r="AZ5" s="301"/>
      <c r="BA5" s="301"/>
      <c r="BB5" s="301"/>
      <c r="BC5" s="301"/>
      <c r="BD5" s="301"/>
      <c r="BE5" s="301"/>
      <c r="BF5" s="301"/>
      <c r="BG5" s="301"/>
      <c r="BH5" s="301"/>
      <c r="BI5" s="301"/>
      <c r="BJ5" s="301"/>
      <c r="BK5" s="301"/>
      <c r="BL5" s="301"/>
      <c r="BM5" s="301"/>
      <c r="BN5" s="301"/>
      <c r="BO5" s="301"/>
      <c r="BP5" s="301"/>
      <c r="BQ5" s="301"/>
      <c r="BR5" s="301"/>
      <c r="BS5" s="301"/>
    </row>
    <row r="6" spans="1:71" x14ac:dyDescent="0.2">
      <c r="A6" s="309"/>
      <c r="B6" s="309"/>
      <c r="C6" s="309"/>
      <c r="D6" s="309"/>
      <c r="E6" s="309"/>
      <c r="F6" s="309"/>
      <c r="G6" s="309"/>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c r="AH6" s="309"/>
      <c r="AI6" s="309"/>
      <c r="AJ6" s="302"/>
      <c r="AK6" s="303"/>
      <c r="AL6" s="303"/>
      <c r="AM6" s="303"/>
      <c r="AN6" s="303"/>
      <c r="AO6" s="303"/>
      <c r="AP6" s="303"/>
      <c r="AQ6" s="303"/>
      <c r="AR6" s="303"/>
      <c r="AS6" s="303"/>
      <c r="AT6" s="303"/>
      <c r="AU6" s="303"/>
      <c r="AV6" s="303"/>
      <c r="AW6" s="303"/>
      <c r="AX6" s="303"/>
      <c r="AY6" s="303"/>
      <c r="AZ6" s="301"/>
      <c r="BA6" s="301"/>
      <c r="BB6" s="301"/>
      <c r="BC6" s="301"/>
      <c r="BD6" s="301"/>
      <c r="BE6" s="301"/>
      <c r="BF6" s="301"/>
      <c r="BG6" s="301"/>
      <c r="BH6" s="301"/>
      <c r="BI6" s="301"/>
      <c r="BJ6" s="301"/>
      <c r="BK6" s="301"/>
      <c r="BL6" s="301"/>
      <c r="BM6" s="301"/>
      <c r="BN6" s="301"/>
      <c r="BO6" s="301"/>
      <c r="BP6" s="301"/>
      <c r="BQ6" s="301"/>
      <c r="BR6" s="301"/>
      <c r="BS6" s="301"/>
    </row>
    <row r="7" spans="1:71" x14ac:dyDescent="0.2">
      <c r="A7" s="2691" t="s">
        <v>48</v>
      </c>
      <c r="B7" s="2691"/>
      <c r="C7" s="2691"/>
      <c r="D7" s="2691"/>
      <c r="E7" s="2691"/>
      <c r="F7" s="2692"/>
      <c r="G7" s="2692"/>
      <c r="H7" s="2692"/>
      <c r="I7" s="2692"/>
      <c r="J7" s="2692"/>
      <c r="K7" s="2692"/>
      <c r="L7" s="2692"/>
      <c r="M7" s="2692"/>
      <c r="N7" s="2692"/>
      <c r="O7" s="2692"/>
      <c r="P7" s="2692"/>
      <c r="Q7" s="309"/>
      <c r="R7" s="309"/>
      <c r="S7" s="307"/>
      <c r="T7" s="310"/>
      <c r="U7" s="310"/>
      <c r="V7" s="310"/>
      <c r="W7" s="310"/>
      <c r="X7" s="310"/>
      <c r="Y7" s="295"/>
      <c r="Z7" s="295"/>
      <c r="AA7" s="295"/>
      <c r="AB7" s="295"/>
      <c r="AC7" s="295"/>
      <c r="AD7" s="295"/>
      <c r="AE7" s="295"/>
      <c r="AF7" s="295"/>
      <c r="AG7" s="295"/>
      <c r="AH7" s="295"/>
      <c r="AI7" s="295"/>
      <c r="AJ7" s="302"/>
      <c r="AK7" s="303"/>
      <c r="AL7" s="303"/>
      <c r="AM7" s="303"/>
      <c r="AN7" s="303"/>
      <c r="AO7" s="303"/>
      <c r="AP7" s="303"/>
      <c r="AQ7" s="303"/>
      <c r="AR7" s="303"/>
      <c r="AS7" s="303"/>
      <c r="AT7" s="303"/>
      <c r="AU7" s="303"/>
      <c r="AV7" s="303"/>
      <c r="AW7" s="303"/>
      <c r="AX7" s="303"/>
      <c r="AY7" s="303"/>
      <c r="AZ7" s="301"/>
      <c r="BA7" s="301"/>
      <c r="BB7" s="301"/>
      <c r="BC7" s="301"/>
      <c r="BD7" s="301"/>
      <c r="BE7" s="301"/>
      <c r="BF7" s="301"/>
      <c r="BG7" s="301"/>
      <c r="BH7" s="301"/>
      <c r="BI7" s="301"/>
      <c r="BJ7" s="301"/>
      <c r="BK7" s="301"/>
      <c r="BL7" s="301"/>
      <c r="BM7" s="301"/>
      <c r="BN7" s="301"/>
      <c r="BO7" s="301"/>
      <c r="BP7" s="301"/>
      <c r="BQ7" s="301"/>
      <c r="BR7" s="301"/>
      <c r="BS7" s="301"/>
    </row>
    <row r="8" spans="1:71" x14ac:dyDescent="0.2">
      <c r="A8" s="309"/>
      <c r="B8" s="309"/>
      <c r="C8" s="309"/>
      <c r="D8" s="309"/>
      <c r="E8" s="309"/>
      <c r="F8" s="309"/>
      <c r="G8" s="309"/>
      <c r="H8" s="309"/>
      <c r="I8" s="309"/>
      <c r="J8" s="309"/>
      <c r="K8" s="309"/>
      <c r="L8" s="309"/>
      <c r="M8" s="309"/>
      <c r="N8" s="309"/>
      <c r="O8" s="309"/>
      <c r="P8" s="309"/>
      <c r="Q8" s="309"/>
      <c r="R8" s="309"/>
      <c r="S8" s="307"/>
      <c r="T8" s="307"/>
      <c r="U8" s="307"/>
      <c r="V8" s="307"/>
      <c r="W8" s="307"/>
      <c r="X8" s="307"/>
      <c r="Y8" s="307"/>
      <c r="Z8" s="307"/>
      <c r="AA8" s="307"/>
      <c r="AB8" s="307"/>
      <c r="AC8" s="307"/>
      <c r="AD8" s="307"/>
      <c r="AE8" s="307"/>
      <c r="AF8" s="307"/>
      <c r="AG8" s="307"/>
      <c r="AH8" s="307"/>
      <c r="AI8" s="307"/>
      <c r="AJ8" s="302"/>
      <c r="AK8" s="303"/>
      <c r="AL8" s="303"/>
      <c r="AM8" s="303"/>
      <c r="AN8" s="303"/>
      <c r="AO8" s="303"/>
      <c r="AP8" s="303"/>
      <c r="AQ8" s="303"/>
      <c r="AR8" s="303"/>
      <c r="AS8" s="303"/>
      <c r="AT8" s="303"/>
      <c r="AU8" s="303"/>
      <c r="AV8" s="303"/>
      <c r="AW8" s="303"/>
      <c r="AX8" s="303"/>
      <c r="AY8" s="303"/>
      <c r="AZ8" s="301"/>
      <c r="BA8" s="301"/>
      <c r="BB8" s="301"/>
      <c r="BC8" s="301"/>
      <c r="BD8" s="301"/>
      <c r="BE8" s="301"/>
      <c r="BF8" s="301"/>
      <c r="BG8" s="301"/>
      <c r="BH8" s="301"/>
      <c r="BI8" s="301"/>
      <c r="BJ8" s="301"/>
      <c r="BK8" s="301"/>
      <c r="BL8" s="301"/>
      <c r="BM8" s="301"/>
      <c r="BN8" s="301"/>
      <c r="BO8" s="301"/>
      <c r="BP8" s="301"/>
      <c r="BQ8" s="301"/>
      <c r="BR8" s="301"/>
      <c r="BS8" s="301"/>
    </row>
    <row r="9" spans="1:71" ht="12" customHeight="1" x14ac:dyDescent="0.2">
      <c r="A9" s="309"/>
      <c r="B9" s="309"/>
      <c r="C9" s="309"/>
      <c r="D9" s="309"/>
      <c r="E9" s="309"/>
      <c r="F9" s="309"/>
      <c r="G9" s="309"/>
      <c r="H9" s="309"/>
      <c r="I9" s="309"/>
      <c r="J9" s="309"/>
      <c r="K9" s="309"/>
      <c r="L9" s="309"/>
      <c r="M9" s="309"/>
      <c r="N9" s="309"/>
      <c r="O9" s="309"/>
      <c r="P9" s="309"/>
      <c r="Q9" s="309"/>
      <c r="R9" s="309"/>
      <c r="S9" s="307"/>
      <c r="T9" s="310"/>
      <c r="U9" s="310"/>
      <c r="V9" s="310"/>
      <c r="W9" s="310"/>
      <c r="X9" s="310"/>
      <c r="Y9" s="295"/>
      <c r="Z9" s="295"/>
      <c r="AA9" s="295"/>
      <c r="AB9" s="295"/>
      <c r="AC9" s="295"/>
      <c r="AD9" s="295"/>
      <c r="AE9" s="295"/>
      <c r="AF9" s="295"/>
      <c r="AG9" s="295"/>
      <c r="AH9" s="295"/>
      <c r="AI9" s="295"/>
      <c r="AJ9" s="302"/>
      <c r="AK9" s="308"/>
      <c r="AL9" s="308"/>
      <c r="AM9" s="308"/>
      <c r="AN9" s="308"/>
      <c r="AO9" s="308"/>
      <c r="AP9" s="308"/>
      <c r="AQ9" s="308"/>
      <c r="AR9" s="308"/>
      <c r="AS9" s="308"/>
      <c r="AT9" s="308"/>
      <c r="AU9" s="308"/>
      <c r="AV9" s="308"/>
      <c r="AW9" s="308"/>
      <c r="AX9" s="308"/>
      <c r="AY9" s="308"/>
      <c r="AZ9" s="301"/>
      <c r="BA9" s="301"/>
      <c r="BB9" s="301"/>
      <c r="BC9" s="301"/>
      <c r="BD9" s="301"/>
      <c r="BE9" s="301"/>
      <c r="BF9" s="301"/>
      <c r="BG9" s="301"/>
      <c r="BH9" s="301"/>
      <c r="BI9" s="301"/>
      <c r="BJ9" s="301"/>
      <c r="BK9" s="301"/>
      <c r="BL9" s="301"/>
      <c r="BM9" s="301"/>
      <c r="BN9" s="301"/>
      <c r="BO9" s="301"/>
      <c r="BP9" s="301"/>
      <c r="BQ9" s="301"/>
      <c r="BR9" s="301"/>
      <c r="BS9" s="301"/>
    </row>
    <row r="10" spans="1:71" ht="12.75" thickBot="1" x14ac:dyDescent="0.25">
      <c r="A10" s="309"/>
      <c r="B10" s="309"/>
      <c r="C10" s="309"/>
      <c r="D10" s="309"/>
      <c r="E10" s="309"/>
      <c r="F10" s="309"/>
      <c r="G10" s="309"/>
      <c r="H10" s="309"/>
      <c r="I10" s="309"/>
      <c r="J10" s="309"/>
      <c r="K10" s="309"/>
      <c r="L10" s="309"/>
      <c r="M10" s="309"/>
      <c r="N10" s="309"/>
      <c r="O10" s="309"/>
      <c r="P10" s="309"/>
      <c r="Q10" s="309"/>
      <c r="R10" s="309"/>
      <c r="S10" s="307"/>
      <c r="T10" s="307"/>
      <c r="U10" s="307"/>
      <c r="V10" s="307"/>
      <c r="W10" s="307"/>
      <c r="X10" s="307"/>
      <c r="Y10" s="307"/>
      <c r="Z10" s="307"/>
      <c r="AA10" s="307"/>
      <c r="AB10" s="307"/>
      <c r="AC10" s="307"/>
      <c r="AD10" s="307"/>
      <c r="AE10" s="307"/>
      <c r="AF10" s="307"/>
      <c r="AG10" s="307"/>
      <c r="AH10" s="307"/>
      <c r="AI10" s="307"/>
      <c r="AJ10" s="302"/>
      <c r="AK10" s="308"/>
      <c r="AL10" s="308"/>
      <c r="AM10" s="308"/>
      <c r="AN10" s="308"/>
      <c r="AO10" s="308"/>
      <c r="AP10" s="308"/>
      <c r="AQ10" s="308"/>
      <c r="AR10" s="308"/>
      <c r="AS10" s="308"/>
      <c r="AT10" s="308"/>
      <c r="AU10" s="308"/>
      <c r="AV10" s="308"/>
      <c r="AW10" s="308"/>
      <c r="AX10" s="308"/>
      <c r="AY10" s="308"/>
      <c r="AZ10" s="301"/>
      <c r="BA10" s="301"/>
      <c r="BB10" s="301"/>
      <c r="BC10" s="301"/>
      <c r="BD10" s="301"/>
      <c r="BE10" s="301"/>
      <c r="BF10" s="301"/>
      <c r="BG10" s="301"/>
      <c r="BH10" s="301"/>
      <c r="BI10" s="301"/>
      <c r="BJ10" s="301"/>
      <c r="BK10" s="301"/>
      <c r="BL10" s="301"/>
      <c r="BM10" s="301"/>
      <c r="BN10" s="301"/>
      <c r="BO10" s="301"/>
      <c r="BP10" s="301"/>
      <c r="BQ10" s="301"/>
      <c r="BR10" s="301"/>
      <c r="BS10" s="301"/>
    </row>
    <row r="11" spans="1:71" ht="12.75" thickBot="1" x14ac:dyDescent="0.25">
      <c r="A11" s="2681" t="s">
        <v>606</v>
      </c>
      <c r="B11" s="2682"/>
      <c r="C11" s="2682"/>
      <c r="D11" s="2682"/>
      <c r="E11" s="2682"/>
      <c r="F11" s="2682" t="s">
        <v>605</v>
      </c>
      <c r="G11" s="2682"/>
      <c r="H11" s="2682"/>
      <c r="I11" s="2682"/>
      <c r="J11" s="2682"/>
      <c r="K11" s="2682"/>
      <c r="L11" s="2682"/>
      <c r="M11" s="2682"/>
      <c r="N11" s="2682"/>
      <c r="O11" s="2682"/>
      <c r="P11" s="2682"/>
      <c r="Q11" s="2683"/>
      <c r="R11" s="307"/>
      <c r="S11" s="2684" t="s">
        <v>606</v>
      </c>
      <c r="T11" s="2679"/>
      <c r="U11" s="2679"/>
      <c r="V11" s="2679"/>
      <c r="W11" s="2679"/>
      <c r="X11" s="2678" t="s">
        <v>605</v>
      </c>
      <c r="Y11" s="2679"/>
      <c r="Z11" s="2679"/>
      <c r="AA11" s="2679"/>
      <c r="AB11" s="2679"/>
      <c r="AC11" s="2679"/>
      <c r="AD11" s="2679"/>
      <c r="AE11" s="2679"/>
      <c r="AF11" s="2679"/>
      <c r="AG11" s="2679"/>
      <c r="AH11" s="2679"/>
      <c r="AI11" s="2680"/>
      <c r="AJ11" s="302"/>
      <c r="AK11" s="306"/>
      <c r="AL11" s="306"/>
      <c r="AM11" s="306"/>
      <c r="AN11" s="306"/>
      <c r="AO11" s="306"/>
      <c r="AP11" s="306"/>
      <c r="AQ11" s="306"/>
      <c r="AR11" s="306"/>
      <c r="AS11" s="306"/>
      <c r="AT11" s="306"/>
      <c r="AU11" s="306"/>
      <c r="AV11" s="306"/>
      <c r="AW11" s="306"/>
      <c r="AX11" s="306"/>
      <c r="AY11" s="306"/>
      <c r="AZ11" s="301"/>
      <c r="BA11" s="301"/>
      <c r="BB11" s="301"/>
      <c r="BC11" s="301"/>
      <c r="BD11" s="301"/>
      <c r="BE11" s="301"/>
      <c r="BF11" s="301"/>
      <c r="BG11" s="301"/>
      <c r="BH11" s="301"/>
      <c r="BI11" s="301"/>
      <c r="BJ11" s="301"/>
      <c r="BK11" s="301"/>
      <c r="BL11" s="301"/>
      <c r="BM11" s="301"/>
      <c r="BN11" s="301"/>
      <c r="BO11" s="301"/>
      <c r="BP11" s="301"/>
      <c r="BQ11" s="301"/>
      <c r="BR11" s="301"/>
      <c r="BS11" s="301"/>
    </row>
    <row r="12" spans="1:71" ht="12.75" thickTop="1" x14ac:dyDescent="0.2">
      <c r="A12" s="2693" t="s">
        <v>604</v>
      </c>
      <c r="B12" s="2694"/>
      <c r="C12" s="2694"/>
      <c r="D12" s="2694"/>
      <c r="E12" s="2694"/>
      <c r="F12" s="2688" t="s">
        <v>101</v>
      </c>
      <c r="G12" s="2688"/>
      <c r="H12" s="2688"/>
      <c r="I12" s="2688"/>
      <c r="J12" s="2688"/>
      <c r="K12" s="2688"/>
      <c r="L12" s="2688"/>
      <c r="M12" s="2688"/>
      <c r="N12" s="2688"/>
      <c r="O12" s="2688"/>
      <c r="P12" s="2688"/>
      <c r="Q12" s="2689"/>
      <c r="R12" s="296"/>
      <c r="S12" s="2685" t="s">
        <v>603</v>
      </c>
      <c r="T12" s="2686"/>
      <c r="U12" s="2686"/>
      <c r="V12" s="2686"/>
      <c r="W12" s="2686"/>
      <c r="X12" s="2686" t="s">
        <v>602</v>
      </c>
      <c r="Y12" s="2686"/>
      <c r="Z12" s="2686"/>
      <c r="AA12" s="2686"/>
      <c r="AB12" s="2686"/>
      <c r="AC12" s="2686"/>
      <c r="AD12" s="2686"/>
      <c r="AE12" s="2686"/>
      <c r="AF12" s="2686"/>
      <c r="AG12" s="2686"/>
      <c r="AH12" s="2686"/>
      <c r="AI12" s="2687"/>
      <c r="AJ12" s="302"/>
      <c r="AK12" s="301"/>
      <c r="AL12" s="301"/>
      <c r="AM12" s="301"/>
      <c r="AN12" s="301"/>
      <c r="AO12" s="301"/>
      <c r="AP12" s="301"/>
      <c r="AQ12" s="301"/>
      <c r="AR12" s="301"/>
      <c r="AS12" s="301"/>
      <c r="AT12" s="301"/>
      <c r="AU12" s="301"/>
      <c r="AV12" s="301"/>
      <c r="AW12" s="301"/>
      <c r="AX12" s="301"/>
      <c r="AY12" s="301"/>
      <c r="AZ12" s="301"/>
      <c r="BA12" s="301"/>
      <c r="BB12" s="301"/>
      <c r="BC12" s="301"/>
      <c r="BD12" s="301"/>
      <c r="BE12" s="301"/>
      <c r="BF12" s="301"/>
      <c r="BG12" s="301"/>
      <c r="BH12" s="301"/>
      <c r="BI12" s="301"/>
      <c r="BJ12" s="301"/>
      <c r="BK12" s="301"/>
      <c r="BL12" s="301"/>
      <c r="BM12" s="301"/>
      <c r="BN12" s="301"/>
      <c r="BO12" s="301"/>
      <c r="BP12" s="301"/>
      <c r="BQ12" s="301"/>
      <c r="BR12" s="301"/>
      <c r="BS12" s="301"/>
    </row>
    <row r="13" spans="1:71" ht="12" customHeight="1" x14ac:dyDescent="0.2">
      <c r="A13" s="2662" t="s">
        <v>601</v>
      </c>
      <c r="B13" s="2663"/>
      <c r="C13" s="2663"/>
      <c r="D13" s="2663"/>
      <c r="E13" s="2663"/>
      <c r="F13" s="2667" t="s">
        <v>600</v>
      </c>
      <c r="G13" s="2667"/>
      <c r="H13" s="2667"/>
      <c r="I13" s="2667"/>
      <c r="J13" s="2667"/>
      <c r="K13" s="2667"/>
      <c r="L13" s="2667"/>
      <c r="M13" s="2667"/>
      <c r="N13" s="2667"/>
      <c r="O13" s="2667"/>
      <c r="P13" s="2667"/>
      <c r="Q13" s="2676"/>
      <c r="R13" s="296"/>
      <c r="S13" s="2662" t="s">
        <v>599</v>
      </c>
      <c r="T13" s="2663"/>
      <c r="U13" s="2663"/>
      <c r="V13" s="2663"/>
      <c r="W13" s="2663"/>
      <c r="X13" s="2656" t="s">
        <v>598</v>
      </c>
      <c r="Y13" s="2656"/>
      <c r="Z13" s="2656"/>
      <c r="AA13" s="2656"/>
      <c r="AB13" s="2656"/>
      <c r="AC13" s="2656"/>
      <c r="AD13" s="2656"/>
      <c r="AE13" s="2656"/>
      <c r="AF13" s="2656"/>
      <c r="AG13" s="2656"/>
      <c r="AH13" s="2656"/>
      <c r="AI13" s="2657"/>
      <c r="AJ13" s="302"/>
      <c r="AK13" s="305"/>
      <c r="AL13" s="305"/>
      <c r="AM13" s="305"/>
      <c r="AN13" s="305"/>
      <c r="AO13" s="305"/>
      <c r="AP13" s="305"/>
      <c r="AQ13" s="305"/>
      <c r="AR13" s="305"/>
      <c r="AS13" s="305"/>
      <c r="AT13" s="305"/>
      <c r="AU13" s="305"/>
      <c r="AV13" s="305"/>
      <c r="AW13" s="305"/>
      <c r="AX13" s="301"/>
      <c r="AY13" s="301"/>
      <c r="AZ13" s="301"/>
      <c r="BA13" s="301"/>
      <c r="BB13" s="301"/>
      <c r="BC13" s="301"/>
      <c r="BD13" s="301"/>
      <c r="BE13" s="301"/>
      <c r="BF13" s="301"/>
      <c r="BG13" s="301"/>
      <c r="BH13" s="301"/>
      <c r="BI13" s="301"/>
      <c r="BJ13" s="301"/>
      <c r="BK13" s="301"/>
      <c r="BL13" s="301"/>
      <c r="BM13" s="301"/>
      <c r="BN13" s="301"/>
      <c r="BO13" s="301"/>
      <c r="BP13" s="301"/>
      <c r="BQ13" s="301"/>
      <c r="BR13" s="301"/>
      <c r="BS13" s="301"/>
    </row>
    <row r="14" spans="1:71" x14ac:dyDescent="0.2">
      <c r="A14" s="2662" t="s">
        <v>1011</v>
      </c>
      <c r="B14" s="2663"/>
      <c r="C14" s="2663"/>
      <c r="D14" s="2663"/>
      <c r="E14" s="2663"/>
      <c r="F14" s="2667" t="s">
        <v>597</v>
      </c>
      <c r="G14" s="2667"/>
      <c r="H14" s="2667"/>
      <c r="I14" s="2667"/>
      <c r="J14" s="2667"/>
      <c r="K14" s="2667"/>
      <c r="L14" s="2667"/>
      <c r="M14" s="2667"/>
      <c r="N14" s="2667"/>
      <c r="O14" s="2667"/>
      <c r="P14" s="2667"/>
      <c r="Q14" s="2676"/>
      <c r="R14" s="296"/>
      <c r="S14" s="2662" t="s">
        <v>596</v>
      </c>
      <c r="T14" s="2663"/>
      <c r="U14" s="2663"/>
      <c r="V14" s="2663"/>
      <c r="W14" s="2663"/>
      <c r="X14" s="2656" t="s">
        <v>595</v>
      </c>
      <c r="Y14" s="2656"/>
      <c r="Z14" s="2656"/>
      <c r="AA14" s="2656"/>
      <c r="AB14" s="2656"/>
      <c r="AC14" s="2656"/>
      <c r="AD14" s="2656"/>
      <c r="AE14" s="2656"/>
      <c r="AF14" s="2656"/>
      <c r="AG14" s="2656"/>
      <c r="AH14" s="2656"/>
      <c r="AI14" s="2657"/>
      <c r="AJ14" s="302"/>
      <c r="AK14" s="303"/>
      <c r="AL14" s="303"/>
      <c r="AM14" s="303"/>
      <c r="AN14" s="303"/>
      <c r="AO14" s="303"/>
      <c r="AP14" s="303"/>
      <c r="AQ14" s="303"/>
      <c r="AR14" s="303"/>
      <c r="AS14" s="303"/>
      <c r="AT14" s="304"/>
      <c r="AU14" s="304"/>
      <c r="AV14" s="304"/>
      <c r="AW14" s="304"/>
      <c r="AX14" s="301"/>
      <c r="AY14" s="301"/>
      <c r="AZ14" s="301"/>
      <c r="BA14" s="301"/>
      <c r="BB14" s="301"/>
      <c r="BC14" s="301"/>
      <c r="BD14" s="301"/>
      <c r="BE14" s="301"/>
      <c r="BF14" s="301"/>
      <c r="BG14" s="301"/>
      <c r="BH14" s="301"/>
      <c r="BI14" s="301"/>
      <c r="BJ14" s="301"/>
      <c r="BK14" s="301"/>
      <c r="BL14" s="301"/>
      <c r="BM14" s="301"/>
      <c r="BN14" s="301"/>
      <c r="BO14" s="301"/>
      <c r="BP14" s="301"/>
      <c r="BQ14" s="301"/>
      <c r="BR14" s="301"/>
      <c r="BS14" s="301"/>
    </row>
    <row r="15" spans="1:71" x14ac:dyDescent="0.2">
      <c r="A15" s="2662" t="s">
        <v>144</v>
      </c>
      <c r="B15" s="2663"/>
      <c r="C15" s="2663"/>
      <c r="D15" s="2663"/>
      <c r="E15" s="2663"/>
      <c r="F15" s="2667" t="s">
        <v>594</v>
      </c>
      <c r="G15" s="2667"/>
      <c r="H15" s="2667"/>
      <c r="I15" s="2667"/>
      <c r="J15" s="2667"/>
      <c r="K15" s="2667"/>
      <c r="L15" s="2667"/>
      <c r="M15" s="2667"/>
      <c r="N15" s="2667"/>
      <c r="O15" s="2667"/>
      <c r="P15" s="2667"/>
      <c r="Q15" s="2676"/>
      <c r="R15" s="296"/>
      <c r="S15" s="2662" t="s">
        <v>105</v>
      </c>
      <c r="T15" s="2663"/>
      <c r="U15" s="2663"/>
      <c r="V15" s="2663"/>
      <c r="W15" s="2663"/>
      <c r="X15" s="2656" t="s">
        <v>593</v>
      </c>
      <c r="Y15" s="2656"/>
      <c r="Z15" s="2656"/>
      <c r="AA15" s="2656"/>
      <c r="AB15" s="2656"/>
      <c r="AC15" s="2656"/>
      <c r="AD15" s="2656"/>
      <c r="AE15" s="2656"/>
      <c r="AF15" s="2656"/>
      <c r="AG15" s="2656"/>
      <c r="AH15" s="2656"/>
      <c r="AI15" s="2657"/>
      <c r="AJ15" s="302"/>
      <c r="AK15" s="303"/>
      <c r="AL15" s="303"/>
      <c r="AM15" s="303"/>
      <c r="AN15" s="303"/>
      <c r="AO15" s="303"/>
      <c r="AP15" s="303"/>
      <c r="AQ15" s="303"/>
      <c r="AR15" s="303"/>
      <c r="AS15" s="303"/>
      <c r="AT15" s="303"/>
      <c r="AU15" s="303"/>
      <c r="AV15" s="303"/>
      <c r="AW15" s="303"/>
      <c r="AX15" s="301"/>
      <c r="AY15" s="301"/>
      <c r="AZ15" s="301"/>
      <c r="BA15" s="301"/>
      <c r="BB15" s="301"/>
      <c r="BC15" s="301"/>
      <c r="BD15" s="301"/>
      <c r="BE15" s="301"/>
      <c r="BF15" s="301"/>
      <c r="BG15" s="301"/>
      <c r="BH15" s="301"/>
      <c r="BI15" s="301"/>
      <c r="BJ15" s="301"/>
      <c r="BK15" s="301"/>
      <c r="BL15" s="301"/>
      <c r="BM15" s="301"/>
      <c r="BN15" s="301"/>
      <c r="BO15" s="301"/>
      <c r="BP15" s="301"/>
      <c r="BQ15" s="301"/>
      <c r="BR15" s="301"/>
      <c r="BS15" s="301"/>
    </row>
    <row r="16" spans="1:71" x14ac:dyDescent="0.2">
      <c r="A16" s="2662" t="s">
        <v>33</v>
      </c>
      <c r="B16" s="2663"/>
      <c r="C16" s="2663"/>
      <c r="D16" s="2663"/>
      <c r="E16" s="2663"/>
      <c r="F16" s="2667" t="s">
        <v>592</v>
      </c>
      <c r="G16" s="2667"/>
      <c r="H16" s="2667"/>
      <c r="I16" s="2667"/>
      <c r="J16" s="2667"/>
      <c r="K16" s="2667"/>
      <c r="L16" s="2667"/>
      <c r="M16" s="2667"/>
      <c r="N16" s="2667"/>
      <c r="O16" s="2667"/>
      <c r="P16" s="2667"/>
      <c r="Q16" s="2676"/>
      <c r="R16" s="296"/>
      <c r="S16" s="2662" t="s">
        <v>591</v>
      </c>
      <c r="T16" s="2663"/>
      <c r="U16" s="2663"/>
      <c r="V16" s="2663"/>
      <c r="W16" s="2663"/>
      <c r="X16" s="2656" t="s">
        <v>590</v>
      </c>
      <c r="Y16" s="2656"/>
      <c r="Z16" s="2656"/>
      <c r="AA16" s="2656"/>
      <c r="AB16" s="2656"/>
      <c r="AC16" s="2656"/>
      <c r="AD16" s="2656"/>
      <c r="AE16" s="2656"/>
      <c r="AF16" s="2656"/>
      <c r="AG16" s="2656"/>
      <c r="AH16" s="2656"/>
      <c r="AI16" s="2657"/>
      <c r="AJ16" s="302"/>
      <c r="AK16" s="303"/>
      <c r="AL16" s="303"/>
      <c r="AM16" s="303"/>
      <c r="AN16" s="303"/>
      <c r="AO16" s="303"/>
      <c r="AP16" s="303"/>
      <c r="AQ16" s="303"/>
      <c r="AR16" s="303"/>
      <c r="AS16" s="303"/>
      <c r="AT16" s="303"/>
      <c r="AU16" s="303"/>
      <c r="AV16" s="303"/>
      <c r="AW16" s="303"/>
      <c r="AX16" s="301"/>
      <c r="AY16" s="301"/>
      <c r="AZ16" s="301"/>
      <c r="BA16" s="301"/>
      <c r="BB16" s="301"/>
      <c r="BC16" s="301"/>
      <c r="BD16" s="301"/>
      <c r="BE16" s="301"/>
      <c r="BF16" s="301"/>
      <c r="BG16" s="301"/>
      <c r="BH16" s="301"/>
      <c r="BI16" s="301"/>
      <c r="BJ16" s="301"/>
      <c r="BK16" s="301"/>
      <c r="BL16" s="301"/>
      <c r="BM16" s="301"/>
      <c r="BN16" s="301"/>
      <c r="BO16" s="301"/>
      <c r="BP16" s="301"/>
      <c r="BQ16" s="301"/>
      <c r="BR16" s="301"/>
      <c r="BS16" s="301"/>
    </row>
    <row r="17" spans="1:71" ht="12" customHeight="1" x14ac:dyDescent="0.2">
      <c r="A17" s="2662" t="s">
        <v>589</v>
      </c>
      <c r="B17" s="2663"/>
      <c r="C17" s="2663"/>
      <c r="D17" s="2663"/>
      <c r="E17" s="2663"/>
      <c r="F17" s="2667" t="s">
        <v>588</v>
      </c>
      <c r="G17" s="2667"/>
      <c r="H17" s="2667"/>
      <c r="I17" s="2667"/>
      <c r="J17" s="2667"/>
      <c r="K17" s="2667"/>
      <c r="L17" s="2667"/>
      <c r="M17" s="2667"/>
      <c r="N17" s="2667"/>
      <c r="O17" s="2667"/>
      <c r="P17" s="2667"/>
      <c r="Q17" s="2676"/>
      <c r="R17" s="296"/>
      <c r="S17" s="2666" t="s">
        <v>587</v>
      </c>
      <c r="T17" s="2667"/>
      <c r="U17" s="2667"/>
      <c r="V17" s="2667"/>
      <c r="W17" s="2667"/>
      <c r="X17" s="2664" t="s">
        <v>586</v>
      </c>
      <c r="Y17" s="2664"/>
      <c r="Z17" s="2664"/>
      <c r="AA17" s="2664"/>
      <c r="AB17" s="2664"/>
      <c r="AC17" s="2664"/>
      <c r="AD17" s="2664"/>
      <c r="AE17" s="2664"/>
      <c r="AF17" s="2664"/>
      <c r="AG17" s="2664"/>
      <c r="AH17" s="2664"/>
      <c r="AI17" s="2665"/>
      <c r="AJ17" s="302"/>
      <c r="AK17" s="301"/>
      <c r="AL17" s="301"/>
      <c r="AM17" s="301"/>
      <c r="AN17" s="301"/>
      <c r="AO17" s="301"/>
      <c r="AP17" s="301"/>
      <c r="AQ17" s="301"/>
      <c r="AR17" s="301"/>
      <c r="AS17" s="301"/>
      <c r="AT17" s="301"/>
      <c r="AU17" s="301"/>
      <c r="AV17" s="301"/>
      <c r="AW17" s="301"/>
      <c r="AX17" s="301"/>
      <c r="AY17" s="301"/>
      <c r="AZ17" s="301"/>
      <c r="BA17" s="301"/>
      <c r="BB17" s="301"/>
      <c r="BC17" s="301"/>
      <c r="BD17" s="301"/>
      <c r="BE17" s="301"/>
      <c r="BF17" s="301"/>
      <c r="BG17" s="301"/>
      <c r="BH17" s="301"/>
      <c r="BI17" s="301"/>
      <c r="BJ17" s="301"/>
      <c r="BK17" s="301"/>
      <c r="BL17" s="301"/>
      <c r="BM17" s="301"/>
      <c r="BN17" s="301"/>
      <c r="BO17" s="301"/>
      <c r="BP17" s="301"/>
      <c r="BQ17" s="301"/>
      <c r="BR17" s="301"/>
      <c r="BS17" s="301"/>
    </row>
    <row r="18" spans="1:71" x14ac:dyDescent="0.2">
      <c r="A18" s="2662" t="s">
        <v>585</v>
      </c>
      <c r="B18" s="2663"/>
      <c r="C18" s="2663"/>
      <c r="D18" s="2663"/>
      <c r="E18" s="2663"/>
      <c r="F18" s="2667" t="s">
        <v>584</v>
      </c>
      <c r="G18" s="2667"/>
      <c r="H18" s="2667"/>
      <c r="I18" s="2667"/>
      <c r="J18" s="2667"/>
      <c r="K18" s="2667"/>
      <c r="L18" s="2667"/>
      <c r="M18" s="2667"/>
      <c r="N18" s="2667"/>
      <c r="O18" s="2667"/>
      <c r="P18" s="2667"/>
      <c r="Q18" s="2676"/>
      <c r="R18" s="300"/>
      <c r="S18" s="2666"/>
      <c r="T18" s="2667"/>
      <c r="U18" s="2667"/>
      <c r="V18" s="2667"/>
      <c r="W18" s="2667"/>
      <c r="X18" s="2664"/>
      <c r="Y18" s="2664"/>
      <c r="Z18" s="2664"/>
      <c r="AA18" s="2664"/>
      <c r="AB18" s="2664"/>
      <c r="AC18" s="2664"/>
      <c r="AD18" s="2664"/>
      <c r="AE18" s="2664"/>
      <c r="AF18" s="2664"/>
      <c r="AG18" s="2664"/>
      <c r="AH18" s="2664"/>
      <c r="AI18" s="2665"/>
      <c r="AJ18" s="302"/>
      <c r="AK18" s="301"/>
      <c r="AL18" s="301"/>
      <c r="AM18" s="301"/>
      <c r="AN18" s="301"/>
      <c r="AO18" s="301"/>
      <c r="AP18" s="301"/>
      <c r="AQ18" s="301"/>
      <c r="AR18" s="301"/>
      <c r="AS18" s="301"/>
      <c r="AT18" s="301"/>
      <c r="AU18" s="301"/>
      <c r="AV18" s="301"/>
      <c r="AW18" s="301"/>
      <c r="AX18" s="301"/>
      <c r="AY18" s="301"/>
      <c r="AZ18" s="301"/>
      <c r="BA18" s="301"/>
      <c r="BB18" s="301"/>
      <c r="BC18" s="301"/>
      <c r="BD18" s="301"/>
      <c r="BE18" s="301"/>
      <c r="BF18" s="301"/>
      <c r="BG18" s="301"/>
      <c r="BH18" s="301"/>
      <c r="BI18" s="301"/>
      <c r="BJ18" s="301"/>
      <c r="BK18" s="301"/>
      <c r="BL18" s="301"/>
      <c r="BM18" s="301"/>
      <c r="BN18" s="301"/>
      <c r="BO18" s="301"/>
      <c r="BP18" s="301"/>
      <c r="BQ18" s="301"/>
      <c r="BR18" s="301"/>
      <c r="BS18" s="301"/>
    </row>
    <row r="19" spans="1:71" x14ac:dyDescent="0.2">
      <c r="A19" s="2662" t="s">
        <v>583</v>
      </c>
      <c r="B19" s="2663"/>
      <c r="C19" s="2663"/>
      <c r="D19" s="2663"/>
      <c r="E19" s="2663"/>
      <c r="F19" s="2667" t="s">
        <v>582</v>
      </c>
      <c r="G19" s="2667"/>
      <c r="H19" s="2667"/>
      <c r="I19" s="2667"/>
      <c r="J19" s="2667"/>
      <c r="K19" s="2667"/>
      <c r="L19" s="2667"/>
      <c r="M19" s="2667"/>
      <c r="N19" s="2667"/>
      <c r="O19" s="2667"/>
      <c r="P19" s="2667"/>
      <c r="Q19" s="2676"/>
      <c r="R19" s="300"/>
      <c r="S19" s="2662" t="s">
        <v>581</v>
      </c>
      <c r="T19" s="2663"/>
      <c r="U19" s="2663"/>
      <c r="V19" s="2663"/>
      <c r="W19" s="2663"/>
      <c r="X19" s="2656" t="s">
        <v>580</v>
      </c>
      <c r="Y19" s="2656"/>
      <c r="Z19" s="2656"/>
      <c r="AA19" s="2656"/>
      <c r="AB19" s="2656"/>
      <c r="AC19" s="2656"/>
      <c r="AD19" s="2656"/>
      <c r="AE19" s="2656"/>
      <c r="AF19" s="2656"/>
      <c r="AG19" s="2656"/>
      <c r="AH19" s="2656"/>
      <c r="AI19" s="2657"/>
      <c r="AJ19" s="302"/>
      <c r="AK19" s="301"/>
      <c r="AL19" s="301"/>
      <c r="AM19" s="301"/>
      <c r="AN19" s="301"/>
      <c r="AO19" s="301"/>
      <c r="AP19" s="301"/>
      <c r="AQ19" s="301"/>
      <c r="AR19" s="301"/>
      <c r="AS19" s="301"/>
      <c r="AT19" s="301"/>
      <c r="AU19" s="301"/>
      <c r="AV19" s="301"/>
      <c r="AW19" s="301"/>
      <c r="AX19" s="301"/>
      <c r="AY19" s="301"/>
      <c r="AZ19" s="301"/>
      <c r="BA19" s="301"/>
      <c r="BB19" s="301"/>
      <c r="BC19" s="301"/>
      <c r="BD19" s="301"/>
      <c r="BE19" s="301"/>
      <c r="BF19" s="301"/>
      <c r="BG19" s="301"/>
      <c r="BH19" s="301"/>
      <c r="BI19" s="301"/>
      <c r="BJ19" s="301"/>
      <c r="BK19" s="301"/>
      <c r="BL19" s="301"/>
      <c r="BM19" s="301"/>
      <c r="BN19" s="301"/>
      <c r="BO19" s="301"/>
      <c r="BP19" s="301"/>
      <c r="BQ19" s="301"/>
      <c r="BR19" s="301"/>
      <c r="BS19" s="301"/>
    </row>
    <row r="20" spans="1:71" x14ac:dyDescent="0.2">
      <c r="A20" s="2662" t="s">
        <v>579</v>
      </c>
      <c r="B20" s="2663"/>
      <c r="C20" s="2663"/>
      <c r="D20" s="2663"/>
      <c r="E20" s="2663"/>
      <c r="F20" s="2667" t="s">
        <v>578</v>
      </c>
      <c r="G20" s="2667"/>
      <c r="H20" s="2667"/>
      <c r="I20" s="2667"/>
      <c r="J20" s="2667"/>
      <c r="K20" s="2667"/>
      <c r="L20" s="2667"/>
      <c r="M20" s="2667"/>
      <c r="N20" s="2667"/>
      <c r="O20" s="2667"/>
      <c r="P20" s="2667"/>
      <c r="Q20" s="2676"/>
      <c r="R20" s="300"/>
      <c r="S20" s="2662" t="s">
        <v>577</v>
      </c>
      <c r="T20" s="2663"/>
      <c r="U20" s="2663"/>
      <c r="V20" s="2663"/>
      <c r="W20" s="2663"/>
      <c r="X20" s="2656" t="s">
        <v>576</v>
      </c>
      <c r="Y20" s="2656"/>
      <c r="Z20" s="2656"/>
      <c r="AA20" s="2656"/>
      <c r="AB20" s="2656"/>
      <c r="AC20" s="2656"/>
      <c r="AD20" s="2656"/>
      <c r="AE20" s="2656"/>
      <c r="AF20" s="2656"/>
      <c r="AG20" s="2656"/>
      <c r="AH20" s="2656"/>
      <c r="AI20" s="2657"/>
      <c r="AJ20" s="302"/>
      <c r="AK20" s="301"/>
      <c r="AL20" s="301"/>
      <c r="AM20" s="301"/>
      <c r="AN20" s="301"/>
      <c r="AO20" s="301"/>
      <c r="AP20" s="301"/>
      <c r="AQ20" s="301"/>
      <c r="AR20" s="301"/>
      <c r="AS20" s="301"/>
      <c r="AT20" s="301"/>
      <c r="AU20" s="301"/>
      <c r="AV20" s="301"/>
      <c r="AW20" s="301"/>
      <c r="AX20" s="301"/>
      <c r="AY20" s="301"/>
      <c r="AZ20" s="301"/>
      <c r="BA20" s="301"/>
      <c r="BB20" s="301"/>
      <c r="BC20" s="301"/>
      <c r="BD20" s="301"/>
      <c r="BE20" s="301"/>
      <c r="BF20" s="301"/>
      <c r="BG20" s="301"/>
      <c r="BH20" s="301"/>
      <c r="BI20" s="301"/>
      <c r="BJ20" s="301"/>
      <c r="BK20" s="301"/>
      <c r="BL20" s="301"/>
      <c r="BM20" s="301"/>
      <c r="BN20" s="301"/>
      <c r="BO20" s="301"/>
      <c r="BP20" s="301"/>
      <c r="BQ20" s="301"/>
      <c r="BR20" s="301"/>
      <c r="BS20" s="301"/>
    </row>
    <row r="21" spans="1:71" x14ac:dyDescent="0.2">
      <c r="A21" s="2662" t="s">
        <v>575</v>
      </c>
      <c r="B21" s="2663"/>
      <c r="C21" s="2663"/>
      <c r="D21" s="2663"/>
      <c r="E21" s="2663"/>
      <c r="F21" s="2667" t="s">
        <v>574</v>
      </c>
      <c r="G21" s="2667"/>
      <c r="H21" s="2667"/>
      <c r="I21" s="2667"/>
      <c r="J21" s="2667"/>
      <c r="K21" s="2667"/>
      <c r="L21" s="2667"/>
      <c r="M21" s="2667"/>
      <c r="N21" s="2667"/>
      <c r="O21" s="2667"/>
      <c r="P21" s="2667"/>
      <c r="Q21" s="2676"/>
      <c r="R21" s="300"/>
      <c r="S21" s="2662" t="s">
        <v>260</v>
      </c>
      <c r="T21" s="2663"/>
      <c r="U21" s="2663"/>
      <c r="V21" s="2663"/>
      <c r="W21" s="2663"/>
      <c r="X21" s="2656" t="s">
        <v>573</v>
      </c>
      <c r="Y21" s="2656"/>
      <c r="Z21" s="2656"/>
      <c r="AA21" s="2656"/>
      <c r="AB21" s="2656"/>
      <c r="AC21" s="2656"/>
      <c r="AD21" s="2656"/>
      <c r="AE21" s="2656"/>
      <c r="AF21" s="2656"/>
      <c r="AG21" s="2656"/>
      <c r="AH21" s="2656"/>
      <c r="AI21" s="2657"/>
      <c r="AJ21" s="302"/>
      <c r="AK21" s="301"/>
      <c r="AL21" s="301"/>
      <c r="AM21" s="301"/>
      <c r="AN21" s="301"/>
      <c r="AO21" s="301"/>
      <c r="AP21" s="301"/>
      <c r="AQ21" s="301"/>
      <c r="AR21" s="301"/>
      <c r="AS21" s="301"/>
      <c r="AT21" s="301"/>
      <c r="AU21" s="301"/>
      <c r="AV21" s="301"/>
      <c r="AW21" s="301"/>
      <c r="AX21" s="301"/>
      <c r="AY21" s="301"/>
      <c r="AZ21" s="301"/>
      <c r="BA21" s="301"/>
      <c r="BB21" s="301"/>
      <c r="BC21" s="301"/>
      <c r="BD21" s="301"/>
      <c r="BE21" s="301"/>
      <c r="BF21" s="301"/>
      <c r="BG21" s="301"/>
      <c r="BH21" s="301"/>
      <c r="BI21" s="301"/>
      <c r="BJ21" s="301"/>
      <c r="BK21" s="301"/>
      <c r="BL21" s="301"/>
      <c r="BM21" s="301"/>
      <c r="BN21" s="301"/>
      <c r="BO21" s="301"/>
      <c r="BP21" s="301"/>
      <c r="BQ21" s="301"/>
      <c r="BR21" s="301"/>
      <c r="BS21" s="301"/>
    </row>
    <row r="22" spans="1:71" ht="12" customHeight="1" x14ac:dyDescent="0.2">
      <c r="A22" s="2662" t="s">
        <v>572</v>
      </c>
      <c r="B22" s="2663"/>
      <c r="C22" s="2663"/>
      <c r="D22" s="2663"/>
      <c r="E22" s="2663"/>
      <c r="F22" s="2667" t="s">
        <v>571</v>
      </c>
      <c r="G22" s="2667"/>
      <c r="H22" s="2667"/>
      <c r="I22" s="2667"/>
      <c r="J22" s="2667"/>
      <c r="K22" s="2667"/>
      <c r="L22" s="2667"/>
      <c r="M22" s="2667"/>
      <c r="N22" s="2667"/>
      <c r="O22" s="2667"/>
      <c r="P22" s="2667"/>
      <c r="Q22" s="2676"/>
      <c r="R22" s="300"/>
      <c r="S22" s="2662" t="s">
        <v>570</v>
      </c>
      <c r="T22" s="2663"/>
      <c r="U22" s="2663"/>
      <c r="V22" s="2663"/>
      <c r="W22" s="2663"/>
      <c r="X22" s="2656" t="s">
        <v>569</v>
      </c>
      <c r="Y22" s="2656"/>
      <c r="Z22" s="2656"/>
      <c r="AA22" s="2656"/>
      <c r="AB22" s="2656"/>
      <c r="AC22" s="2656"/>
      <c r="AD22" s="2656"/>
      <c r="AE22" s="2656"/>
      <c r="AF22" s="2656"/>
      <c r="AG22" s="2656"/>
      <c r="AH22" s="2656"/>
      <c r="AI22" s="2657"/>
      <c r="AJ22" s="302"/>
      <c r="AK22" s="301"/>
      <c r="AL22" s="301"/>
      <c r="AM22" s="301"/>
      <c r="AN22" s="301"/>
      <c r="AO22" s="301"/>
      <c r="AP22" s="301"/>
      <c r="AQ22" s="301"/>
      <c r="AR22" s="301"/>
      <c r="AS22" s="301"/>
      <c r="AT22" s="301"/>
      <c r="AU22" s="301"/>
      <c r="AV22" s="301"/>
      <c r="AW22" s="301"/>
      <c r="AX22" s="301"/>
      <c r="AY22" s="301"/>
      <c r="AZ22" s="301"/>
      <c r="BA22" s="301"/>
      <c r="BB22" s="301"/>
      <c r="BC22" s="301"/>
      <c r="BD22" s="301"/>
      <c r="BE22" s="301"/>
      <c r="BF22" s="301"/>
      <c r="BG22" s="301"/>
      <c r="BH22" s="301"/>
      <c r="BI22" s="301"/>
      <c r="BJ22" s="301"/>
      <c r="BK22" s="301"/>
      <c r="BL22" s="301"/>
      <c r="BM22" s="301"/>
      <c r="BN22" s="301"/>
      <c r="BO22" s="301"/>
      <c r="BP22" s="301"/>
      <c r="BQ22" s="301"/>
      <c r="BR22" s="301"/>
      <c r="BS22" s="301"/>
    </row>
    <row r="23" spans="1:71" x14ac:dyDescent="0.2">
      <c r="A23" s="2662" t="s">
        <v>568</v>
      </c>
      <c r="B23" s="2663"/>
      <c r="C23" s="2663"/>
      <c r="D23" s="2663"/>
      <c r="E23" s="2663"/>
      <c r="F23" s="2667" t="s">
        <v>567</v>
      </c>
      <c r="G23" s="2667"/>
      <c r="H23" s="2667"/>
      <c r="I23" s="2667"/>
      <c r="J23" s="2667"/>
      <c r="K23" s="2667"/>
      <c r="L23" s="2667"/>
      <c r="M23" s="2667"/>
      <c r="N23" s="2667"/>
      <c r="O23" s="2667"/>
      <c r="P23" s="2667"/>
      <c r="Q23" s="2676"/>
      <c r="R23" s="300"/>
      <c r="S23" s="2662" t="s">
        <v>566</v>
      </c>
      <c r="T23" s="2663"/>
      <c r="U23" s="2663"/>
      <c r="V23" s="2663"/>
      <c r="W23" s="2663"/>
      <c r="X23" s="2656" t="s">
        <v>565</v>
      </c>
      <c r="Y23" s="2656"/>
      <c r="Z23" s="2656"/>
      <c r="AA23" s="2656"/>
      <c r="AB23" s="2656"/>
      <c r="AC23" s="2656"/>
      <c r="AD23" s="2656"/>
      <c r="AE23" s="2656"/>
      <c r="AF23" s="2656"/>
      <c r="AG23" s="2656"/>
      <c r="AH23" s="2656"/>
      <c r="AI23" s="2657"/>
      <c r="AJ23" s="294"/>
      <c r="AK23" s="293"/>
      <c r="AL23" s="293"/>
      <c r="AM23" s="293"/>
      <c r="AN23" s="293"/>
      <c r="AO23" s="293"/>
      <c r="AP23" s="293"/>
      <c r="AQ23" s="293"/>
      <c r="AR23" s="293"/>
      <c r="AS23" s="293"/>
      <c r="AT23" s="293"/>
      <c r="AU23" s="293"/>
      <c r="AV23" s="293"/>
      <c r="AW23" s="293"/>
      <c r="AX23" s="293"/>
      <c r="AY23" s="293"/>
      <c r="AZ23" s="293"/>
      <c r="BA23" s="293"/>
      <c r="BB23" s="293"/>
      <c r="BC23" s="293"/>
      <c r="BD23" s="293"/>
      <c r="BE23" s="293"/>
      <c r="BF23" s="293"/>
      <c r="BG23" s="293"/>
      <c r="BH23" s="293"/>
      <c r="BI23" s="293"/>
      <c r="BJ23" s="293"/>
      <c r="BK23" s="293"/>
      <c r="BL23" s="293"/>
      <c r="BM23" s="293"/>
      <c r="BN23" s="293"/>
      <c r="BO23" s="293"/>
      <c r="BP23" s="293"/>
      <c r="BQ23" s="293"/>
      <c r="BR23" s="293"/>
      <c r="BS23" s="293"/>
    </row>
    <row r="24" spans="1:71" x14ac:dyDescent="0.2">
      <c r="A24" s="2662" t="s">
        <v>564</v>
      </c>
      <c r="B24" s="2663"/>
      <c r="C24" s="2663"/>
      <c r="D24" s="2663"/>
      <c r="E24" s="2663"/>
      <c r="F24" s="2667" t="s">
        <v>563</v>
      </c>
      <c r="G24" s="2667"/>
      <c r="H24" s="2667"/>
      <c r="I24" s="2667"/>
      <c r="J24" s="2667"/>
      <c r="K24" s="2667"/>
      <c r="L24" s="2667"/>
      <c r="M24" s="2667"/>
      <c r="N24" s="2667"/>
      <c r="O24" s="2667"/>
      <c r="P24" s="2667"/>
      <c r="Q24" s="2676"/>
      <c r="R24" s="300"/>
      <c r="S24" s="2662" t="s">
        <v>562</v>
      </c>
      <c r="T24" s="2663"/>
      <c r="U24" s="2663"/>
      <c r="V24" s="2663"/>
      <c r="W24" s="2663"/>
      <c r="X24" s="2656" t="s">
        <v>561</v>
      </c>
      <c r="Y24" s="2656"/>
      <c r="Z24" s="2656"/>
      <c r="AA24" s="2656"/>
      <c r="AB24" s="2656"/>
      <c r="AC24" s="2656"/>
      <c r="AD24" s="2656"/>
      <c r="AE24" s="2656"/>
      <c r="AF24" s="2656"/>
      <c r="AG24" s="2656"/>
      <c r="AH24" s="2656"/>
      <c r="AI24" s="2657"/>
      <c r="AJ24" s="294"/>
      <c r="AK24" s="293"/>
      <c r="AL24" s="293"/>
      <c r="AM24" s="293"/>
      <c r="AN24" s="293"/>
      <c r="AO24" s="293"/>
      <c r="AP24" s="293"/>
      <c r="AQ24" s="293"/>
      <c r="AR24" s="293"/>
      <c r="AS24" s="293"/>
      <c r="AT24" s="293"/>
      <c r="AU24" s="293"/>
      <c r="AV24" s="293"/>
      <c r="AW24" s="293"/>
      <c r="AX24" s="293"/>
      <c r="AY24" s="293"/>
      <c r="AZ24" s="293"/>
      <c r="BA24" s="293"/>
      <c r="BB24" s="293"/>
      <c r="BC24" s="293"/>
      <c r="BD24" s="293"/>
      <c r="BE24" s="293"/>
      <c r="BF24" s="293"/>
      <c r="BG24" s="293"/>
      <c r="BH24" s="293"/>
      <c r="BI24" s="293"/>
      <c r="BJ24" s="293"/>
      <c r="BK24" s="293"/>
      <c r="BL24" s="293"/>
      <c r="BM24" s="293"/>
      <c r="BN24" s="293"/>
      <c r="BO24" s="293"/>
      <c r="BP24" s="293"/>
      <c r="BQ24" s="293"/>
      <c r="BR24" s="293"/>
      <c r="BS24" s="293"/>
    </row>
    <row r="25" spans="1:71" x14ac:dyDescent="0.2">
      <c r="A25" s="2662" t="s">
        <v>560</v>
      </c>
      <c r="B25" s="2663"/>
      <c r="C25" s="2663"/>
      <c r="D25" s="2663"/>
      <c r="E25" s="2663"/>
      <c r="F25" s="2667" t="s">
        <v>559</v>
      </c>
      <c r="G25" s="2667"/>
      <c r="H25" s="2667"/>
      <c r="I25" s="2667"/>
      <c r="J25" s="2667"/>
      <c r="K25" s="2667"/>
      <c r="L25" s="2667"/>
      <c r="M25" s="2667"/>
      <c r="N25" s="2667"/>
      <c r="O25" s="2667"/>
      <c r="P25" s="2667"/>
      <c r="Q25" s="2676"/>
      <c r="R25" s="300"/>
      <c r="S25" s="2662" t="s">
        <v>558</v>
      </c>
      <c r="T25" s="2663"/>
      <c r="U25" s="2663"/>
      <c r="V25" s="2663"/>
      <c r="W25" s="2663"/>
      <c r="X25" s="2656" t="s">
        <v>557</v>
      </c>
      <c r="Y25" s="2656"/>
      <c r="Z25" s="2656"/>
      <c r="AA25" s="2656"/>
      <c r="AB25" s="2656"/>
      <c r="AC25" s="2656"/>
      <c r="AD25" s="2656"/>
      <c r="AE25" s="2656"/>
      <c r="AF25" s="2656"/>
      <c r="AG25" s="2656"/>
      <c r="AH25" s="2656"/>
      <c r="AI25" s="2657"/>
      <c r="AJ25" s="294"/>
      <c r="AK25" s="293"/>
      <c r="AL25" s="293"/>
      <c r="AM25" s="293"/>
      <c r="AN25" s="293"/>
      <c r="AO25" s="293"/>
      <c r="AP25" s="293"/>
      <c r="AW25" s="293"/>
      <c r="AX25" s="293"/>
      <c r="AY25" s="293"/>
      <c r="AZ25" s="293"/>
      <c r="BA25" s="293"/>
      <c r="BB25" s="293"/>
      <c r="BC25" s="293"/>
      <c r="BD25" s="293"/>
      <c r="BE25" s="293"/>
      <c r="BF25" s="293"/>
      <c r="BG25" s="293"/>
      <c r="BH25" s="293"/>
      <c r="BI25" s="293"/>
      <c r="BJ25" s="293"/>
      <c r="BK25" s="293"/>
      <c r="BL25" s="293"/>
      <c r="BM25" s="293"/>
      <c r="BN25" s="293"/>
      <c r="BO25" s="293"/>
      <c r="BP25" s="293"/>
      <c r="BQ25" s="293"/>
      <c r="BR25" s="293"/>
      <c r="BS25" s="293"/>
    </row>
    <row r="26" spans="1:71" x14ac:dyDescent="0.2">
      <c r="A26" s="2662" t="s">
        <v>556</v>
      </c>
      <c r="B26" s="2663"/>
      <c r="C26" s="2663"/>
      <c r="D26" s="2663"/>
      <c r="E26" s="2663"/>
      <c r="F26" s="2667" t="s">
        <v>555</v>
      </c>
      <c r="G26" s="2667"/>
      <c r="H26" s="2667"/>
      <c r="I26" s="2667"/>
      <c r="J26" s="2667"/>
      <c r="K26" s="2667"/>
      <c r="L26" s="2667"/>
      <c r="M26" s="2667"/>
      <c r="N26" s="2667"/>
      <c r="O26" s="2667"/>
      <c r="P26" s="2667"/>
      <c r="Q26" s="2676"/>
      <c r="R26" s="300"/>
      <c r="S26" s="2662" t="s">
        <v>554</v>
      </c>
      <c r="T26" s="2663"/>
      <c r="U26" s="2663"/>
      <c r="V26" s="2663"/>
      <c r="W26" s="2663"/>
      <c r="X26" s="2656" t="s">
        <v>553</v>
      </c>
      <c r="Y26" s="2656"/>
      <c r="Z26" s="2656"/>
      <c r="AA26" s="2656"/>
      <c r="AB26" s="2656"/>
      <c r="AC26" s="2656"/>
      <c r="AD26" s="2656"/>
      <c r="AE26" s="2656"/>
      <c r="AF26" s="2656"/>
      <c r="AG26" s="2656"/>
      <c r="AH26" s="2656"/>
      <c r="AI26" s="2657"/>
      <c r="AJ26" s="294"/>
      <c r="AK26" s="293"/>
      <c r="AL26" s="293"/>
      <c r="AM26" s="293"/>
      <c r="AN26" s="293"/>
      <c r="AO26" s="293"/>
      <c r="AP26" s="293"/>
      <c r="AW26" s="293"/>
      <c r="AX26" s="293"/>
      <c r="AY26" s="293"/>
      <c r="AZ26" s="293"/>
      <c r="BA26" s="293"/>
      <c r="BB26" s="293"/>
      <c r="BC26" s="293"/>
      <c r="BD26" s="293"/>
      <c r="BE26" s="293"/>
      <c r="BF26" s="293"/>
      <c r="BG26" s="293"/>
      <c r="BH26" s="293"/>
      <c r="BI26" s="293"/>
      <c r="BJ26" s="293"/>
      <c r="BK26" s="293"/>
      <c r="BL26" s="293"/>
      <c r="BM26" s="293"/>
      <c r="BN26" s="293"/>
      <c r="BO26" s="293"/>
      <c r="BP26" s="293"/>
      <c r="BQ26" s="293"/>
      <c r="BR26" s="293"/>
      <c r="BS26" s="293"/>
    </row>
    <row r="27" spans="1:71" ht="12" customHeight="1" x14ac:dyDescent="0.2">
      <c r="A27" s="2662" t="s">
        <v>552</v>
      </c>
      <c r="B27" s="2663"/>
      <c r="C27" s="2663"/>
      <c r="D27" s="2663"/>
      <c r="E27" s="2663"/>
      <c r="F27" s="2667" t="s">
        <v>551</v>
      </c>
      <c r="G27" s="2667"/>
      <c r="H27" s="2667"/>
      <c r="I27" s="2667"/>
      <c r="J27" s="2667"/>
      <c r="K27" s="2667"/>
      <c r="L27" s="2667"/>
      <c r="M27" s="2667"/>
      <c r="N27" s="2667"/>
      <c r="O27" s="2667"/>
      <c r="P27" s="2667"/>
      <c r="Q27" s="2676"/>
      <c r="R27" s="300"/>
      <c r="S27" s="2662" t="s">
        <v>550</v>
      </c>
      <c r="T27" s="2663"/>
      <c r="U27" s="2663"/>
      <c r="V27" s="2663"/>
      <c r="W27" s="2663"/>
      <c r="X27" s="2656" t="s">
        <v>549</v>
      </c>
      <c r="Y27" s="2656"/>
      <c r="Z27" s="2656"/>
      <c r="AA27" s="2656"/>
      <c r="AB27" s="2656"/>
      <c r="AC27" s="2656"/>
      <c r="AD27" s="2656"/>
      <c r="AE27" s="2656"/>
      <c r="AF27" s="2656"/>
      <c r="AG27" s="2656"/>
      <c r="AH27" s="2656"/>
      <c r="AI27" s="2657"/>
      <c r="AJ27" s="294"/>
      <c r="AK27" s="293"/>
      <c r="AL27" s="293"/>
      <c r="AM27" s="293"/>
      <c r="AN27" s="293"/>
      <c r="AO27" s="293"/>
      <c r="AP27" s="293"/>
      <c r="AW27" s="293"/>
      <c r="AX27" s="293"/>
      <c r="AY27" s="293"/>
      <c r="AZ27" s="293"/>
      <c r="BA27" s="293"/>
      <c r="BB27" s="293"/>
      <c r="BC27" s="293"/>
      <c r="BD27" s="293"/>
      <c r="BE27" s="293"/>
      <c r="BF27" s="293"/>
      <c r="BG27" s="293"/>
      <c r="BH27" s="293"/>
      <c r="BI27" s="293"/>
      <c r="BJ27" s="293"/>
      <c r="BK27" s="293"/>
      <c r="BL27" s="293"/>
      <c r="BM27" s="293"/>
      <c r="BN27" s="293"/>
      <c r="BO27" s="293"/>
      <c r="BP27" s="293"/>
      <c r="BQ27" s="293"/>
      <c r="BR27" s="293"/>
      <c r="BS27" s="293"/>
    </row>
    <row r="28" spans="1:71" ht="12" customHeight="1" x14ac:dyDescent="0.2">
      <c r="A28" s="2662" t="s">
        <v>548</v>
      </c>
      <c r="B28" s="2663"/>
      <c r="C28" s="2663"/>
      <c r="D28" s="2663"/>
      <c r="E28" s="2663"/>
      <c r="F28" s="2667" t="s">
        <v>406</v>
      </c>
      <c r="G28" s="2667"/>
      <c r="H28" s="2667"/>
      <c r="I28" s="2667"/>
      <c r="J28" s="2667"/>
      <c r="K28" s="2667"/>
      <c r="L28" s="2667"/>
      <c r="M28" s="2667"/>
      <c r="N28" s="2667"/>
      <c r="O28" s="2667"/>
      <c r="P28" s="2667"/>
      <c r="Q28" s="2676"/>
      <c r="R28" s="300"/>
      <c r="S28" s="2677" t="s">
        <v>326</v>
      </c>
      <c r="T28" s="2656"/>
      <c r="U28" s="2656"/>
      <c r="V28" s="2656"/>
      <c r="W28" s="2656"/>
      <c r="X28" s="2660" t="s">
        <v>547</v>
      </c>
      <c r="Y28" s="2660"/>
      <c r="Z28" s="2660"/>
      <c r="AA28" s="2660"/>
      <c r="AB28" s="2660"/>
      <c r="AC28" s="2660"/>
      <c r="AD28" s="2660"/>
      <c r="AE28" s="2660"/>
      <c r="AF28" s="2660"/>
      <c r="AG28" s="2660"/>
      <c r="AH28" s="2660"/>
      <c r="AI28" s="2661"/>
      <c r="AJ28" s="294"/>
      <c r="AK28" s="293"/>
      <c r="AL28" s="293"/>
      <c r="AM28" s="293"/>
      <c r="AN28" s="293"/>
      <c r="AO28" s="293"/>
      <c r="AP28" s="293"/>
      <c r="AW28" s="293"/>
      <c r="AX28" s="293"/>
      <c r="AY28" s="293"/>
      <c r="AZ28" s="293"/>
      <c r="BA28" s="293"/>
      <c r="BB28" s="293"/>
      <c r="BC28" s="293"/>
      <c r="BD28" s="293"/>
      <c r="BE28" s="293"/>
      <c r="BF28" s="293"/>
      <c r="BG28" s="293"/>
      <c r="BH28" s="293"/>
      <c r="BI28" s="293"/>
      <c r="BJ28" s="293"/>
      <c r="BK28" s="293"/>
      <c r="BL28" s="293"/>
      <c r="BM28" s="293"/>
      <c r="BN28" s="293"/>
      <c r="BO28" s="293"/>
      <c r="BP28" s="293"/>
      <c r="BQ28" s="293"/>
      <c r="BR28" s="293"/>
      <c r="BS28" s="293"/>
    </row>
    <row r="29" spans="1:71" x14ac:dyDescent="0.2">
      <c r="A29" s="2662" t="s">
        <v>546</v>
      </c>
      <c r="B29" s="2663"/>
      <c r="C29" s="2663"/>
      <c r="D29" s="2663"/>
      <c r="E29" s="2663"/>
      <c r="F29" s="2667" t="s">
        <v>545</v>
      </c>
      <c r="G29" s="2667"/>
      <c r="H29" s="2667"/>
      <c r="I29" s="2667"/>
      <c r="J29" s="2667"/>
      <c r="K29" s="2667"/>
      <c r="L29" s="2667"/>
      <c r="M29" s="2667"/>
      <c r="N29" s="2667"/>
      <c r="O29" s="2667"/>
      <c r="P29" s="2667"/>
      <c r="Q29" s="2676"/>
      <c r="R29" s="300"/>
      <c r="S29" s="2677"/>
      <c r="T29" s="2656"/>
      <c r="U29" s="2656"/>
      <c r="V29" s="2656"/>
      <c r="W29" s="2656"/>
      <c r="X29" s="2660"/>
      <c r="Y29" s="2660"/>
      <c r="Z29" s="2660"/>
      <c r="AA29" s="2660"/>
      <c r="AB29" s="2660"/>
      <c r="AC29" s="2660"/>
      <c r="AD29" s="2660"/>
      <c r="AE29" s="2660"/>
      <c r="AF29" s="2660"/>
      <c r="AG29" s="2660"/>
      <c r="AH29" s="2660"/>
      <c r="AI29" s="2661"/>
      <c r="AJ29" s="294"/>
      <c r="AK29" s="293"/>
      <c r="AL29" s="293"/>
      <c r="AM29" s="293"/>
      <c r="AN29" s="293"/>
      <c r="AO29" s="293"/>
      <c r="AP29" s="293"/>
      <c r="AW29" s="293"/>
      <c r="AX29" s="293"/>
      <c r="AY29" s="293"/>
      <c r="AZ29" s="293"/>
      <c r="BA29" s="293"/>
      <c r="BB29" s="293"/>
      <c r="BC29" s="293"/>
      <c r="BD29" s="293"/>
      <c r="BE29" s="293"/>
      <c r="BF29" s="293"/>
      <c r="BG29" s="293"/>
      <c r="BH29" s="293"/>
      <c r="BI29" s="293"/>
      <c r="BJ29" s="293"/>
      <c r="BK29" s="293"/>
      <c r="BL29" s="293"/>
      <c r="BM29" s="293"/>
      <c r="BN29" s="293"/>
      <c r="BO29" s="293"/>
      <c r="BP29" s="293"/>
      <c r="BQ29" s="293"/>
      <c r="BR29" s="293"/>
      <c r="BS29" s="293"/>
    </row>
    <row r="30" spans="1:71" x14ac:dyDescent="0.2">
      <c r="A30" s="2662" t="s">
        <v>544</v>
      </c>
      <c r="B30" s="2663"/>
      <c r="C30" s="2663"/>
      <c r="D30" s="2663"/>
      <c r="E30" s="2663"/>
      <c r="F30" s="2667" t="s">
        <v>543</v>
      </c>
      <c r="G30" s="2667"/>
      <c r="H30" s="2667"/>
      <c r="I30" s="2667"/>
      <c r="J30" s="2667"/>
      <c r="K30" s="2667"/>
      <c r="L30" s="2667"/>
      <c r="M30" s="2667"/>
      <c r="N30" s="2667"/>
      <c r="O30" s="2667"/>
      <c r="P30" s="2667"/>
      <c r="Q30" s="2676"/>
      <c r="R30" s="300"/>
      <c r="S30" s="2662" t="s">
        <v>542</v>
      </c>
      <c r="T30" s="2663"/>
      <c r="U30" s="2663"/>
      <c r="V30" s="2663"/>
      <c r="W30" s="2663"/>
      <c r="X30" s="2656" t="s">
        <v>541</v>
      </c>
      <c r="Y30" s="2656"/>
      <c r="Z30" s="2656"/>
      <c r="AA30" s="2656"/>
      <c r="AB30" s="2656"/>
      <c r="AC30" s="2656"/>
      <c r="AD30" s="2656"/>
      <c r="AE30" s="2656"/>
      <c r="AF30" s="2656"/>
      <c r="AG30" s="2656"/>
      <c r="AH30" s="2656"/>
      <c r="AI30" s="2657"/>
      <c r="AJ30" s="294"/>
      <c r="AK30" s="293"/>
      <c r="AL30" s="293"/>
      <c r="AM30" s="293"/>
      <c r="AN30" s="293"/>
      <c r="AO30" s="293"/>
      <c r="AP30" s="293"/>
      <c r="AW30" s="293"/>
      <c r="AX30" s="293"/>
      <c r="AY30" s="293"/>
      <c r="AZ30" s="293"/>
      <c r="BA30" s="293"/>
      <c r="BB30" s="293"/>
      <c r="BC30" s="293"/>
      <c r="BD30" s="293"/>
      <c r="BE30" s="293"/>
      <c r="BF30" s="293"/>
      <c r="BG30" s="293"/>
      <c r="BH30" s="293"/>
      <c r="BI30" s="293"/>
      <c r="BJ30" s="293"/>
      <c r="BK30" s="293"/>
      <c r="BL30" s="293"/>
      <c r="BM30" s="293"/>
      <c r="BN30" s="293"/>
      <c r="BO30" s="293"/>
      <c r="BP30" s="293"/>
      <c r="BQ30" s="293"/>
      <c r="BR30" s="293"/>
      <c r="BS30" s="293"/>
    </row>
    <row r="31" spans="1:71" ht="12" customHeight="1" x14ac:dyDescent="0.2">
      <c r="A31" s="2662" t="s">
        <v>540</v>
      </c>
      <c r="B31" s="2663"/>
      <c r="C31" s="2663"/>
      <c r="D31" s="2663"/>
      <c r="E31" s="2663"/>
      <c r="F31" s="2667" t="s">
        <v>539</v>
      </c>
      <c r="G31" s="2667"/>
      <c r="H31" s="2667"/>
      <c r="I31" s="2667"/>
      <c r="J31" s="2667"/>
      <c r="K31" s="2667"/>
      <c r="L31" s="2667"/>
      <c r="M31" s="2667"/>
      <c r="N31" s="2667"/>
      <c r="O31" s="2667"/>
      <c r="P31" s="2667"/>
      <c r="Q31" s="2676"/>
      <c r="R31" s="296"/>
      <c r="S31" s="2662" t="s">
        <v>538</v>
      </c>
      <c r="T31" s="2663"/>
      <c r="U31" s="2663"/>
      <c r="V31" s="2663"/>
      <c r="W31" s="2663"/>
      <c r="X31" s="2656" t="s">
        <v>537</v>
      </c>
      <c r="Y31" s="2656"/>
      <c r="Z31" s="2656"/>
      <c r="AA31" s="2656"/>
      <c r="AB31" s="2656"/>
      <c r="AC31" s="2656"/>
      <c r="AD31" s="2656"/>
      <c r="AE31" s="2656"/>
      <c r="AF31" s="2656"/>
      <c r="AG31" s="2656"/>
      <c r="AH31" s="2656"/>
      <c r="AI31" s="2657"/>
      <c r="AJ31" s="294"/>
      <c r="AK31" s="293"/>
      <c r="AL31" s="293"/>
      <c r="AM31" s="293"/>
      <c r="AN31" s="293"/>
      <c r="AO31" s="293"/>
      <c r="AP31" s="293"/>
      <c r="AW31" s="293"/>
      <c r="AX31" s="293"/>
      <c r="AY31" s="293"/>
      <c r="AZ31" s="293"/>
      <c r="BA31" s="293"/>
      <c r="BB31" s="293"/>
      <c r="BC31" s="293"/>
      <c r="BD31" s="293"/>
      <c r="BE31" s="293"/>
      <c r="BF31" s="293"/>
      <c r="BG31" s="293"/>
      <c r="BH31" s="293"/>
      <c r="BI31" s="293"/>
      <c r="BJ31" s="293"/>
      <c r="BK31" s="293"/>
      <c r="BL31" s="293"/>
      <c r="BM31" s="293"/>
      <c r="BN31" s="293"/>
      <c r="BO31" s="293"/>
      <c r="BP31" s="293"/>
      <c r="BQ31" s="293"/>
      <c r="BR31" s="293"/>
      <c r="BS31" s="293"/>
    </row>
    <row r="32" spans="1:71" ht="12" customHeight="1" x14ac:dyDescent="0.2">
      <c r="A32" s="2662" t="s">
        <v>29</v>
      </c>
      <c r="B32" s="2663"/>
      <c r="C32" s="2663"/>
      <c r="D32" s="2663"/>
      <c r="E32" s="2663"/>
      <c r="F32" s="2667" t="s">
        <v>536</v>
      </c>
      <c r="G32" s="2667"/>
      <c r="H32" s="2667"/>
      <c r="I32" s="2667"/>
      <c r="J32" s="2667"/>
      <c r="K32" s="2667"/>
      <c r="L32" s="2667"/>
      <c r="M32" s="2667"/>
      <c r="N32" s="2667"/>
      <c r="O32" s="2667"/>
      <c r="P32" s="2667"/>
      <c r="Q32" s="2676"/>
      <c r="R32" s="297"/>
      <c r="S32" s="2666" t="s">
        <v>535</v>
      </c>
      <c r="T32" s="2667"/>
      <c r="U32" s="2667"/>
      <c r="V32" s="2667"/>
      <c r="W32" s="2667"/>
      <c r="X32" s="2664" t="s">
        <v>534</v>
      </c>
      <c r="Y32" s="2664"/>
      <c r="Z32" s="2664"/>
      <c r="AA32" s="2664"/>
      <c r="AB32" s="2664"/>
      <c r="AC32" s="2664"/>
      <c r="AD32" s="2664"/>
      <c r="AE32" s="2664"/>
      <c r="AF32" s="2664"/>
      <c r="AG32" s="2664"/>
      <c r="AH32" s="2664"/>
      <c r="AI32" s="2665"/>
      <c r="AJ32" s="294"/>
      <c r="AK32" s="293"/>
      <c r="AL32" s="293"/>
      <c r="AM32" s="293"/>
      <c r="AN32" s="293"/>
      <c r="AO32" s="293"/>
      <c r="AP32" s="293"/>
      <c r="AW32" s="293"/>
      <c r="AX32" s="293"/>
      <c r="AY32" s="293"/>
      <c r="AZ32" s="293"/>
      <c r="BA32" s="293"/>
      <c r="BB32" s="293"/>
      <c r="BC32" s="293"/>
      <c r="BD32" s="293"/>
      <c r="BE32" s="293"/>
      <c r="BF32" s="293"/>
      <c r="BG32" s="293"/>
      <c r="BH32" s="293"/>
      <c r="BI32" s="293"/>
      <c r="BJ32" s="293"/>
      <c r="BK32" s="293"/>
      <c r="BL32" s="293"/>
      <c r="BM32" s="293"/>
      <c r="BN32" s="293"/>
      <c r="BO32" s="293"/>
      <c r="BP32" s="293"/>
      <c r="BQ32" s="293"/>
      <c r="BR32" s="293"/>
      <c r="BS32" s="293"/>
    </row>
    <row r="33" spans="1:71" x14ac:dyDescent="0.2">
      <c r="A33" s="2662" t="s">
        <v>533</v>
      </c>
      <c r="B33" s="2663"/>
      <c r="C33" s="2663"/>
      <c r="D33" s="2663"/>
      <c r="E33" s="2663"/>
      <c r="F33" s="2667" t="s">
        <v>102</v>
      </c>
      <c r="G33" s="2667"/>
      <c r="H33" s="2667"/>
      <c r="I33" s="2667"/>
      <c r="J33" s="2667"/>
      <c r="K33" s="2667"/>
      <c r="L33" s="2667"/>
      <c r="M33" s="2667"/>
      <c r="N33" s="2667"/>
      <c r="O33" s="2667"/>
      <c r="P33" s="2667"/>
      <c r="Q33" s="2676"/>
      <c r="R33" s="295"/>
      <c r="S33" s="2666"/>
      <c r="T33" s="2667"/>
      <c r="U33" s="2667"/>
      <c r="V33" s="2667"/>
      <c r="W33" s="2667"/>
      <c r="X33" s="2664"/>
      <c r="Y33" s="2664"/>
      <c r="Z33" s="2664"/>
      <c r="AA33" s="2664"/>
      <c r="AB33" s="2664"/>
      <c r="AC33" s="2664"/>
      <c r="AD33" s="2664"/>
      <c r="AE33" s="2664"/>
      <c r="AF33" s="2664"/>
      <c r="AG33" s="2664"/>
      <c r="AH33" s="2664"/>
      <c r="AI33" s="2665"/>
      <c r="AJ33" s="294"/>
      <c r="AK33" s="293"/>
      <c r="AL33" s="293"/>
      <c r="AM33" s="293"/>
      <c r="AN33" s="293"/>
      <c r="AO33" s="293"/>
      <c r="AP33" s="293"/>
      <c r="AW33" s="293"/>
      <c r="AX33" s="293"/>
      <c r="AY33" s="293"/>
      <c r="AZ33" s="293"/>
      <c r="BA33" s="293"/>
      <c r="BB33" s="293"/>
      <c r="BC33" s="293"/>
      <c r="BD33" s="293"/>
      <c r="BE33" s="293"/>
      <c r="BF33" s="293"/>
      <c r="BG33" s="293"/>
      <c r="BH33" s="293"/>
      <c r="BI33" s="293"/>
      <c r="BJ33" s="293"/>
      <c r="BK33" s="293"/>
      <c r="BL33" s="293"/>
      <c r="BM33" s="293"/>
      <c r="BN33" s="293"/>
      <c r="BO33" s="293"/>
      <c r="BP33" s="293"/>
      <c r="BQ33" s="293"/>
      <c r="BR33" s="293"/>
      <c r="BS33" s="293"/>
    </row>
    <row r="34" spans="1:71" x14ac:dyDescent="0.2">
      <c r="A34" s="2662" t="s">
        <v>341</v>
      </c>
      <c r="B34" s="2663"/>
      <c r="C34" s="2663"/>
      <c r="D34" s="2663"/>
      <c r="E34" s="2663"/>
      <c r="F34" s="2667" t="s">
        <v>320</v>
      </c>
      <c r="G34" s="2667"/>
      <c r="H34" s="2667"/>
      <c r="I34" s="2667"/>
      <c r="J34" s="2667"/>
      <c r="K34" s="2667"/>
      <c r="L34" s="2667"/>
      <c r="M34" s="2667"/>
      <c r="N34" s="2667"/>
      <c r="O34" s="2667"/>
      <c r="P34" s="2667"/>
      <c r="Q34" s="2676"/>
      <c r="R34" s="295"/>
      <c r="S34" s="2662" t="s">
        <v>55</v>
      </c>
      <c r="T34" s="2663"/>
      <c r="U34" s="2663"/>
      <c r="V34" s="2663"/>
      <c r="W34" s="2663"/>
      <c r="X34" s="2656" t="s">
        <v>532</v>
      </c>
      <c r="Y34" s="2656"/>
      <c r="Z34" s="2656"/>
      <c r="AA34" s="2656"/>
      <c r="AB34" s="2656"/>
      <c r="AC34" s="2656"/>
      <c r="AD34" s="2656"/>
      <c r="AE34" s="2656"/>
      <c r="AF34" s="2656"/>
      <c r="AG34" s="2656"/>
      <c r="AH34" s="2656"/>
      <c r="AI34" s="2657"/>
      <c r="AJ34" s="294"/>
      <c r="AK34" s="293"/>
      <c r="AL34" s="293"/>
      <c r="AM34" s="293"/>
      <c r="AN34" s="293"/>
      <c r="AO34" s="293"/>
      <c r="AP34" s="293"/>
      <c r="AW34" s="293"/>
      <c r="AX34" s="293"/>
      <c r="AY34" s="293"/>
      <c r="AZ34" s="293"/>
      <c r="BA34" s="293"/>
      <c r="BB34" s="293"/>
      <c r="BC34" s="293"/>
      <c r="BD34" s="293"/>
      <c r="BE34" s="293"/>
      <c r="BF34" s="293"/>
      <c r="BG34" s="293"/>
      <c r="BH34" s="293"/>
      <c r="BI34" s="293"/>
      <c r="BJ34" s="293"/>
      <c r="BK34" s="293"/>
      <c r="BL34" s="293"/>
      <c r="BM34" s="293"/>
      <c r="BN34" s="293"/>
      <c r="BO34" s="293"/>
      <c r="BP34" s="293"/>
      <c r="BQ34" s="293"/>
      <c r="BR34" s="293"/>
      <c r="BS34" s="293"/>
    </row>
    <row r="35" spans="1:71" x14ac:dyDescent="0.2">
      <c r="A35" s="2662" t="s">
        <v>531</v>
      </c>
      <c r="B35" s="2663"/>
      <c r="C35" s="2663"/>
      <c r="D35" s="2663"/>
      <c r="E35" s="2663"/>
      <c r="F35" s="2667" t="s">
        <v>530</v>
      </c>
      <c r="G35" s="2667"/>
      <c r="H35" s="2667"/>
      <c r="I35" s="2667"/>
      <c r="J35" s="2667"/>
      <c r="K35" s="2667"/>
      <c r="L35" s="2667"/>
      <c r="M35" s="2667"/>
      <c r="N35" s="2667"/>
      <c r="O35" s="2667"/>
      <c r="P35" s="2667"/>
      <c r="Q35" s="2676"/>
      <c r="R35" s="295"/>
      <c r="S35" s="2662" t="s">
        <v>529</v>
      </c>
      <c r="T35" s="2663"/>
      <c r="U35" s="2663"/>
      <c r="V35" s="2663"/>
      <c r="W35" s="2663"/>
      <c r="X35" s="2656" t="s">
        <v>528</v>
      </c>
      <c r="Y35" s="2656"/>
      <c r="Z35" s="2656"/>
      <c r="AA35" s="2656"/>
      <c r="AB35" s="2656"/>
      <c r="AC35" s="2656"/>
      <c r="AD35" s="2656"/>
      <c r="AE35" s="2656"/>
      <c r="AF35" s="2656"/>
      <c r="AG35" s="2656"/>
      <c r="AH35" s="2656"/>
      <c r="AI35" s="2657"/>
      <c r="AJ35" s="294"/>
      <c r="AK35" s="293"/>
      <c r="AL35" s="293"/>
      <c r="AM35" s="293"/>
      <c r="AN35" s="293"/>
      <c r="AO35" s="293"/>
      <c r="AP35" s="293"/>
      <c r="AW35" s="293"/>
      <c r="AX35" s="293"/>
      <c r="AY35" s="293"/>
      <c r="AZ35" s="293"/>
      <c r="BA35" s="293"/>
      <c r="BB35" s="293"/>
      <c r="BC35" s="293"/>
      <c r="BD35" s="293"/>
      <c r="BE35" s="293"/>
      <c r="BF35" s="293"/>
      <c r="BG35" s="293"/>
      <c r="BH35" s="293"/>
      <c r="BI35" s="293"/>
      <c r="BJ35" s="293"/>
      <c r="BK35" s="293"/>
      <c r="BL35" s="293"/>
      <c r="BM35" s="293"/>
      <c r="BN35" s="293"/>
      <c r="BO35" s="293"/>
      <c r="BP35" s="293"/>
      <c r="BQ35" s="293"/>
      <c r="BR35" s="293"/>
      <c r="BS35" s="293"/>
    </row>
    <row r="36" spans="1:71" x14ac:dyDescent="0.2">
      <c r="A36" s="2662" t="s">
        <v>527</v>
      </c>
      <c r="B36" s="2663"/>
      <c r="C36" s="2663"/>
      <c r="D36" s="2663"/>
      <c r="E36" s="2663"/>
      <c r="F36" s="2667" t="s">
        <v>526</v>
      </c>
      <c r="G36" s="2667"/>
      <c r="H36" s="2667"/>
      <c r="I36" s="2667"/>
      <c r="J36" s="2667"/>
      <c r="K36" s="2667"/>
      <c r="L36" s="2667"/>
      <c r="M36" s="2667"/>
      <c r="N36" s="2667"/>
      <c r="O36" s="2667"/>
      <c r="P36" s="2667"/>
      <c r="Q36" s="2676"/>
      <c r="R36" s="296"/>
      <c r="S36" s="2662" t="s">
        <v>525</v>
      </c>
      <c r="T36" s="2663"/>
      <c r="U36" s="2663"/>
      <c r="V36" s="2663"/>
      <c r="W36" s="2663"/>
      <c r="X36" s="2656" t="s">
        <v>524</v>
      </c>
      <c r="Y36" s="2656"/>
      <c r="Z36" s="2656"/>
      <c r="AA36" s="2656"/>
      <c r="AB36" s="2656"/>
      <c r="AC36" s="2656"/>
      <c r="AD36" s="2656"/>
      <c r="AE36" s="2656"/>
      <c r="AF36" s="2656"/>
      <c r="AG36" s="2656"/>
      <c r="AH36" s="2656"/>
      <c r="AI36" s="2657"/>
      <c r="AJ36" s="294"/>
      <c r="AK36" s="293"/>
      <c r="AL36" s="293"/>
      <c r="AM36" s="293"/>
      <c r="AN36" s="293"/>
      <c r="AO36" s="293"/>
      <c r="AP36" s="293"/>
      <c r="AW36" s="293"/>
      <c r="AX36" s="293"/>
      <c r="AY36" s="293"/>
      <c r="AZ36" s="293"/>
      <c r="BA36" s="293"/>
      <c r="BB36" s="293"/>
      <c r="BC36" s="293"/>
      <c r="BD36" s="293"/>
      <c r="BE36" s="293"/>
      <c r="BF36" s="293"/>
      <c r="BG36" s="293"/>
      <c r="BH36" s="293"/>
      <c r="BI36" s="293"/>
      <c r="BJ36" s="293"/>
      <c r="BK36" s="293"/>
      <c r="BL36" s="293"/>
      <c r="BM36" s="293"/>
      <c r="BN36" s="293"/>
      <c r="BO36" s="293"/>
      <c r="BP36" s="293"/>
      <c r="BQ36" s="293"/>
      <c r="BR36" s="293"/>
      <c r="BS36" s="293"/>
    </row>
    <row r="37" spans="1:71" x14ac:dyDescent="0.2">
      <c r="A37" s="2662" t="s">
        <v>523</v>
      </c>
      <c r="B37" s="2663"/>
      <c r="C37" s="2663"/>
      <c r="D37" s="2663"/>
      <c r="E37" s="2663"/>
      <c r="F37" s="2667" t="s">
        <v>522</v>
      </c>
      <c r="G37" s="2667"/>
      <c r="H37" s="2667"/>
      <c r="I37" s="2667"/>
      <c r="J37" s="2667"/>
      <c r="K37" s="2667"/>
      <c r="L37" s="2667"/>
      <c r="M37" s="2667"/>
      <c r="N37" s="2667"/>
      <c r="O37" s="2667"/>
      <c r="P37" s="2667"/>
      <c r="Q37" s="2676"/>
      <c r="R37" s="299"/>
      <c r="S37" s="2662" t="s">
        <v>521</v>
      </c>
      <c r="T37" s="2663"/>
      <c r="U37" s="2663"/>
      <c r="V37" s="2663"/>
      <c r="W37" s="2663"/>
      <c r="X37" s="2656" t="s">
        <v>79</v>
      </c>
      <c r="Y37" s="2656"/>
      <c r="Z37" s="2656"/>
      <c r="AA37" s="2656"/>
      <c r="AB37" s="2656"/>
      <c r="AC37" s="2656"/>
      <c r="AD37" s="2656"/>
      <c r="AE37" s="2656"/>
      <c r="AF37" s="2656"/>
      <c r="AG37" s="2656"/>
      <c r="AH37" s="2656"/>
      <c r="AI37" s="2657"/>
      <c r="AJ37" s="294"/>
      <c r="AK37" s="293"/>
      <c r="AL37" s="293"/>
      <c r="AM37" s="293"/>
      <c r="AN37" s="293"/>
      <c r="AO37" s="293"/>
      <c r="AP37" s="293"/>
      <c r="AW37" s="293"/>
      <c r="AX37" s="293"/>
      <c r="AY37" s="293"/>
      <c r="AZ37" s="293"/>
      <c r="BA37" s="293"/>
      <c r="BB37" s="293"/>
      <c r="BC37" s="293"/>
      <c r="BD37" s="293"/>
      <c r="BE37" s="293"/>
      <c r="BF37" s="293"/>
      <c r="BG37" s="293"/>
      <c r="BH37" s="293"/>
      <c r="BI37" s="293"/>
      <c r="BJ37" s="293"/>
      <c r="BK37" s="293"/>
      <c r="BL37" s="293"/>
      <c r="BM37" s="293"/>
      <c r="BN37" s="293"/>
      <c r="BO37" s="293"/>
      <c r="BP37" s="293"/>
      <c r="BQ37" s="293"/>
      <c r="BR37" s="293"/>
      <c r="BS37" s="293"/>
    </row>
    <row r="38" spans="1:71" x14ac:dyDescent="0.2">
      <c r="A38" s="2662" t="s">
        <v>520</v>
      </c>
      <c r="B38" s="2663"/>
      <c r="C38" s="2663"/>
      <c r="D38" s="2663"/>
      <c r="E38" s="2663"/>
      <c r="F38" s="2667" t="s">
        <v>519</v>
      </c>
      <c r="G38" s="2667"/>
      <c r="H38" s="2667"/>
      <c r="I38" s="2667"/>
      <c r="J38" s="2667"/>
      <c r="K38" s="2667"/>
      <c r="L38" s="2667"/>
      <c r="M38" s="2667"/>
      <c r="N38" s="2667"/>
      <c r="O38" s="2667"/>
      <c r="P38" s="2667"/>
      <c r="Q38" s="2676"/>
      <c r="R38" s="295"/>
      <c r="S38" s="2662" t="s">
        <v>315</v>
      </c>
      <c r="T38" s="2663"/>
      <c r="U38" s="2663"/>
      <c r="V38" s="2663"/>
      <c r="W38" s="2663"/>
      <c r="X38" s="2656" t="s">
        <v>518</v>
      </c>
      <c r="Y38" s="2656"/>
      <c r="Z38" s="2656"/>
      <c r="AA38" s="2656"/>
      <c r="AB38" s="2656"/>
      <c r="AC38" s="2656"/>
      <c r="AD38" s="2656"/>
      <c r="AE38" s="2656"/>
      <c r="AF38" s="2656"/>
      <c r="AG38" s="2656"/>
      <c r="AH38" s="2656"/>
      <c r="AI38" s="2657"/>
      <c r="AJ38" s="294"/>
      <c r="AK38" s="293"/>
      <c r="AL38" s="293"/>
      <c r="AM38" s="293"/>
      <c r="AN38" s="293"/>
      <c r="AO38" s="293"/>
      <c r="AP38" s="293"/>
      <c r="AW38" s="293"/>
      <c r="AX38" s="293"/>
      <c r="AY38" s="293"/>
      <c r="AZ38" s="293"/>
      <c r="BA38" s="293"/>
      <c r="BB38" s="293"/>
      <c r="BC38" s="293"/>
      <c r="BD38" s="293"/>
      <c r="BE38" s="293"/>
      <c r="BF38" s="293"/>
      <c r="BG38" s="293"/>
      <c r="BH38" s="293"/>
      <c r="BI38" s="293"/>
      <c r="BJ38" s="293"/>
      <c r="BK38" s="293"/>
      <c r="BL38" s="293"/>
      <c r="BM38" s="293"/>
      <c r="BN38" s="293"/>
      <c r="BO38" s="293"/>
      <c r="BP38" s="293"/>
      <c r="BQ38" s="293"/>
      <c r="BR38" s="293"/>
      <c r="BS38" s="293"/>
    </row>
    <row r="39" spans="1:71" x14ac:dyDescent="0.2">
      <c r="A39" s="2662" t="s">
        <v>281</v>
      </c>
      <c r="B39" s="2663"/>
      <c r="C39" s="2663"/>
      <c r="D39" s="2663"/>
      <c r="E39" s="2663"/>
      <c r="F39" s="2667" t="s">
        <v>517</v>
      </c>
      <c r="G39" s="2667"/>
      <c r="H39" s="2667"/>
      <c r="I39" s="2667"/>
      <c r="J39" s="2667"/>
      <c r="K39" s="2667"/>
      <c r="L39" s="2667"/>
      <c r="M39" s="2667"/>
      <c r="N39" s="2667"/>
      <c r="O39" s="2667"/>
      <c r="P39" s="2667"/>
      <c r="Q39" s="2676"/>
      <c r="R39" s="295"/>
      <c r="S39" s="2662" t="s">
        <v>516</v>
      </c>
      <c r="T39" s="2663"/>
      <c r="U39" s="2663"/>
      <c r="V39" s="2663"/>
      <c r="W39" s="2663"/>
      <c r="X39" s="2656" t="s">
        <v>95</v>
      </c>
      <c r="Y39" s="2656"/>
      <c r="Z39" s="2656"/>
      <c r="AA39" s="2656"/>
      <c r="AB39" s="2656"/>
      <c r="AC39" s="2656"/>
      <c r="AD39" s="2656"/>
      <c r="AE39" s="2656"/>
      <c r="AF39" s="2656"/>
      <c r="AG39" s="2656"/>
      <c r="AH39" s="2656"/>
      <c r="AI39" s="2657"/>
      <c r="AJ39" s="294"/>
      <c r="AK39" s="293"/>
      <c r="AL39" s="293"/>
      <c r="AM39" s="293"/>
      <c r="AN39" s="293"/>
      <c r="AO39" s="293"/>
      <c r="AP39" s="293"/>
      <c r="AW39" s="293"/>
      <c r="AX39" s="293"/>
      <c r="AY39" s="293"/>
      <c r="AZ39" s="293"/>
      <c r="BA39" s="293"/>
      <c r="BB39" s="293"/>
      <c r="BC39" s="293"/>
      <c r="BD39" s="293"/>
      <c r="BE39" s="293"/>
      <c r="BF39" s="293"/>
      <c r="BG39" s="293"/>
      <c r="BH39" s="293"/>
      <c r="BI39" s="293"/>
      <c r="BJ39" s="293"/>
      <c r="BK39" s="293"/>
      <c r="BL39" s="293"/>
      <c r="BM39" s="293"/>
      <c r="BN39" s="293"/>
      <c r="BO39" s="293"/>
      <c r="BP39" s="293"/>
      <c r="BQ39" s="293"/>
      <c r="BR39" s="293"/>
      <c r="BS39" s="293"/>
    </row>
    <row r="40" spans="1:71" x14ac:dyDescent="0.2">
      <c r="A40" s="2662" t="s">
        <v>515</v>
      </c>
      <c r="B40" s="2663"/>
      <c r="C40" s="2663"/>
      <c r="D40" s="2663"/>
      <c r="E40" s="2663"/>
      <c r="F40" s="2667" t="s">
        <v>323</v>
      </c>
      <c r="G40" s="2667"/>
      <c r="H40" s="2667"/>
      <c r="I40" s="2667"/>
      <c r="J40" s="2667"/>
      <c r="K40" s="2667"/>
      <c r="L40" s="2667"/>
      <c r="M40" s="2667"/>
      <c r="N40" s="2667"/>
      <c r="O40" s="2667"/>
      <c r="P40" s="2667"/>
      <c r="Q40" s="2676"/>
      <c r="R40" s="295"/>
      <c r="S40" s="2662" t="s">
        <v>514</v>
      </c>
      <c r="T40" s="2663"/>
      <c r="U40" s="2663"/>
      <c r="V40" s="2663"/>
      <c r="W40" s="2663"/>
      <c r="X40" s="2656" t="s">
        <v>513</v>
      </c>
      <c r="Y40" s="2656"/>
      <c r="Z40" s="2656"/>
      <c r="AA40" s="2656"/>
      <c r="AB40" s="2656"/>
      <c r="AC40" s="2656"/>
      <c r="AD40" s="2656"/>
      <c r="AE40" s="2656"/>
      <c r="AF40" s="2656"/>
      <c r="AG40" s="2656"/>
      <c r="AH40" s="2656"/>
      <c r="AI40" s="2657"/>
      <c r="AJ40" s="294"/>
      <c r="AK40" s="293"/>
      <c r="AL40" s="293"/>
      <c r="AM40" s="293"/>
      <c r="AN40" s="293"/>
      <c r="AO40" s="293"/>
      <c r="AP40" s="293"/>
      <c r="AW40" s="293"/>
      <c r="AX40" s="293"/>
      <c r="AY40" s="293"/>
      <c r="AZ40" s="293"/>
      <c r="BA40" s="293"/>
      <c r="BB40" s="293"/>
      <c r="BC40" s="293"/>
      <c r="BD40" s="293"/>
      <c r="BE40" s="293"/>
      <c r="BF40" s="293"/>
      <c r="BG40" s="293"/>
      <c r="BH40" s="293"/>
      <c r="BI40" s="293"/>
      <c r="BJ40" s="293"/>
      <c r="BK40" s="293"/>
      <c r="BL40" s="293"/>
      <c r="BM40" s="293"/>
      <c r="BN40" s="293"/>
      <c r="BO40" s="293"/>
      <c r="BP40" s="293"/>
      <c r="BQ40" s="293"/>
      <c r="BR40" s="293"/>
      <c r="BS40" s="293"/>
    </row>
    <row r="41" spans="1:71" x14ac:dyDescent="0.2">
      <c r="A41" s="2662" t="s">
        <v>512</v>
      </c>
      <c r="B41" s="2663"/>
      <c r="C41" s="2663"/>
      <c r="D41" s="2663"/>
      <c r="E41" s="2663"/>
      <c r="F41" s="2667" t="s">
        <v>511</v>
      </c>
      <c r="G41" s="2667"/>
      <c r="H41" s="2667"/>
      <c r="I41" s="2667"/>
      <c r="J41" s="2667"/>
      <c r="K41" s="2667"/>
      <c r="L41" s="2667"/>
      <c r="M41" s="2667"/>
      <c r="N41" s="2667"/>
      <c r="O41" s="2667"/>
      <c r="P41" s="2667"/>
      <c r="Q41" s="2676"/>
      <c r="R41" s="298"/>
      <c r="S41" s="2662" t="s">
        <v>510</v>
      </c>
      <c r="T41" s="2663"/>
      <c r="U41" s="2663"/>
      <c r="V41" s="2663"/>
      <c r="W41" s="2663"/>
      <c r="X41" s="2656" t="s">
        <v>509</v>
      </c>
      <c r="Y41" s="2656"/>
      <c r="Z41" s="2656"/>
      <c r="AA41" s="2656"/>
      <c r="AB41" s="2656"/>
      <c r="AC41" s="2656"/>
      <c r="AD41" s="2656"/>
      <c r="AE41" s="2656"/>
      <c r="AF41" s="2656"/>
      <c r="AG41" s="2656"/>
      <c r="AH41" s="2656"/>
      <c r="AI41" s="2657"/>
      <c r="AJ41" s="294"/>
      <c r="AK41" s="293"/>
      <c r="AL41" s="293"/>
      <c r="AM41" s="293"/>
      <c r="AN41" s="293"/>
      <c r="AO41" s="293"/>
      <c r="AP41" s="293"/>
      <c r="AW41" s="293"/>
      <c r="AX41" s="293"/>
      <c r="AY41" s="293"/>
      <c r="AZ41" s="293"/>
      <c r="BA41" s="293"/>
      <c r="BB41" s="293"/>
      <c r="BC41" s="293"/>
      <c r="BD41" s="293"/>
      <c r="BE41" s="293"/>
      <c r="BF41" s="293"/>
      <c r="BG41" s="293"/>
      <c r="BH41" s="293"/>
      <c r="BI41" s="293"/>
      <c r="BJ41" s="293"/>
      <c r="BK41" s="293"/>
      <c r="BL41" s="293"/>
      <c r="BM41" s="293"/>
      <c r="BN41" s="293"/>
      <c r="BO41" s="293"/>
      <c r="BP41" s="293"/>
      <c r="BQ41" s="293"/>
      <c r="BR41" s="293"/>
      <c r="BS41" s="293"/>
    </row>
    <row r="42" spans="1:71" x14ac:dyDescent="0.2">
      <c r="A42" s="2662" t="s">
        <v>508</v>
      </c>
      <c r="B42" s="2663"/>
      <c r="C42" s="2663"/>
      <c r="D42" s="2663"/>
      <c r="E42" s="2663"/>
      <c r="F42" s="2667" t="s">
        <v>507</v>
      </c>
      <c r="G42" s="2667"/>
      <c r="H42" s="2667"/>
      <c r="I42" s="2667"/>
      <c r="J42" s="2667"/>
      <c r="K42" s="2667"/>
      <c r="L42" s="2667"/>
      <c r="M42" s="2667"/>
      <c r="N42" s="2667"/>
      <c r="O42" s="2667"/>
      <c r="P42" s="2667"/>
      <c r="Q42" s="2676"/>
      <c r="R42" s="298"/>
      <c r="S42" s="2662" t="s">
        <v>32</v>
      </c>
      <c r="T42" s="2663"/>
      <c r="U42" s="2663"/>
      <c r="V42" s="2663"/>
      <c r="W42" s="2663"/>
      <c r="X42" s="2656" t="s">
        <v>506</v>
      </c>
      <c r="Y42" s="2656"/>
      <c r="Z42" s="2656"/>
      <c r="AA42" s="2656"/>
      <c r="AB42" s="2656"/>
      <c r="AC42" s="2656"/>
      <c r="AD42" s="2656"/>
      <c r="AE42" s="2656"/>
      <c r="AF42" s="2656"/>
      <c r="AG42" s="2656"/>
      <c r="AH42" s="2656"/>
      <c r="AI42" s="2657"/>
      <c r="AJ42" s="294"/>
      <c r="AK42" s="293"/>
      <c r="AL42" s="293"/>
      <c r="AM42" s="293"/>
      <c r="AN42" s="293"/>
      <c r="AO42" s="293"/>
      <c r="AP42" s="293"/>
      <c r="AW42" s="293"/>
      <c r="AX42" s="293"/>
      <c r="AY42" s="293"/>
      <c r="AZ42" s="293"/>
      <c r="BA42" s="293"/>
      <c r="BB42" s="293"/>
      <c r="BC42" s="293"/>
      <c r="BD42" s="293"/>
      <c r="BE42" s="293"/>
      <c r="BF42" s="293"/>
      <c r="BG42" s="293"/>
      <c r="BH42" s="293"/>
      <c r="BI42" s="293"/>
      <c r="BJ42" s="293"/>
      <c r="BK42" s="293"/>
      <c r="BL42" s="293"/>
      <c r="BM42" s="293"/>
      <c r="BN42" s="293"/>
      <c r="BO42" s="293"/>
      <c r="BP42" s="293"/>
      <c r="BQ42" s="293"/>
      <c r="BR42" s="293"/>
      <c r="BS42" s="293"/>
    </row>
    <row r="43" spans="1:71" x14ac:dyDescent="0.2">
      <c r="A43" s="2662" t="s">
        <v>505</v>
      </c>
      <c r="B43" s="2663"/>
      <c r="C43" s="2663"/>
      <c r="D43" s="2663"/>
      <c r="E43" s="2663"/>
      <c r="F43" s="2667" t="s">
        <v>504</v>
      </c>
      <c r="G43" s="2667"/>
      <c r="H43" s="2667"/>
      <c r="I43" s="2667"/>
      <c r="J43" s="2667"/>
      <c r="K43" s="2667"/>
      <c r="L43" s="2667"/>
      <c r="M43" s="2667"/>
      <c r="N43" s="2667"/>
      <c r="O43" s="2667"/>
      <c r="P43" s="2667"/>
      <c r="Q43" s="2676"/>
      <c r="R43" s="298"/>
      <c r="S43" s="2662" t="s">
        <v>503</v>
      </c>
      <c r="T43" s="2663"/>
      <c r="U43" s="2663"/>
      <c r="V43" s="2663"/>
      <c r="W43" s="2663"/>
      <c r="X43" s="2656" t="s">
        <v>502</v>
      </c>
      <c r="Y43" s="2656"/>
      <c r="Z43" s="2656"/>
      <c r="AA43" s="2656"/>
      <c r="AB43" s="2656"/>
      <c r="AC43" s="2656"/>
      <c r="AD43" s="2656"/>
      <c r="AE43" s="2656"/>
      <c r="AF43" s="2656"/>
      <c r="AG43" s="2656"/>
      <c r="AH43" s="2656"/>
      <c r="AI43" s="2657"/>
      <c r="AJ43" s="294"/>
      <c r="AK43" s="293"/>
      <c r="AL43" s="293"/>
      <c r="AM43" s="293"/>
      <c r="AN43" s="293"/>
      <c r="AO43" s="293"/>
      <c r="AP43" s="293"/>
      <c r="AW43" s="293"/>
      <c r="AX43" s="293"/>
      <c r="AY43" s="293"/>
      <c r="AZ43" s="293"/>
      <c r="BA43" s="293"/>
      <c r="BB43" s="293"/>
      <c r="BC43" s="293"/>
      <c r="BD43" s="293"/>
      <c r="BE43" s="293"/>
      <c r="BF43" s="293"/>
      <c r="BG43" s="293"/>
      <c r="BH43" s="293"/>
      <c r="BI43" s="293"/>
      <c r="BJ43" s="293"/>
      <c r="BK43" s="293"/>
      <c r="BL43" s="293"/>
      <c r="BM43" s="293"/>
      <c r="BN43" s="293"/>
      <c r="BO43" s="293"/>
      <c r="BP43" s="293"/>
      <c r="BQ43" s="293"/>
      <c r="BR43" s="293"/>
      <c r="BS43" s="293"/>
    </row>
    <row r="44" spans="1:71" x14ac:dyDescent="0.2">
      <c r="A44" s="2662" t="s">
        <v>501</v>
      </c>
      <c r="B44" s="2663"/>
      <c r="C44" s="2663"/>
      <c r="D44" s="2663"/>
      <c r="E44" s="2663"/>
      <c r="F44" s="2667" t="s">
        <v>500</v>
      </c>
      <c r="G44" s="2667"/>
      <c r="H44" s="2667"/>
      <c r="I44" s="2667"/>
      <c r="J44" s="2667"/>
      <c r="K44" s="2667"/>
      <c r="L44" s="2667"/>
      <c r="M44" s="2667"/>
      <c r="N44" s="2667"/>
      <c r="O44" s="2667"/>
      <c r="P44" s="2667"/>
      <c r="Q44" s="2676"/>
      <c r="R44" s="298"/>
      <c r="S44" s="2662" t="s">
        <v>499</v>
      </c>
      <c r="T44" s="2663"/>
      <c r="U44" s="2663"/>
      <c r="V44" s="2663"/>
      <c r="W44" s="2663"/>
      <c r="X44" s="2656" t="s">
        <v>498</v>
      </c>
      <c r="Y44" s="2656"/>
      <c r="Z44" s="2656"/>
      <c r="AA44" s="2656"/>
      <c r="AB44" s="2656"/>
      <c r="AC44" s="2656"/>
      <c r="AD44" s="2656"/>
      <c r="AE44" s="2656"/>
      <c r="AF44" s="2656"/>
      <c r="AG44" s="2656"/>
      <c r="AH44" s="2656"/>
      <c r="AI44" s="2657"/>
      <c r="AJ44" s="294"/>
      <c r="AK44" s="293"/>
      <c r="AL44" s="293"/>
      <c r="AM44" s="293"/>
      <c r="AN44" s="293"/>
      <c r="AO44" s="293"/>
      <c r="AP44" s="293"/>
      <c r="AW44" s="293"/>
      <c r="AX44" s="293"/>
      <c r="AY44" s="293"/>
      <c r="AZ44" s="293"/>
      <c r="BA44" s="293"/>
      <c r="BB44" s="293"/>
      <c r="BC44" s="293"/>
      <c r="BD44" s="293"/>
      <c r="BE44" s="293"/>
      <c r="BF44" s="293"/>
      <c r="BG44" s="293"/>
      <c r="BH44" s="293"/>
      <c r="BI44" s="293"/>
      <c r="BJ44" s="293"/>
      <c r="BK44" s="293"/>
      <c r="BL44" s="293"/>
      <c r="BM44" s="293"/>
      <c r="BN44" s="293"/>
      <c r="BO44" s="293"/>
      <c r="BP44" s="293"/>
      <c r="BQ44" s="293"/>
      <c r="BR44" s="293"/>
      <c r="BS44" s="293"/>
    </row>
    <row r="45" spans="1:71" x14ac:dyDescent="0.2">
      <c r="A45" s="2662" t="s">
        <v>31</v>
      </c>
      <c r="B45" s="2663"/>
      <c r="C45" s="2663"/>
      <c r="D45" s="2663"/>
      <c r="E45" s="2663"/>
      <c r="F45" s="2667" t="s">
        <v>497</v>
      </c>
      <c r="G45" s="2667"/>
      <c r="H45" s="2667"/>
      <c r="I45" s="2667"/>
      <c r="J45" s="2667"/>
      <c r="K45" s="2667"/>
      <c r="L45" s="2667"/>
      <c r="M45" s="2667"/>
      <c r="N45" s="2667"/>
      <c r="O45" s="2667"/>
      <c r="P45" s="2667"/>
      <c r="Q45" s="2676"/>
      <c r="R45" s="298"/>
      <c r="S45" s="2662" t="s">
        <v>63</v>
      </c>
      <c r="T45" s="2663"/>
      <c r="U45" s="2663"/>
      <c r="V45" s="2663"/>
      <c r="W45" s="2663"/>
      <c r="X45" s="2656" t="s">
        <v>496</v>
      </c>
      <c r="Y45" s="2656"/>
      <c r="Z45" s="2656"/>
      <c r="AA45" s="2656"/>
      <c r="AB45" s="2656"/>
      <c r="AC45" s="2656"/>
      <c r="AD45" s="2656"/>
      <c r="AE45" s="2656"/>
      <c r="AF45" s="2656"/>
      <c r="AG45" s="2656"/>
      <c r="AH45" s="2656"/>
      <c r="AI45" s="2657"/>
      <c r="AJ45" s="294"/>
      <c r="AK45" s="293"/>
      <c r="AL45" s="293"/>
      <c r="AM45" s="293"/>
      <c r="AN45" s="293"/>
      <c r="AO45" s="293"/>
      <c r="AP45" s="293"/>
      <c r="AW45" s="293"/>
      <c r="AX45" s="293"/>
      <c r="AY45" s="293"/>
      <c r="AZ45" s="293"/>
      <c r="BA45" s="293"/>
      <c r="BB45" s="293"/>
      <c r="BC45" s="293"/>
      <c r="BD45" s="293"/>
      <c r="BE45" s="293"/>
      <c r="BF45" s="293"/>
      <c r="BG45" s="293"/>
      <c r="BH45" s="293"/>
      <c r="BI45" s="293"/>
      <c r="BJ45" s="293"/>
      <c r="BK45" s="293"/>
      <c r="BL45" s="293"/>
      <c r="BM45" s="293"/>
      <c r="BN45" s="293"/>
      <c r="BO45" s="293"/>
      <c r="BP45" s="293"/>
      <c r="BQ45" s="293"/>
      <c r="BR45" s="293"/>
      <c r="BS45" s="293"/>
    </row>
    <row r="46" spans="1:71" x14ac:dyDescent="0.2">
      <c r="A46" s="2662" t="s">
        <v>495</v>
      </c>
      <c r="B46" s="2663"/>
      <c r="C46" s="2663"/>
      <c r="D46" s="2663"/>
      <c r="E46" s="2663"/>
      <c r="F46" s="2667" t="s">
        <v>494</v>
      </c>
      <c r="G46" s="2667"/>
      <c r="H46" s="2667"/>
      <c r="I46" s="2667"/>
      <c r="J46" s="2667"/>
      <c r="K46" s="2667"/>
      <c r="L46" s="2667"/>
      <c r="M46" s="2667"/>
      <c r="N46" s="2667"/>
      <c r="O46" s="2667"/>
      <c r="P46" s="2667"/>
      <c r="Q46" s="2676"/>
      <c r="R46" s="298"/>
      <c r="S46" s="2662" t="s">
        <v>493</v>
      </c>
      <c r="T46" s="2663"/>
      <c r="U46" s="2663"/>
      <c r="V46" s="2663"/>
      <c r="W46" s="2663"/>
      <c r="X46" s="2656" t="s">
        <v>492</v>
      </c>
      <c r="Y46" s="2656"/>
      <c r="Z46" s="2656"/>
      <c r="AA46" s="2656"/>
      <c r="AB46" s="2656"/>
      <c r="AC46" s="2656"/>
      <c r="AD46" s="2656"/>
      <c r="AE46" s="2656"/>
      <c r="AF46" s="2656"/>
      <c r="AG46" s="2656"/>
      <c r="AH46" s="2656"/>
      <c r="AI46" s="2657"/>
      <c r="AJ46" s="294"/>
      <c r="AK46" s="293"/>
      <c r="AL46" s="293"/>
      <c r="AM46" s="293"/>
      <c r="AN46" s="293"/>
      <c r="AO46" s="293"/>
      <c r="AP46" s="293"/>
      <c r="AW46" s="293"/>
      <c r="AX46" s="293"/>
      <c r="AY46" s="293"/>
      <c r="AZ46" s="293"/>
      <c r="BA46" s="293"/>
      <c r="BB46" s="293"/>
      <c r="BC46" s="293"/>
      <c r="BD46" s="293"/>
      <c r="BE46" s="293"/>
      <c r="BF46" s="293"/>
      <c r="BG46" s="293"/>
      <c r="BH46" s="293"/>
      <c r="BI46" s="293"/>
      <c r="BJ46" s="293"/>
      <c r="BK46" s="293"/>
      <c r="BL46" s="293"/>
      <c r="BM46" s="293"/>
      <c r="BN46" s="293"/>
      <c r="BO46" s="293"/>
      <c r="BP46" s="293"/>
      <c r="BQ46" s="293"/>
      <c r="BR46" s="293"/>
      <c r="BS46" s="293"/>
    </row>
    <row r="47" spans="1:71" x14ac:dyDescent="0.2">
      <c r="A47" s="2662" t="s">
        <v>491</v>
      </c>
      <c r="B47" s="2663"/>
      <c r="C47" s="2663"/>
      <c r="D47" s="2663"/>
      <c r="E47" s="2663"/>
      <c r="F47" s="2667" t="s">
        <v>490</v>
      </c>
      <c r="G47" s="2667"/>
      <c r="H47" s="2667"/>
      <c r="I47" s="2667"/>
      <c r="J47" s="2667"/>
      <c r="K47" s="2667"/>
      <c r="L47" s="2667"/>
      <c r="M47" s="2667"/>
      <c r="N47" s="2667"/>
      <c r="O47" s="2667"/>
      <c r="P47" s="2667"/>
      <c r="Q47" s="2676"/>
      <c r="R47" s="297"/>
      <c r="S47" s="2662" t="s">
        <v>489</v>
      </c>
      <c r="T47" s="2663"/>
      <c r="U47" s="2663"/>
      <c r="V47" s="2663"/>
      <c r="W47" s="2663"/>
      <c r="X47" s="2656" t="s">
        <v>488</v>
      </c>
      <c r="Y47" s="2656"/>
      <c r="Z47" s="2656"/>
      <c r="AA47" s="2656"/>
      <c r="AB47" s="2656"/>
      <c r="AC47" s="2656"/>
      <c r="AD47" s="2656"/>
      <c r="AE47" s="2656"/>
      <c r="AF47" s="2656"/>
      <c r="AG47" s="2656"/>
      <c r="AH47" s="2656"/>
      <c r="AI47" s="2657"/>
      <c r="AJ47" s="294"/>
      <c r="AK47" s="293"/>
      <c r="AL47" s="293"/>
      <c r="AM47" s="293"/>
      <c r="AN47" s="293"/>
      <c r="AO47" s="293"/>
      <c r="AP47" s="293"/>
      <c r="AW47" s="293"/>
      <c r="AX47" s="293"/>
      <c r="AY47" s="293"/>
      <c r="AZ47" s="293"/>
      <c r="BA47" s="293"/>
      <c r="BB47" s="293"/>
      <c r="BC47" s="293"/>
      <c r="BD47" s="293"/>
      <c r="BE47" s="293"/>
      <c r="BF47" s="293"/>
      <c r="BG47" s="293"/>
      <c r="BH47" s="293"/>
      <c r="BI47" s="293"/>
      <c r="BJ47" s="293"/>
      <c r="BK47" s="293"/>
      <c r="BL47" s="293"/>
      <c r="BM47" s="293"/>
      <c r="BN47" s="293"/>
      <c r="BO47" s="293"/>
      <c r="BP47" s="293"/>
      <c r="BQ47" s="293"/>
      <c r="BR47" s="293"/>
      <c r="BS47" s="293"/>
    </row>
    <row r="48" spans="1:71" ht="12.75" customHeight="1" x14ac:dyDescent="0.2">
      <c r="A48" s="2662" t="s">
        <v>487</v>
      </c>
      <c r="B48" s="2663"/>
      <c r="C48" s="2663"/>
      <c r="D48" s="2663"/>
      <c r="E48" s="2663"/>
      <c r="F48" s="2667" t="s">
        <v>486</v>
      </c>
      <c r="G48" s="2667"/>
      <c r="H48" s="2667"/>
      <c r="I48" s="2667"/>
      <c r="J48" s="2667"/>
      <c r="K48" s="2667"/>
      <c r="L48" s="2667"/>
      <c r="M48" s="2667"/>
      <c r="N48" s="2667"/>
      <c r="O48" s="2667"/>
      <c r="P48" s="2667"/>
      <c r="Q48" s="2676"/>
      <c r="R48" s="295"/>
      <c r="S48" s="2662" t="s">
        <v>485</v>
      </c>
      <c r="T48" s="2663"/>
      <c r="U48" s="2663"/>
      <c r="V48" s="2663"/>
      <c r="W48" s="2663"/>
      <c r="X48" s="2656" t="s">
        <v>484</v>
      </c>
      <c r="Y48" s="2656"/>
      <c r="Z48" s="2656"/>
      <c r="AA48" s="2656"/>
      <c r="AB48" s="2656"/>
      <c r="AC48" s="2656"/>
      <c r="AD48" s="2656"/>
      <c r="AE48" s="2656"/>
      <c r="AF48" s="2656"/>
      <c r="AG48" s="2656"/>
      <c r="AH48" s="2656"/>
      <c r="AI48" s="2657"/>
      <c r="AJ48" s="294"/>
      <c r="AK48" s="293"/>
      <c r="AL48" s="293"/>
      <c r="AM48" s="293"/>
      <c r="AN48" s="293"/>
      <c r="AO48" s="293"/>
      <c r="AP48" s="293"/>
      <c r="AW48" s="293"/>
      <c r="AX48" s="293"/>
      <c r="AY48" s="293"/>
      <c r="AZ48" s="293"/>
      <c r="BA48" s="293"/>
      <c r="BB48" s="293"/>
      <c r="BC48" s="293"/>
      <c r="BD48" s="293"/>
      <c r="BE48" s="293"/>
      <c r="BF48" s="293"/>
      <c r="BG48" s="293"/>
      <c r="BH48" s="293"/>
      <c r="BI48" s="293"/>
      <c r="BJ48" s="293"/>
      <c r="BK48" s="293"/>
      <c r="BL48" s="293"/>
      <c r="BM48" s="293"/>
      <c r="BN48" s="293"/>
      <c r="BO48" s="293"/>
      <c r="BP48" s="293"/>
      <c r="BQ48" s="293"/>
      <c r="BR48" s="293"/>
      <c r="BS48" s="293"/>
    </row>
    <row r="49" spans="1:71" x14ac:dyDescent="0.2">
      <c r="A49" s="2662" t="s">
        <v>483</v>
      </c>
      <c r="B49" s="2663"/>
      <c r="C49" s="2663"/>
      <c r="D49" s="2663"/>
      <c r="E49" s="2663"/>
      <c r="F49" s="2667" t="s">
        <v>482</v>
      </c>
      <c r="G49" s="2667"/>
      <c r="H49" s="2667"/>
      <c r="I49" s="2667"/>
      <c r="J49" s="2667"/>
      <c r="K49" s="2667"/>
      <c r="L49" s="2667"/>
      <c r="M49" s="2667"/>
      <c r="N49" s="2667"/>
      <c r="O49" s="2667"/>
      <c r="P49" s="2667"/>
      <c r="Q49" s="2676"/>
      <c r="R49" s="295"/>
      <c r="S49" s="2662" t="s">
        <v>481</v>
      </c>
      <c r="T49" s="2663"/>
      <c r="U49" s="2663"/>
      <c r="V49" s="2663"/>
      <c r="W49" s="2663"/>
      <c r="X49" s="2656" t="s">
        <v>187</v>
      </c>
      <c r="Y49" s="2656"/>
      <c r="Z49" s="2656"/>
      <c r="AA49" s="2656"/>
      <c r="AB49" s="2656"/>
      <c r="AC49" s="2656"/>
      <c r="AD49" s="2656"/>
      <c r="AE49" s="2656"/>
      <c r="AF49" s="2656"/>
      <c r="AG49" s="2656"/>
      <c r="AH49" s="2656"/>
      <c r="AI49" s="2657"/>
      <c r="AJ49" s="294"/>
      <c r="AK49" s="293"/>
      <c r="AL49" s="293"/>
      <c r="AM49" s="293"/>
      <c r="AN49" s="293"/>
      <c r="AO49" s="293"/>
      <c r="AP49" s="293"/>
      <c r="AW49" s="293"/>
      <c r="AX49" s="293"/>
      <c r="AY49" s="293"/>
      <c r="AZ49" s="293"/>
      <c r="BA49" s="293"/>
      <c r="BB49" s="293"/>
      <c r="BC49" s="293"/>
      <c r="BD49" s="293"/>
      <c r="BE49" s="293"/>
      <c r="BF49" s="293"/>
      <c r="BG49" s="293"/>
      <c r="BH49" s="293"/>
      <c r="BI49" s="293"/>
      <c r="BJ49" s="293"/>
      <c r="BK49" s="293"/>
      <c r="BL49" s="293"/>
      <c r="BM49" s="293"/>
      <c r="BN49" s="293"/>
      <c r="BO49" s="293"/>
      <c r="BP49" s="293"/>
      <c r="BQ49" s="293"/>
      <c r="BR49" s="293"/>
      <c r="BS49" s="293"/>
    </row>
    <row r="50" spans="1:71" x14ac:dyDescent="0.2">
      <c r="A50" s="2662" t="s">
        <v>480</v>
      </c>
      <c r="B50" s="2663"/>
      <c r="C50" s="2663"/>
      <c r="D50" s="2663"/>
      <c r="E50" s="2663"/>
      <c r="F50" s="2667" t="s">
        <v>479</v>
      </c>
      <c r="G50" s="2667"/>
      <c r="H50" s="2667"/>
      <c r="I50" s="2667"/>
      <c r="J50" s="2667"/>
      <c r="K50" s="2667"/>
      <c r="L50" s="2667"/>
      <c r="M50" s="2667"/>
      <c r="N50" s="2667"/>
      <c r="O50" s="2667"/>
      <c r="P50" s="2667"/>
      <c r="Q50" s="2676"/>
      <c r="R50" s="295"/>
      <c r="S50" s="2662" t="s">
        <v>30</v>
      </c>
      <c r="T50" s="2663"/>
      <c r="U50" s="2663"/>
      <c r="V50" s="2663"/>
      <c r="W50" s="2663"/>
      <c r="X50" s="2656" t="s">
        <v>478</v>
      </c>
      <c r="Y50" s="2656"/>
      <c r="Z50" s="2656"/>
      <c r="AA50" s="2656"/>
      <c r="AB50" s="2656"/>
      <c r="AC50" s="2656"/>
      <c r="AD50" s="2656"/>
      <c r="AE50" s="2656"/>
      <c r="AF50" s="2656"/>
      <c r="AG50" s="2656"/>
      <c r="AH50" s="2656"/>
      <c r="AI50" s="2657"/>
      <c r="AJ50" s="294"/>
      <c r="AK50" s="293"/>
      <c r="AL50" s="293"/>
      <c r="AM50" s="293"/>
      <c r="AN50" s="293"/>
      <c r="AO50" s="293"/>
      <c r="AP50" s="293"/>
      <c r="AW50" s="293"/>
      <c r="AX50" s="293"/>
      <c r="AY50" s="293"/>
      <c r="AZ50" s="293"/>
      <c r="BA50" s="293"/>
      <c r="BB50" s="293"/>
      <c r="BC50" s="293"/>
      <c r="BD50" s="293"/>
      <c r="BE50" s="293"/>
      <c r="BF50" s="293"/>
      <c r="BG50" s="293"/>
      <c r="BH50" s="293"/>
      <c r="BI50" s="293"/>
      <c r="BJ50" s="293"/>
      <c r="BK50" s="293"/>
      <c r="BL50" s="293"/>
      <c r="BM50" s="293"/>
      <c r="BN50" s="293"/>
      <c r="BO50" s="293"/>
      <c r="BP50" s="293"/>
      <c r="BQ50" s="293"/>
      <c r="BR50" s="293"/>
      <c r="BS50" s="293"/>
    </row>
    <row r="51" spans="1:71" x14ac:dyDescent="0.2">
      <c r="A51" s="2662" t="s">
        <v>319</v>
      </c>
      <c r="B51" s="2663"/>
      <c r="C51" s="2663"/>
      <c r="D51" s="2663"/>
      <c r="E51" s="2663"/>
      <c r="F51" s="2667" t="s">
        <v>477</v>
      </c>
      <c r="G51" s="2667"/>
      <c r="H51" s="2667"/>
      <c r="I51" s="2667"/>
      <c r="J51" s="2667"/>
      <c r="K51" s="2667"/>
      <c r="L51" s="2667"/>
      <c r="M51" s="2667"/>
      <c r="N51" s="2667"/>
      <c r="O51" s="2667"/>
      <c r="P51" s="2667"/>
      <c r="Q51" s="2676"/>
      <c r="R51" s="295"/>
      <c r="S51" s="2662" t="s">
        <v>476</v>
      </c>
      <c r="T51" s="2663"/>
      <c r="U51" s="2663"/>
      <c r="V51" s="2663"/>
      <c r="W51" s="2663"/>
      <c r="X51" s="2656" t="s">
        <v>475</v>
      </c>
      <c r="Y51" s="2656"/>
      <c r="Z51" s="2656"/>
      <c r="AA51" s="2656"/>
      <c r="AB51" s="2656"/>
      <c r="AC51" s="2656"/>
      <c r="AD51" s="2656"/>
      <c r="AE51" s="2656"/>
      <c r="AF51" s="2656"/>
      <c r="AG51" s="2656"/>
      <c r="AH51" s="2656"/>
      <c r="AI51" s="2657"/>
      <c r="AJ51" s="294"/>
      <c r="AK51" s="293"/>
      <c r="AL51" s="293"/>
      <c r="AM51" s="293"/>
      <c r="AN51" s="293"/>
      <c r="AO51" s="293"/>
      <c r="AP51" s="293"/>
      <c r="AW51" s="293"/>
      <c r="AX51" s="293"/>
      <c r="AY51" s="293"/>
      <c r="AZ51" s="293"/>
      <c r="BA51" s="293"/>
      <c r="BB51" s="293"/>
      <c r="BC51" s="293"/>
      <c r="BD51" s="293"/>
      <c r="BE51" s="293"/>
      <c r="BF51" s="293"/>
      <c r="BG51" s="293"/>
      <c r="BH51" s="293"/>
      <c r="BI51" s="293"/>
      <c r="BJ51" s="293"/>
      <c r="BK51" s="293"/>
      <c r="BL51" s="293"/>
      <c r="BM51" s="293"/>
      <c r="BN51" s="293"/>
      <c r="BO51" s="293"/>
      <c r="BP51" s="293"/>
      <c r="BQ51" s="293"/>
      <c r="BR51" s="293"/>
      <c r="BS51" s="293"/>
    </row>
    <row r="52" spans="1:71" x14ac:dyDescent="0.2">
      <c r="A52" s="2662" t="s">
        <v>66</v>
      </c>
      <c r="B52" s="2663"/>
      <c r="C52" s="2663"/>
      <c r="D52" s="2663"/>
      <c r="E52" s="2663"/>
      <c r="F52" s="2667" t="s">
        <v>474</v>
      </c>
      <c r="G52" s="2667"/>
      <c r="H52" s="2667"/>
      <c r="I52" s="2667"/>
      <c r="J52" s="2667"/>
      <c r="K52" s="2667"/>
      <c r="L52" s="2667"/>
      <c r="M52" s="2667"/>
      <c r="N52" s="2667"/>
      <c r="O52" s="2667"/>
      <c r="P52" s="2667"/>
      <c r="Q52" s="2676"/>
      <c r="R52" s="295"/>
      <c r="S52" s="2662" t="s">
        <v>473</v>
      </c>
      <c r="T52" s="2663"/>
      <c r="U52" s="2663"/>
      <c r="V52" s="2663"/>
      <c r="W52" s="2663"/>
      <c r="X52" s="2656" t="s">
        <v>472</v>
      </c>
      <c r="Y52" s="2656"/>
      <c r="Z52" s="2656"/>
      <c r="AA52" s="2656"/>
      <c r="AB52" s="2656"/>
      <c r="AC52" s="2656"/>
      <c r="AD52" s="2656"/>
      <c r="AE52" s="2656"/>
      <c r="AF52" s="2656"/>
      <c r="AG52" s="2656"/>
      <c r="AH52" s="2656"/>
      <c r="AI52" s="2657"/>
      <c r="AJ52" s="294"/>
      <c r="AK52" s="293"/>
      <c r="AL52" s="293"/>
      <c r="AM52" s="293"/>
      <c r="AN52" s="293"/>
      <c r="AO52" s="293"/>
      <c r="AP52" s="293"/>
      <c r="AW52" s="293"/>
      <c r="AX52" s="293"/>
      <c r="AY52" s="293"/>
      <c r="AZ52" s="293"/>
      <c r="BA52" s="293"/>
      <c r="BB52" s="293"/>
      <c r="BC52" s="293"/>
      <c r="BD52" s="293"/>
      <c r="BE52" s="293"/>
      <c r="BF52" s="293"/>
      <c r="BG52" s="293"/>
      <c r="BH52" s="293"/>
      <c r="BI52" s="293"/>
      <c r="BJ52" s="293"/>
      <c r="BK52" s="293"/>
      <c r="BL52" s="293"/>
      <c r="BM52" s="293"/>
      <c r="BN52" s="293"/>
      <c r="BO52" s="293"/>
      <c r="BP52" s="293"/>
      <c r="BQ52" s="293"/>
      <c r="BR52" s="293"/>
      <c r="BS52" s="293"/>
    </row>
    <row r="53" spans="1:71" ht="12" customHeight="1" x14ac:dyDescent="0.2">
      <c r="A53" s="2662" t="s">
        <v>340</v>
      </c>
      <c r="B53" s="2663"/>
      <c r="C53" s="2663"/>
      <c r="D53" s="2663"/>
      <c r="E53" s="2663"/>
      <c r="F53" s="2667" t="s">
        <v>471</v>
      </c>
      <c r="G53" s="2667"/>
      <c r="H53" s="2667"/>
      <c r="I53" s="2667"/>
      <c r="J53" s="2667"/>
      <c r="K53" s="2667"/>
      <c r="L53" s="2667"/>
      <c r="M53" s="2667"/>
      <c r="N53" s="2667"/>
      <c r="O53" s="2667"/>
      <c r="P53" s="2667"/>
      <c r="Q53" s="2676"/>
      <c r="R53" s="295"/>
      <c r="S53" s="2662" t="s">
        <v>470</v>
      </c>
      <c r="T53" s="2663"/>
      <c r="U53" s="2663"/>
      <c r="V53" s="2663"/>
      <c r="W53" s="2663"/>
      <c r="X53" s="2656" t="s">
        <v>469</v>
      </c>
      <c r="Y53" s="2656"/>
      <c r="Z53" s="2656"/>
      <c r="AA53" s="2656"/>
      <c r="AB53" s="2656"/>
      <c r="AC53" s="2656"/>
      <c r="AD53" s="2656"/>
      <c r="AE53" s="2656"/>
      <c r="AF53" s="2656"/>
      <c r="AG53" s="2656"/>
      <c r="AH53" s="2656"/>
      <c r="AI53" s="2657"/>
      <c r="AJ53" s="294"/>
      <c r="AK53" s="293"/>
      <c r="AL53" s="293"/>
      <c r="AM53" s="293"/>
      <c r="AN53" s="293"/>
      <c r="AO53" s="293"/>
      <c r="AP53" s="293"/>
      <c r="AQ53" s="293"/>
      <c r="AR53" s="293"/>
      <c r="AS53" s="293"/>
      <c r="AT53" s="293"/>
      <c r="AU53" s="293"/>
      <c r="AV53" s="293"/>
      <c r="AW53" s="293"/>
      <c r="AX53" s="293"/>
      <c r="AY53" s="293"/>
      <c r="AZ53" s="293"/>
      <c r="BA53" s="293"/>
      <c r="BB53" s="293"/>
      <c r="BC53" s="293"/>
      <c r="BD53" s="293"/>
      <c r="BE53" s="293"/>
      <c r="BF53" s="293"/>
      <c r="BG53" s="293"/>
      <c r="BH53" s="293"/>
      <c r="BI53" s="293"/>
      <c r="BJ53" s="293"/>
      <c r="BK53" s="293"/>
      <c r="BL53" s="293"/>
      <c r="BM53" s="293"/>
      <c r="BN53" s="293"/>
      <c r="BO53" s="293"/>
      <c r="BP53" s="293"/>
      <c r="BQ53" s="293"/>
      <c r="BR53" s="293"/>
      <c r="BS53" s="293"/>
    </row>
    <row r="54" spans="1:71" x14ac:dyDescent="0.2">
      <c r="A54" s="2662" t="s">
        <v>468</v>
      </c>
      <c r="B54" s="2663"/>
      <c r="C54" s="2663"/>
      <c r="D54" s="2663"/>
      <c r="E54" s="2663"/>
      <c r="F54" s="2660" t="s">
        <v>467</v>
      </c>
      <c r="G54" s="2660"/>
      <c r="H54" s="2660"/>
      <c r="I54" s="2660"/>
      <c r="J54" s="2660"/>
      <c r="K54" s="2660"/>
      <c r="L54" s="2660"/>
      <c r="M54" s="2660"/>
      <c r="N54" s="2660"/>
      <c r="O54" s="2660"/>
      <c r="P54" s="2660"/>
      <c r="Q54" s="2661"/>
      <c r="R54" s="295"/>
      <c r="S54" s="2662" t="s">
        <v>466</v>
      </c>
      <c r="T54" s="2663"/>
      <c r="U54" s="2663"/>
      <c r="V54" s="2663"/>
      <c r="W54" s="2663"/>
      <c r="X54" s="2656" t="s">
        <v>465</v>
      </c>
      <c r="Y54" s="2656"/>
      <c r="Z54" s="2656"/>
      <c r="AA54" s="2656"/>
      <c r="AB54" s="2656"/>
      <c r="AC54" s="2656"/>
      <c r="AD54" s="2656"/>
      <c r="AE54" s="2656"/>
      <c r="AF54" s="2656"/>
      <c r="AG54" s="2656"/>
      <c r="AH54" s="2656"/>
      <c r="AI54" s="2657"/>
      <c r="AJ54" s="294"/>
      <c r="AK54" s="293"/>
      <c r="AL54" s="293"/>
      <c r="AM54" s="293"/>
      <c r="AN54" s="293"/>
      <c r="AO54" s="293"/>
      <c r="AP54" s="293"/>
      <c r="AQ54" s="293"/>
      <c r="AR54" s="293"/>
      <c r="AS54" s="293"/>
      <c r="AT54" s="293"/>
      <c r="AU54" s="293"/>
      <c r="AV54" s="293"/>
      <c r="AW54" s="293"/>
      <c r="AX54" s="293"/>
      <c r="AY54" s="293"/>
      <c r="AZ54" s="293"/>
      <c r="BA54" s="293"/>
      <c r="BB54" s="293"/>
      <c r="BC54" s="293"/>
      <c r="BD54" s="293"/>
      <c r="BE54" s="293"/>
      <c r="BF54" s="293"/>
      <c r="BG54" s="293"/>
      <c r="BH54" s="293"/>
      <c r="BI54" s="293"/>
      <c r="BJ54" s="293"/>
      <c r="BK54" s="293"/>
      <c r="BL54" s="293"/>
      <c r="BM54" s="293"/>
      <c r="BN54" s="293"/>
      <c r="BO54" s="293"/>
      <c r="BP54" s="293"/>
      <c r="BQ54" s="293"/>
      <c r="BR54" s="293"/>
      <c r="BS54" s="293"/>
    </row>
    <row r="55" spans="1:71" x14ac:dyDescent="0.2">
      <c r="A55" s="2662"/>
      <c r="B55" s="2663"/>
      <c r="C55" s="2663"/>
      <c r="D55" s="2663"/>
      <c r="E55" s="2663"/>
      <c r="F55" s="2660"/>
      <c r="G55" s="2660"/>
      <c r="H55" s="2660"/>
      <c r="I55" s="2660"/>
      <c r="J55" s="2660"/>
      <c r="K55" s="2660"/>
      <c r="L55" s="2660"/>
      <c r="M55" s="2660"/>
      <c r="N55" s="2660"/>
      <c r="O55" s="2660"/>
      <c r="P55" s="2660"/>
      <c r="Q55" s="2661"/>
      <c r="R55" s="295"/>
      <c r="S55" s="2662" t="s">
        <v>464</v>
      </c>
      <c r="T55" s="2663"/>
      <c r="U55" s="2663"/>
      <c r="V55" s="2663"/>
      <c r="W55" s="2663"/>
      <c r="X55" s="2656" t="s">
        <v>463</v>
      </c>
      <c r="Y55" s="2656"/>
      <c r="Z55" s="2656"/>
      <c r="AA55" s="2656"/>
      <c r="AB55" s="2656"/>
      <c r="AC55" s="2656"/>
      <c r="AD55" s="2656"/>
      <c r="AE55" s="2656"/>
      <c r="AF55" s="2656"/>
      <c r="AG55" s="2656"/>
      <c r="AH55" s="2656"/>
      <c r="AI55" s="2657"/>
      <c r="AJ55" s="294"/>
      <c r="AK55" s="293"/>
      <c r="AL55" s="293"/>
      <c r="AM55" s="293"/>
      <c r="AN55" s="293"/>
      <c r="AO55" s="293"/>
      <c r="AP55" s="293"/>
      <c r="AQ55" s="293"/>
      <c r="AR55" s="293"/>
      <c r="AS55" s="293"/>
      <c r="AT55" s="293"/>
      <c r="AU55" s="293"/>
      <c r="AV55" s="293"/>
      <c r="AW55" s="293"/>
      <c r="AX55" s="293"/>
      <c r="AY55" s="293"/>
      <c r="AZ55" s="293"/>
      <c r="BA55" s="293"/>
      <c r="BB55" s="293"/>
      <c r="BC55" s="293"/>
      <c r="BD55" s="293"/>
      <c r="BE55" s="293"/>
      <c r="BF55" s="293"/>
      <c r="BG55" s="293"/>
      <c r="BH55" s="293"/>
      <c r="BI55" s="293"/>
      <c r="BJ55" s="293"/>
      <c r="BK55" s="293"/>
      <c r="BL55" s="293"/>
      <c r="BM55" s="293"/>
      <c r="BN55" s="293"/>
      <c r="BO55" s="293"/>
      <c r="BP55" s="293"/>
      <c r="BQ55" s="293"/>
      <c r="BR55" s="293"/>
      <c r="BS55" s="293"/>
    </row>
    <row r="56" spans="1:71" x14ac:dyDescent="0.2">
      <c r="A56" s="2668" t="s">
        <v>462</v>
      </c>
      <c r="B56" s="2669"/>
      <c r="C56" s="2669"/>
      <c r="D56" s="2669"/>
      <c r="E56" s="2669"/>
      <c r="F56" s="2656" t="s">
        <v>461</v>
      </c>
      <c r="G56" s="2656"/>
      <c r="H56" s="2656"/>
      <c r="I56" s="2656"/>
      <c r="J56" s="2656"/>
      <c r="K56" s="2656"/>
      <c r="L56" s="2656"/>
      <c r="M56" s="2656"/>
      <c r="N56" s="2656"/>
      <c r="O56" s="2656"/>
      <c r="P56" s="2656"/>
      <c r="Q56" s="2657"/>
      <c r="R56" s="295"/>
      <c r="S56" s="2662" t="s">
        <v>460</v>
      </c>
      <c r="T56" s="2663"/>
      <c r="U56" s="2663"/>
      <c r="V56" s="2663"/>
      <c r="W56" s="2663"/>
      <c r="X56" s="2656" t="s">
        <v>459</v>
      </c>
      <c r="Y56" s="2656"/>
      <c r="Z56" s="2656"/>
      <c r="AA56" s="2656"/>
      <c r="AB56" s="2656"/>
      <c r="AC56" s="2656"/>
      <c r="AD56" s="2656"/>
      <c r="AE56" s="2656"/>
      <c r="AF56" s="2656"/>
      <c r="AG56" s="2656"/>
      <c r="AH56" s="2656"/>
      <c r="AI56" s="2657"/>
      <c r="AJ56" s="294"/>
      <c r="AK56" s="293"/>
      <c r="AL56" s="293"/>
      <c r="AM56" s="293"/>
      <c r="AN56" s="293"/>
      <c r="AO56" s="293"/>
      <c r="AP56" s="293"/>
      <c r="AQ56" s="293"/>
      <c r="AR56" s="293"/>
      <c r="AS56" s="293"/>
      <c r="AT56" s="293"/>
      <c r="AU56" s="293"/>
      <c r="AV56" s="293"/>
      <c r="AW56" s="293"/>
      <c r="AX56" s="293"/>
      <c r="AY56" s="293"/>
      <c r="AZ56" s="293"/>
      <c r="BA56" s="293"/>
      <c r="BB56" s="293"/>
      <c r="BC56" s="293"/>
      <c r="BD56" s="293"/>
      <c r="BE56" s="293"/>
      <c r="BF56" s="293"/>
      <c r="BG56" s="293"/>
      <c r="BH56" s="293"/>
      <c r="BI56" s="293"/>
      <c r="BJ56" s="293"/>
      <c r="BK56" s="293"/>
      <c r="BL56" s="293"/>
      <c r="BM56" s="293"/>
      <c r="BN56" s="293"/>
      <c r="BO56" s="293"/>
      <c r="BP56" s="293"/>
      <c r="BQ56" s="293"/>
      <c r="BR56" s="293"/>
      <c r="BS56" s="293"/>
    </row>
    <row r="57" spans="1:71" x14ac:dyDescent="0.2">
      <c r="A57" s="2668" t="s">
        <v>287</v>
      </c>
      <c r="B57" s="2669"/>
      <c r="C57" s="2669"/>
      <c r="D57" s="2669"/>
      <c r="E57" s="2669"/>
      <c r="F57" s="2656" t="s">
        <v>458</v>
      </c>
      <c r="G57" s="2656"/>
      <c r="H57" s="2656"/>
      <c r="I57" s="2656"/>
      <c r="J57" s="2656"/>
      <c r="K57" s="2656"/>
      <c r="L57" s="2656"/>
      <c r="M57" s="2656"/>
      <c r="N57" s="2656"/>
      <c r="O57" s="2656"/>
      <c r="P57" s="2656"/>
      <c r="Q57" s="2657"/>
      <c r="R57" s="295"/>
      <c r="S57" s="2662" t="s">
        <v>457</v>
      </c>
      <c r="T57" s="2663"/>
      <c r="U57" s="2663"/>
      <c r="V57" s="2663"/>
      <c r="W57" s="2663"/>
      <c r="X57" s="2656" t="s">
        <v>456</v>
      </c>
      <c r="Y57" s="2656"/>
      <c r="Z57" s="2656"/>
      <c r="AA57" s="2656"/>
      <c r="AB57" s="2656"/>
      <c r="AC57" s="2656"/>
      <c r="AD57" s="2656"/>
      <c r="AE57" s="2656"/>
      <c r="AF57" s="2656"/>
      <c r="AG57" s="2656"/>
      <c r="AH57" s="2656"/>
      <c r="AI57" s="2657"/>
      <c r="AJ57" s="294"/>
      <c r="AK57" s="293"/>
      <c r="AL57" s="293"/>
      <c r="AM57" s="293"/>
      <c r="AN57" s="293"/>
      <c r="AO57" s="293"/>
      <c r="AP57" s="293"/>
      <c r="AQ57" s="293"/>
      <c r="AR57" s="293"/>
      <c r="AS57" s="293"/>
      <c r="AT57" s="293"/>
      <c r="AU57" s="293"/>
      <c r="AV57" s="293"/>
      <c r="AW57" s="293"/>
      <c r="AX57" s="293"/>
      <c r="AY57" s="293"/>
      <c r="AZ57" s="293"/>
      <c r="BA57" s="293"/>
      <c r="BB57" s="293"/>
      <c r="BC57" s="293"/>
      <c r="BD57" s="293"/>
      <c r="BE57" s="293"/>
      <c r="BF57" s="293"/>
      <c r="BG57" s="293"/>
      <c r="BH57" s="293"/>
      <c r="BI57" s="293"/>
      <c r="BJ57" s="293"/>
      <c r="BK57" s="293"/>
      <c r="BL57" s="293"/>
      <c r="BM57" s="293"/>
      <c r="BN57" s="293"/>
      <c r="BO57" s="293"/>
      <c r="BP57" s="293"/>
      <c r="BQ57" s="293"/>
      <c r="BR57" s="293"/>
      <c r="BS57" s="293"/>
    </row>
    <row r="58" spans="1:71" x14ac:dyDescent="0.2">
      <c r="A58" s="2668" t="s">
        <v>455</v>
      </c>
      <c r="B58" s="2669"/>
      <c r="C58" s="2669"/>
      <c r="D58" s="2669"/>
      <c r="E58" s="2669"/>
      <c r="F58" s="2656" t="s">
        <v>454</v>
      </c>
      <c r="G58" s="2656"/>
      <c r="H58" s="2656"/>
      <c r="I58" s="2656"/>
      <c r="J58" s="2656"/>
      <c r="K58" s="2656"/>
      <c r="L58" s="2656"/>
      <c r="M58" s="2656"/>
      <c r="N58" s="2656"/>
      <c r="O58" s="2656"/>
      <c r="P58" s="2656"/>
      <c r="Q58" s="2657"/>
      <c r="R58" s="295"/>
      <c r="S58" s="2662" t="s">
        <v>453</v>
      </c>
      <c r="T58" s="2663"/>
      <c r="U58" s="2663"/>
      <c r="V58" s="2663"/>
      <c r="W58" s="2663"/>
      <c r="X58" s="2656" t="s">
        <v>452</v>
      </c>
      <c r="Y58" s="2656"/>
      <c r="Z58" s="2656"/>
      <c r="AA58" s="2656"/>
      <c r="AB58" s="2656"/>
      <c r="AC58" s="2656"/>
      <c r="AD58" s="2656"/>
      <c r="AE58" s="2656"/>
      <c r="AF58" s="2656"/>
      <c r="AG58" s="2656"/>
      <c r="AH58" s="2656"/>
      <c r="AI58" s="2657"/>
      <c r="AJ58" s="294"/>
      <c r="AK58" s="293"/>
      <c r="AL58" s="293"/>
      <c r="AM58" s="293"/>
      <c r="AN58" s="293"/>
      <c r="AO58" s="293"/>
      <c r="AP58" s="293"/>
      <c r="AQ58" s="293"/>
      <c r="AR58" s="293"/>
      <c r="AS58" s="293"/>
      <c r="AT58" s="293"/>
      <c r="AU58" s="293"/>
      <c r="AV58" s="293"/>
      <c r="AW58" s="293"/>
      <c r="AX58" s="293"/>
      <c r="AY58" s="293"/>
      <c r="AZ58" s="293"/>
      <c r="BA58" s="293"/>
      <c r="BB58" s="293"/>
      <c r="BC58" s="293"/>
      <c r="BD58" s="293"/>
      <c r="BE58" s="293"/>
      <c r="BF58" s="293"/>
      <c r="BG58" s="293"/>
      <c r="BH58" s="293"/>
      <c r="BI58" s="293"/>
      <c r="BJ58" s="293"/>
      <c r="BK58" s="293"/>
      <c r="BL58" s="293"/>
      <c r="BM58" s="293"/>
      <c r="BN58" s="293"/>
      <c r="BO58" s="293"/>
      <c r="BP58" s="293"/>
      <c r="BQ58" s="293"/>
      <c r="BR58" s="293"/>
      <c r="BS58" s="293"/>
    </row>
    <row r="59" spans="1:71" x14ac:dyDescent="0.2">
      <c r="A59" s="2668" t="s">
        <v>451</v>
      </c>
      <c r="B59" s="2669"/>
      <c r="C59" s="2669"/>
      <c r="D59" s="2669"/>
      <c r="E59" s="2669"/>
      <c r="F59" s="2656" t="s">
        <v>408</v>
      </c>
      <c r="G59" s="2656"/>
      <c r="H59" s="2656"/>
      <c r="I59" s="2656"/>
      <c r="J59" s="2656"/>
      <c r="K59" s="2656"/>
      <c r="L59" s="2656"/>
      <c r="M59" s="2656"/>
      <c r="N59" s="2656"/>
      <c r="O59" s="2656"/>
      <c r="P59" s="2656"/>
      <c r="Q59" s="2657"/>
      <c r="R59" s="295"/>
      <c r="S59" s="2662" t="s">
        <v>282</v>
      </c>
      <c r="T59" s="2663"/>
      <c r="U59" s="2663"/>
      <c r="V59" s="2663"/>
      <c r="W59" s="2663"/>
      <c r="X59" s="2656" t="s">
        <v>450</v>
      </c>
      <c r="Y59" s="2656"/>
      <c r="Z59" s="2656"/>
      <c r="AA59" s="2656"/>
      <c r="AB59" s="2656"/>
      <c r="AC59" s="2656"/>
      <c r="AD59" s="2656"/>
      <c r="AE59" s="2656"/>
      <c r="AF59" s="2656"/>
      <c r="AG59" s="2656"/>
      <c r="AH59" s="2656"/>
      <c r="AI59" s="2657"/>
      <c r="AJ59" s="294"/>
      <c r="AK59" s="293"/>
      <c r="AL59" s="293"/>
      <c r="AM59" s="293"/>
      <c r="AN59" s="293"/>
      <c r="AO59" s="293"/>
      <c r="AP59" s="293"/>
      <c r="AQ59" s="293"/>
      <c r="AR59" s="293"/>
      <c r="AS59" s="293"/>
      <c r="AT59" s="293"/>
      <c r="AU59" s="293"/>
      <c r="AV59" s="293"/>
      <c r="AW59" s="293"/>
      <c r="AX59" s="293"/>
      <c r="AY59" s="293"/>
      <c r="AZ59" s="293"/>
      <c r="BA59" s="293"/>
      <c r="BB59" s="293"/>
      <c r="BC59" s="293"/>
      <c r="BD59" s="293"/>
      <c r="BE59" s="293"/>
      <c r="BF59" s="293"/>
      <c r="BG59" s="293"/>
      <c r="BH59" s="293"/>
      <c r="BI59" s="293"/>
      <c r="BJ59" s="293"/>
      <c r="BK59" s="293"/>
      <c r="BL59" s="293"/>
      <c r="BM59" s="293"/>
      <c r="BN59" s="293"/>
      <c r="BO59" s="293"/>
      <c r="BP59" s="293"/>
      <c r="BQ59" s="293"/>
      <c r="BR59" s="293"/>
      <c r="BS59" s="293"/>
    </row>
    <row r="60" spans="1:71" ht="12.75" thickBot="1" x14ac:dyDescent="0.25">
      <c r="A60" s="2668" t="s">
        <v>444</v>
      </c>
      <c r="B60" s="2669"/>
      <c r="C60" s="2669"/>
      <c r="D60" s="2669"/>
      <c r="E60" s="2669"/>
      <c r="F60" s="2656" t="s">
        <v>449</v>
      </c>
      <c r="G60" s="2656"/>
      <c r="H60" s="2656"/>
      <c r="I60" s="2656"/>
      <c r="J60" s="2656"/>
      <c r="K60" s="2656"/>
      <c r="L60" s="2656"/>
      <c r="M60" s="2656"/>
      <c r="N60" s="2656"/>
      <c r="O60" s="2656"/>
      <c r="P60" s="2656"/>
      <c r="Q60" s="2657"/>
      <c r="R60" s="295"/>
      <c r="S60" s="2674" t="s">
        <v>448</v>
      </c>
      <c r="T60" s="2675"/>
      <c r="U60" s="2675"/>
      <c r="V60" s="2675"/>
      <c r="W60" s="2675"/>
      <c r="X60" s="2658" t="s">
        <v>447</v>
      </c>
      <c r="Y60" s="2658"/>
      <c r="Z60" s="2658"/>
      <c r="AA60" s="2658"/>
      <c r="AB60" s="2658"/>
      <c r="AC60" s="2658"/>
      <c r="AD60" s="2658"/>
      <c r="AE60" s="2658"/>
      <c r="AF60" s="2658"/>
      <c r="AG60" s="2658"/>
      <c r="AH60" s="2658"/>
      <c r="AI60" s="2659"/>
      <c r="AJ60" s="294"/>
      <c r="AK60" s="293"/>
      <c r="AL60" s="293"/>
      <c r="AM60" s="293"/>
      <c r="AN60" s="293"/>
      <c r="AO60" s="293"/>
      <c r="AP60" s="293"/>
      <c r="AQ60" s="293"/>
      <c r="AR60" s="293"/>
      <c r="AS60" s="293"/>
      <c r="AT60" s="293"/>
      <c r="AU60" s="293"/>
      <c r="AV60" s="293"/>
      <c r="AW60" s="293"/>
      <c r="AX60" s="293"/>
      <c r="AY60" s="293"/>
      <c r="AZ60" s="293"/>
      <c r="BA60" s="293"/>
      <c r="BB60" s="293"/>
      <c r="BC60" s="293"/>
      <c r="BD60" s="293"/>
      <c r="BE60" s="293"/>
      <c r="BF60" s="293"/>
      <c r="BG60" s="293"/>
      <c r="BH60" s="293"/>
      <c r="BI60" s="293"/>
      <c r="BJ60" s="293"/>
      <c r="BK60" s="293"/>
      <c r="BL60" s="293"/>
      <c r="BM60" s="293"/>
      <c r="BN60" s="293"/>
      <c r="BO60" s="293"/>
      <c r="BP60" s="293"/>
      <c r="BQ60" s="293"/>
      <c r="BR60" s="293"/>
      <c r="BS60" s="293"/>
    </row>
    <row r="61" spans="1:71" x14ac:dyDescent="0.2">
      <c r="A61" s="2668" t="s">
        <v>446</v>
      </c>
      <c r="B61" s="2669"/>
      <c r="C61" s="2669"/>
      <c r="D61" s="2669"/>
      <c r="E61" s="2669"/>
      <c r="F61" s="2660" t="s">
        <v>445</v>
      </c>
      <c r="G61" s="2660"/>
      <c r="H61" s="2660"/>
      <c r="I61" s="2660"/>
      <c r="J61" s="2660"/>
      <c r="K61" s="2660"/>
      <c r="L61" s="2660"/>
      <c r="M61" s="2660"/>
      <c r="N61" s="2660"/>
      <c r="O61" s="2660"/>
      <c r="P61" s="2660"/>
      <c r="Q61" s="2661"/>
      <c r="R61" s="295"/>
      <c r="S61" s="295"/>
      <c r="T61" s="295"/>
      <c r="U61" s="295"/>
      <c r="V61" s="295"/>
      <c r="W61" s="295"/>
      <c r="X61" s="295"/>
      <c r="Y61" s="295"/>
      <c r="Z61" s="295"/>
      <c r="AA61" s="295"/>
      <c r="AB61" s="295"/>
      <c r="AC61" s="295"/>
      <c r="AD61" s="295"/>
      <c r="AE61" s="295"/>
      <c r="AF61" s="295"/>
      <c r="AG61" s="295"/>
      <c r="AH61" s="295"/>
      <c r="AI61" s="295"/>
      <c r="AJ61" s="294"/>
      <c r="AK61" s="293"/>
      <c r="AL61" s="293"/>
      <c r="AM61" s="293"/>
      <c r="AN61" s="293"/>
      <c r="AO61" s="293"/>
      <c r="AP61" s="293"/>
      <c r="AQ61" s="293"/>
      <c r="AR61" s="293"/>
      <c r="AS61" s="293"/>
      <c r="AT61" s="293"/>
      <c r="AU61" s="293"/>
      <c r="AV61" s="293"/>
      <c r="AW61" s="293"/>
      <c r="AX61" s="293"/>
      <c r="AY61" s="293"/>
      <c r="AZ61" s="293"/>
      <c r="BA61" s="293"/>
      <c r="BB61" s="293"/>
      <c r="BC61" s="293"/>
      <c r="BD61" s="293"/>
      <c r="BE61" s="293"/>
      <c r="BF61" s="293"/>
      <c r="BG61" s="293"/>
      <c r="BH61" s="293"/>
      <c r="BI61" s="293"/>
      <c r="BJ61" s="293"/>
      <c r="BK61" s="293"/>
      <c r="BL61" s="293"/>
      <c r="BM61" s="293"/>
      <c r="BN61" s="293"/>
      <c r="BO61" s="293"/>
      <c r="BP61" s="293"/>
      <c r="BQ61" s="293"/>
      <c r="BR61" s="293"/>
      <c r="BS61" s="293"/>
    </row>
    <row r="62" spans="1:71" ht="12.75" thickBot="1" x14ac:dyDescent="0.25">
      <c r="A62" s="2670"/>
      <c r="B62" s="2671"/>
      <c r="C62" s="2671"/>
      <c r="D62" s="2671"/>
      <c r="E62" s="2671"/>
      <c r="F62" s="2672"/>
      <c r="G62" s="2672"/>
      <c r="H62" s="2672"/>
      <c r="I62" s="2672"/>
      <c r="J62" s="2672"/>
      <c r="K62" s="2672"/>
      <c r="L62" s="2672"/>
      <c r="M62" s="2672"/>
      <c r="N62" s="2672"/>
      <c r="O62" s="2672"/>
      <c r="P62" s="2672"/>
      <c r="Q62" s="2673"/>
      <c r="R62" s="296"/>
      <c r="S62" s="296"/>
      <c r="T62" s="296"/>
      <c r="U62" s="296"/>
      <c r="V62" s="295"/>
      <c r="W62" s="295"/>
      <c r="X62" s="295"/>
      <c r="Y62" s="295"/>
      <c r="Z62" s="295"/>
      <c r="AA62" s="295"/>
      <c r="AB62" s="295"/>
      <c r="AC62" s="295"/>
      <c r="AD62" s="295"/>
      <c r="AE62" s="295"/>
      <c r="AF62" s="295"/>
      <c r="AG62" s="295"/>
      <c r="AH62" s="295"/>
      <c r="AI62" s="295"/>
      <c r="AJ62" s="294"/>
      <c r="AK62" s="293"/>
      <c r="AL62" s="293"/>
      <c r="AM62" s="293"/>
      <c r="AN62" s="293"/>
      <c r="AO62" s="293"/>
      <c r="AP62" s="293"/>
      <c r="AQ62" s="293"/>
      <c r="AR62" s="293"/>
      <c r="AS62" s="293"/>
      <c r="AT62" s="293"/>
      <c r="AU62" s="293"/>
      <c r="AV62" s="293"/>
      <c r="AW62" s="293"/>
      <c r="AX62" s="293"/>
      <c r="AY62" s="293"/>
      <c r="AZ62" s="293"/>
      <c r="BA62" s="293"/>
      <c r="BB62" s="293"/>
      <c r="BC62" s="293"/>
      <c r="BD62" s="293"/>
      <c r="BE62" s="293"/>
      <c r="BF62" s="293"/>
      <c r="BG62" s="293"/>
      <c r="BH62" s="293"/>
      <c r="BI62" s="293"/>
      <c r="BJ62" s="293"/>
      <c r="BK62" s="293"/>
      <c r="BL62" s="293"/>
      <c r="BM62" s="293"/>
      <c r="BN62" s="293"/>
      <c r="BO62" s="293"/>
      <c r="BP62" s="293"/>
      <c r="BQ62" s="293"/>
      <c r="BR62" s="293"/>
      <c r="BS62" s="293"/>
    </row>
  </sheetData>
  <sheetProtection sheet="1" objects="1" scenarios="1"/>
  <mergeCells count="197">
    <mergeCell ref="M5:AI5"/>
    <mergeCell ref="A7:E7"/>
    <mergeCell ref="F7:P7"/>
    <mergeCell ref="S15:W15"/>
    <mergeCell ref="A12:E12"/>
    <mergeCell ref="A13:E13"/>
    <mergeCell ref="A14:E14"/>
    <mergeCell ref="A15:E15"/>
    <mergeCell ref="F13:Q13"/>
    <mergeCell ref="F14:Q14"/>
    <mergeCell ref="S16:W16"/>
    <mergeCell ref="X11:AI11"/>
    <mergeCell ref="A11:E11"/>
    <mergeCell ref="F11:Q11"/>
    <mergeCell ref="S11:W11"/>
    <mergeCell ref="S12:W12"/>
    <mergeCell ref="X12:AI12"/>
    <mergeCell ref="X15:AI15"/>
    <mergeCell ref="X16:AI16"/>
    <mergeCell ref="F12:Q12"/>
    <mergeCell ref="F15:Q15"/>
    <mergeCell ref="F16:Q16"/>
    <mergeCell ref="A16:E16"/>
    <mergeCell ref="S13:W13"/>
    <mergeCell ref="S14:W14"/>
    <mergeCell ref="A60:E60"/>
    <mergeCell ref="A56:E56"/>
    <mergeCell ref="A57:E57"/>
    <mergeCell ref="A58:E58"/>
    <mergeCell ref="A59:E59"/>
    <mergeCell ref="A51:E51"/>
    <mergeCell ref="A52:E52"/>
    <mergeCell ref="A43:E43"/>
    <mergeCell ref="A44:E44"/>
    <mergeCell ref="A45:E45"/>
    <mergeCell ref="A46:E46"/>
    <mergeCell ref="A47:E47"/>
    <mergeCell ref="A48:E48"/>
    <mergeCell ref="A49:E49"/>
    <mergeCell ref="A50:E50"/>
    <mergeCell ref="A54:E55"/>
    <mergeCell ref="A53:E53"/>
    <mergeCell ref="F17:Q17"/>
    <mergeCell ref="F18:Q18"/>
    <mergeCell ref="F19:Q19"/>
    <mergeCell ref="F20:Q20"/>
    <mergeCell ref="A38:E38"/>
    <mergeCell ref="A39:E39"/>
    <mergeCell ref="A40:E40"/>
    <mergeCell ref="F42:Q42"/>
    <mergeCell ref="A37:E37"/>
    <mergeCell ref="F32:Q32"/>
    <mergeCell ref="F33:Q33"/>
    <mergeCell ref="F34:Q34"/>
    <mergeCell ref="F35:Q35"/>
    <mergeCell ref="F36:Q36"/>
    <mergeCell ref="A36:E36"/>
    <mergeCell ref="F21:Q21"/>
    <mergeCell ref="F22:Q22"/>
    <mergeCell ref="F23:Q23"/>
    <mergeCell ref="F24:Q24"/>
    <mergeCell ref="F25:Q25"/>
    <mergeCell ref="F26:Q26"/>
    <mergeCell ref="A41:E41"/>
    <mergeCell ref="A42:E42"/>
    <mergeCell ref="A34:E34"/>
    <mergeCell ref="F59:Q59"/>
    <mergeCell ref="F60:Q60"/>
    <mergeCell ref="F52:Q52"/>
    <mergeCell ref="F56:Q56"/>
    <mergeCell ref="F57:Q57"/>
    <mergeCell ref="F58:Q58"/>
    <mergeCell ref="F43:Q43"/>
    <mergeCell ref="F44:Q44"/>
    <mergeCell ref="F45:Q45"/>
    <mergeCell ref="F46:Q46"/>
    <mergeCell ref="F54:Q55"/>
    <mergeCell ref="F53:Q53"/>
    <mergeCell ref="F47:Q47"/>
    <mergeCell ref="F48:Q48"/>
    <mergeCell ref="F49:Q49"/>
    <mergeCell ref="F50:Q50"/>
    <mergeCell ref="F51:Q51"/>
    <mergeCell ref="A35:E35"/>
    <mergeCell ref="S39:W39"/>
    <mergeCell ref="S40:W40"/>
    <mergeCell ref="S41:W41"/>
    <mergeCell ref="S42:W42"/>
    <mergeCell ref="S43:W43"/>
    <mergeCell ref="S34:W34"/>
    <mergeCell ref="S35:W35"/>
    <mergeCell ref="S36:W36"/>
    <mergeCell ref="S37:W37"/>
    <mergeCell ref="S38:W38"/>
    <mergeCell ref="S45:W45"/>
    <mergeCell ref="S46:W46"/>
    <mergeCell ref="S47:W47"/>
    <mergeCell ref="X54:AI54"/>
    <mergeCell ref="X55:AI55"/>
    <mergeCell ref="X30:AI30"/>
    <mergeCell ref="X31:AI31"/>
    <mergeCell ref="S49:W49"/>
    <mergeCell ref="S50:W50"/>
    <mergeCell ref="S51:W51"/>
    <mergeCell ref="S52:W52"/>
    <mergeCell ref="X38:AI38"/>
    <mergeCell ref="X39:AI39"/>
    <mergeCell ref="S30:W30"/>
    <mergeCell ref="S31:W31"/>
    <mergeCell ref="S44:W44"/>
    <mergeCell ref="S48:W48"/>
    <mergeCell ref="X48:AI48"/>
    <mergeCell ref="X49:AI49"/>
    <mergeCell ref="X50:AI50"/>
    <mergeCell ref="X51:AI51"/>
    <mergeCell ref="X44:AI44"/>
    <mergeCell ref="A17:E17"/>
    <mergeCell ref="A18:E18"/>
    <mergeCell ref="A19:E19"/>
    <mergeCell ref="A20:E20"/>
    <mergeCell ref="A21:E21"/>
    <mergeCell ref="X40:AI40"/>
    <mergeCell ref="X41:AI41"/>
    <mergeCell ref="X42:AI42"/>
    <mergeCell ref="X34:AI34"/>
    <mergeCell ref="X35:AI35"/>
    <mergeCell ref="X36:AI36"/>
    <mergeCell ref="X37:AI37"/>
    <mergeCell ref="S27:W27"/>
    <mergeCell ref="F37:Q37"/>
    <mergeCell ref="F38:Q38"/>
    <mergeCell ref="F39:Q39"/>
    <mergeCell ref="F40:Q40"/>
    <mergeCell ref="F41:Q41"/>
    <mergeCell ref="F27:Q27"/>
    <mergeCell ref="S25:W25"/>
    <mergeCell ref="S26:W26"/>
    <mergeCell ref="S28:W29"/>
    <mergeCell ref="A22:E22"/>
    <mergeCell ref="A23:E23"/>
    <mergeCell ref="A33:E33"/>
    <mergeCell ref="A28:E28"/>
    <mergeCell ref="A29:E29"/>
    <mergeCell ref="A30:E30"/>
    <mergeCell ref="A31:E31"/>
    <mergeCell ref="A32:E32"/>
    <mergeCell ref="A24:E24"/>
    <mergeCell ref="A25:E25"/>
    <mergeCell ref="F28:Q28"/>
    <mergeCell ref="F29:Q29"/>
    <mergeCell ref="F30:Q30"/>
    <mergeCell ref="F31:Q31"/>
    <mergeCell ref="S19:W19"/>
    <mergeCell ref="S20:W20"/>
    <mergeCell ref="S21:W21"/>
    <mergeCell ref="X17:AI18"/>
    <mergeCell ref="S17:W18"/>
    <mergeCell ref="A61:E62"/>
    <mergeCell ref="F61:Q62"/>
    <mergeCell ref="S53:W53"/>
    <mergeCell ref="S54:W54"/>
    <mergeCell ref="S55:W55"/>
    <mergeCell ref="S56:W56"/>
    <mergeCell ref="S57:W57"/>
    <mergeCell ref="S58:W58"/>
    <mergeCell ref="S59:W59"/>
    <mergeCell ref="S60:W60"/>
    <mergeCell ref="A26:E26"/>
    <mergeCell ref="A27:E27"/>
    <mergeCell ref="S32:W33"/>
    <mergeCell ref="X32:AI33"/>
    <mergeCell ref="S22:W22"/>
    <mergeCell ref="S23:W23"/>
    <mergeCell ref="S24:W24"/>
    <mergeCell ref="X52:AI52"/>
    <mergeCell ref="X43:AI43"/>
    <mergeCell ref="X56:AI56"/>
    <mergeCell ref="X57:AI57"/>
    <mergeCell ref="X58:AI58"/>
    <mergeCell ref="X59:AI59"/>
    <mergeCell ref="X60:AI60"/>
    <mergeCell ref="X13:AI13"/>
    <mergeCell ref="X14:AI14"/>
    <mergeCell ref="X22:AI22"/>
    <mergeCell ref="X23:AI23"/>
    <mergeCell ref="X53:AI53"/>
    <mergeCell ref="X28:AI29"/>
    <mergeCell ref="X25:AI25"/>
    <mergeCell ref="X19:AI19"/>
    <mergeCell ref="X20:AI20"/>
    <mergeCell ref="X21:AI21"/>
    <mergeCell ref="X24:AI24"/>
    <mergeCell ref="X26:AI26"/>
    <mergeCell ref="X27:AI27"/>
    <mergeCell ref="X45:AI45"/>
    <mergeCell ref="X46:AI46"/>
    <mergeCell ref="X47:AI47"/>
  </mergeCells>
  <conditionalFormatting sqref="F7:P7">
    <cfRule type="containsBlanks" dxfId="1" priority="1">
      <formula>LEN(TRIM(F7))=0</formula>
    </cfRule>
  </conditionalFormatting>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5">
    <pageSetUpPr fitToPage="1"/>
  </sheetPr>
  <dimension ref="A1:BV62"/>
  <sheetViews>
    <sheetView zoomScaleNormal="100" workbookViewId="0">
      <selection activeCell="AJ2" sqref="AJ2"/>
    </sheetView>
  </sheetViews>
  <sheetFormatPr defaultColWidth="0" defaultRowHeight="12" zeroHeight="1" x14ac:dyDescent="0.2"/>
  <cols>
    <col min="1" max="71" width="2.7109375" style="1" customWidth="1"/>
    <col min="72" max="74" width="2.7109375" style="1" hidden="1" customWidth="1"/>
    <col min="75" max="16384" width="9.140625" style="1" hidden="1"/>
  </cols>
  <sheetData>
    <row r="1" spans="1:71" ht="12" customHeight="1" x14ac:dyDescent="0.2">
      <c r="A1" s="6"/>
      <c r="B1" s="6"/>
      <c r="C1" s="6"/>
      <c r="D1" s="6"/>
      <c r="E1" s="6"/>
      <c r="F1" s="6"/>
      <c r="G1" s="6"/>
      <c r="H1" s="6"/>
      <c r="I1" s="6"/>
      <c r="J1" s="6"/>
      <c r="K1" s="6"/>
      <c r="L1" s="6"/>
      <c r="M1" s="6"/>
      <c r="N1" s="6"/>
      <c r="O1" s="6"/>
      <c r="P1" s="6"/>
      <c r="Q1" s="6"/>
      <c r="R1" s="6"/>
      <c r="S1" s="6"/>
      <c r="T1" s="6"/>
      <c r="U1" s="6"/>
      <c r="V1" s="6"/>
      <c r="W1" s="6"/>
      <c r="X1" s="6"/>
      <c r="Y1" s="6"/>
      <c r="Z1" s="6"/>
      <c r="AA1" s="6"/>
      <c r="AB1" s="6"/>
      <c r="AC1" s="6"/>
      <c r="AD1" s="6"/>
      <c r="AE1" s="6"/>
      <c r="AF1" s="6"/>
      <c r="AG1" s="6"/>
      <c r="AH1" s="6"/>
      <c r="AI1" s="6"/>
      <c r="AJ1" s="1641" t="s">
        <v>49</v>
      </c>
      <c r="AK1" s="1641"/>
      <c r="AL1" s="1641"/>
      <c r="AM1" s="1641"/>
      <c r="AN1" s="1641"/>
      <c r="AO1" s="1641"/>
      <c r="AP1" s="1641"/>
      <c r="AQ1" s="1641"/>
      <c r="AR1" s="1641"/>
      <c r="AS1" s="1641"/>
      <c r="AT1" s="1641"/>
      <c r="AU1" s="1641"/>
      <c r="AV1" s="1641"/>
      <c r="AW1" s="1641"/>
      <c r="AX1" s="1641"/>
      <c r="AY1" s="1641"/>
      <c r="AZ1" s="1641"/>
      <c r="BA1" s="1641"/>
      <c r="BB1" s="1641"/>
      <c r="BC1" s="1641"/>
      <c r="BD1" s="1641"/>
      <c r="BE1" s="1641"/>
      <c r="BF1" s="1641"/>
      <c r="BG1" s="1641"/>
      <c r="BH1" s="1641"/>
      <c r="BI1" s="1641"/>
      <c r="BJ1" s="1641"/>
      <c r="BK1" s="1641"/>
      <c r="BL1" s="1641"/>
      <c r="BM1" s="1641"/>
      <c r="BN1" s="1641"/>
      <c r="BO1" s="1641"/>
      <c r="BP1" s="1641"/>
      <c r="BQ1" s="1641"/>
      <c r="BR1" s="1641"/>
      <c r="BS1" s="1641"/>
    </row>
    <row r="2" spans="1:71" ht="12" customHeight="1" x14ac:dyDescent="0.2">
      <c r="A2" s="6"/>
      <c r="B2" s="6"/>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21"/>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row>
    <row r="3" spans="1:71" ht="12" customHeight="1" x14ac:dyDescent="0.2">
      <c r="A3" s="6"/>
      <c r="B3" s="6"/>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4"/>
      <c r="AK3" s="4"/>
      <c r="AL3" s="4"/>
      <c r="AM3" s="4"/>
      <c r="AN3" s="4"/>
      <c r="AO3" s="4"/>
      <c r="AP3" s="4"/>
      <c r="AQ3" s="4"/>
      <c r="AR3" s="4"/>
      <c r="AS3" s="4"/>
      <c r="AT3" s="4"/>
      <c r="AU3" s="4"/>
      <c r="AV3" s="4"/>
      <c r="AW3" s="4"/>
      <c r="AX3" s="4"/>
      <c r="AY3" s="4"/>
      <c r="AZ3" s="4"/>
      <c r="BA3" s="4"/>
      <c r="BB3" s="4"/>
      <c r="BC3" s="4"/>
      <c r="BD3" s="4"/>
      <c r="BE3" s="4"/>
      <c r="BF3" s="4"/>
      <c r="BG3" s="4"/>
      <c r="BH3" s="4"/>
      <c r="BI3" s="4"/>
      <c r="BJ3" s="4"/>
      <c r="BK3" s="4"/>
      <c r="BL3" s="4"/>
      <c r="BM3" s="4"/>
      <c r="BN3" s="4"/>
      <c r="BO3" s="4"/>
      <c r="BP3" s="4"/>
      <c r="BQ3" s="4"/>
      <c r="BR3" s="4"/>
      <c r="BS3" s="4"/>
    </row>
    <row r="4" spans="1:71" ht="12" customHeight="1" x14ac:dyDescent="0.2">
      <c r="A4" s="6"/>
      <c r="B4" s="6"/>
      <c r="C4" s="6"/>
      <c r="D4" s="6"/>
      <c r="E4" s="6"/>
      <c r="F4" s="6"/>
      <c r="G4" s="6"/>
      <c r="H4" s="6"/>
      <c r="I4" s="6"/>
      <c r="J4" s="6"/>
      <c r="K4" s="6"/>
      <c r="L4" s="6"/>
      <c r="M4" s="6"/>
      <c r="N4" s="6"/>
      <c r="O4" s="6"/>
      <c r="P4" s="6"/>
      <c r="Q4" s="6"/>
      <c r="R4" s="6"/>
      <c r="S4" s="6"/>
      <c r="T4" s="6"/>
      <c r="U4" s="6"/>
      <c r="V4" s="6"/>
      <c r="W4" s="6"/>
      <c r="X4" s="6"/>
      <c r="Y4" s="6"/>
      <c r="Z4" s="6"/>
      <c r="AA4" s="6"/>
      <c r="AB4" s="6"/>
      <c r="AC4" s="6"/>
      <c r="AD4" s="6"/>
      <c r="AE4" s="6"/>
      <c r="AF4" s="6"/>
      <c r="AG4" s="6"/>
      <c r="AH4" s="6"/>
      <c r="AI4" s="6"/>
      <c r="AJ4" s="4"/>
      <c r="AK4" s="4"/>
      <c r="AL4" s="4"/>
      <c r="AM4" s="4"/>
      <c r="AN4" s="4"/>
      <c r="AO4" s="4"/>
      <c r="AP4" s="4"/>
      <c r="AQ4" s="4"/>
      <c r="AR4" s="4"/>
      <c r="AS4" s="4"/>
      <c r="AT4" s="4"/>
      <c r="AU4" s="4"/>
      <c r="AV4" s="4"/>
      <c r="AW4" s="4"/>
      <c r="AX4" s="4"/>
      <c r="AY4" s="4"/>
      <c r="AZ4" s="4"/>
      <c r="BA4" s="4"/>
      <c r="BB4" s="4"/>
      <c r="BC4" s="4"/>
      <c r="BD4" s="4"/>
      <c r="BE4" s="4"/>
      <c r="BF4" s="4"/>
      <c r="BG4" s="4"/>
      <c r="BH4" s="4"/>
      <c r="BI4" s="4"/>
      <c r="BJ4" s="4"/>
      <c r="BK4" s="4"/>
      <c r="BL4" s="4"/>
      <c r="BM4" s="4"/>
      <c r="BN4" s="4"/>
      <c r="BO4" s="4"/>
      <c r="BP4" s="4"/>
      <c r="BQ4" s="4"/>
      <c r="BR4" s="4"/>
      <c r="BS4" s="4"/>
    </row>
    <row r="5" spans="1:71" ht="15.75" x14ac:dyDescent="0.2">
      <c r="A5" s="6"/>
      <c r="B5" s="6"/>
      <c r="C5" s="6"/>
      <c r="D5" s="6"/>
      <c r="E5" s="6"/>
      <c r="F5" s="6"/>
      <c r="G5" s="6"/>
      <c r="H5" s="6"/>
      <c r="I5" s="6"/>
      <c r="J5" s="6"/>
      <c r="K5" s="6"/>
      <c r="L5" s="6"/>
      <c r="M5" s="1378" t="s">
        <v>608</v>
      </c>
      <c r="N5" s="1378"/>
      <c r="O5" s="1378"/>
      <c r="P5" s="1378"/>
      <c r="Q5" s="1378"/>
      <c r="R5" s="1378"/>
      <c r="S5" s="1378"/>
      <c r="T5" s="1378"/>
      <c r="U5" s="1378"/>
      <c r="V5" s="1378"/>
      <c r="W5" s="1378"/>
      <c r="X5" s="1378"/>
      <c r="Y5" s="1378"/>
      <c r="Z5" s="1378"/>
      <c r="AA5" s="1378"/>
      <c r="AB5" s="1378"/>
      <c r="AC5" s="1378"/>
      <c r="AD5" s="1378"/>
      <c r="AE5" s="1378"/>
      <c r="AF5" s="1378"/>
      <c r="AG5" s="1378"/>
      <c r="AH5" s="1378"/>
      <c r="AI5" s="1378"/>
      <c r="AJ5" s="4"/>
      <c r="AK5" s="4"/>
      <c r="AL5" s="4"/>
      <c r="AM5" s="4"/>
      <c r="AN5" s="4"/>
      <c r="AO5" s="4"/>
      <c r="AP5" s="4"/>
      <c r="AQ5" s="4"/>
      <c r="AR5" s="4"/>
      <c r="AS5" s="4"/>
      <c r="AT5" s="4"/>
      <c r="AU5" s="4"/>
      <c r="AV5" s="4"/>
      <c r="AW5" s="4"/>
      <c r="AX5" s="4"/>
      <c r="AY5" s="4"/>
      <c r="AZ5" s="4"/>
      <c r="BA5" s="4"/>
      <c r="BB5" s="4"/>
      <c r="BC5" s="4"/>
      <c r="BD5" s="4"/>
      <c r="BE5" s="4"/>
      <c r="BF5" s="4"/>
      <c r="BG5" s="4"/>
      <c r="BH5" s="4"/>
      <c r="BI5" s="4"/>
      <c r="BJ5" s="4"/>
      <c r="BK5" s="4"/>
      <c r="BL5" s="4"/>
      <c r="BM5" s="4"/>
      <c r="BN5" s="4"/>
      <c r="BO5" s="4"/>
      <c r="BP5" s="4"/>
      <c r="BQ5" s="4"/>
      <c r="BR5" s="4"/>
      <c r="BS5" s="4"/>
    </row>
    <row r="6" spans="1:71" ht="12" customHeight="1" x14ac:dyDescent="0.2">
      <c r="A6" s="6"/>
      <c r="B6" s="6"/>
      <c r="C6" s="6"/>
      <c r="D6" s="6"/>
      <c r="E6" s="6"/>
      <c r="F6" s="6"/>
      <c r="G6" s="6"/>
      <c r="H6" s="6"/>
      <c r="I6" s="6"/>
      <c r="J6" s="6"/>
      <c r="K6" s="6"/>
      <c r="L6" s="6"/>
      <c r="M6" s="6"/>
      <c r="N6" s="6"/>
      <c r="O6" s="6"/>
      <c r="P6" s="6"/>
      <c r="Q6" s="6"/>
      <c r="R6" s="6"/>
      <c r="S6" s="6"/>
      <c r="T6" s="6"/>
      <c r="U6" s="6"/>
      <c r="V6" s="6"/>
      <c r="W6" s="6"/>
      <c r="X6" s="6"/>
      <c r="Y6" s="6"/>
      <c r="Z6" s="6"/>
      <c r="AA6" s="6"/>
      <c r="AB6" s="6"/>
      <c r="AC6" s="6"/>
      <c r="AD6" s="6"/>
      <c r="AE6" s="6"/>
      <c r="AF6" s="6"/>
      <c r="AG6" s="6"/>
      <c r="AH6" s="6"/>
      <c r="AI6" s="6"/>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row>
    <row r="7" spans="1:71" ht="12" customHeight="1" x14ac:dyDescent="0.2">
      <c r="A7" s="1371" t="s">
        <v>48</v>
      </c>
      <c r="B7" s="1371"/>
      <c r="C7" s="1371"/>
      <c r="D7" s="1371"/>
      <c r="E7" s="1371"/>
      <c r="F7" s="920"/>
      <c r="G7" s="920"/>
      <c r="H7" s="920"/>
      <c r="I7" s="920"/>
      <c r="J7" s="920"/>
      <c r="K7" s="920"/>
      <c r="L7" s="920"/>
      <c r="M7" s="920"/>
      <c r="N7" s="920"/>
      <c r="O7" s="920"/>
      <c r="P7" s="920"/>
      <c r="Q7" s="6"/>
      <c r="R7" s="6"/>
      <c r="S7" s="6"/>
      <c r="T7" s="315"/>
      <c r="U7" s="133"/>
      <c r="V7" s="133"/>
      <c r="W7" s="133"/>
      <c r="X7" s="133"/>
      <c r="Y7" s="290"/>
      <c r="Z7" s="290"/>
      <c r="AA7" s="290"/>
      <c r="AB7" s="290"/>
      <c r="AC7" s="290"/>
      <c r="AD7" s="290"/>
      <c r="AE7" s="290"/>
      <c r="AF7" s="290"/>
      <c r="AG7" s="290"/>
      <c r="AH7" s="290"/>
      <c r="AI7" s="290"/>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row>
    <row r="8" spans="1:71" ht="12" customHeight="1" thickBot="1" x14ac:dyDescent="0.25">
      <c r="A8" s="6"/>
      <c r="B8" s="6"/>
      <c r="C8" s="6"/>
      <c r="D8" s="6"/>
      <c r="E8" s="6"/>
      <c r="F8" s="6"/>
      <c r="G8" s="6"/>
      <c r="H8" s="6"/>
      <c r="I8" s="6"/>
      <c r="J8" s="6"/>
      <c r="K8" s="6"/>
      <c r="L8" s="6"/>
      <c r="M8" s="6"/>
      <c r="N8" s="6"/>
      <c r="O8" s="6"/>
      <c r="P8" s="6"/>
      <c r="Q8" s="6"/>
      <c r="R8" s="6"/>
      <c r="S8" s="6"/>
      <c r="T8" s="6"/>
      <c r="U8" s="40"/>
      <c r="V8" s="40"/>
      <c r="W8" s="40"/>
      <c r="X8" s="40"/>
      <c r="Y8" s="40"/>
      <c r="Z8" s="40"/>
      <c r="AA8" s="40"/>
      <c r="AB8" s="40"/>
      <c r="AC8" s="40"/>
      <c r="AD8" s="40"/>
      <c r="AE8" s="40"/>
      <c r="AF8" s="40"/>
      <c r="AG8" s="40"/>
      <c r="AH8" s="40"/>
      <c r="AI8" s="40"/>
      <c r="AJ8" s="4"/>
      <c r="AK8" s="139"/>
      <c r="AL8" s="313"/>
      <c r="AM8" s="313"/>
      <c r="AN8" s="313"/>
      <c r="AO8" s="313"/>
      <c r="AP8" s="313"/>
      <c r="AQ8" s="313"/>
      <c r="AR8" s="313"/>
      <c r="AS8" s="313"/>
      <c r="AT8" s="139"/>
      <c r="AU8" s="4"/>
      <c r="AV8" s="4"/>
      <c r="AW8" s="4"/>
      <c r="AX8" s="4"/>
      <c r="AY8" s="4"/>
      <c r="AZ8" s="4"/>
      <c r="BA8" s="4"/>
      <c r="BB8" s="4"/>
      <c r="BC8" s="4"/>
      <c r="BD8" s="4"/>
      <c r="BE8" s="4"/>
      <c r="BF8" s="4"/>
      <c r="BG8" s="4"/>
      <c r="BH8" s="4"/>
      <c r="BI8" s="4"/>
      <c r="BJ8" s="4"/>
      <c r="BK8" s="4"/>
      <c r="BL8" s="4"/>
      <c r="BM8" s="4"/>
      <c r="BN8" s="4"/>
      <c r="BO8" s="4"/>
      <c r="BP8" s="4"/>
      <c r="BQ8" s="4"/>
      <c r="BR8" s="4"/>
      <c r="BS8" s="4"/>
    </row>
    <row r="9" spans="1:71" ht="12" customHeight="1" x14ac:dyDescent="0.2">
      <c r="A9" s="2695" t="s">
        <v>835</v>
      </c>
      <c r="B9" s="2696"/>
      <c r="C9" s="2696"/>
      <c r="D9" s="2696"/>
      <c r="E9" s="2696"/>
      <c r="F9" s="2696"/>
      <c r="G9" s="2696"/>
      <c r="H9" s="2696"/>
      <c r="I9" s="2696"/>
      <c r="J9" s="2696"/>
      <c r="K9" s="2696"/>
      <c r="L9" s="2696"/>
      <c r="M9" s="2696"/>
      <c r="N9" s="2696"/>
      <c r="O9" s="2696"/>
      <c r="P9" s="2696"/>
      <c r="Q9" s="2696"/>
      <c r="R9" s="2696"/>
      <c r="S9" s="2696"/>
      <c r="T9" s="2696"/>
      <c r="U9" s="2696"/>
      <c r="V9" s="2696"/>
      <c r="W9" s="2696"/>
      <c r="X9" s="2696"/>
      <c r="Y9" s="2696"/>
      <c r="Z9" s="2696"/>
      <c r="AA9" s="2696"/>
      <c r="AB9" s="2696"/>
      <c r="AC9" s="2696"/>
      <c r="AD9" s="2696"/>
      <c r="AE9" s="2696"/>
      <c r="AF9" s="2696"/>
      <c r="AG9" s="2696"/>
      <c r="AH9" s="2696"/>
      <c r="AI9" s="2697"/>
      <c r="AJ9" s="4"/>
      <c r="AK9" s="139"/>
      <c r="AL9" s="313"/>
      <c r="AM9" s="313"/>
      <c r="AN9" s="313"/>
      <c r="AO9" s="313"/>
      <c r="AP9" s="313"/>
      <c r="AQ9" s="313"/>
      <c r="AR9" s="313"/>
      <c r="AS9" s="313"/>
      <c r="AT9" s="314"/>
      <c r="AU9" s="25"/>
      <c r="AV9" s="25"/>
      <c r="AW9" s="4"/>
      <c r="AX9" s="4"/>
      <c r="AY9" s="4"/>
      <c r="AZ9" s="4"/>
      <c r="BA9" s="4"/>
      <c r="BB9" s="4"/>
      <c r="BC9" s="4"/>
      <c r="BD9" s="4"/>
      <c r="BE9" s="4"/>
      <c r="BF9" s="4"/>
      <c r="BG9" s="4"/>
      <c r="BH9" s="4"/>
      <c r="BI9" s="4"/>
      <c r="BJ9" s="4"/>
      <c r="BK9" s="4"/>
      <c r="BL9" s="4"/>
      <c r="BM9" s="4"/>
      <c r="BN9" s="4"/>
      <c r="BO9" s="4"/>
      <c r="BP9" s="4"/>
      <c r="BQ9" s="4"/>
      <c r="BR9" s="4"/>
      <c r="BS9" s="4"/>
    </row>
    <row r="10" spans="1:71" ht="12" customHeight="1" x14ac:dyDescent="0.2">
      <c r="A10" s="2698"/>
      <c r="B10" s="2699"/>
      <c r="C10" s="2699"/>
      <c r="D10" s="2699"/>
      <c r="E10" s="2699"/>
      <c r="F10" s="2699"/>
      <c r="G10" s="2699"/>
      <c r="H10" s="2699"/>
      <c r="I10" s="2699"/>
      <c r="J10" s="2699"/>
      <c r="K10" s="2699"/>
      <c r="L10" s="2699"/>
      <c r="M10" s="2699"/>
      <c r="N10" s="2699"/>
      <c r="O10" s="2699"/>
      <c r="P10" s="2699"/>
      <c r="Q10" s="2699"/>
      <c r="R10" s="2699"/>
      <c r="S10" s="2699"/>
      <c r="T10" s="2699"/>
      <c r="U10" s="2699"/>
      <c r="V10" s="2699"/>
      <c r="W10" s="2699"/>
      <c r="X10" s="2699"/>
      <c r="Y10" s="2699"/>
      <c r="Z10" s="2699"/>
      <c r="AA10" s="2699"/>
      <c r="AB10" s="2699"/>
      <c r="AC10" s="2699"/>
      <c r="AD10" s="2699"/>
      <c r="AE10" s="2699"/>
      <c r="AF10" s="2699"/>
      <c r="AG10" s="2699"/>
      <c r="AH10" s="2699"/>
      <c r="AI10" s="2700"/>
      <c r="AJ10" s="4"/>
      <c r="AK10" s="139"/>
      <c r="AL10" s="313"/>
      <c r="AM10" s="313"/>
      <c r="AN10" s="313"/>
      <c r="AO10" s="313"/>
      <c r="AP10" s="313"/>
      <c r="AQ10" s="313"/>
      <c r="AR10" s="313"/>
      <c r="AS10" s="313"/>
      <c r="AT10" s="139"/>
      <c r="AU10" s="4"/>
      <c r="AV10" s="4"/>
      <c r="AW10" s="4"/>
      <c r="AX10" s="4"/>
      <c r="AY10" s="4"/>
      <c r="AZ10" s="4"/>
      <c r="BA10" s="4"/>
      <c r="BB10" s="4"/>
      <c r="BC10" s="4"/>
      <c r="BD10" s="4"/>
      <c r="BE10" s="4"/>
      <c r="BF10" s="4"/>
      <c r="BG10" s="4"/>
      <c r="BH10" s="4"/>
      <c r="BI10" s="4"/>
      <c r="BJ10" s="4"/>
      <c r="BK10" s="4"/>
      <c r="BL10" s="4"/>
      <c r="BM10" s="4"/>
      <c r="BN10" s="4"/>
      <c r="BO10" s="4"/>
      <c r="BP10" s="4"/>
      <c r="BQ10" s="4"/>
      <c r="BR10" s="4"/>
      <c r="BS10" s="4"/>
    </row>
    <row r="11" spans="1:71" ht="12" customHeight="1" x14ac:dyDescent="0.2">
      <c r="A11" s="2698"/>
      <c r="B11" s="2699"/>
      <c r="C11" s="2699"/>
      <c r="D11" s="2699"/>
      <c r="E11" s="2699"/>
      <c r="F11" s="2699"/>
      <c r="G11" s="2699"/>
      <c r="H11" s="2699"/>
      <c r="I11" s="2699"/>
      <c r="J11" s="2699"/>
      <c r="K11" s="2699"/>
      <c r="L11" s="2699"/>
      <c r="M11" s="2699"/>
      <c r="N11" s="2699"/>
      <c r="O11" s="2699"/>
      <c r="P11" s="2699"/>
      <c r="Q11" s="2699"/>
      <c r="R11" s="2699"/>
      <c r="S11" s="2699"/>
      <c r="T11" s="2699"/>
      <c r="U11" s="2699"/>
      <c r="V11" s="2699"/>
      <c r="W11" s="2699"/>
      <c r="X11" s="2699"/>
      <c r="Y11" s="2699"/>
      <c r="Z11" s="2699"/>
      <c r="AA11" s="2699"/>
      <c r="AB11" s="2699"/>
      <c r="AC11" s="2699"/>
      <c r="AD11" s="2699"/>
      <c r="AE11" s="2699"/>
      <c r="AF11" s="2699"/>
      <c r="AG11" s="2699"/>
      <c r="AH11" s="2699"/>
      <c r="AI11" s="2700"/>
      <c r="AJ11" s="4"/>
      <c r="AK11" s="139"/>
      <c r="AL11" s="313"/>
      <c r="AM11" s="313"/>
      <c r="AN11" s="313"/>
      <c r="AO11" s="313"/>
      <c r="AP11" s="313"/>
      <c r="AQ11" s="313"/>
      <c r="AR11" s="313"/>
      <c r="AS11" s="313"/>
      <c r="AT11" s="139"/>
      <c r="AU11" s="4"/>
      <c r="AV11" s="4"/>
      <c r="AW11" s="4"/>
      <c r="AX11" s="4"/>
      <c r="AY11" s="4"/>
      <c r="AZ11" s="4"/>
      <c r="BA11" s="4"/>
      <c r="BB11" s="4"/>
      <c r="BC11" s="4"/>
      <c r="BD11" s="4"/>
      <c r="BE11" s="4"/>
      <c r="BF11" s="4"/>
      <c r="BG11" s="4"/>
      <c r="BH11" s="4"/>
      <c r="BI11" s="4"/>
      <c r="BJ11" s="4"/>
      <c r="BK11" s="4"/>
      <c r="BL11" s="4"/>
      <c r="BM11" s="4"/>
      <c r="BN11" s="4"/>
      <c r="BO11" s="4"/>
      <c r="BP11" s="4"/>
      <c r="BQ11" s="4"/>
      <c r="BR11" s="4"/>
      <c r="BS11" s="4"/>
    </row>
    <row r="12" spans="1:71" ht="12" customHeight="1" x14ac:dyDescent="0.2">
      <c r="A12" s="2698"/>
      <c r="B12" s="2699"/>
      <c r="C12" s="2699"/>
      <c r="D12" s="2699"/>
      <c r="E12" s="2699"/>
      <c r="F12" s="2699"/>
      <c r="G12" s="2699"/>
      <c r="H12" s="2699"/>
      <c r="I12" s="2699"/>
      <c r="J12" s="2699"/>
      <c r="K12" s="2699"/>
      <c r="L12" s="2699"/>
      <c r="M12" s="2699"/>
      <c r="N12" s="2699"/>
      <c r="O12" s="2699"/>
      <c r="P12" s="2699"/>
      <c r="Q12" s="2699"/>
      <c r="R12" s="2699"/>
      <c r="S12" s="2699"/>
      <c r="T12" s="2699"/>
      <c r="U12" s="2699"/>
      <c r="V12" s="2699"/>
      <c r="W12" s="2699"/>
      <c r="X12" s="2699"/>
      <c r="Y12" s="2699"/>
      <c r="Z12" s="2699"/>
      <c r="AA12" s="2699"/>
      <c r="AB12" s="2699"/>
      <c r="AC12" s="2699"/>
      <c r="AD12" s="2699"/>
      <c r="AE12" s="2699"/>
      <c r="AF12" s="2699"/>
      <c r="AG12" s="2699"/>
      <c r="AH12" s="2699"/>
      <c r="AI12" s="2700"/>
      <c r="AJ12" s="4"/>
      <c r="AK12" s="139"/>
      <c r="AL12" s="313"/>
      <c r="AM12" s="313"/>
      <c r="AN12" s="313"/>
      <c r="AO12" s="313"/>
      <c r="AP12" s="313"/>
      <c r="AQ12" s="313"/>
      <c r="AR12" s="313"/>
      <c r="AS12" s="313"/>
      <c r="AT12" s="313"/>
      <c r="AU12" s="4"/>
      <c r="AV12" s="4"/>
      <c r="AW12" s="4"/>
      <c r="AX12" s="4"/>
      <c r="AY12" s="4"/>
      <c r="AZ12" s="4"/>
      <c r="BA12" s="4"/>
      <c r="BB12" s="4"/>
      <c r="BC12" s="4"/>
      <c r="BD12" s="4"/>
      <c r="BE12" s="4"/>
      <c r="BF12" s="4"/>
      <c r="BG12" s="4"/>
      <c r="BH12" s="4"/>
      <c r="BI12" s="4"/>
      <c r="BJ12" s="4"/>
      <c r="BK12" s="4"/>
      <c r="BL12" s="4"/>
      <c r="BM12" s="4"/>
      <c r="BN12" s="4"/>
      <c r="BO12" s="4"/>
      <c r="BP12" s="4"/>
      <c r="BQ12" s="4"/>
      <c r="BR12" s="4"/>
      <c r="BS12" s="4"/>
    </row>
    <row r="13" spans="1:71" ht="11.45" customHeight="1" x14ac:dyDescent="0.2">
      <c r="A13" s="2698"/>
      <c r="B13" s="2699"/>
      <c r="C13" s="2699"/>
      <c r="D13" s="2699"/>
      <c r="E13" s="2699"/>
      <c r="F13" s="2699"/>
      <c r="G13" s="2699"/>
      <c r="H13" s="2699"/>
      <c r="I13" s="2699"/>
      <c r="J13" s="2699"/>
      <c r="K13" s="2699"/>
      <c r="L13" s="2699"/>
      <c r="M13" s="2699"/>
      <c r="N13" s="2699"/>
      <c r="O13" s="2699"/>
      <c r="P13" s="2699"/>
      <c r="Q13" s="2699"/>
      <c r="R13" s="2699"/>
      <c r="S13" s="2699"/>
      <c r="T13" s="2699"/>
      <c r="U13" s="2699"/>
      <c r="V13" s="2699"/>
      <c r="W13" s="2699"/>
      <c r="X13" s="2699"/>
      <c r="Y13" s="2699"/>
      <c r="Z13" s="2699"/>
      <c r="AA13" s="2699"/>
      <c r="AB13" s="2699"/>
      <c r="AC13" s="2699"/>
      <c r="AD13" s="2699"/>
      <c r="AE13" s="2699"/>
      <c r="AF13" s="2699"/>
      <c r="AG13" s="2699"/>
      <c r="AH13" s="2699"/>
      <c r="AI13" s="2700"/>
      <c r="AJ13" s="4"/>
      <c r="AK13" s="139"/>
      <c r="AL13" s="313"/>
      <c r="AM13" s="313"/>
      <c r="AN13" s="313"/>
      <c r="AO13" s="313"/>
      <c r="AP13" s="313"/>
      <c r="AQ13" s="313"/>
      <c r="AR13" s="313"/>
      <c r="AS13" s="313"/>
      <c r="AT13" s="312"/>
      <c r="AU13" s="4"/>
      <c r="AV13" s="4"/>
      <c r="AW13" s="4"/>
      <c r="AX13" s="4"/>
      <c r="AY13" s="4"/>
      <c r="AZ13" s="4"/>
      <c r="BA13" s="4"/>
      <c r="BB13" s="4"/>
      <c r="BC13" s="4"/>
      <c r="BD13" s="4"/>
      <c r="BE13" s="4"/>
      <c r="BF13" s="4"/>
      <c r="BG13" s="4"/>
      <c r="BH13" s="4"/>
      <c r="BI13" s="4"/>
      <c r="BJ13" s="4"/>
      <c r="BK13" s="4"/>
      <c r="BL13" s="4"/>
      <c r="BM13" s="4"/>
      <c r="BN13" s="4"/>
      <c r="BO13" s="4"/>
      <c r="BP13" s="4"/>
      <c r="BQ13" s="4"/>
      <c r="BR13" s="4"/>
      <c r="BS13" s="4"/>
    </row>
    <row r="14" spans="1:71" ht="12" customHeight="1" x14ac:dyDescent="0.2">
      <c r="A14" s="2698"/>
      <c r="B14" s="2699"/>
      <c r="C14" s="2699"/>
      <c r="D14" s="2699"/>
      <c r="E14" s="2699"/>
      <c r="F14" s="2699"/>
      <c r="G14" s="2699"/>
      <c r="H14" s="2699"/>
      <c r="I14" s="2699"/>
      <c r="J14" s="2699"/>
      <c r="K14" s="2699"/>
      <c r="L14" s="2699"/>
      <c r="M14" s="2699"/>
      <c r="N14" s="2699"/>
      <c r="O14" s="2699"/>
      <c r="P14" s="2699"/>
      <c r="Q14" s="2699"/>
      <c r="R14" s="2699"/>
      <c r="S14" s="2699"/>
      <c r="T14" s="2699"/>
      <c r="U14" s="2699"/>
      <c r="V14" s="2699"/>
      <c r="W14" s="2699"/>
      <c r="X14" s="2699"/>
      <c r="Y14" s="2699"/>
      <c r="Z14" s="2699"/>
      <c r="AA14" s="2699"/>
      <c r="AB14" s="2699"/>
      <c r="AC14" s="2699"/>
      <c r="AD14" s="2699"/>
      <c r="AE14" s="2699"/>
      <c r="AF14" s="2699"/>
      <c r="AG14" s="2699"/>
      <c r="AH14" s="2699"/>
      <c r="AI14" s="2700"/>
      <c r="AJ14" s="4"/>
      <c r="AK14" s="139"/>
      <c r="AL14" s="313"/>
      <c r="AM14" s="313"/>
      <c r="AN14" s="313"/>
      <c r="AO14" s="313"/>
      <c r="AP14" s="313"/>
      <c r="AQ14" s="313"/>
      <c r="AR14" s="313"/>
      <c r="AS14" s="313"/>
      <c r="AT14" s="312"/>
      <c r="AU14" s="4"/>
      <c r="AV14" s="4"/>
      <c r="AW14" s="4"/>
      <c r="AX14" s="4"/>
      <c r="AY14" s="4"/>
      <c r="AZ14" s="4"/>
      <c r="BA14" s="4"/>
      <c r="BB14" s="4"/>
      <c r="BC14" s="4"/>
      <c r="BD14" s="4"/>
      <c r="BE14" s="4"/>
      <c r="BF14" s="4"/>
      <c r="BG14" s="4"/>
      <c r="BH14" s="4"/>
      <c r="BI14" s="4"/>
      <c r="BJ14" s="4"/>
      <c r="BK14" s="4"/>
      <c r="BL14" s="4"/>
      <c r="BM14" s="4"/>
      <c r="BN14" s="4"/>
      <c r="BO14" s="4"/>
      <c r="BP14" s="4"/>
      <c r="BQ14" s="4"/>
      <c r="BR14" s="4"/>
      <c r="BS14" s="4"/>
    </row>
    <row r="15" spans="1:71" ht="12" customHeight="1" x14ac:dyDescent="0.2">
      <c r="A15" s="2698"/>
      <c r="B15" s="2699"/>
      <c r="C15" s="2699"/>
      <c r="D15" s="2699"/>
      <c r="E15" s="2699"/>
      <c r="F15" s="2699"/>
      <c r="G15" s="2699"/>
      <c r="H15" s="2699"/>
      <c r="I15" s="2699"/>
      <c r="J15" s="2699"/>
      <c r="K15" s="2699"/>
      <c r="L15" s="2699"/>
      <c r="M15" s="2699"/>
      <c r="N15" s="2699"/>
      <c r="O15" s="2699"/>
      <c r="P15" s="2699"/>
      <c r="Q15" s="2699"/>
      <c r="R15" s="2699"/>
      <c r="S15" s="2699"/>
      <c r="T15" s="2699"/>
      <c r="U15" s="2699"/>
      <c r="V15" s="2699"/>
      <c r="W15" s="2699"/>
      <c r="X15" s="2699"/>
      <c r="Y15" s="2699"/>
      <c r="Z15" s="2699"/>
      <c r="AA15" s="2699"/>
      <c r="AB15" s="2699"/>
      <c r="AC15" s="2699"/>
      <c r="AD15" s="2699"/>
      <c r="AE15" s="2699"/>
      <c r="AF15" s="2699"/>
      <c r="AG15" s="2699"/>
      <c r="AH15" s="2699"/>
      <c r="AI15" s="2700"/>
      <c r="AJ15" s="4"/>
      <c r="AK15" s="139"/>
      <c r="AL15" s="313"/>
      <c r="AM15" s="313"/>
      <c r="AN15" s="313"/>
      <c r="AO15" s="313"/>
      <c r="AP15" s="313"/>
      <c r="AQ15" s="313"/>
      <c r="AR15" s="313"/>
      <c r="AS15" s="313"/>
      <c r="AT15" s="312"/>
      <c r="AU15" s="4"/>
      <c r="AV15" s="4"/>
      <c r="AW15" s="4"/>
      <c r="AX15" s="4"/>
      <c r="AY15" s="4"/>
      <c r="AZ15" s="4"/>
      <c r="BA15" s="4"/>
      <c r="BB15" s="4"/>
      <c r="BC15" s="4"/>
      <c r="BD15" s="4"/>
      <c r="BE15" s="4"/>
      <c r="BF15" s="4"/>
      <c r="BG15" s="4"/>
      <c r="BH15" s="4"/>
      <c r="BI15" s="4"/>
      <c r="BJ15" s="4"/>
      <c r="BK15" s="4"/>
      <c r="BL15" s="4"/>
      <c r="BM15" s="4"/>
      <c r="BN15" s="4"/>
      <c r="BO15" s="4"/>
      <c r="BP15" s="4"/>
      <c r="BQ15" s="4"/>
      <c r="BR15" s="4"/>
      <c r="BS15" s="4"/>
    </row>
    <row r="16" spans="1:71" ht="12" customHeight="1" x14ac:dyDescent="0.2">
      <c r="A16" s="2698"/>
      <c r="B16" s="2699"/>
      <c r="C16" s="2699"/>
      <c r="D16" s="2699"/>
      <c r="E16" s="2699"/>
      <c r="F16" s="2699"/>
      <c r="G16" s="2699"/>
      <c r="H16" s="2699"/>
      <c r="I16" s="2699"/>
      <c r="J16" s="2699"/>
      <c r="K16" s="2699"/>
      <c r="L16" s="2699"/>
      <c r="M16" s="2699"/>
      <c r="N16" s="2699"/>
      <c r="O16" s="2699"/>
      <c r="P16" s="2699"/>
      <c r="Q16" s="2699"/>
      <c r="R16" s="2699"/>
      <c r="S16" s="2699"/>
      <c r="T16" s="2699"/>
      <c r="U16" s="2699"/>
      <c r="V16" s="2699"/>
      <c r="W16" s="2699"/>
      <c r="X16" s="2699"/>
      <c r="Y16" s="2699"/>
      <c r="Z16" s="2699"/>
      <c r="AA16" s="2699"/>
      <c r="AB16" s="2699"/>
      <c r="AC16" s="2699"/>
      <c r="AD16" s="2699"/>
      <c r="AE16" s="2699"/>
      <c r="AF16" s="2699"/>
      <c r="AG16" s="2699"/>
      <c r="AH16" s="2699"/>
      <c r="AI16" s="2700"/>
      <c r="AJ16" s="4"/>
      <c r="AK16" s="139"/>
      <c r="AL16" s="313"/>
      <c r="AM16" s="313"/>
      <c r="AN16" s="313"/>
      <c r="AO16" s="313"/>
      <c r="AP16" s="313"/>
      <c r="AQ16" s="313"/>
      <c r="AR16" s="313"/>
      <c r="AS16" s="313"/>
      <c r="AT16" s="312"/>
      <c r="AU16" s="4"/>
      <c r="AV16" s="4"/>
      <c r="AW16" s="4"/>
      <c r="AX16" s="4"/>
      <c r="AY16" s="4"/>
      <c r="AZ16" s="4"/>
      <c r="BA16" s="4"/>
      <c r="BB16" s="4"/>
      <c r="BC16" s="4"/>
      <c r="BD16" s="4"/>
      <c r="BE16" s="4"/>
      <c r="BF16" s="4"/>
      <c r="BG16" s="4"/>
      <c r="BH16" s="4"/>
      <c r="BI16" s="4"/>
      <c r="BJ16" s="4"/>
      <c r="BK16" s="4"/>
      <c r="BL16" s="4"/>
      <c r="BM16" s="4"/>
      <c r="BN16" s="4"/>
      <c r="BO16" s="4"/>
      <c r="BP16" s="4"/>
      <c r="BQ16" s="4"/>
      <c r="BR16" s="4"/>
      <c r="BS16" s="4"/>
    </row>
    <row r="17" spans="1:71" ht="12" customHeight="1" x14ac:dyDescent="0.2">
      <c r="A17" s="2698"/>
      <c r="B17" s="2699"/>
      <c r="C17" s="2699"/>
      <c r="D17" s="2699"/>
      <c r="E17" s="2699"/>
      <c r="F17" s="2699"/>
      <c r="G17" s="2699"/>
      <c r="H17" s="2699"/>
      <c r="I17" s="2699"/>
      <c r="J17" s="2699"/>
      <c r="K17" s="2699"/>
      <c r="L17" s="2699"/>
      <c r="M17" s="2699"/>
      <c r="N17" s="2699"/>
      <c r="O17" s="2699"/>
      <c r="P17" s="2699"/>
      <c r="Q17" s="2699"/>
      <c r="R17" s="2699"/>
      <c r="S17" s="2699"/>
      <c r="T17" s="2699"/>
      <c r="U17" s="2699"/>
      <c r="V17" s="2699"/>
      <c r="W17" s="2699"/>
      <c r="X17" s="2699"/>
      <c r="Y17" s="2699"/>
      <c r="Z17" s="2699"/>
      <c r="AA17" s="2699"/>
      <c r="AB17" s="2699"/>
      <c r="AC17" s="2699"/>
      <c r="AD17" s="2699"/>
      <c r="AE17" s="2699"/>
      <c r="AF17" s="2699"/>
      <c r="AG17" s="2699"/>
      <c r="AH17" s="2699"/>
      <c r="AI17" s="2700"/>
      <c r="AJ17" s="4"/>
      <c r="AK17" s="139"/>
      <c r="AL17" s="313"/>
      <c r="AM17" s="313"/>
      <c r="AN17" s="313"/>
      <c r="AO17" s="313"/>
      <c r="AP17" s="313"/>
      <c r="AQ17" s="313"/>
      <c r="AR17" s="313"/>
      <c r="AS17" s="313"/>
      <c r="AT17" s="312"/>
      <c r="AU17" s="4"/>
      <c r="AV17" s="4"/>
      <c r="AW17" s="4"/>
      <c r="AX17" s="4"/>
      <c r="AY17" s="4"/>
      <c r="AZ17" s="4"/>
      <c r="BA17" s="4"/>
      <c r="BB17" s="4"/>
      <c r="BC17" s="4"/>
      <c r="BD17" s="4"/>
      <c r="BE17" s="4"/>
      <c r="BF17" s="4"/>
      <c r="BG17" s="4"/>
      <c r="BH17" s="4"/>
      <c r="BI17" s="4"/>
      <c r="BJ17" s="4"/>
      <c r="BK17" s="4"/>
      <c r="BL17" s="4"/>
      <c r="BM17" s="4"/>
      <c r="BN17" s="4"/>
      <c r="BO17" s="4"/>
      <c r="BP17" s="4"/>
      <c r="BQ17" s="4"/>
      <c r="BR17" s="4"/>
      <c r="BS17" s="4"/>
    </row>
    <row r="18" spans="1:71" ht="12" customHeight="1" x14ac:dyDescent="0.2">
      <c r="A18" s="2698"/>
      <c r="B18" s="2699"/>
      <c r="C18" s="2699"/>
      <c r="D18" s="2699"/>
      <c r="E18" s="2699"/>
      <c r="F18" s="2699"/>
      <c r="G18" s="2699"/>
      <c r="H18" s="2699"/>
      <c r="I18" s="2699"/>
      <c r="J18" s="2699"/>
      <c r="K18" s="2699"/>
      <c r="L18" s="2699"/>
      <c r="M18" s="2699"/>
      <c r="N18" s="2699"/>
      <c r="O18" s="2699"/>
      <c r="P18" s="2699"/>
      <c r="Q18" s="2699"/>
      <c r="R18" s="2699"/>
      <c r="S18" s="2699"/>
      <c r="T18" s="2699"/>
      <c r="U18" s="2699"/>
      <c r="V18" s="2699"/>
      <c r="W18" s="2699"/>
      <c r="X18" s="2699"/>
      <c r="Y18" s="2699"/>
      <c r="Z18" s="2699"/>
      <c r="AA18" s="2699"/>
      <c r="AB18" s="2699"/>
      <c r="AC18" s="2699"/>
      <c r="AD18" s="2699"/>
      <c r="AE18" s="2699"/>
      <c r="AF18" s="2699"/>
      <c r="AG18" s="2699"/>
      <c r="AH18" s="2699"/>
      <c r="AI18" s="2700"/>
      <c r="AJ18" s="4"/>
      <c r="AK18" s="139"/>
      <c r="AL18" s="313"/>
      <c r="AM18" s="313"/>
      <c r="AN18" s="313"/>
      <c r="AO18" s="313"/>
      <c r="AP18" s="313"/>
      <c r="AQ18" s="313"/>
      <c r="AR18" s="313"/>
      <c r="AS18" s="313"/>
      <c r="AT18" s="312"/>
      <c r="AU18" s="4"/>
      <c r="AV18" s="4"/>
      <c r="AW18" s="4"/>
      <c r="AX18" s="4"/>
      <c r="AY18" s="4"/>
      <c r="AZ18" s="4"/>
      <c r="BA18" s="4"/>
      <c r="BB18" s="4"/>
      <c r="BC18" s="4"/>
      <c r="BD18" s="4"/>
      <c r="BE18" s="4"/>
      <c r="BF18" s="4"/>
      <c r="BG18" s="4"/>
      <c r="BH18" s="4"/>
      <c r="BI18" s="4"/>
      <c r="BJ18" s="4"/>
      <c r="BK18" s="4"/>
      <c r="BL18" s="4"/>
      <c r="BM18" s="4"/>
      <c r="BN18" s="4"/>
      <c r="BO18" s="4"/>
      <c r="BP18" s="4"/>
      <c r="BQ18" s="4"/>
      <c r="BR18" s="4"/>
      <c r="BS18" s="4"/>
    </row>
    <row r="19" spans="1:71" ht="12" customHeight="1" x14ac:dyDescent="0.2">
      <c r="A19" s="2698"/>
      <c r="B19" s="2699"/>
      <c r="C19" s="2699"/>
      <c r="D19" s="2699"/>
      <c r="E19" s="2699"/>
      <c r="F19" s="2699"/>
      <c r="G19" s="2699"/>
      <c r="H19" s="2699"/>
      <c r="I19" s="2699"/>
      <c r="J19" s="2699"/>
      <c r="K19" s="2699"/>
      <c r="L19" s="2699"/>
      <c r="M19" s="2699"/>
      <c r="N19" s="2699"/>
      <c r="O19" s="2699"/>
      <c r="P19" s="2699"/>
      <c r="Q19" s="2699"/>
      <c r="R19" s="2699"/>
      <c r="S19" s="2699"/>
      <c r="T19" s="2699"/>
      <c r="U19" s="2699"/>
      <c r="V19" s="2699"/>
      <c r="W19" s="2699"/>
      <c r="X19" s="2699"/>
      <c r="Y19" s="2699"/>
      <c r="Z19" s="2699"/>
      <c r="AA19" s="2699"/>
      <c r="AB19" s="2699"/>
      <c r="AC19" s="2699"/>
      <c r="AD19" s="2699"/>
      <c r="AE19" s="2699"/>
      <c r="AF19" s="2699"/>
      <c r="AG19" s="2699"/>
      <c r="AH19" s="2699"/>
      <c r="AI19" s="2700"/>
      <c r="AJ19" s="4"/>
      <c r="AK19" s="139"/>
      <c r="AL19" s="313"/>
      <c r="AM19" s="313"/>
      <c r="AN19" s="313"/>
      <c r="AO19" s="313"/>
      <c r="AP19" s="313"/>
      <c r="AQ19" s="313"/>
      <c r="AR19" s="313"/>
      <c r="AS19" s="313"/>
      <c r="AT19" s="312"/>
      <c r="AU19" s="4"/>
      <c r="AV19" s="4"/>
      <c r="AW19" s="4"/>
      <c r="AX19" s="4"/>
      <c r="AY19" s="4"/>
      <c r="AZ19" s="4"/>
      <c r="BA19" s="4"/>
      <c r="BB19" s="4"/>
      <c r="BC19" s="4"/>
      <c r="BD19" s="4"/>
      <c r="BE19" s="4"/>
      <c r="BF19" s="4"/>
      <c r="BG19" s="4"/>
      <c r="BH19" s="4"/>
      <c r="BI19" s="4"/>
      <c r="BJ19" s="4"/>
      <c r="BK19" s="4"/>
      <c r="BL19" s="4"/>
      <c r="BM19" s="4"/>
      <c r="BN19" s="4"/>
      <c r="BO19" s="4"/>
      <c r="BP19" s="4"/>
      <c r="BQ19" s="4"/>
      <c r="BR19" s="4"/>
      <c r="BS19" s="4"/>
    </row>
    <row r="20" spans="1:71" ht="12" customHeight="1" x14ac:dyDescent="0.2">
      <c r="A20" s="2698"/>
      <c r="B20" s="2699"/>
      <c r="C20" s="2699"/>
      <c r="D20" s="2699"/>
      <c r="E20" s="2699"/>
      <c r="F20" s="2699"/>
      <c r="G20" s="2699"/>
      <c r="H20" s="2699"/>
      <c r="I20" s="2699"/>
      <c r="J20" s="2699"/>
      <c r="K20" s="2699"/>
      <c r="L20" s="2699"/>
      <c r="M20" s="2699"/>
      <c r="N20" s="2699"/>
      <c r="O20" s="2699"/>
      <c r="P20" s="2699"/>
      <c r="Q20" s="2699"/>
      <c r="R20" s="2699"/>
      <c r="S20" s="2699"/>
      <c r="T20" s="2699"/>
      <c r="U20" s="2699"/>
      <c r="V20" s="2699"/>
      <c r="W20" s="2699"/>
      <c r="X20" s="2699"/>
      <c r="Y20" s="2699"/>
      <c r="Z20" s="2699"/>
      <c r="AA20" s="2699"/>
      <c r="AB20" s="2699"/>
      <c r="AC20" s="2699"/>
      <c r="AD20" s="2699"/>
      <c r="AE20" s="2699"/>
      <c r="AF20" s="2699"/>
      <c r="AG20" s="2699"/>
      <c r="AH20" s="2699"/>
      <c r="AI20" s="2700"/>
      <c r="AJ20" s="4"/>
      <c r="AK20" s="139"/>
      <c r="AL20" s="313"/>
      <c r="AM20" s="313"/>
      <c r="AN20" s="313"/>
      <c r="AO20" s="313"/>
      <c r="AP20" s="313"/>
      <c r="AQ20" s="313"/>
      <c r="AR20" s="313"/>
      <c r="AS20" s="313"/>
      <c r="AT20" s="312"/>
      <c r="AU20" s="4"/>
      <c r="AV20" s="4"/>
      <c r="AW20" s="4"/>
      <c r="AX20" s="4"/>
      <c r="AY20" s="4"/>
      <c r="AZ20" s="4"/>
      <c r="BA20" s="4"/>
      <c r="BB20" s="4"/>
      <c r="BC20" s="4"/>
      <c r="BD20" s="4"/>
      <c r="BE20" s="4"/>
      <c r="BF20" s="4"/>
      <c r="BG20" s="4"/>
      <c r="BH20" s="4"/>
      <c r="BI20" s="4"/>
      <c r="BJ20" s="4"/>
      <c r="BK20" s="4"/>
      <c r="BL20" s="4"/>
      <c r="BM20" s="4"/>
      <c r="BN20" s="4"/>
      <c r="BO20" s="4"/>
      <c r="BP20" s="4"/>
      <c r="BQ20" s="4"/>
      <c r="BR20" s="4"/>
      <c r="BS20" s="4"/>
    </row>
    <row r="21" spans="1:71" ht="12" customHeight="1" x14ac:dyDescent="0.2">
      <c r="A21" s="2698"/>
      <c r="B21" s="2699"/>
      <c r="C21" s="2699"/>
      <c r="D21" s="2699"/>
      <c r="E21" s="2699"/>
      <c r="F21" s="2699"/>
      <c r="G21" s="2699"/>
      <c r="H21" s="2699"/>
      <c r="I21" s="2699"/>
      <c r="J21" s="2699"/>
      <c r="K21" s="2699"/>
      <c r="L21" s="2699"/>
      <c r="M21" s="2699"/>
      <c r="N21" s="2699"/>
      <c r="O21" s="2699"/>
      <c r="P21" s="2699"/>
      <c r="Q21" s="2699"/>
      <c r="R21" s="2699"/>
      <c r="S21" s="2699"/>
      <c r="T21" s="2699"/>
      <c r="U21" s="2699"/>
      <c r="V21" s="2699"/>
      <c r="W21" s="2699"/>
      <c r="X21" s="2699"/>
      <c r="Y21" s="2699"/>
      <c r="Z21" s="2699"/>
      <c r="AA21" s="2699"/>
      <c r="AB21" s="2699"/>
      <c r="AC21" s="2699"/>
      <c r="AD21" s="2699"/>
      <c r="AE21" s="2699"/>
      <c r="AF21" s="2699"/>
      <c r="AG21" s="2699"/>
      <c r="AH21" s="2699"/>
      <c r="AI21" s="2700"/>
      <c r="AJ21" s="4"/>
      <c r="AK21" s="139"/>
      <c r="AL21" s="313"/>
      <c r="AM21" s="313"/>
      <c r="AN21" s="313"/>
      <c r="AO21" s="313"/>
      <c r="AP21" s="313"/>
      <c r="AQ21" s="313"/>
      <c r="AR21" s="313"/>
      <c r="AS21" s="313"/>
      <c r="AT21" s="312"/>
      <c r="AU21" s="4"/>
      <c r="AV21" s="4"/>
      <c r="AW21" s="4"/>
      <c r="AX21" s="4"/>
      <c r="AY21" s="4"/>
      <c r="AZ21" s="4"/>
      <c r="BA21" s="4"/>
      <c r="BB21" s="4"/>
      <c r="BC21" s="4"/>
      <c r="BD21" s="4"/>
      <c r="BE21" s="4"/>
      <c r="BF21" s="4"/>
      <c r="BG21" s="4"/>
      <c r="BH21" s="4"/>
      <c r="BI21" s="4"/>
      <c r="BJ21" s="4"/>
      <c r="BK21" s="4"/>
      <c r="BL21" s="4"/>
      <c r="BM21" s="4"/>
      <c r="BN21" s="4"/>
      <c r="BO21" s="4"/>
      <c r="BP21" s="4"/>
      <c r="BQ21" s="4"/>
      <c r="BR21" s="4"/>
      <c r="BS21" s="4"/>
    </row>
    <row r="22" spans="1:71" ht="12" customHeight="1" x14ac:dyDescent="0.2">
      <c r="A22" s="2698"/>
      <c r="B22" s="2699"/>
      <c r="C22" s="2699"/>
      <c r="D22" s="2699"/>
      <c r="E22" s="2699"/>
      <c r="F22" s="2699"/>
      <c r="G22" s="2699"/>
      <c r="H22" s="2699"/>
      <c r="I22" s="2699"/>
      <c r="J22" s="2699"/>
      <c r="K22" s="2699"/>
      <c r="L22" s="2699"/>
      <c r="M22" s="2699"/>
      <c r="N22" s="2699"/>
      <c r="O22" s="2699"/>
      <c r="P22" s="2699"/>
      <c r="Q22" s="2699"/>
      <c r="R22" s="2699"/>
      <c r="S22" s="2699"/>
      <c r="T22" s="2699"/>
      <c r="U22" s="2699"/>
      <c r="V22" s="2699"/>
      <c r="W22" s="2699"/>
      <c r="X22" s="2699"/>
      <c r="Y22" s="2699"/>
      <c r="Z22" s="2699"/>
      <c r="AA22" s="2699"/>
      <c r="AB22" s="2699"/>
      <c r="AC22" s="2699"/>
      <c r="AD22" s="2699"/>
      <c r="AE22" s="2699"/>
      <c r="AF22" s="2699"/>
      <c r="AG22" s="2699"/>
      <c r="AH22" s="2699"/>
      <c r="AI22" s="2700"/>
      <c r="AJ22" s="4"/>
      <c r="AK22" s="139"/>
      <c r="AL22" s="313"/>
      <c r="AM22" s="313"/>
      <c r="AN22" s="313"/>
      <c r="AO22" s="313"/>
      <c r="AP22" s="313"/>
      <c r="AQ22" s="313"/>
      <c r="AR22" s="313"/>
      <c r="AS22" s="313"/>
      <c r="AT22" s="312"/>
      <c r="AU22" s="4"/>
      <c r="AV22" s="4"/>
      <c r="AW22" s="4"/>
      <c r="AX22" s="4"/>
      <c r="AY22" s="4"/>
      <c r="AZ22" s="4"/>
      <c r="BA22" s="4"/>
      <c r="BB22" s="4"/>
      <c r="BC22" s="4"/>
      <c r="BD22" s="4"/>
      <c r="BE22" s="4"/>
      <c r="BF22" s="4"/>
      <c r="BG22" s="4"/>
      <c r="BH22" s="4"/>
      <c r="BI22" s="4"/>
      <c r="BJ22" s="4"/>
      <c r="BK22" s="4"/>
      <c r="BL22" s="4"/>
      <c r="BM22" s="4"/>
      <c r="BN22" s="4"/>
      <c r="BO22" s="4"/>
      <c r="BP22" s="4"/>
      <c r="BQ22" s="4"/>
      <c r="BR22" s="4"/>
      <c r="BS22" s="4"/>
    </row>
    <row r="23" spans="1:71" ht="12" customHeight="1" x14ac:dyDescent="0.2">
      <c r="A23" s="2698"/>
      <c r="B23" s="2699"/>
      <c r="C23" s="2699"/>
      <c r="D23" s="2699"/>
      <c r="E23" s="2699"/>
      <c r="F23" s="2699"/>
      <c r="G23" s="2699"/>
      <c r="H23" s="2699"/>
      <c r="I23" s="2699"/>
      <c r="J23" s="2699"/>
      <c r="K23" s="2699"/>
      <c r="L23" s="2699"/>
      <c r="M23" s="2699"/>
      <c r="N23" s="2699"/>
      <c r="O23" s="2699"/>
      <c r="P23" s="2699"/>
      <c r="Q23" s="2699"/>
      <c r="R23" s="2699"/>
      <c r="S23" s="2699"/>
      <c r="T23" s="2699"/>
      <c r="U23" s="2699"/>
      <c r="V23" s="2699"/>
      <c r="W23" s="2699"/>
      <c r="X23" s="2699"/>
      <c r="Y23" s="2699"/>
      <c r="Z23" s="2699"/>
      <c r="AA23" s="2699"/>
      <c r="AB23" s="2699"/>
      <c r="AC23" s="2699"/>
      <c r="AD23" s="2699"/>
      <c r="AE23" s="2699"/>
      <c r="AF23" s="2699"/>
      <c r="AG23" s="2699"/>
      <c r="AH23" s="2699"/>
      <c r="AI23" s="2700"/>
      <c r="AJ23" s="4"/>
      <c r="AK23" s="139"/>
      <c r="AL23" s="313"/>
      <c r="AM23" s="313"/>
      <c r="AN23" s="313"/>
      <c r="AO23" s="313"/>
      <c r="AP23" s="313"/>
      <c r="AQ23" s="313"/>
      <c r="AR23" s="313"/>
      <c r="AS23" s="313"/>
      <c r="AT23" s="312"/>
      <c r="AU23" s="4"/>
      <c r="AV23" s="4"/>
      <c r="AW23" s="4"/>
      <c r="AX23" s="4"/>
      <c r="AY23" s="4"/>
      <c r="AZ23" s="4"/>
      <c r="BA23" s="4"/>
      <c r="BB23" s="4"/>
      <c r="BC23" s="4"/>
      <c r="BD23" s="4"/>
      <c r="BE23" s="4"/>
      <c r="BF23" s="4"/>
      <c r="BG23" s="4"/>
      <c r="BH23" s="4"/>
      <c r="BI23" s="4"/>
      <c r="BJ23" s="4"/>
      <c r="BK23" s="4"/>
      <c r="BL23" s="4"/>
      <c r="BM23" s="4"/>
      <c r="BN23" s="4"/>
      <c r="BO23" s="4"/>
      <c r="BP23" s="4"/>
      <c r="BQ23" s="4"/>
      <c r="BR23" s="4"/>
      <c r="BS23" s="4"/>
    </row>
    <row r="24" spans="1:71" ht="12" customHeight="1" x14ac:dyDescent="0.2">
      <c r="A24" s="2698"/>
      <c r="B24" s="2699"/>
      <c r="C24" s="2699"/>
      <c r="D24" s="2699"/>
      <c r="E24" s="2699"/>
      <c r="F24" s="2699"/>
      <c r="G24" s="2699"/>
      <c r="H24" s="2699"/>
      <c r="I24" s="2699"/>
      <c r="J24" s="2699"/>
      <c r="K24" s="2699"/>
      <c r="L24" s="2699"/>
      <c r="M24" s="2699"/>
      <c r="N24" s="2699"/>
      <c r="O24" s="2699"/>
      <c r="P24" s="2699"/>
      <c r="Q24" s="2699"/>
      <c r="R24" s="2699"/>
      <c r="S24" s="2699"/>
      <c r="T24" s="2699"/>
      <c r="U24" s="2699"/>
      <c r="V24" s="2699"/>
      <c r="W24" s="2699"/>
      <c r="X24" s="2699"/>
      <c r="Y24" s="2699"/>
      <c r="Z24" s="2699"/>
      <c r="AA24" s="2699"/>
      <c r="AB24" s="2699"/>
      <c r="AC24" s="2699"/>
      <c r="AD24" s="2699"/>
      <c r="AE24" s="2699"/>
      <c r="AF24" s="2699"/>
      <c r="AG24" s="2699"/>
      <c r="AH24" s="2699"/>
      <c r="AI24" s="2700"/>
      <c r="AJ24" s="4"/>
      <c r="AK24" s="139"/>
      <c r="AL24" s="313"/>
      <c r="AM24" s="313"/>
      <c r="AN24" s="313"/>
      <c r="AO24" s="313"/>
      <c r="AP24" s="313"/>
      <c r="AQ24" s="313"/>
      <c r="AR24" s="313"/>
      <c r="AS24" s="313"/>
      <c r="AT24" s="312"/>
      <c r="AU24" s="4"/>
      <c r="AV24" s="4"/>
      <c r="AW24" s="4"/>
      <c r="AX24" s="4"/>
      <c r="AY24" s="4"/>
      <c r="AZ24" s="4"/>
      <c r="BA24" s="4"/>
      <c r="BB24" s="4"/>
      <c r="BC24" s="4"/>
      <c r="BD24" s="4"/>
      <c r="BE24" s="4"/>
      <c r="BF24" s="4"/>
      <c r="BG24" s="4"/>
      <c r="BH24" s="4"/>
      <c r="BI24" s="4"/>
      <c r="BJ24" s="4"/>
      <c r="BK24" s="4"/>
      <c r="BL24" s="4"/>
      <c r="BM24" s="4"/>
      <c r="BN24" s="4"/>
      <c r="BO24" s="4"/>
      <c r="BP24" s="4"/>
      <c r="BQ24" s="4"/>
      <c r="BR24" s="4"/>
      <c r="BS24" s="4"/>
    </row>
    <row r="25" spans="1:71" ht="12" customHeight="1" x14ac:dyDescent="0.2">
      <c r="A25" s="2698"/>
      <c r="B25" s="2699"/>
      <c r="C25" s="2699"/>
      <c r="D25" s="2699"/>
      <c r="E25" s="2699"/>
      <c r="F25" s="2699"/>
      <c r="G25" s="2699"/>
      <c r="H25" s="2699"/>
      <c r="I25" s="2699"/>
      <c r="J25" s="2699"/>
      <c r="K25" s="2699"/>
      <c r="L25" s="2699"/>
      <c r="M25" s="2699"/>
      <c r="N25" s="2699"/>
      <c r="O25" s="2699"/>
      <c r="P25" s="2699"/>
      <c r="Q25" s="2699"/>
      <c r="R25" s="2699"/>
      <c r="S25" s="2699"/>
      <c r="T25" s="2699"/>
      <c r="U25" s="2699"/>
      <c r="V25" s="2699"/>
      <c r="W25" s="2699"/>
      <c r="X25" s="2699"/>
      <c r="Y25" s="2699"/>
      <c r="Z25" s="2699"/>
      <c r="AA25" s="2699"/>
      <c r="AB25" s="2699"/>
      <c r="AC25" s="2699"/>
      <c r="AD25" s="2699"/>
      <c r="AE25" s="2699"/>
      <c r="AF25" s="2699"/>
      <c r="AG25" s="2699"/>
      <c r="AH25" s="2699"/>
      <c r="AI25" s="2700"/>
      <c r="AJ25" s="4"/>
      <c r="AK25" s="139"/>
      <c r="AL25" s="313"/>
      <c r="AM25" s="313"/>
      <c r="AN25" s="313"/>
      <c r="AO25" s="313"/>
      <c r="AP25" s="313"/>
      <c r="AQ25" s="313"/>
      <c r="AR25" s="313"/>
      <c r="AS25" s="313"/>
      <c r="AT25" s="312"/>
      <c r="AU25" s="4"/>
      <c r="AV25" s="4"/>
      <c r="AW25" s="4"/>
      <c r="AX25" s="4"/>
      <c r="AY25" s="4"/>
      <c r="AZ25" s="4"/>
      <c r="BA25" s="4"/>
      <c r="BB25" s="4"/>
      <c r="BC25" s="4"/>
      <c r="BD25" s="4"/>
      <c r="BE25" s="4"/>
      <c r="BF25" s="4"/>
      <c r="BG25" s="4"/>
      <c r="BH25" s="4"/>
      <c r="BI25" s="4"/>
      <c r="BJ25" s="4"/>
      <c r="BK25" s="4"/>
      <c r="BL25" s="4"/>
      <c r="BM25" s="4"/>
      <c r="BN25" s="4"/>
      <c r="BO25" s="4"/>
      <c r="BP25" s="4"/>
      <c r="BQ25" s="4"/>
      <c r="BR25" s="4"/>
      <c r="BS25" s="4"/>
    </row>
    <row r="26" spans="1:71" ht="12" customHeight="1" x14ac:dyDescent="0.2">
      <c r="A26" s="2698"/>
      <c r="B26" s="2699"/>
      <c r="C26" s="2699"/>
      <c r="D26" s="2699"/>
      <c r="E26" s="2699"/>
      <c r="F26" s="2699"/>
      <c r="G26" s="2699"/>
      <c r="H26" s="2699"/>
      <c r="I26" s="2699"/>
      <c r="J26" s="2699"/>
      <c r="K26" s="2699"/>
      <c r="L26" s="2699"/>
      <c r="M26" s="2699"/>
      <c r="N26" s="2699"/>
      <c r="O26" s="2699"/>
      <c r="P26" s="2699"/>
      <c r="Q26" s="2699"/>
      <c r="R26" s="2699"/>
      <c r="S26" s="2699"/>
      <c r="T26" s="2699"/>
      <c r="U26" s="2699"/>
      <c r="V26" s="2699"/>
      <c r="W26" s="2699"/>
      <c r="X26" s="2699"/>
      <c r="Y26" s="2699"/>
      <c r="Z26" s="2699"/>
      <c r="AA26" s="2699"/>
      <c r="AB26" s="2699"/>
      <c r="AC26" s="2699"/>
      <c r="AD26" s="2699"/>
      <c r="AE26" s="2699"/>
      <c r="AF26" s="2699"/>
      <c r="AG26" s="2699"/>
      <c r="AH26" s="2699"/>
      <c r="AI26" s="2700"/>
      <c r="AJ26" s="4"/>
      <c r="AK26" s="139"/>
      <c r="AL26" s="313"/>
      <c r="AM26" s="313"/>
      <c r="AN26" s="313"/>
      <c r="AO26" s="313"/>
      <c r="AP26" s="313"/>
      <c r="AQ26" s="313"/>
      <c r="AR26" s="313"/>
      <c r="AS26" s="313"/>
      <c r="AT26" s="312"/>
      <c r="AU26" s="4"/>
      <c r="AV26" s="4"/>
      <c r="AW26" s="4"/>
      <c r="AX26" s="4"/>
      <c r="AY26" s="4"/>
      <c r="AZ26" s="4"/>
      <c r="BA26" s="4"/>
      <c r="BB26" s="4"/>
      <c r="BC26" s="4"/>
      <c r="BD26" s="4"/>
      <c r="BE26" s="4"/>
      <c r="BF26" s="4"/>
      <c r="BG26" s="4"/>
      <c r="BH26" s="4"/>
      <c r="BI26" s="4"/>
      <c r="BJ26" s="4"/>
      <c r="BK26" s="4"/>
      <c r="BL26" s="4"/>
      <c r="BM26" s="4"/>
      <c r="BN26" s="4"/>
      <c r="BO26" s="4"/>
      <c r="BP26" s="4"/>
      <c r="BQ26" s="4"/>
      <c r="BR26" s="4"/>
      <c r="BS26" s="4"/>
    </row>
    <row r="27" spans="1:71" ht="12" customHeight="1" x14ac:dyDescent="0.2">
      <c r="A27" s="2698"/>
      <c r="B27" s="2699"/>
      <c r="C27" s="2699"/>
      <c r="D27" s="2699"/>
      <c r="E27" s="2699"/>
      <c r="F27" s="2699"/>
      <c r="G27" s="2699"/>
      <c r="H27" s="2699"/>
      <c r="I27" s="2699"/>
      <c r="J27" s="2699"/>
      <c r="K27" s="2699"/>
      <c r="L27" s="2699"/>
      <c r="M27" s="2699"/>
      <c r="N27" s="2699"/>
      <c r="O27" s="2699"/>
      <c r="P27" s="2699"/>
      <c r="Q27" s="2699"/>
      <c r="R27" s="2699"/>
      <c r="S27" s="2699"/>
      <c r="T27" s="2699"/>
      <c r="U27" s="2699"/>
      <c r="V27" s="2699"/>
      <c r="W27" s="2699"/>
      <c r="X27" s="2699"/>
      <c r="Y27" s="2699"/>
      <c r="Z27" s="2699"/>
      <c r="AA27" s="2699"/>
      <c r="AB27" s="2699"/>
      <c r="AC27" s="2699"/>
      <c r="AD27" s="2699"/>
      <c r="AE27" s="2699"/>
      <c r="AF27" s="2699"/>
      <c r="AG27" s="2699"/>
      <c r="AH27" s="2699"/>
      <c r="AI27" s="2700"/>
      <c r="AJ27" s="4"/>
      <c r="AK27" s="139"/>
      <c r="AL27" s="313"/>
      <c r="AM27" s="313"/>
      <c r="AN27" s="313"/>
      <c r="AO27" s="313"/>
      <c r="AP27" s="313"/>
      <c r="AQ27" s="313"/>
      <c r="AR27" s="313"/>
      <c r="AS27" s="313"/>
      <c r="AT27" s="312"/>
      <c r="AU27" s="4"/>
      <c r="AV27" s="4"/>
      <c r="AW27" s="4"/>
      <c r="AX27" s="4"/>
      <c r="AY27" s="4"/>
      <c r="AZ27" s="4"/>
      <c r="BA27" s="4"/>
      <c r="BB27" s="4"/>
      <c r="BC27" s="4"/>
      <c r="BD27" s="4"/>
      <c r="BE27" s="4"/>
      <c r="BF27" s="4"/>
      <c r="BG27" s="4"/>
      <c r="BH27" s="4"/>
      <c r="BI27" s="4"/>
      <c r="BJ27" s="4"/>
      <c r="BK27" s="4"/>
      <c r="BL27" s="4"/>
      <c r="BM27" s="4"/>
      <c r="BN27" s="4"/>
      <c r="BO27" s="4"/>
      <c r="BP27" s="4"/>
      <c r="BQ27" s="4"/>
      <c r="BR27" s="4"/>
      <c r="BS27" s="4"/>
    </row>
    <row r="28" spans="1:71" ht="12" customHeight="1" x14ac:dyDescent="0.2">
      <c r="A28" s="2698"/>
      <c r="B28" s="2699"/>
      <c r="C28" s="2699"/>
      <c r="D28" s="2699"/>
      <c r="E28" s="2699"/>
      <c r="F28" s="2699"/>
      <c r="G28" s="2699"/>
      <c r="H28" s="2699"/>
      <c r="I28" s="2699"/>
      <c r="J28" s="2699"/>
      <c r="K28" s="2699"/>
      <c r="L28" s="2699"/>
      <c r="M28" s="2699"/>
      <c r="N28" s="2699"/>
      <c r="O28" s="2699"/>
      <c r="P28" s="2699"/>
      <c r="Q28" s="2699"/>
      <c r="R28" s="2699"/>
      <c r="S28" s="2699"/>
      <c r="T28" s="2699"/>
      <c r="U28" s="2699"/>
      <c r="V28" s="2699"/>
      <c r="W28" s="2699"/>
      <c r="X28" s="2699"/>
      <c r="Y28" s="2699"/>
      <c r="Z28" s="2699"/>
      <c r="AA28" s="2699"/>
      <c r="AB28" s="2699"/>
      <c r="AC28" s="2699"/>
      <c r="AD28" s="2699"/>
      <c r="AE28" s="2699"/>
      <c r="AF28" s="2699"/>
      <c r="AG28" s="2699"/>
      <c r="AH28" s="2699"/>
      <c r="AI28" s="2700"/>
      <c r="AJ28" s="4"/>
      <c r="AK28" s="139"/>
      <c r="AL28" s="313"/>
      <c r="AM28" s="313"/>
      <c r="AN28" s="313"/>
      <c r="AO28" s="313"/>
      <c r="AP28" s="313"/>
      <c r="AQ28" s="313"/>
      <c r="AR28" s="313"/>
      <c r="AS28" s="313"/>
      <c r="AT28" s="312"/>
      <c r="AU28" s="4"/>
      <c r="AV28" s="4"/>
      <c r="AW28" s="4"/>
      <c r="AX28" s="4"/>
      <c r="AY28" s="4"/>
      <c r="AZ28" s="4"/>
      <c r="BA28" s="4"/>
      <c r="BB28" s="4"/>
      <c r="BC28" s="4"/>
      <c r="BD28" s="4"/>
      <c r="BE28" s="4"/>
      <c r="BF28" s="4"/>
      <c r="BG28" s="4"/>
      <c r="BH28" s="4"/>
      <c r="BI28" s="4"/>
      <c r="BJ28" s="4"/>
      <c r="BK28" s="4"/>
      <c r="BL28" s="4"/>
      <c r="BM28" s="4"/>
      <c r="BN28" s="4"/>
      <c r="BO28" s="4"/>
      <c r="BP28" s="4"/>
      <c r="BQ28" s="4"/>
      <c r="BR28" s="4"/>
      <c r="BS28" s="4"/>
    </row>
    <row r="29" spans="1:71" ht="12" customHeight="1" x14ac:dyDescent="0.2">
      <c r="A29" s="2698"/>
      <c r="B29" s="2699"/>
      <c r="C29" s="2699"/>
      <c r="D29" s="2699"/>
      <c r="E29" s="2699"/>
      <c r="F29" s="2699"/>
      <c r="G29" s="2699"/>
      <c r="H29" s="2699"/>
      <c r="I29" s="2699"/>
      <c r="J29" s="2699"/>
      <c r="K29" s="2699"/>
      <c r="L29" s="2699"/>
      <c r="M29" s="2699"/>
      <c r="N29" s="2699"/>
      <c r="O29" s="2699"/>
      <c r="P29" s="2699"/>
      <c r="Q29" s="2699"/>
      <c r="R29" s="2699"/>
      <c r="S29" s="2699"/>
      <c r="T29" s="2699"/>
      <c r="U29" s="2699"/>
      <c r="V29" s="2699"/>
      <c r="W29" s="2699"/>
      <c r="X29" s="2699"/>
      <c r="Y29" s="2699"/>
      <c r="Z29" s="2699"/>
      <c r="AA29" s="2699"/>
      <c r="AB29" s="2699"/>
      <c r="AC29" s="2699"/>
      <c r="AD29" s="2699"/>
      <c r="AE29" s="2699"/>
      <c r="AF29" s="2699"/>
      <c r="AG29" s="2699"/>
      <c r="AH29" s="2699"/>
      <c r="AI29" s="2700"/>
      <c r="AJ29" s="4"/>
      <c r="AK29" s="139"/>
      <c r="AL29" s="313"/>
      <c r="AM29" s="313"/>
      <c r="AN29" s="313"/>
      <c r="AO29" s="313"/>
      <c r="AP29" s="313"/>
      <c r="AQ29" s="313"/>
      <c r="AR29" s="313"/>
      <c r="AS29" s="313"/>
      <c r="AT29" s="312"/>
      <c r="AU29" s="4"/>
      <c r="AV29" s="4"/>
      <c r="AW29" s="4"/>
      <c r="AX29" s="4"/>
      <c r="AY29" s="4"/>
      <c r="AZ29" s="4"/>
      <c r="BA29" s="4"/>
      <c r="BB29" s="4"/>
      <c r="BC29" s="4"/>
      <c r="BD29" s="4"/>
      <c r="BE29" s="4"/>
      <c r="BF29" s="4"/>
      <c r="BG29" s="4"/>
      <c r="BH29" s="4"/>
      <c r="BI29" s="4"/>
      <c r="BJ29" s="4"/>
      <c r="BK29" s="4"/>
      <c r="BL29" s="4"/>
      <c r="BM29" s="4"/>
      <c r="BN29" s="4"/>
      <c r="BO29" s="4"/>
      <c r="BP29" s="4"/>
      <c r="BQ29" s="4"/>
      <c r="BR29" s="4"/>
      <c r="BS29" s="4"/>
    </row>
    <row r="30" spans="1:71" ht="12" customHeight="1" x14ac:dyDescent="0.2">
      <c r="A30" s="2698"/>
      <c r="B30" s="2699"/>
      <c r="C30" s="2699"/>
      <c r="D30" s="2699"/>
      <c r="E30" s="2699"/>
      <c r="F30" s="2699"/>
      <c r="G30" s="2699"/>
      <c r="H30" s="2699"/>
      <c r="I30" s="2699"/>
      <c r="J30" s="2699"/>
      <c r="K30" s="2699"/>
      <c r="L30" s="2699"/>
      <c r="M30" s="2699"/>
      <c r="N30" s="2699"/>
      <c r="O30" s="2699"/>
      <c r="P30" s="2699"/>
      <c r="Q30" s="2699"/>
      <c r="R30" s="2699"/>
      <c r="S30" s="2699"/>
      <c r="T30" s="2699"/>
      <c r="U30" s="2699"/>
      <c r="V30" s="2699"/>
      <c r="W30" s="2699"/>
      <c r="X30" s="2699"/>
      <c r="Y30" s="2699"/>
      <c r="Z30" s="2699"/>
      <c r="AA30" s="2699"/>
      <c r="AB30" s="2699"/>
      <c r="AC30" s="2699"/>
      <c r="AD30" s="2699"/>
      <c r="AE30" s="2699"/>
      <c r="AF30" s="2699"/>
      <c r="AG30" s="2699"/>
      <c r="AH30" s="2699"/>
      <c r="AI30" s="2700"/>
      <c r="AJ30" s="4"/>
      <c r="AK30" s="139"/>
      <c r="AL30" s="313"/>
      <c r="AM30" s="313"/>
      <c r="AN30" s="313"/>
      <c r="AO30" s="313"/>
      <c r="AP30" s="313"/>
      <c r="AQ30" s="313"/>
      <c r="AR30" s="313"/>
      <c r="AS30" s="313"/>
      <c r="AT30" s="312"/>
      <c r="AU30" s="4"/>
      <c r="AV30" s="4"/>
      <c r="AW30" s="4"/>
      <c r="AX30" s="4"/>
      <c r="AY30" s="4"/>
      <c r="AZ30" s="4"/>
      <c r="BA30" s="4"/>
      <c r="BB30" s="4"/>
      <c r="BC30" s="4"/>
      <c r="BD30" s="4"/>
      <c r="BE30" s="4"/>
      <c r="BF30" s="4"/>
      <c r="BG30" s="4"/>
      <c r="BH30" s="4"/>
      <c r="BI30" s="4"/>
      <c r="BJ30" s="4"/>
      <c r="BK30" s="4"/>
      <c r="BL30" s="4"/>
      <c r="BM30" s="4"/>
      <c r="BN30" s="4"/>
      <c r="BO30" s="4"/>
      <c r="BP30" s="4"/>
      <c r="BQ30" s="4"/>
      <c r="BR30" s="4"/>
      <c r="BS30" s="4"/>
    </row>
    <row r="31" spans="1:71" ht="12" customHeight="1" x14ac:dyDescent="0.2">
      <c r="A31" s="2698"/>
      <c r="B31" s="2699"/>
      <c r="C31" s="2699"/>
      <c r="D31" s="2699"/>
      <c r="E31" s="2699"/>
      <c r="F31" s="2699"/>
      <c r="G31" s="2699"/>
      <c r="H31" s="2699"/>
      <c r="I31" s="2699"/>
      <c r="J31" s="2699"/>
      <c r="K31" s="2699"/>
      <c r="L31" s="2699"/>
      <c r="M31" s="2699"/>
      <c r="N31" s="2699"/>
      <c r="O31" s="2699"/>
      <c r="P31" s="2699"/>
      <c r="Q31" s="2699"/>
      <c r="R31" s="2699"/>
      <c r="S31" s="2699"/>
      <c r="T31" s="2699"/>
      <c r="U31" s="2699"/>
      <c r="V31" s="2699"/>
      <c r="W31" s="2699"/>
      <c r="X31" s="2699"/>
      <c r="Y31" s="2699"/>
      <c r="Z31" s="2699"/>
      <c r="AA31" s="2699"/>
      <c r="AB31" s="2699"/>
      <c r="AC31" s="2699"/>
      <c r="AD31" s="2699"/>
      <c r="AE31" s="2699"/>
      <c r="AF31" s="2699"/>
      <c r="AG31" s="2699"/>
      <c r="AH31" s="2699"/>
      <c r="AI31" s="2700"/>
      <c r="AJ31" s="4"/>
      <c r="AK31" s="139"/>
      <c r="AL31" s="313"/>
      <c r="AM31" s="313"/>
      <c r="AN31" s="313"/>
      <c r="AO31" s="313"/>
      <c r="AP31" s="313"/>
      <c r="AQ31" s="313"/>
      <c r="AR31" s="313"/>
      <c r="AS31" s="313"/>
      <c r="AT31" s="312"/>
      <c r="AU31" s="4"/>
      <c r="AV31" s="4"/>
      <c r="AW31" s="4"/>
      <c r="AX31" s="4"/>
      <c r="AY31" s="4"/>
      <c r="AZ31" s="4"/>
      <c r="BA31" s="4"/>
      <c r="BB31" s="4"/>
      <c r="BC31" s="4"/>
      <c r="BD31" s="4"/>
      <c r="BE31" s="4"/>
      <c r="BF31" s="4"/>
      <c r="BG31" s="4"/>
      <c r="BH31" s="4"/>
      <c r="BI31" s="4"/>
      <c r="BJ31" s="4"/>
      <c r="BK31" s="4"/>
      <c r="BL31" s="4"/>
      <c r="BM31" s="4"/>
      <c r="BN31" s="4"/>
      <c r="BO31" s="4"/>
      <c r="BP31" s="4"/>
      <c r="BQ31" s="4"/>
      <c r="BR31" s="4"/>
      <c r="BS31" s="4"/>
    </row>
    <row r="32" spans="1:71" ht="12" customHeight="1" x14ac:dyDescent="0.2">
      <c r="A32" s="2698"/>
      <c r="B32" s="2699"/>
      <c r="C32" s="2699"/>
      <c r="D32" s="2699"/>
      <c r="E32" s="2699"/>
      <c r="F32" s="2699"/>
      <c r="G32" s="2699"/>
      <c r="H32" s="2699"/>
      <c r="I32" s="2699"/>
      <c r="J32" s="2699"/>
      <c r="K32" s="2699"/>
      <c r="L32" s="2699"/>
      <c r="M32" s="2699"/>
      <c r="N32" s="2699"/>
      <c r="O32" s="2699"/>
      <c r="P32" s="2699"/>
      <c r="Q32" s="2699"/>
      <c r="R32" s="2699"/>
      <c r="S32" s="2699"/>
      <c r="T32" s="2699"/>
      <c r="U32" s="2699"/>
      <c r="V32" s="2699"/>
      <c r="W32" s="2699"/>
      <c r="X32" s="2699"/>
      <c r="Y32" s="2699"/>
      <c r="Z32" s="2699"/>
      <c r="AA32" s="2699"/>
      <c r="AB32" s="2699"/>
      <c r="AC32" s="2699"/>
      <c r="AD32" s="2699"/>
      <c r="AE32" s="2699"/>
      <c r="AF32" s="2699"/>
      <c r="AG32" s="2699"/>
      <c r="AH32" s="2699"/>
      <c r="AI32" s="2700"/>
      <c r="AJ32" s="4"/>
      <c r="AK32" s="139"/>
      <c r="AL32" s="313"/>
      <c r="AM32" s="313"/>
      <c r="AN32" s="313"/>
      <c r="AO32" s="313"/>
      <c r="AP32" s="313"/>
      <c r="AQ32" s="313"/>
      <c r="AR32" s="313"/>
      <c r="AS32" s="313"/>
      <c r="AT32" s="312"/>
      <c r="AU32" s="4"/>
      <c r="AV32" s="4"/>
      <c r="AW32" s="4"/>
      <c r="AX32" s="4"/>
      <c r="AY32" s="4"/>
      <c r="AZ32" s="4"/>
      <c r="BA32" s="4"/>
      <c r="BB32" s="4"/>
      <c r="BC32" s="4"/>
      <c r="BD32" s="4"/>
      <c r="BE32" s="4"/>
      <c r="BF32" s="4"/>
      <c r="BG32" s="4"/>
      <c r="BH32" s="4"/>
      <c r="BI32" s="4"/>
      <c r="BJ32" s="4"/>
      <c r="BK32" s="4"/>
      <c r="BL32" s="4"/>
      <c r="BM32" s="4"/>
      <c r="BN32" s="4"/>
      <c r="BO32" s="4"/>
      <c r="BP32" s="4"/>
      <c r="BQ32" s="4"/>
      <c r="BR32" s="4"/>
      <c r="BS32" s="4"/>
    </row>
    <row r="33" spans="1:71" ht="12" customHeight="1" x14ac:dyDescent="0.2">
      <c r="A33" s="2698"/>
      <c r="B33" s="2699"/>
      <c r="C33" s="2699"/>
      <c r="D33" s="2699"/>
      <c r="E33" s="2699"/>
      <c r="F33" s="2699"/>
      <c r="G33" s="2699"/>
      <c r="H33" s="2699"/>
      <c r="I33" s="2699"/>
      <c r="J33" s="2699"/>
      <c r="K33" s="2699"/>
      <c r="L33" s="2699"/>
      <c r="M33" s="2699"/>
      <c r="N33" s="2699"/>
      <c r="O33" s="2699"/>
      <c r="P33" s="2699"/>
      <c r="Q33" s="2699"/>
      <c r="R33" s="2699"/>
      <c r="S33" s="2699"/>
      <c r="T33" s="2699"/>
      <c r="U33" s="2699"/>
      <c r="V33" s="2699"/>
      <c r="W33" s="2699"/>
      <c r="X33" s="2699"/>
      <c r="Y33" s="2699"/>
      <c r="Z33" s="2699"/>
      <c r="AA33" s="2699"/>
      <c r="AB33" s="2699"/>
      <c r="AC33" s="2699"/>
      <c r="AD33" s="2699"/>
      <c r="AE33" s="2699"/>
      <c r="AF33" s="2699"/>
      <c r="AG33" s="2699"/>
      <c r="AH33" s="2699"/>
      <c r="AI33" s="2700"/>
      <c r="AJ33" s="4"/>
      <c r="AK33" s="139"/>
      <c r="AL33" s="313"/>
      <c r="AM33" s="313"/>
      <c r="AN33" s="313"/>
      <c r="AO33" s="313"/>
      <c r="AP33" s="313"/>
      <c r="AQ33" s="313"/>
      <c r="AR33" s="313"/>
      <c r="AS33" s="313"/>
      <c r="AT33" s="312"/>
      <c r="AU33" s="4"/>
      <c r="AV33" s="4"/>
      <c r="AW33" s="4"/>
      <c r="AX33" s="4"/>
      <c r="AY33" s="4"/>
      <c r="AZ33" s="4"/>
      <c r="BA33" s="4"/>
      <c r="BB33" s="4"/>
      <c r="BC33" s="4"/>
      <c r="BD33" s="4"/>
      <c r="BE33" s="4"/>
      <c r="BF33" s="4"/>
      <c r="BG33" s="4"/>
      <c r="BH33" s="4"/>
      <c r="BI33" s="4"/>
      <c r="BJ33" s="4"/>
      <c r="BK33" s="4"/>
      <c r="BL33" s="4"/>
      <c r="BM33" s="4"/>
      <c r="BN33" s="4"/>
      <c r="BO33" s="4"/>
      <c r="BP33" s="4"/>
      <c r="BQ33" s="4"/>
      <c r="BR33" s="4"/>
      <c r="BS33" s="4"/>
    </row>
    <row r="34" spans="1:71" ht="12" customHeight="1" x14ac:dyDescent="0.2">
      <c r="A34" s="2698"/>
      <c r="B34" s="2699"/>
      <c r="C34" s="2699"/>
      <c r="D34" s="2699"/>
      <c r="E34" s="2699"/>
      <c r="F34" s="2699"/>
      <c r="G34" s="2699"/>
      <c r="H34" s="2699"/>
      <c r="I34" s="2699"/>
      <c r="J34" s="2699"/>
      <c r="K34" s="2699"/>
      <c r="L34" s="2699"/>
      <c r="M34" s="2699"/>
      <c r="N34" s="2699"/>
      <c r="O34" s="2699"/>
      <c r="P34" s="2699"/>
      <c r="Q34" s="2699"/>
      <c r="R34" s="2699"/>
      <c r="S34" s="2699"/>
      <c r="T34" s="2699"/>
      <c r="U34" s="2699"/>
      <c r="V34" s="2699"/>
      <c r="W34" s="2699"/>
      <c r="X34" s="2699"/>
      <c r="Y34" s="2699"/>
      <c r="Z34" s="2699"/>
      <c r="AA34" s="2699"/>
      <c r="AB34" s="2699"/>
      <c r="AC34" s="2699"/>
      <c r="AD34" s="2699"/>
      <c r="AE34" s="2699"/>
      <c r="AF34" s="2699"/>
      <c r="AG34" s="2699"/>
      <c r="AH34" s="2699"/>
      <c r="AI34" s="2700"/>
      <c r="AJ34" s="4"/>
      <c r="AK34" s="139"/>
      <c r="AL34" s="313"/>
      <c r="AM34" s="313"/>
      <c r="AN34" s="313"/>
      <c r="AO34" s="313"/>
      <c r="AP34" s="313"/>
      <c r="AQ34" s="313"/>
      <c r="AR34" s="313"/>
      <c r="AS34" s="313"/>
      <c r="AT34" s="312"/>
      <c r="AU34" s="4"/>
      <c r="AV34" s="4"/>
      <c r="AW34" s="4"/>
      <c r="AX34" s="4"/>
      <c r="AY34" s="4"/>
      <c r="AZ34" s="4"/>
      <c r="BA34" s="4"/>
      <c r="BB34" s="4"/>
      <c r="BC34" s="4"/>
      <c r="BD34" s="4"/>
      <c r="BE34" s="4"/>
      <c r="BF34" s="4"/>
      <c r="BG34" s="4"/>
      <c r="BH34" s="4"/>
      <c r="BI34" s="4"/>
      <c r="BJ34" s="4"/>
      <c r="BK34" s="4"/>
      <c r="BL34" s="4"/>
      <c r="BM34" s="4"/>
      <c r="BN34" s="4"/>
      <c r="BO34" s="4"/>
      <c r="BP34" s="4"/>
      <c r="BQ34" s="4"/>
      <c r="BR34" s="4"/>
      <c r="BS34" s="4"/>
    </row>
    <row r="35" spans="1:71" ht="12" customHeight="1" x14ac:dyDescent="0.2">
      <c r="A35" s="2698"/>
      <c r="B35" s="2699"/>
      <c r="C35" s="2699"/>
      <c r="D35" s="2699"/>
      <c r="E35" s="2699"/>
      <c r="F35" s="2699"/>
      <c r="G35" s="2699"/>
      <c r="H35" s="2699"/>
      <c r="I35" s="2699"/>
      <c r="J35" s="2699"/>
      <c r="K35" s="2699"/>
      <c r="L35" s="2699"/>
      <c r="M35" s="2699"/>
      <c r="N35" s="2699"/>
      <c r="O35" s="2699"/>
      <c r="P35" s="2699"/>
      <c r="Q35" s="2699"/>
      <c r="R35" s="2699"/>
      <c r="S35" s="2699"/>
      <c r="T35" s="2699"/>
      <c r="U35" s="2699"/>
      <c r="V35" s="2699"/>
      <c r="W35" s="2699"/>
      <c r="X35" s="2699"/>
      <c r="Y35" s="2699"/>
      <c r="Z35" s="2699"/>
      <c r="AA35" s="2699"/>
      <c r="AB35" s="2699"/>
      <c r="AC35" s="2699"/>
      <c r="AD35" s="2699"/>
      <c r="AE35" s="2699"/>
      <c r="AF35" s="2699"/>
      <c r="AG35" s="2699"/>
      <c r="AH35" s="2699"/>
      <c r="AI35" s="2700"/>
      <c r="AJ35" s="4"/>
      <c r="AK35" s="139"/>
      <c r="AL35" s="313"/>
      <c r="AM35" s="313"/>
      <c r="AN35" s="313"/>
      <c r="AO35" s="313"/>
      <c r="AP35" s="313"/>
      <c r="AQ35" s="313"/>
      <c r="AR35" s="313"/>
      <c r="AS35" s="313"/>
      <c r="AT35" s="312"/>
      <c r="AU35" s="4"/>
      <c r="AV35" s="4"/>
      <c r="AW35" s="4"/>
      <c r="AX35" s="4"/>
      <c r="AY35" s="4"/>
      <c r="AZ35" s="4"/>
      <c r="BA35" s="4"/>
      <c r="BB35" s="4"/>
      <c r="BC35" s="4"/>
      <c r="BD35" s="4"/>
      <c r="BE35" s="4"/>
      <c r="BF35" s="4"/>
      <c r="BG35" s="4"/>
      <c r="BH35" s="4"/>
      <c r="BI35" s="4"/>
      <c r="BJ35" s="4"/>
      <c r="BK35" s="4"/>
      <c r="BL35" s="4"/>
      <c r="BM35" s="4"/>
      <c r="BN35" s="4"/>
      <c r="BO35" s="4"/>
      <c r="BP35" s="4"/>
      <c r="BQ35" s="4"/>
      <c r="BR35" s="4"/>
      <c r="BS35" s="4"/>
    </row>
    <row r="36" spans="1:71" ht="12" customHeight="1" x14ac:dyDescent="0.2">
      <c r="A36" s="2698"/>
      <c r="B36" s="2699"/>
      <c r="C36" s="2699"/>
      <c r="D36" s="2699"/>
      <c r="E36" s="2699"/>
      <c r="F36" s="2699"/>
      <c r="G36" s="2699"/>
      <c r="H36" s="2699"/>
      <c r="I36" s="2699"/>
      <c r="J36" s="2699"/>
      <c r="K36" s="2699"/>
      <c r="L36" s="2699"/>
      <c r="M36" s="2699"/>
      <c r="N36" s="2699"/>
      <c r="O36" s="2699"/>
      <c r="P36" s="2699"/>
      <c r="Q36" s="2699"/>
      <c r="R36" s="2699"/>
      <c r="S36" s="2699"/>
      <c r="T36" s="2699"/>
      <c r="U36" s="2699"/>
      <c r="V36" s="2699"/>
      <c r="W36" s="2699"/>
      <c r="X36" s="2699"/>
      <c r="Y36" s="2699"/>
      <c r="Z36" s="2699"/>
      <c r="AA36" s="2699"/>
      <c r="AB36" s="2699"/>
      <c r="AC36" s="2699"/>
      <c r="AD36" s="2699"/>
      <c r="AE36" s="2699"/>
      <c r="AF36" s="2699"/>
      <c r="AG36" s="2699"/>
      <c r="AH36" s="2699"/>
      <c r="AI36" s="2700"/>
      <c r="AJ36" s="4"/>
      <c r="AK36" s="139"/>
      <c r="AL36" s="313"/>
      <c r="AM36" s="313"/>
      <c r="AN36" s="313"/>
      <c r="AO36" s="313"/>
      <c r="AP36" s="313"/>
      <c r="AQ36" s="313"/>
      <c r="AR36" s="313"/>
      <c r="AS36" s="313"/>
      <c r="AT36" s="312"/>
      <c r="AU36" s="4"/>
      <c r="AV36" s="4"/>
      <c r="AW36" s="4"/>
      <c r="AX36" s="4"/>
      <c r="AY36" s="4"/>
      <c r="AZ36" s="4"/>
      <c r="BA36" s="4"/>
      <c r="BB36" s="4"/>
      <c r="BC36" s="4"/>
      <c r="BD36" s="4"/>
      <c r="BE36" s="4"/>
      <c r="BF36" s="4"/>
      <c r="BG36" s="4"/>
      <c r="BH36" s="4"/>
      <c r="BI36" s="4"/>
      <c r="BJ36" s="4"/>
      <c r="BK36" s="4"/>
      <c r="BL36" s="4"/>
      <c r="BM36" s="4"/>
      <c r="BN36" s="4"/>
      <c r="BO36" s="4"/>
      <c r="BP36" s="4"/>
      <c r="BQ36" s="4"/>
      <c r="BR36" s="4"/>
      <c r="BS36" s="4"/>
    </row>
    <row r="37" spans="1:71" ht="12" customHeight="1" x14ac:dyDescent="0.2">
      <c r="A37" s="2698"/>
      <c r="B37" s="2699"/>
      <c r="C37" s="2699"/>
      <c r="D37" s="2699"/>
      <c r="E37" s="2699"/>
      <c r="F37" s="2699"/>
      <c r="G37" s="2699"/>
      <c r="H37" s="2699"/>
      <c r="I37" s="2699"/>
      <c r="J37" s="2699"/>
      <c r="K37" s="2699"/>
      <c r="L37" s="2699"/>
      <c r="M37" s="2699"/>
      <c r="N37" s="2699"/>
      <c r="O37" s="2699"/>
      <c r="P37" s="2699"/>
      <c r="Q37" s="2699"/>
      <c r="R37" s="2699"/>
      <c r="S37" s="2699"/>
      <c r="T37" s="2699"/>
      <c r="U37" s="2699"/>
      <c r="V37" s="2699"/>
      <c r="W37" s="2699"/>
      <c r="X37" s="2699"/>
      <c r="Y37" s="2699"/>
      <c r="Z37" s="2699"/>
      <c r="AA37" s="2699"/>
      <c r="AB37" s="2699"/>
      <c r="AC37" s="2699"/>
      <c r="AD37" s="2699"/>
      <c r="AE37" s="2699"/>
      <c r="AF37" s="2699"/>
      <c r="AG37" s="2699"/>
      <c r="AH37" s="2699"/>
      <c r="AI37" s="2700"/>
      <c r="AJ37" s="4"/>
      <c r="AK37" s="139"/>
      <c r="AL37" s="313"/>
      <c r="AM37" s="313"/>
      <c r="AN37" s="313"/>
      <c r="AO37" s="313"/>
      <c r="AP37" s="313"/>
      <c r="AQ37" s="313"/>
      <c r="AR37" s="313"/>
      <c r="AS37" s="313"/>
      <c r="AT37" s="312"/>
      <c r="AU37" s="4"/>
      <c r="AV37" s="4"/>
      <c r="AW37" s="4"/>
      <c r="AX37" s="4"/>
      <c r="AY37" s="4"/>
      <c r="AZ37" s="4"/>
      <c r="BA37" s="4"/>
      <c r="BB37" s="4"/>
      <c r="BC37" s="4"/>
      <c r="BD37" s="4"/>
      <c r="BE37" s="4"/>
      <c r="BF37" s="4"/>
      <c r="BG37" s="4"/>
      <c r="BH37" s="4"/>
      <c r="BI37" s="4"/>
      <c r="BJ37" s="4"/>
      <c r="BK37" s="4"/>
      <c r="BL37" s="4"/>
      <c r="BM37" s="4"/>
      <c r="BN37" s="4"/>
      <c r="BO37" s="4"/>
      <c r="BP37" s="4"/>
      <c r="BQ37" s="4"/>
      <c r="BR37" s="4"/>
      <c r="BS37" s="4"/>
    </row>
    <row r="38" spans="1:71" ht="12" customHeight="1" x14ac:dyDescent="0.2">
      <c r="A38" s="2698"/>
      <c r="B38" s="2699"/>
      <c r="C38" s="2699"/>
      <c r="D38" s="2699"/>
      <c r="E38" s="2699"/>
      <c r="F38" s="2699"/>
      <c r="G38" s="2699"/>
      <c r="H38" s="2699"/>
      <c r="I38" s="2699"/>
      <c r="J38" s="2699"/>
      <c r="K38" s="2699"/>
      <c r="L38" s="2699"/>
      <c r="M38" s="2699"/>
      <c r="N38" s="2699"/>
      <c r="O38" s="2699"/>
      <c r="P38" s="2699"/>
      <c r="Q38" s="2699"/>
      <c r="R38" s="2699"/>
      <c r="S38" s="2699"/>
      <c r="T38" s="2699"/>
      <c r="U38" s="2699"/>
      <c r="V38" s="2699"/>
      <c r="W38" s="2699"/>
      <c r="X38" s="2699"/>
      <c r="Y38" s="2699"/>
      <c r="Z38" s="2699"/>
      <c r="AA38" s="2699"/>
      <c r="AB38" s="2699"/>
      <c r="AC38" s="2699"/>
      <c r="AD38" s="2699"/>
      <c r="AE38" s="2699"/>
      <c r="AF38" s="2699"/>
      <c r="AG38" s="2699"/>
      <c r="AH38" s="2699"/>
      <c r="AI38" s="2700"/>
      <c r="AJ38" s="4"/>
      <c r="AK38" s="139"/>
      <c r="AL38" s="313"/>
      <c r="AM38" s="313"/>
      <c r="AN38" s="313"/>
      <c r="AO38" s="313"/>
      <c r="AP38" s="313"/>
      <c r="AQ38" s="313"/>
      <c r="AR38" s="313"/>
      <c r="AS38" s="313"/>
      <c r="AT38" s="312"/>
      <c r="AU38" s="4"/>
      <c r="AV38" s="4"/>
      <c r="AW38" s="4"/>
      <c r="AX38" s="4"/>
      <c r="AY38" s="4"/>
      <c r="AZ38" s="4"/>
      <c r="BA38" s="4"/>
      <c r="BB38" s="4"/>
      <c r="BC38" s="4"/>
      <c r="BD38" s="4"/>
      <c r="BE38" s="4"/>
      <c r="BF38" s="4"/>
      <c r="BG38" s="4"/>
      <c r="BH38" s="4"/>
      <c r="BI38" s="4"/>
      <c r="BJ38" s="4"/>
      <c r="BK38" s="4"/>
      <c r="BL38" s="4"/>
      <c r="BM38" s="4"/>
      <c r="BN38" s="4"/>
      <c r="BO38" s="4"/>
      <c r="BP38" s="4"/>
      <c r="BQ38" s="4"/>
      <c r="BR38" s="4"/>
      <c r="BS38" s="4"/>
    </row>
    <row r="39" spans="1:71" ht="12" customHeight="1" x14ac:dyDescent="0.2">
      <c r="A39" s="2698"/>
      <c r="B39" s="2699"/>
      <c r="C39" s="2699"/>
      <c r="D39" s="2699"/>
      <c r="E39" s="2699"/>
      <c r="F39" s="2699"/>
      <c r="G39" s="2699"/>
      <c r="H39" s="2699"/>
      <c r="I39" s="2699"/>
      <c r="J39" s="2699"/>
      <c r="K39" s="2699"/>
      <c r="L39" s="2699"/>
      <c r="M39" s="2699"/>
      <c r="N39" s="2699"/>
      <c r="O39" s="2699"/>
      <c r="P39" s="2699"/>
      <c r="Q39" s="2699"/>
      <c r="R39" s="2699"/>
      <c r="S39" s="2699"/>
      <c r="T39" s="2699"/>
      <c r="U39" s="2699"/>
      <c r="V39" s="2699"/>
      <c r="W39" s="2699"/>
      <c r="X39" s="2699"/>
      <c r="Y39" s="2699"/>
      <c r="Z39" s="2699"/>
      <c r="AA39" s="2699"/>
      <c r="AB39" s="2699"/>
      <c r="AC39" s="2699"/>
      <c r="AD39" s="2699"/>
      <c r="AE39" s="2699"/>
      <c r="AF39" s="2699"/>
      <c r="AG39" s="2699"/>
      <c r="AH39" s="2699"/>
      <c r="AI39" s="2700"/>
      <c r="AJ39" s="4"/>
      <c r="AK39" s="139"/>
      <c r="AL39" s="313"/>
      <c r="AM39" s="313"/>
      <c r="AN39" s="313"/>
      <c r="AO39" s="313"/>
      <c r="AP39" s="313"/>
      <c r="AQ39" s="313"/>
      <c r="AR39" s="313"/>
      <c r="AS39" s="313"/>
      <c r="AT39" s="312"/>
      <c r="AU39" s="4"/>
      <c r="AV39" s="4"/>
      <c r="AW39" s="4"/>
      <c r="AX39" s="4"/>
      <c r="AY39" s="4"/>
      <c r="AZ39" s="4"/>
      <c r="BA39" s="4"/>
      <c r="BB39" s="4"/>
      <c r="BC39" s="4"/>
      <c r="BD39" s="4"/>
      <c r="BE39" s="4"/>
      <c r="BF39" s="4"/>
      <c r="BG39" s="4"/>
      <c r="BH39" s="4"/>
      <c r="BI39" s="4"/>
      <c r="BJ39" s="4"/>
      <c r="BK39" s="4"/>
      <c r="BL39" s="4"/>
      <c r="BM39" s="4"/>
      <c r="BN39" s="4"/>
      <c r="BO39" s="4"/>
      <c r="BP39" s="4"/>
      <c r="BQ39" s="4"/>
      <c r="BR39" s="4"/>
      <c r="BS39" s="4"/>
    </row>
    <row r="40" spans="1:71" ht="12" customHeight="1" x14ac:dyDescent="0.2">
      <c r="A40" s="2698"/>
      <c r="B40" s="2699"/>
      <c r="C40" s="2699"/>
      <c r="D40" s="2699"/>
      <c r="E40" s="2699"/>
      <c r="F40" s="2699"/>
      <c r="G40" s="2699"/>
      <c r="H40" s="2699"/>
      <c r="I40" s="2699"/>
      <c r="J40" s="2699"/>
      <c r="K40" s="2699"/>
      <c r="L40" s="2699"/>
      <c r="M40" s="2699"/>
      <c r="N40" s="2699"/>
      <c r="O40" s="2699"/>
      <c r="P40" s="2699"/>
      <c r="Q40" s="2699"/>
      <c r="R40" s="2699"/>
      <c r="S40" s="2699"/>
      <c r="T40" s="2699"/>
      <c r="U40" s="2699"/>
      <c r="V40" s="2699"/>
      <c r="W40" s="2699"/>
      <c r="X40" s="2699"/>
      <c r="Y40" s="2699"/>
      <c r="Z40" s="2699"/>
      <c r="AA40" s="2699"/>
      <c r="AB40" s="2699"/>
      <c r="AC40" s="2699"/>
      <c r="AD40" s="2699"/>
      <c r="AE40" s="2699"/>
      <c r="AF40" s="2699"/>
      <c r="AG40" s="2699"/>
      <c r="AH40" s="2699"/>
      <c r="AI40" s="2700"/>
      <c r="AJ40" s="4"/>
      <c r="AK40" s="139"/>
      <c r="AL40" s="313"/>
      <c r="AM40" s="313"/>
      <c r="AN40" s="313"/>
      <c r="AO40" s="313"/>
      <c r="AP40" s="313"/>
      <c r="AQ40" s="313"/>
      <c r="AR40" s="313"/>
      <c r="AS40" s="313"/>
      <c r="AT40" s="312"/>
      <c r="AU40" s="4"/>
      <c r="AV40" s="4"/>
      <c r="AW40" s="4"/>
      <c r="AX40" s="4"/>
      <c r="AY40" s="4"/>
      <c r="AZ40" s="4"/>
      <c r="BA40" s="4"/>
      <c r="BB40" s="4"/>
      <c r="BC40" s="4"/>
      <c r="BD40" s="4"/>
      <c r="BE40" s="4"/>
      <c r="BF40" s="4"/>
      <c r="BG40" s="4"/>
      <c r="BH40" s="4"/>
      <c r="BI40" s="4"/>
      <c r="BJ40" s="4"/>
      <c r="BK40" s="4"/>
      <c r="BL40" s="4"/>
      <c r="BM40" s="4"/>
      <c r="BN40" s="4"/>
      <c r="BO40" s="4"/>
      <c r="BP40" s="4"/>
      <c r="BQ40" s="4"/>
      <c r="BR40" s="4"/>
      <c r="BS40" s="4"/>
    </row>
    <row r="41" spans="1:71" ht="12" customHeight="1" x14ac:dyDescent="0.2">
      <c r="A41" s="2698"/>
      <c r="B41" s="2699"/>
      <c r="C41" s="2699"/>
      <c r="D41" s="2699"/>
      <c r="E41" s="2699"/>
      <c r="F41" s="2699"/>
      <c r="G41" s="2699"/>
      <c r="H41" s="2699"/>
      <c r="I41" s="2699"/>
      <c r="J41" s="2699"/>
      <c r="K41" s="2699"/>
      <c r="L41" s="2699"/>
      <c r="M41" s="2699"/>
      <c r="N41" s="2699"/>
      <c r="O41" s="2699"/>
      <c r="P41" s="2699"/>
      <c r="Q41" s="2699"/>
      <c r="R41" s="2699"/>
      <c r="S41" s="2699"/>
      <c r="T41" s="2699"/>
      <c r="U41" s="2699"/>
      <c r="V41" s="2699"/>
      <c r="W41" s="2699"/>
      <c r="X41" s="2699"/>
      <c r="Y41" s="2699"/>
      <c r="Z41" s="2699"/>
      <c r="AA41" s="2699"/>
      <c r="AB41" s="2699"/>
      <c r="AC41" s="2699"/>
      <c r="AD41" s="2699"/>
      <c r="AE41" s="2699"/>
      <c r="AF41" s="2699"/>
      <c r="AG41" s="2699"/>
      <c r="AH41" s="2699"/>
      <c r="AI41" s="2700"/>
      <c r="AJ41" s="4"/>
      <c r="AK41" s="139"/>
      <c r="AL41" s="313"/>
      <c r="AM41" s="313"/>
      <c r="AN41" s="313"/>
      <c r="AO41" s="313"/>
      <c r="AP41" s="313"/>
      <c r="AQ41" s="313"/>
      <c r="AR41" s="313"/>
      <c r="AS41" s="313"/>
      <c r="AT41" s="312"/>
      <c r="AU41" s="4"/>
      <c r="AV41" s="4"/>
      <c r="AW41" s="4"/>
      <c r="AX41" s="4"/>
      <c r="AY41" s="4"/>
      <c r="AZ41" s="4"/>
      <c r="BA41" s="4"/>
      <c r="BB41" s="4"/>
      <c r="BC41" s="4"/>
      <c r="BD41" s="4"/>
      <c r="BE41" s="4"/>
      <c r="BF41" s="4"/>
      <c r="BG41" s="4"/>
      <c r="BH41" s="4"/>
      <c r="BI41" s="4"/>
      <c r="BJ41" s="4"/>
      <c r="BK41" s="4"/>
      <c r="BL41" s="4"/>
      <c r="BM41" s="4"/>
      <c r="BN41" s="4"/>
      <c r="BO41" s="4"/>
      <c r="BP41" s="4"/>
      <c r="BQ41" s="4"/>
      <c r="BR41" s="4"/>
      <c r="BS41" s="4"/>
    </row>
    <row r="42" spans="1:71" ht="12" customHeight="1" x14ac:dyDescent="0.2">
      <c r="A42" s="2698"/>
      <c r="B42" s="2699"/>
      <c r="C42" s="2699"/>
      <c r="D42" s="2699"/>
      <c r="E42" s="2699"/>
      <c r="F42" s="2699"/>
      <c r="G42" s="2699"/>
      <c r="H42" s="2699"/>
      <c r="I42" s="2699"/>
      <c r="J42" s="2699"/>
      <c r="K42" s="2699"/>
      <c r="L42" s="2699"/>
      <c r="M42" s="2699"/>
      <c r="N42" s="2699"/>
      <c r="O42" s="2699"/>
      <c r="P42" s="2699"/>
      <c r="Q42" s="2699"/>
      <c r="R42" s="2699"/>
      <c r="S42" s="2699"/>
      <c r="T42" s="2699"/>
      <c r="U42" s="2699"/>
      <c r="V42" s="2699"/>
      <c r="W42" s="2699"/>
      <c r="X42" s="2699"/>
      <c r="Y42" s="2699"/>
      <c r="Z42" s="2699"/>
      <c r="AA42" s="2699"/>
      <c r="AB42" s="2699"/>
      <c r="AC42" s="2699"/>
      <c r="AD42" s="2699"/>
      <c r="AE42" s="2699"/>
      <c r="AF42" s="2699"/>
      <c r="AG42" s="2699"/>
      <c r="AH42" s="2699"/>
      <c r="AI42" s="2700"/>
      <c r="AJ42" s="4"/>
      <c r="AK42" s="139"/>
      <c r="AL42" s="313"/>
      <c r="AM42" s="313"/>
      <c r="AN42" s="313"/>
      <c r="AO42" s="313"/>
      <c r="AP42" s="313"/>
      <c r="AQ42" s="313"/>
      <c r="AR42" s="313"/>
      <c r="AS42" s="313"/>
      <c r="AT42" s="312"/>
      <c r="AU42" s="4"/>
      <c r="AV42" s="4"/>
      <c r="AW42" s="4"/>
      <c r="AX42" s="4"/>
      <c r="AY42" s="4"/>
      <c r="AZ42" s="4"/>
      <c r="BA42" s="4"/>
      <c r="BB42" s="4"/>
      <c r="BC42" s="4"/>
      <c r="BD42" s="4"/>
      <c r="BE42" s="4"/>
      <c r="BF42" s="4"/>
      <c r="BG42" s="4"/>
      <c r="BH42" s="4"/>
      <c r="BI42" s="4"/>
      <c r="BJ42" s="4"/>
      <c r="BK42" s="4"/>
      <c r="BL42" s="4"/>
      <c r="BM42" s="4"/>
      <c r="BN42" s="4"/>
      <c r="BO42" s="4"/>
      <c r="BP42" s="4"/>
      <c r="BQ42" s="4"/>
      <c r="BR42" s="4"/>
      <c r="BS42" s="4"/>
    </row>
    <row r="43" spans="1:71" ht="12" customHeight="1" x14ac:dyDescent="0.2">
      <c r="A43" s="2698"/>
      <c r="B43" s="2699"/>
      <c r="C43" s="2699"/>
      <c r="D43" s="2699"/>
      <c r="E43" s="2699"/>
      <c r="F43" s="2699"/>
      <c r="G43" s="2699"/>
      <c r="H43" s="2699"/>
      <c r="I43" s="2699"/>
      <c r="J43" s="2699"/>
      <c r="K43" s="2699"/>
      <c r="L43" s="2699"/>
      <c r="M43" s="2699"/>
      <c r="N43" s="2699"/>
      <c r="O43" s="2699"/>
      <c r="P43" s="2699"/>
      <c r="Q43" s="2699"/>
      <c r="R43" s="2699"/>
      <c r="S43" s="2699"/>
      <c r="T43" s="2699"/>
      <c r="U43" s="2699"/>
      <c r="V43" s="2699"/>
      <c r="W43" s="2699"/>
      <c r="X43" s="2699"/>
      <c r="Y43" s="2699"/>
      <c r="Z43" s="2699"/>
      <c r="AA43" s="2699"/>
      <c r="AB43" s="2699"/>
      <c r="AC43" s="2699"/>
      <c r="AD43" s="2699"/>
      <c r="AE43" s="2699"/>
      <c r="AF43" s="2699"/>
      <c r="AG43" s="2699"/>
      <c r="AH43" s="2699"/>
      <c r="AI43" s="2700"/>
      <c r="AJ43" s="4"/>
      <c r="AK43" s="139"/>
      <c r="AL43" s="313"/>
      <c r="AM43" s="313"/>
      <c r="AN43" s="313"/>
      <c r="AO43" s="313"/>
      <c r="AP43" s="313"/>
      <c r="AQ43" s="313"/>
      <c r="AR43" s="313"/>
      <c r="AS43" s="313"/>
      <c r="AT43" s="312"/>
      <c r="AU43" s="4"/>
      <c r="AV43" s="4"/>
      <c r="AW43" s="4"/>
      <c r="AX43" s="4"/>
      <c r="AY43" s="4"/>
      <c r="AZ43" s="4"/>
      <c r="BA43" s="4"/>
      <c r="BB43" s="4"/>
      <c r="BC43" s="4"/>
      <c r="BD43" s="4"/>
      <c r="BE43" s="4"/>
      <c r="BF43" s="4"/>
      <c r="BG43" s="4"/>
      <c r="BH43" s="4"/>
      <c r="BI43" s="4"/>
      <c r="BJ43" s="4"/>
      <c r="BK43" s="4"/>
      <c r="BL43" s="4"/>
      <c r="BM43" s="4"/>
      <c r="BN43" s="4"/>
      <c r="BO43" s="4"/>
      <c r="BP43" s="4"/>
      <c r="BQ43" s="4"/>
      <c r="BR43" s="4"/>
      <c r="BS43" s="4"/>
    </row>
    <row r="44" spans="1:71" ht="12" customHeight="1" x14ac:dyDescent="0.2">
      <c r="A44" s="2698"/>
      <c r="B44" s="2699"/>
      <c r="C44" s="2699"/>
      <c r="D44" s="2699"/>
      <c r="E44" s="2699"/>
      <c r="F44" s="2699"/>
      <c r="G44" s="2699"/>
      <c r="H44" s="2699"/>
      <c r="I44" s="2699"/>
      <c r="J44" s="2699"/>
      <c r="K44" s="2699"/>
      <c r="L44" s="2699"/>
      <c r="M44" s="2699"/>
      <c r="N44" s="2699"/>
      <c r="O44" s="2699"/>
      <c r="P44" s="2699"/>
      <c r="Q44" s="2699"/>
      <c r="R44" s="2699"/>
      <c r="S44" s="2699"/>
      <c r="T44" s="2699"/>
      <c r="U44" s="2699"/>
      <c r="V44" s="2699"/>
      <c r="W44" s="2699"/>
      <c r="X44" s="2699"/>
      <c r="Y44" s="2699"/>
      <c r="Z44" s="2699"/>
      <c r="AA44" s="2699"/>
      <c r="AB44" s="2699"/>
      <c r="AC44" s="2699"/>
      <c r="AD44" s="2699"/>
      <c r="AE44" s="2699"/>
      <c r="AF44" s="2699"/>
      <c r="AG44" s="2699"/>
      <c r="AH44" s="2699"/>
      <c r="AI44" s="2700"/>
      <c r="AJ44" s="4"/>
      <c r="AK44" s="139"/>
      <c r="AL44" s="313"/>
      <c r="AM44" s="313"/>
      <c r="AN44" s="313"/>
      <c r="AO44" s="313"/>
      <c r="AP44" s="313"/>
      <c r="AQ44" s="313"/>
      <c r="AR44" s="313"/>
      <c r="AS44" s="313"/>
      <c r="AT44" s="312"/>
      <c r="AU44" s="4"/>
      <c r="AV44" s="4"/>
      <c r="AW44" s="4"/>
      <c r="AX44" s="4"/>
      <c r="AY44" s="4"/>
      <c r="AZ44" s="4"/>
      <c r="BA44" s="4"/>
      <c r="BB44" s="4"/>
      <c r="BC44" s="4"/>
      <c r="BD44" s="4"/>
      <c r="BE44" s="4"/>
      <c r="BF44" s="4"/>
      <c r="BG44" s="4"/>
      <c r="BH44" s="4"/>
      <c r="BI44" s="4"/>
      <c r="BJ44" s="4"/>
      <c r="BK44" s="4"/>
      <c r="BL44" s="4"/>
      <c r="BM44" s="4"/>
      <c r="BN44" s="4"/>
      <c r="BO44" s="4"/>
      <c r="BP44" s="4"/>
      <c r="BQ44" s="4"/>
      <c r="BR44" s="4"/>
      <c r="BS44" s="4"/>
    </row>
    <row r="45" spans="1:71" ht="12" customHeight="1" x14ac:dyDescent="0.2">
      <c r="A45" s="2698"/>
      <c r="B45" s="2699"/>
      <c r="C45" s="2699"/>
      <c r="D45" s="2699"/>
      <c r="E45" s="2699"/>
      <c r="F45" s="2699"/>
      <c r="G45" s="2699"/>
      <c r="H45" s="2699"/>
      <c r="I45" s="2699"/>
      <c r="J45" s="2699"/>
      <c r="K45" s="2699"/>
      <c r="L45" s="2699"/>
      <c r="M45" s="2699"/>
      <c r="N45" s="2699"/>
      <c r="O45" s="2699"/>
      <c r="P45" s="2699"/>
      <c r="Q45" s="2699"/>
      <c r="R45" s="2699"/>
      <c r="S45" s="2699"/>
      <c r="T45" s="2699"/>
      <c r="U45" s="2699"/>
      <c r="V45" s="2699"/>
      <c r="W45" s="2699"/>
      <c r="X45" s="2699"/>
      <c r="Y45" s="2699"/>
      <c r="Z45" s="2699"/>
      <c r="AA45" s="2699"/>
      <c r="AB45" s="2699"/>
      <c r="AC45" s="2699"/>
      <c r="AD45" s="2699"/>
      <c r="AE45" s="2699"/>
      <c r="AF45" s="2699"/>
      <c r="AG45" s="2699"/>
      <c r="AH45" s="2699"/>
      <c r="AI45" s="2700"/>
      <c r="AJ45" s="4"/>
      <c r="AK45" s="139"/>
      <c r="AL45" s="313"/>
      <c r="AM45" s="313"/>
      <c r="AN45" s="313"/>
      <c r="AO45" s="313"/>
      <c r="AP45" s="313"/>
      <c r="AQ45" s="313"/>
      <c r="AR45" s="313"/>
      <c r="AS45" s="313"/>
      <c r="AT45" s="312"/>
      <c r="AU45" s="4"/>
      <c r="AV45" s="4"/>
      <c r="AW45" s="4"/>
      <c r="AX45" s="4"/>
      <c r="AY45" s="4"/>
      <c r="AZ45" s="4"/>
      <c r="BA45" s="4"/>
      <c r="BB45" s="4"/>
      <c r="BC45" s="4"/>
      <c r="BD45" s="4"/>
      <c r="BE45" s="4"/>
      <c r="BF45" s="4"/>
      <c r="BG45" s="4"/>
      <c r="BH45" s="4"/>
      <c r="BI45" s="4"/>
      <c r="BJ45" s="4"/>
      <c r="BK45" s="4"/>
      <c r="BL45" s="4"/>
      <c r="BM45" s="4"/>
      <c r="BN45" s="4"/>
      <c r="BO45" s="4"/>
      <c r="BP45" s="4"/>
      <c r="BQ45" s="4"/>
      <c r="BR45" s="4"/>
      <c r="BS45" s="4"/>
    </row>
    <row r="46" spans="1:71" ht="12" customHeight="1" x14ac:dyDescent="0.2">
      <c r="A46" s="2698"/>
      <c r="B46" s="2699"/>
      <c r="C46" s="2699"/>
      <c r="D46" s="2699"/>
      <c r="E46" s="2699"/>
      <c r="F46" s="2699"/>
      <c r="G46" s="2699"/>
      <c r="H46" s="2699"/>
      <c r="I46" s="2699"/>
      <c r="J46" s="2699"/>
      <c r="K46" s="2699"/>
      <c r="L46" s="2699"/>
      <c r="M46" s="2699"/>
      <c r="N46" s="2699"/>
      <c r="O46" s="2699"/>
      <c r="P46" s="2699"/>
      <c r="Q46" s="2699"/>
      <c r="R46" s="2699"/>
      <c r="S46" s="2699"/>
      <c r="T46" s="2699"/>
      <c r="U46" s="2699"/>
      <c r="V46" s="2699"/>
      <c r="W46" s="2699"/>
      <c r="X46" s="2699"/>
      <c r="Y46" s="2699"/>
      <c r="Z46" s="2699"/>
      <c r="AA46" s="2699"/>
      <c r="AB46" s="2699"/>
      <c r="AC46" s="2699"/>
      <c r="AD46" s="2699"/>
      <c r="AE46" s="2699"/>
      <c r="AF46" s="2699"/>
      <c r="AG46" s="2699"/>
      <c r="AH46" s="2699"/>
      <c r="AI46" s="2700"/>
      <c r="AJ46" s="4"/>
      <c r="AK46" s="139"/>
      <c r="AL46" s="313"/>
      <c r="AM46" s="313"/>
      <c r="AN46" s="313"/>
      <c r="AO46" s="313"/>
      <c r="AP46" s="313"/>
      <c r="AQ46" s="313"/>
      <c r="AR46" s="313"/>
      <c r="AS46" s="313"/>
      <c r="AT46" s="312"/>
      <c r="AU46" s="4"/>
      <c r="AV46" s="4"/>
      <c r="AW46" s="4"/>
      <c r="AX46" s="4"/>
      <c r="AY46" s="4"/>
      <c r="AZ46" s="4"/>
      <c r="BA46" s="4"/>
      <c r="BB46" s="4"/>
      <c r="BC46" s="4"/>
      <c r="BD46" s="4"/>
      <c r="BE46" s="4"/>
      <c r="BF46" s="4"/>
      <c r="BG46" s="4"/>
      <c r="BH46" s="4"/>
      <c r="BI46" s="4"/>
      <c r="BJ46" s="4"/>
      <c r="BK46" s="4"/>
      <c r="BL46" s="4"/>
      <c r="BM46" s="4"/>
      <c r="BN46" s="4"/>
      <c r="BO46" s="4"/>
      <c r="BP46" s="4"/>
      <c r="BQ46" s="4"/>
      <c r="BR46" s="4"/>
      <c r="BS46" s="4"/>
    </row>
    <row r="47" spans="1:71" ht="12" customHeight="1" x14ac:dyDescent="0.2">
      <c r="A47" s="2698"/>
      <c r="B47" s="2699"/>
      <c r="C47" s="2699"/>
      <c r="D47" s="2699"/>
      <c r="E47" s="2699"/>
      <c r="F47" s="2699"/>
      <c r="G47" s="2699"/>
      <c r="H47" s="2699"/>
      <c r="I47" s="2699"/>
      <c r="J47" s="2699"/>
      <c r="K47" s="2699"/>
      <c r="L47" s="2699"/>
      <c r="M47" s="2699"/>
      <c r="N47" s="2699"/>
      <c r="O47" s="2699"/>
      <c r="P47" s="2699"/>
      <c r="Q47" s="2699"/>
      <c r="R47" s="2699"/>
      <c r="S47" s="2699"/>
      <c r="T47" s="2699"/>
      <c r="U47" s="2699"/>
      <c r="V47" s="2699"/>
      <c r="W47" s="2699"/>
      <c r="X47" s="2699"/>
      <c r="Y47" s="2699"/>
      <c r="Z47" s="2699"/>
      <c r="AA47" s="2699"/>
      <c r="AB47" s="2699"/>
      <c r="AC47" s="2699"/>
      <c r="AD47" s="2699"/>
      <c r="AE47" s="2699"/>
      <c r="AF47" s="2699"/>
      <c r="AG47" s="2699"/>
      <c r="AH47" s="2699"/>
      <c r="AI47" s="2700"/>
      <c r="AJ47" s="4"/>
      <c r="AK47" s="139"/>
      <c r="AL47" s="313"/>
      <c r="AM47" s="313"/>
      <c r="AN47" s="313"/>
      <c r="AO47" s="313"/>
      <c r="AP47" s="313"/>
      <c r="AQ47" s="313"/>
      <c r="AR47" s="313"/>
      <c r="AS47" s="313"/>
      <c r="AT47" s="312"/>
      <c r="AU47" s="4"/>
      <c r="AV47" s="4"/>
      <c r="AW47" s="4"/>
      <c r="AX47" s="4"/>
      <c r="AY47" s="4"/>
      <c r="AZ47" s="4"/>
      <c r="BA47" s="4"/>
      <c r="BB47" s="4"/>
      <c r="BC47" s="4"/>
      <c r="BD47" s="4"/>
      <c r="BE47" s="4"/>
      <c r="BF47" s="4"/>
      <c r="BG47" s="4"/>
      <c r="BH47" s="4"/>
      <c r="BI47" s="4"/>
      <c r="BJ47" s="4"/>
      <c r="BK47" s="4"/>
      <c r="BL47" s="4"/>
      <c r="BM47" s="4"/>
      <c r="BN47" s="4"/>
      <c r="BO47" s="4"/>
      <c r="BP47" s="4"/>
      <c r="BQ47" s="4"/>
      <c r="BR47" s="4"/>
      <c r="BS47" s="4"/>
    </row>
    <row r="48" spans="1:71" ht="12" customHeight="1" x14ac:dyDescent="0.2">
      <c r="A48" s="2698"/>
      <c r="B48" s="2699"/>
      <c r="C48" s="2699"/>
      <c r="D48" s="2699"/>
      <c r="E48" s="2699"/>
      <c r="F48" s="2699"/>
      <c r="G48" s="2699"/>
      <c r="H48" s="2699"/>
      <c r="I48" s="2699"/>
      <c r="J48" s="2699"/>
      <c r="K48" s="2699"/>
      <c r="L48" s="2699"/>
      <c r="M48" s="2699"/>
      <c r="N48" s="2699"/>
      <c r="O48" s="2699"/>
      <c r="P48" s="2699"/>
      <c r="Q48" s="2699"/>
      <c r="R48" s="2699"/>
      <c r="S48" s="2699"/>
      <c r="T48" s="2699"/>
      <c r="U48" s="2699"/>
      <c r="V48" s="2699"/>
      <c r="W48" s="2699"/>
      <c r="X48" s="2699"/>
      <c r="Y48" s="2699"/>
      <c r="Z48" s="2699"/>
      <c r="AA48" s="2699"/>
      <c r="AB48" s="2699"/>
      <c r="AC48" s="2699"/>
      <c r="AD48" s="2699"/>
      <c r="AE48" s="2699"/>
      <c r="AF48" s="2699"/>
      <c r="AG48" s="2699"/>
      <c r="AH48" s="2699"/>
      <c r="AI48" s="2700"/>
      <c r="AJ48" s="4"/>
      <c r="AK48" s="139"/>
      <c r="AL48" s="313"/>
      <c r="AM48" s="313"/>
      <c r="AN48" s="313"/>
      <c r="AO48" s="313"/>
      <c r="AP48" s="313"/>
      <c r="AQ48" s="313"/>
      <c r="AR48" s="313"/>
      <c r="AS48" s="313"/>
      <c r="AT48" s="312"/>
      <c r="AU48" s="4"/>
      <c r="AV48" s="4"/>
      <c r="AW48" s="4"/>
      <c r="AX48" s="4"/>
      <c r="AY48" s="4"/>
      <c r="AZ48" s="4"/>
      <c r="BA48" s="4"/>
      <c r="BB48" s="4"/>
      <c r="BC48" s="4"/>
      <c r="BD48" s="4"/>
      <c r="BE48" s="4"/>
      <c r="BF48" s="4"/>
      <c r="BG48" s="4"/>
      <c r="BH48" s="4"/>
      <c r="BI48" s="4"/>
      <c r="BJ48" s="4"/>
      <c r="BK48" s="4"/>
      <c r="BL48" s="4"/>
      <c r="BM48" s="4"/>
      <c r="BN48" s="4"/>
      <c r="BO48" s="4"/>
      <c r="BP48" s="4"/>
      <c r="BQ48" s="4"/>
      <c r="BR48" s="4"/>
      <c r="BS48" s="4"/>
    </row>
    <row r="49" spans="1:71" ht="12" customHeight="1" x14ac:dyDescent="0.2">
      <c r="A49" s="2698"/>
      <c r="B49" s="2699"/>
      <c r="C49" s="2699"/>
      <c r="D49" s="2699"/>
      <c r="E49" s="2699"/>
      <c r="F49" s="2699"/>
      <c r="G49" s="2699"/>
      <c r="H49" s="2699"/>
      <c r="I49" s="2699"/>
      <c r="J49" s="2699"/>
      <c r="K49" s="2699"/>
      <c r="L49" s="2699"/>
      <c r="M49" s="2699"/>
      <c r="N49" s="2699"/>
      <c r="O49" s="2699"/>
      <c r="P49" s="2699"/>
      <c r="Q49" s="2699"/>
      <c r="R49" s="2699"/>
      <c r="S49" s="2699"/>
      <c r="T49" s="2699"/>
      <c r="U49" s="2699"/>
      <c r="V49" s="2699"/>
      <c r="W49" s="2699"/>
      <c r="X49" s="2699"/>
      <c r="Y49" s="2699"/>
      <c r="Z49" s="2699"/>
      <c r="AA49" s="2699"/>
      <c r="AB49" s="2699"/>
      <c r="AC49" s="2699"/>
      <c r="AD49" s="2699"/>
      <c r="AE49" s="2699"/>
      <c r="AF49" s="2699"/>
      <c r="AG49" s="2699"/>
      <c r="AH49" s="2699"/>
      <c r="AI49" s="2700"/>
      <c r="AJ49" s="4"/>
      <c r="AK49" s="139"/>
      <c r="AL49" s="313"/>
      <c r="AM49" s="313"/>
      <c r="AN49" s="313"/>
      <c r="AO49" s="313"/>
      <c r="AP49" s="313"/>
      <c r="AQ49" s="313"/>
      <c r="AR49" s="313"/>
      <c r="AS49" s="313"/>
      <c r="AT49" s="312"/>
      <c r="AU49" s="4"/>
      <c r="AV49" s="4"/>
      <c r="AW49" s="4"/>
      <c r="AX49" s="4"/>
      <c r="AY49" s="4"/>
      <c r="AZ49" s="4"/>
      <c r="BA49" s="4"/>
      <c r="BB49" s="4"/>
      <c r="BC49" s="4"/>
      <c r="BD49" s="4"/>
      <c r="BE49" s="4"/>
      <c r="BF49" s="4"/>
      <c r="BG49" s="4"/>
      <c r="BH49" s="4"/>
      <c r="BI49" s="4"/>
      <c r="BJ49" s="4"/>
      <c r="BK49" s="4"/>
      <c r="BL49" s="4"/>
      <c r="BM49" s="4"/>
      <c r="BN49" s="4"/>
      <c r="BO49" s="4"/>
      <c r="BP49" s="4"/>
      <c r="BQ49" s="4"/>
      <c r="BR49" s="4"/>
      <c r="BS49" s="4"/>
    </row>
    <row r="50" spans="1:71" ht="12" customHeight="1" x14ac:dyDescent="0.2">
      <c r="A50" s="2698"/>
      <c r="B50" s="2699"/>
      <c r="C50" s="2699"/>
      <c r="D50" s="2699"/>
      <c r="E50" s="2699"/>
      <c r="F50" s="2699"/>
      <c r="G50" s="2699"/>
      <c r="H50" s="2699"/>
      <c r="I50" s="2699"/>
      <c r="J50" s="2699"/>
      <c r="K50" s="2699"/>
      <c r="L50" s="2699"/>
      <c r="M50" s="2699"/>
      <c r="N50" s="2699"/>
      <c r="O50" s="2699"/>
      <c r="P50" s="2699"/>
      <c r="Q50" s="2699"/>
      <c r="R50" s="2699"/>
      <c r="S50" s="2699"/>
      <c r="T50" s="2699"/>
      <c r="U50" s="2699"/>
      <c r="V50" s="2699"/>
      <c r="W50" s="2699"/>
      <c r="X50" s="2699"/>
      <c r="Y50" s="2699"/>
      <c r="Z50" s="2699"/>
      <c r="AA50" s="2699"/>
      <c r="AB50" s="2699"/>
      <c r="AC50" s="2699"/>
      <c r="AD50" s="2699"/>
      <c r="AE50" s="2699"/>
      <c r="AF50" s="2699"/>
      <c r="AG50" s="2699"/>
      <c r="AH50" s="2699"/>
      <c r="AI50" s="2700"/>
      <c r="AJ50" s="4"/>
      <c r="AK50" s="139"/>
      <c r="AL50" s="313"/>
      <c r="AM50" s="313"/>
      <c r="AN50" s="313"/>
      <c r="AO50" s="313"/>
      <c r="AP50" s="313"/>
      <c r="AQ50" s="313"/>
      <c r="AR50" s="313"/>
      <c r="AS50" s="313"/>
      <c r="AT50" s="312"/>
      <c r="AU50" s="4"/>
      <c r="AV50" s="4"/>
      <c r="AW50" s="4"/>
      <c r="AX50" s="4"/>
      <c r="AY50" s="4"/>
      <c r="AZ50" s="4"/>
      <c r="BA50" s="4"/>
      <c r="BB50" s="4"/>
      <c r="BC50" s="4"/>
      <c r="BD50" s="4"/>
      <c r="BE50" s="4"/>
      <c r="BF50" s="4"/>
      <c r="BG50" s="4"/>
      <c r="BH50" s="4"/>
      <c r="BI50" s="4"/>
      <c r="BJ50" s="4"/>
      <c r="BK50" s="4"/>
      <c r="BL50" s="4"/>
      <c r="BM50" s="4"/>
      <c r="BN50" s="4"/>
      <c r="BO50" s="4"/>
      <c r="BP50" s="4"/>
      <c r="BQ50" s="4"/>
      <c r="BR50" s="4"/>
      <c r="BS50" s="4"/>
    </row>
    <row r="51" spans="1:71" ht="12" customHeight="1" x14ac:dyDescent="0.2">
      <c r="A51" s="2698"/>
      <c r="B51" s="2699"/>
      <c r="C51" s="2699"/>
      <c r="D51" s="2699"/>
      <c r="E51" s="2699"/>
      <c r="F51" s="2699"/>
      <c r="G51" s="2699"/>
      <c r="H51" s="2699"/>
      <c r="I51" s="2699"/>
      <c r="J51" s="2699"/>
      <c r="K51" s="2699"/>
      <c r="L51" s="2699"/>
      <c r="M51" s="2699"/>
      <c r="N51" s="2699"/>
      <c r="O51" s="2699"/>
      <c r="P51" s="2699"/>
      <c r="Q51" s="2699"/>
      <c r="R51" s="2699"/>
      <c r="S51" s="2699"/>
      <c r="T51" s="2699"/>
      <c r="U51" s="2699"/>
      <c r="V51" s="2699"/>
      <c r="W51" s="2699"/>
      <c r="X51" s="2699"/>
      <c r="Y51" s="2699"/>
      <c r="Z51" s="2699"/>
      <c r="AA51" s="2699"/>
      <c r="AB51" s="2699"/>
      <c r="AC51" s="2699"/>
      <c r="AD51" s="2699"/>
      <c r="AE51" s="2699"/>
      <c r="AF51" s="2699"/>
      <c r="AG51" s="2699"/>
      <c r="AH51" s="2699"/>
      <c r="AI51" s="2700"/>
      <c r="AJ51" s="4"/>
      <c r="AK51" s="139"/>
      <c r="AL51" s="313"/>
      <c r="AM51" s="313"/>
      <c r="AN51" s="313"/>
      <c r="AO51" s="313"/>
      <c r="AP51" s="313"/>
      <c r="AQ51" s="313"/>
      <c r="AR51" s="313"/>
      <c r="AS51" s="313"/>
      <c r="AT51" s="312"/>
      <c r="AU51" s="4"/>
      <c r="AV51" s="4"/>
      <c r="AW51" s="4"/>
      <c r="AX51" s="4"/>
      <c r="AY51" s="4"/>
      <c r="AZ51" s="4"/>
      <c r="BA51" s="4"/>
      <c r="BB51" s="4"/>
      <c r="BC51" s="4"/>
      <c r="BD51" s="4"/>
      <c r="BE51" s="4"/>
      <c r="BF51" s="4"/>
      <c r="BG51" s="4"/>
      <c r="BH51" s="4"/>
      <c r="BI51" s="4"/>
      <c r="BJ51" s="4"/>
      <c r="BK51" s="4"/>
      <c r="BL51" s="4"/>
      <c r="BM51" s="4"/>
      <c r="BN51" s="4"/>
      <c r="BO51" s="4"/>
      <c r="BP51" s="4"/>
      <c r="BQ51" s="4"/>
      <c r="BR51" s="4"/>
      <c r="BS51" s="4"/>
    </row>
    <row r="52" spans="1:71" ht="12" customHeight="1" x14ac:dyDescent="0.2">
      <c r="A52" s="2698"/>
      <c r="B52" s="2699"/>
      <c r="C52" s="2699"/>
      <c r="D52" s="2699"/>
      <c r="E52" s="2699"/>
      <c r="F52" s="2699"/>
      <c r="G52" s="2699"/>
      <c r="H52" s="2699"/>
      <c r="I52" s="2699"/>
      <c r="J52" s="2699"/>
      <c r="K52" s="2699"/>
      <c r="L52" s="2699"/>
      <c r="M52" s="2699"/>
      <c r="N52" s="2699"/>
      <c r="O52" s="2699"/>
      <c r="P52" s="2699"/>
      <c r="Q52" s="2699"/>
      <c r="R52" s="2699"/>
      <c r="S52" s="2699"/>
      <c r="T52" s="2699"/>
      <c r="U52" s="2699"/>
      <c r="V52" s="2699"/>
      <c r="W52" s="2699"/>
      <c r="X52" s="2699"/>
      <c r="Y52" s="2699"/>
      <c r="Z52" s="2699"/>
      <c r="AA52" s="2699"/>
      <c r="AB52" s="2699"/>
      <c r="AC52" s="2699"/>
      <c r="AD52" s="2699"/>
      <c r="AE52" s="2699"/>
      <c r="AF52" s="2699"/>
      <c r="AG52" s="2699"/>
      <c r="AH52" s="2699"/>
      <c r="AI52" s="2700"/>
      <c r="AJ52" s="4"/>
      <c r="AK52" s="139"/>
      <c r="AL52" s="313"/>
      <c r="AM52" s="313"/>
      <c r="AN52" s="313"/>
      <c r="AO52" s="313"/>
      <c r="AP52" s="313"/>
      <c r="AQ52" s="313"/>
      <c r="AR52" s="313"/>
      <c r="AS52" s="313"/>
      <c r="AT52" s="312"/>
      <c r="AU52" s="4"/>
      <c r="AV52" s="4"/>
      <c r="AW52" s="4"/>
      <c r="AX52" s="4"/>
      <c r="AY52" s="4"/>
      <c r="AZ52" s="4"/>
      <c r="BA52" s="4"/>
      <c r="BB52" s="4"/>
      <c r="BC52" s="4"/>
      <c r="BD52" s="4"/>
      <c r="BE52" s="4"/>
      <c r="BF52" s="4"/>
      <c r="BG52" s="4"/>
      <c r="BH52" s="4"/>
      <c r="BI52" s="4"/>
      <c r="BJ52" s="4"/>
      <c r="BK52" s="4"/>
      <c r="BL52" s="4"/>
      <c r="BM52" s="4"/>
      <c r="BN52" s="4"/>
      <c r="BO52" s="4"/>
      <c r="BP52" s="4"/>
      <c r="BQ52" s="4"/>
      <c r="BR52" s="4"/>
      <c r="BS52" s="4"/>
    </row>
    <row r="53" spans="1:71" ht="12" customHeight="1" x14ac:dyDescent="0.2">
      <c r="A53" s="2698"/>
      <c r="B53" s="2699"/>
      <c r="C53" s="2699"/>
      <c r="D53" s="2699"/>
      <c r="E53" s="2699"/>
      <c r="F53" s="2699"/>
      <c r="G53" s="2699"/>
      <c r="H53" s="2699"/>
      <c r="I53" s="2699"/>
      <c r="J53" s="2699"/>
      <c r="K53" s="2699"/>
      <c r="L53" s="2699"/>
      <c r="M53" s="2699"/>
      <c r="N53" s="2699"/>
      <c r="O53" s="2699"/>
      <c r="P53" s="2699"/>
      <c r="Q53" s="2699"/>
      <c r="R53" s="2699"/>
      <c r="S53" s="2699"/>
      <c r="T53" s="2699"/>
      <c r="U53" s="2699"/>
      <c r="V53" s="2699"/>
      <c r="W53" s="2699"/>
      <c r="X53" s="2699"/>
      <c r="Y53" s="2699"/>
      <c r="Z53" s="2699"/>
      <c r="AA53" s="2699"/>
      <c r="AB53" s="2699"/>
      <c r="AC53" s="2699"/>
      <c r="AD53" s="2699"/>
      <c r="AE53" s="2699"/>
      <c r="AF53" s="2699"/>
      <c r="AG53" s="2699"/>
      <c r="AH53" s="2699"/>
      <c r="AI53" s="2700"/>
      <c r="AJ53" s="4"/>
      <c r="AK53" s="139"/>
      <c r="AL53" s="313"/>
      <c r="AM53" s="313"/>
      <c r="AN53" s="313"/>
      <c r="AO53" s="313"/>
      <c r="AP53" s="313"/>
      <c r="AQ53" s="313"/>
      <c r="AR53" s="313"/>
      <c r="AS53" s="313"/>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row>
    <row r="54" spans="1:71" ht="12" customHeight="1" x14ac:dyDescent="0.2">
      <c r="A54" s="2698"/>
      <c r="B54" s="2699"/>
      <c r="C54" s="2699"/>
      <c r="D54" s="2699"/>
      <c r="E54" s="2699"/>
      <c r="F54" s="2699"/>
      <c r="G54" s="2699"/>
      <c r="H54" s="2699"/>
      <c r="I54" s="2699"/>
      <c r="J54" s="2699"/>
      <c r="K54" s="2699"/>
      <c r="L54" s="2699"/>
      <c r="M54" s="2699"/>
      <c r="N54" s="2699"/>
      <c r="O54" s="2699"/>
      <c r="P54" s="2699"/>
      <c r="Q54" s="2699"/>
      <c r="R54" s="2699"/>
      <c r="S54" s="2699"/>
      <c r="T54" s="2699"/>
      <c r="U54" s="2699"/>
      <c r="V54" s="2699"/>
      <c r="W54" s="2699"/>
      <c r="X54" s="2699"/>
      <c r="Y54" s="2699"/>
      <c r="Z54" s="2699"/>
      <c r="AA54" s="2699"/>
      <c r="AB54" s="2699"/>
      <c r="AC54" s="2699"/>
      <c r="AD54" s="2699"/>
      <c r="AE54" s="2699"/>
      <c r="AF54" s="2699"/>
      <c r="AG54" s="2699"/>
      <c r="AH54" s="2699"/>
      <c r="AI54" s="2700"/>
      <c r="AJ54" s="4"/>
      <c r="AK54" s="139"/>
      <c r="AL54" s="313"/>
      <c r="AM54" s="313"/>
      <c r="AN54" s="313"/>
      <c r="AO54" s="313"/>
      <c r="AP54" s="313"/>
      <c r="AQ54" s="313"/>
      <c r="AR54" s="313"/>
      <c r="AS54" s="313"/>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row>
    <row r="55" spans="1:71" ht="12" customHeight="1" x14ac:dyDescent="0.2">
      <c r="A55" s="2698"/>
      <c r="B55" s="2699"/>
      <c r="C55" s="2699"/>
      <c r="D55" s="2699"/>
      <c r="E55" s="2699"/>
      <c r="F55" s="2699"/>
      <c r="G55" s="2699"/>
      <c r="H55" s="2699"/>
      <c r="I55" s="2699"/>
      <c r="J55" s="2699"/>
      <c r="K55" s="2699"/>
      <c r="L55" s="2699"/>
      <c r="M55" s="2699"/>
      <c r="N55" s="2699"/>
      <c r="O55" s="2699"/>
      <c r="P55" s="2699"/>
      <c r="Q55" s="2699"/>
      <c r="R55" s="2699"/>
      <c r="S55" s="2699"/>
      <c r="T55" s="2699"/>
      <c r="U55" s="2699"/>
      <c r="V55" s="2699"/>
      <c r="W55" s="2699"/>
      <c r="X55" s="2699"/>
      <c r="Y55" s="2699"/>
      <c r="Z55" s="2699"/>
      <c r="AA55" s="2699"/>
      <c r="AB55" s="2699"/>
      <c r="AC55" s="2699"/>
      <c r="AD55" s="2699"/>
      <c r="AE55" s="2699"/>
      <c r="AF55" s="2699"/>
      <c r="AG55" s="2699"/>
      <c r="AH55" s="2699"/>
      <c r="AI55" s="2700"/>
      <c r="AJ55" s="4"/>
      <c r="AK55" s="139"/>
      <c r="AL55" s="313"/>
      <c r="AM55" s="313"/>
      <c r="AN55" s="313"/>
      <c r="AO55" s="313"/>
      <c r="AP55" s="313"/>
      <c r="AQ55" s="313"/>
      <c r="AR55" s="313"/>
      <c r="AS55" s="313"/>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row>
    <row r="56" spans="1:71" ht="12" customHeight="1" x14ac:dyDescent="0.2">
      <c r="A56" s="2698"/>
      <c r="B56" s="2699"/>
      <c r="C56" s="2699"/>
      <c r="D56" s="2699"/>
      <c r="E56" s="2699"/>
      <c r="F56" s="2699"/>
      <c r="G56" s="2699"/>
      <c r="H56" s="2699"/>
      <c r="I56" s="2699"/>
      <c r="J56" s="2699"/>
      <c r="K56" s="2699"/>
      <c r="L56" s="2699"/>
      <c r="M56" s="2699"/>
      <c r="N56" s="2699"/>
      <c r="O56" s="2699"/>
      <c r="P56" s="2699"/>
      <c r="Q56" s="2699"/>
      <c r="R56" s="2699"/>
      <c r="S56" s="2699"/>
      <c r="T56" s="2699"/>
      <c r="U56" s="2699"/>
      <c r="V56" s="2699"/>
      <c r="W56" s="2699"/>
      <c r="X56" s="2699"/>
      <c r="Y56" s="2699"/>
      <c r="Z56" s="2699"/>
      <c r="AA56" s="2699"/>
      <c r="AB56" s="2699"/>
      <c r="AC56" s="2699"/>
      <c r="AD56" s="2699"/>
      <c r="AE56" s="2699"/>
      <c r="AF56" s="2699"/>
      <c r="AG56" s="2699"/>
      <c r="AH56" s="2699"/>
      <c r="AI56" s="2700"/>
      <c r="AJ56" s="4"/>
      <c r="AK56" s="139"/>
      <c r="AL56" s="313"/>
      <c r="AM56" s="313"/>
      <c r="AN56" s="313"/>
      <c r="AO56" s="313"/>
      <c r="AP56" s="313"/>
      <c r="AQ56" s="313"/>
      <c r="AR56" s="313"/>
      <c r="AS56" s="313"/>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row>
    <row r="57" spans="1:71" ht="12" customHeight="1" x14ac:dyDescent="0.2">
      <c r="A57" s="2698"/>
      <c r="B57" s="2699"/>
      <c r="C57" s="2699"/>
      <c r="D57" s="2699"/>
      <c r="E57" s="2699"/>
      <c r="F57" s="2699"/>
      <c r="G57" s="2699"/>
      <c r="H57" s="2699"/>
      <c r="I57" s="2699"/>
      <c r="J57" s="2699"/>
      <c r="K57" s="2699"/>
      <c r="L57" s="2699"/>
      <c r="M57" s="2699"/>
      <c r="N57" s="2699"/>
      <c r="O57" s="2699"/>
      <c r="P57" s="2699"/>
      <c r="Q57" s="2699"/>
      <c r="R57" s="2699"/>
      <c r="S57" s="2699"/>
      <c r="T57" s="2699"/>
      <c r="U57" s="2699"/>
      <c r="V57" s="2699"/>
      <c r="W57" s="2699"/>
      <c r="X57" s="2699"/>
      <c r="Y57" s="2699"/>
      <c r="Z57" s="2699"/>
      <c r="AA57" s="2699"/>
      <c r="AB57" s="2699"/>
      <c r="AC57" s="2699"/>
      <c r="AD57" s="2699"/>
      <c r="AE57" s="2699"/>
      <c r="AF57" s="2699"/>
      <c r="AG57" s="2699"/>
      <c r="AH57" s="2699"/>
      <c r="AI57" s="2700"/>
      <c r="AJ57" s="4"/>
      <c r="AK57" s="139"/>
      <c r="AL57" s="313"/>
      <c r="AM57" s="313"/>
      <c r="AN57" s="313"/>
      <c r="AO57" s="313"/>
      <c r="AP57" s="313"/>
      <c r="AQ57" s="313"/>
      <c r="AR57" s="313"/>
      <c r="AS57" s="313"/>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row>
    <row r="58" spans="1:71" ht="12" customHeight="1" thickBot="1" x14ac:dyDescent="0.25">
      <c r="A58" s="2701"/>
      <c r="B58" s="2702"/>
      <c r="C58" s="2702"/>
      <c r="D58" s="2702"/>
      <c r="E58" s="2702"/>
      <c r="F58" s="2702"/>
      <c r="G58" s="2702"/>
      <c r="H58" s="2702"/>
      <c r="I58" s="2702"/>
      <c r="J58" s="2702"/>
      <c r="K58" s="2702"/>
      <c r="L58" s="2702"/>
      <c r="M58" s="2702"/>
      <c r="N58" s="2702"/>
      <c r="O58" s="2702"/>
      <c r="P58" s="2702"/>
      <c r="Q58" s="2702"/>
      <c r="R58" s="2702"/>
      <c r="S58" s="2702"/>
      <c r="T58" s="2702"/>
      <c r="U58" s="2702"/>
      <c r="V58" s="2702"/>
      <c r="W58" s="2702"/>
      <c r="X58" s="2702"/>
      <c r="Y58" s="2702"/>
      <c r="Z58" s="2702"/>
      <c r="AA58" s="2702"/>
      <c r="AB58" s="2702"/>
      <c r="AC58" s="2702"/>
      <c r="AD58" s="2702"/>
      <c r="AE58" s="2702"/>
      <c r="AF58" s="2702"/>
      <c r="AG58" s="2702"/>
      <c r="AH58" s="2702"/>
      <c r="AI58" s="2703"/>
      <c r="AJ58" s="4"/>
      <c r="AK58" s="139"/>
      <c r="AL58" s="313"/>
      <c r="AM58" s="313"/>
      <c r="AN58" s="313"/>
      <c r="AO58" s="313"/>
      <c r="AP58" s="313"/>
      <c r="AQ58" s="313"/>
      <c r="AR58" s="313"/>
      <c r="AS58" s="313"/>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row>
    <row r="59" spans="1:71" ht="12" customHeight="1" x14ac:dyDescent="0.2">
      <c r="A59" s="6"/>
      <c r="B59" s="24" t="s">
        <v>39</v>
      </c>
      <c r="C59" s="6"/>
      <c r="D59" s="6"/>
      <c r="E59" s="6"/>
      <c r="F59" s="6"/>
      <c r="G59" s="6"/>
      <c r="H59" s="6"/>
      <c r="I59" s="6"/>
      <c r="J59" s="6"/>
      <c r="K59" s="6"/>
      <c r="L59" s="6"/>
      <c r="M59" s="6"/>
      <c r="N59" s="6"/>
      <c r="O59" s="6"/>
      <c r="P59" s="6"/>
      <c r="Q59" s="6"/>
      <c r="R59" s="6"/>
      <c r="S59" s="6"/>
      <c r="T59" s="6"/>
      <c r="U59" s="6"/>
      <c r="V59" s="6"/>
      <c r="W59" s="6"/>
      <c r="X59" s="6"/>
      <c r="Y59" s="6"/>
      <c r="Z59" s="6"/>
      <c r="AA59" s="6"/>
      <c r="AB59" s="6"/>
      <c r="AC59" s="6"/>
      <c r="AD59" s="6"/>
      <c r="AE59" s="6"/>
      <c r="AF59" s="6"/>
      <c r="AG59" s="6"/>
      <c r="AH59" s="6"/>
      <c r="AI59" s="6"/>
      <c r="AJ59" s="4"/>
      <c r="AK59" s="139"/>
      <c r="AL59" s="313"/>
      <c r="AM59" s="313"/>
      <c r="AN59" s="313"/>
      <c r="AO59" s="313"/>
      <c r="AP59" s="313"/>
      <c r="AQ59" s="313"/>
      <c r="AR59" s="313"/>
      <c r="AS59" s="313"/>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row>
    <row r="60" spans="1:71" ht="12" customHeight="1" x14ac:dyDescent="0.2">
      <c r="A60" s="23"/>
      <c r="B60" s="876"/>
      <c r="C60" s="876"/>
      <c r="D60" s="876"/>
      <c r="E60" s="876"/>
      <c r="F60" s="876"/>
      <c r="G60" s="876"/>
      <c r="H60" s="876"/>
      <c r="I60" s="876"/>
      <c r="J60" s="876"/>
      <c r="K60" s="876"/>
      <c r="L60" s="876"/>
      <c r="M60" s="876"/>
      <c r="N60" s="876"/>
      <c r="O60" s="876"/>
      <c r="P60" s="876"/>
      <c r="Q60" s="876"/>
      <c r="R60" s="876"/>
      <c r="S60" s="876"/>
      <c r="T60" s="876"/>
      <c r="U60" s="876"/>
      <c r="V60" s="876"/>
      <c r="W60" s="876"/>
      <c r="X60" s="876"/>
      <c r="Y60" s="876"/>
      <c r="Z60" s="876"/>
      <c r="AA60" s="876"/>
      <c r="AB60" s="876"/>
      <c r="AC60" s="876"/>
      <c r="AD60" s="876"/>
      <c r="AE60" s="876"/>
      <c r="AF60" s="876"/>
      <c r="AG60" s="876"/>
      <c r="AH60" s="876"/>
      <c r="AI60" s="876"/>
      <c r="AJ60" s="4"/>
      <c r="AK60" s="139"/>
      <c r="AL60" s="313"/>
      <c r="AM60" s="313"/>
      <c r="AN60" s="313"/>
      <c r="AO60" s="313"/>
      <c r="AP60" s="313"/>
      <c r="AQ60" s="313"/>
      <c r="AR60" s="313"/>
      <c r="AS60" s="313"/>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row>
    <row r="61" spans="1:71" ht="12" customHeight="1" x14ac:dyDescent="0.2">
      <c r="A61" s="23"/>
      <c r="B61" s="876"/>
      <c r="C61" s="876"/>
      <c r="D61" s="876"/>
      <c r="E61" s="876"/>
      <c r="F61" s="876"/>
      <c r="G61" s="876"/>
      <c r="H61" s="876"/>
      <c r="I61" s="876"/>
      <c r="J61" s="876"/>
      <c r="K61" s="876"/>
      <c r="L61" s="876"/>
      <c r="M61" s="876"/>
      <c r="N61" s="876"/>
      <c r="O61" s="876"/>
      <c r="P61" s="876"/>
      <c r="Q61" s="876"/>
      <c r="R61" s="876"/>
      <c r="S61" s="876"/>
      <c r="T61" s="876"/>
      <c r="U61" s="876"/>
      <c r="V61" s="876"/>
      <c r="W61" s="876"/>
      <c r="X61" s="876"/>
      <c r="Y61" s="876"/>
      <c r="Z61" s="876"/>
      <c r="AA61" s="876"/>
      <c r="AB61" s="876"/>
      <c r="AC61" s="876"/>
      <c r="AD61" s="876"/>
      <c r="AE61" s="876"/>
      <c r="AF61" s="876"/>
      <c r="AG61" s="876"/>
      <c r="AH61" s="876"/>
      <c r="AI61" s="876"/>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row>
    <row r="62" spans="1:71" ht="12" customHeight="1" x14ac:dyDescent="0.2">
      <c r="A62" s="23"/>
      <c r="B62" s="876"/>
      <c r="C62" s="876"/>
      <c r="D62" s="876"/>
      <c r="E62" s="876"/>
      <c r="F62" s="876"/>
      <c r="G62" s="876"/>
      <c r="H62" s="876"/>
      <c r="I62" s="876"/>
      <c r="J62" s="876"/>
      <c r="K62" s="876"/>
      <c r="L62" s="876"/>
      <c r="M62" s="876"/>
      <c r="N62" s="876"/>
      <c r="O62" s="876"/>
      <c r="P62" s="876"/>
      <c r="Q62" s="876"/>
      <c r="R62" s="876"/>
      <c r="S62" s="876"/>
      <c r="T62" s="876"/>
      <c r="U62" s="876"/>
      <c r="V62" s="876"/>
      <c r="W62" s="876"/>
      <c r="X62" s="876"/>
      <c r="Y62" s="876"/>
      <c r="Z62" s="876"/>
      <c r="AA62" s="876"/>
      <c r="AB62" s="876"/>
      <c r="AC62" s="876"/>
      <c r="AD62" s="876"/>
      <c r="AE62" s="876"/>
      <c r="AF62" s="876"/>
      <c r="AG62" s="876"/>
      <c r="AH62" s="876"/>
      <c r="AI62" s="876"/>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row>
  </sheetData>
  <sheetProtection sheet="1" objects="1" scenarios="1" selectLockedCells="1"/>
  <mergeCells count="8">
    <mergeCell ref="A9:AI58"/>
    <mergeCell ref="B61:AI61"/>
    <mergeCell ref="B62:AI62"/>
    <mergeCell ref="B60:AI60"/>
    <mergeCell ref="AJ1:BS1"/>
    <mergeCell ref="A7:E7"/>
    <mergeCell ref="F7:P7"/>
    <mergeCell ref="M5:AI5"/>
  </mergeCells>
  <conditionalFormatting sqref="F7:P7">
    <cfRule type="containsBlanks" dxfId="0" priority="1">
      <formula>LEN(TRIM(F7))=0</formula>
    </cfRule>
  </conditionalFormatting>
  <dataValidations count="1">
    <dataValidation type="list" allowBlank="1" showInputMessage="1" showErrorMessage="1" sqref="A60:A62" xr:uid="{00000000-0002-0000-2000-000000000000}">
      <formula1>"GS"</formula1>
    </dataValidation>
  </dataValidations>
  <printOptions horizontalCentered="1"/>
  <pageMargins left="0.75" right="0.5" top="0.25" bottom="0.5" header="0" footer="0.25"/>
  <pageSetup scale="97" orientation="portrait" r:id="rId1"/>
  <headerFooter scaleWithDoc="0">
    <oddHeader>&amp;L&amp;6&amp;K00+000&amp;A</oddHeader>
    <oddFooter>&amp;C&amp;8&amp;K002060© 2016 - 2021 Campos Engineering, Inc.</oddFooter>
  </headerFooter>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5255D-BBDB-4A07-986D-DAF2B25E5450}">
  <sheetPr codeName="Sheet55"/>
  <dimension ref="A1"/>
  <sheetViews>
    <sheetView workbookViewId="0"/>
  </sheetViews>
  <sheetFormatPr defaultRowHeight="15" x14ac:dyDescent="0.25"/>
  <sheetData/>
  <sheetProtection sheet="1" objects="1" scenarios="1"/>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2"/>
  <dimension ref="A1:T2006"/>
  <sheetViews>
    <sheetView zoomScale="85" zoomScaleNormal="85" workbookViewId="0">
      <selection sqref="A1:C1"/>
    </sheetView>
  </sheetViews>
  <sheetFormatPr defaultColWidth="8.85546875" defaultRowHeight="12.75" outlineLevelRow="1" x14ac:dyDescent="0.2"/>
  <cols>
    <col min="1" max="2" width="30.42578125" style="410" customWidth="1"/>
    <col min="3" max="3" width="11.7109375" style="413" customWidth="1"/>
    <col min="4" max="4" width="10.85546875" style="413" customWidth="1"/>
    <col min="5" max="5" width="14.7109375" style="410" customWidth="1"/>
    <col min="6" max="6" width="12.28515625" style="410" customWidth="1"/>
    <col min="7" max="7" width="16.85546875" style="410" customWidth="1"/>
    <col min="8" max="8" width="20.28515625" style="410" customWidth="1"/>
    <col min="9" max="9" width="22.7109375" style="410" customWidth="1"/>
    <col min="10" max="10" width="8.7109375" style="410" bestFit="1" customWidth="1"/>
    <col min="11" max="11" width="42" style="410" customWidth="1"/>
    <col min="12" max="12" width="8.7109375" style="410" bestFit="1" customWidth="1"/>
    <col min="13" max="13" width="26.140625" style="410" customWidth="1"/>
    <col min="14" max="14" width="8.7109375" style="410" customWidth="1"/>
    <col min="15" max="15" width="13.5703125" style="472" bestFit="1" customWidth="1"/>
    <col min="16" max="16" width="10.5703125" style="410" customWidth="1"/>
    <col min="17" max="17" width="23.7109375" style="410" customWidth="1"/>
    <col min="18" max="18" width="4.28515625" style="410" customWidth="1"/>
    <col min="19" max="19" width="27.42578125" style="410" customWidth="1"/>
    <col min="20" max="20" width="66.5703125" style="410" customWidth="1"/>
    <col min="21" max="16384" width="8.85546875" style="410"/>
  </cols>
  <sheetData>
    <row r="1" spans="1:20" s="402" customFormat="1" ht="15.75" x14ac:dyDescent="0.25">
      <c r="A1" s="407" t="s">
        <v>725</v>
      </c>
      <c r="B1" s="407" t="s">
        <v>173</v>
      </c>
      <c r="C1" s="408" t="s">
        <v>731</v>
      </c>
      <c r="D1" s="408" t="s">
        <v>732</v>
      </c>
      <c r="E1" s="407" t="s">
        <v>733</v>
      </c>
      <c r="F1" s="407" t="s">
        <v>776</v>
      </c>
      <c r="G1" s="407" t="s">
        <v>734</v>
      </c>
      <c r="H1" s="407" t="s">
        <v>735</v>
      </c>
      <c r="I1" s="407" t="s">
        <v>736</v>
      </c>
      <c r="J1" s="407" t="s">
        <v>737</v>
      </c>
      <c r="K1" s="407" t="s">
        <v>738</v>
      </c>
      <c r="L1" s="407" t="s">
        <v>739</v>
      </c>
      <c r="M1" s="407" t="s">
        <v>740</v>
      </c>
      <c r="N1" s="407" t="s">
        <v>741</v>
      </c>
      <c r="O1" s="469" t="s">
        <v>742</v>
      </c>
      <c r="P1" s="407" t="s">
        <v>726</v>
      </c>
      <c r="Q1" s="407" t="s">
        <v>743</v>
      </c>
      <c r="R1" s="407" t="s">
        <v>744</v>
      </c>
      <c r="S1" s="407" t="s">
        <v>745</v>
      </c>
      <c r="T1" s="407"/>
    </row>
    <row r="2" spans="1:20" x14ac:dyDescent="0.2">
      <c r="A2" s="409"/>
      <c r="B2" s="467" t="s">
        <v>746</v>
      </c>
      <c r="C2" s="468"/>
      <c r="D2" s="468"/>
      <c r="E2" s="467"/>
      <c r="F2" s="466" t="s">
        <v>746</v>
      </c>
      <c r="G2" s="415" t="s">
        <v>746</v>
      </c>
      <c r="H2" s="415" t="s">
        <v>746</v>
      </c>
      <c r="I2" s="415" t="s">
        <v>746</v>
      </c>
      <c r="J2" s="409" t="e">
        <f ca="1">SUM(CHILDREN())</f>
        <v>#NAME?</v>
      </c>
      <c r="K2" s="415" t="s">
        <v>746</v>
      </c>
      <c r="L2" s="409" t="e">
        <f ca="1">SUM(CHILDREN())</f>
        <v>#NAME?</v>
      </c>
      <c r="M2" s="415" t="s">
        <v>746</v>
      </c>
      <c r="N2" s="409" t="e">
        <f t="shared" ref="N2:P3" ca="1" si="0">SUM(CHILDREN())</f>
        <v>#NAME?</v>
      </c>
      <c r="O2" s="470" t="e">
        <f ca="1">AVGW(CHILDREN(), CHILDREN(P2))</f>
        <v>#NAME?</v>
      </c>
      <c r="P2" s="409" t="e">
        <f t="shared" ca="1" si="0"/>
        <v>#NAME?</v>
      </c>
      <c r="Q2" s="409" t="e">
        <f ca="1">ROUND(P2 * O2, 0) + " / " + ROUND(P2, 0)</f>
        <v>#NAME?</v>
      </c>
      <c r="R2" s="409">
        <v>0</v>
      </c>
      <c r="S2" s="415" t="s">
        <v>746</v>
      </c>
      <c r="T2" s="466"/>
    </row>
    <row r="3" spans="1:20" x14ac:dyDescent="0.2">
      <c r="A3" s="411" t="s">
        <v>747</v>
      </c>
      <c r="B3" s="412" t="s">
        <v>746</v>
      </c>
      <c r="C3" s="412" t="s">
        <v>748</v>
      </c>
      <c r="D3" s="412" t="s">
        <v>748</v>
      </c>
      <c r="E3" s="412" t="s">
        <v>746</v>
      </c>
      <c r="F3" s="412" t="s">
        <v>746</v>
      </c>
      <c r="G3" s="412" t="s">
        <v>746</v>
      </c>
      <c r="H3" s="412" t="s">
        <v>746</v>
      </c>
      <c r="I3" s="412" t="s">
        <v>746</v>
      </c>
      <c r="J3" s="411" t="e">
        <f ca="1">SUM(CHILDREN())</f>
        <v>#NAME?</v>
      </c>
      <c r="K3" s="412" t="s">
        <v>746</v>
      </c>
      <c r="L3" s="411" t="e">
        <f ca="1">SUM(CHILDREN())</f>
        <v>#NAME?</v>
      </c>
      <c r="M3" s="412" t="s">
        <v>746</v>
      </c>
      <c r="N3" s="411" t="e">
        <f t="shared" ca="1" si="0"/>
        <v>#NAME?</v>
      </c>
      <c r="O3" s="471" t="e">
        <f ca="1">ROUND(AVGW(CHILDREN(O3), CHILDREN(P3)), 3)</f>
        <v>#NAME?</v>
      </c>
      <c r="P3" s="411" t="e">
        <f t="shared" ca="1" si="0"/>
        <v>#NAME?</v>
      </c>
      <c r="Q3" s="411" t="e">
        <f ca="1">SUMIF(CHILDREN(I3), 1, CHILDREN(P3)) + " / " + P3</f>
        <v>#NAME?</v>
      </c>
      <c r="R3" s="411">
        <v>0</v>
      </c>
      <c r="S3" s="412" t="s">
        <v>746</v>
      </c>
      <c r="T3" s="417"/>
    </row>
    <row r="4" spans="1:20" outlineLevel="1" x14ac:dyDescent="0.2">
      <c r="A4" s="410" t="s">
        <v>763</v>
      </c>
      <c r="F4" s="465" t="s">
        <v>99</v>
      </c>
      <c r="G4" s="465" t="s">
        <v>99</v>
      </c>
      <c r="H4" s="465" t="s">
        <v>99</v>
      </c>
      <c r="I4" s="410" t="b">
        <v>0</v>
      </c>
      <c r="K4" s="465" t="s">
        <v>99</v>
      </c>
      <c r="L4" s="465"/>
      <c r="M4" s="465" t="s">
        <v>99</v>
      </c>
      <c r="N4" s="465"/>
      <c r="O4" s="472" t="e">
        <f t="shared" ref="O4:O10" si="1">SUM(IF(I4 = 1, 1, 0) * J4, IF(K4 = 1, 1, 0) * L4, IF(M4 = 1, 1, 0) * N4) / P4</f>
        <v>#DIV/0!</v>
      </c>
      <c r="P4" s="410">
        <f t="shared" ref="P4:P10" si="2">SUM(J4, L4, N4)</f>
        <v>0</v>
      </c>
      <c r="Q4" s="410" t="e">
        <f t="shared" ref="Q4:Q10" si="3">SUM(IF(I4 = 1, 1, 0) * J4, IF(K4 = 1, 1, 0) * L4, IF(M4 = 1, 1, 0) * N4) + " / " + P4</f>
        <v>#VALUE!</v>
      </c>
      <c r="R4" s="410">
        <v>0</v>
      </c>
      <c r="S4" s="410" t="str">
        <f t="shared" ref="S4:S10" si="4">IF(AND(G4= 1, H4 = 0, I4= 0, K4= 0, M4= 0), "1. Not Yet Tested", IF(AND(G4= 0, H4 = 1, I4= 0, K4= 0, M4= 0), "2. Ready for Testing", IF(AND(G4= 0, H4 = 1, I4= 1, K4= 0, M4= 0), "3. Test/Task Complete", IF(AND(G4= 0, H4 = 1, I4= 1, K4= 1, M4= 0), "4. Sheet Complete &amp; Uploaded to Svr.", IF(AND(G4= 0, H4 = 1, I4= 1, K4= 1, M4= 1), "5. Sheet Ready for Report", "Unclassified? Y/N Out of Order?")))))</f>
        <v>Unclassified? Y/N Out of Order?</v>
      </c>
      <c r="T4" s="416"/>
    </row>
    <row r="5" spans="1:20" outlineLevel="1" x14ac:dyDescent="0.2">
      <c r="A5" s="410" t="s">
        <v>764</v>
      </c>
      <c r="F5" s="465" t="s">
        <v>99</v>
      </c>
      <c r="G5" s="465" t="s">
        <v>99</v>
      </c>
      <c r="H5" s="465" t="s">
        <v>99</v>
      </c>
      <c r="I5" s="410" t="b">
        <v>0</v>
      </c>
      <c r="K5" s="465" t="s">
        <v>99</v>
      </c>
      <c r="L5" s="465"/>
      <c r="M5" s="465" t="s">
        <v>99</v>
      </c>
      <c r="N5" s="465"/>
      <c r="O5" s="472" t="e">
        <f t="shared" si="1"/>
        <v>#DIV/0!</v>
      </c>
      <c r="P5" s="410">
        <f t="shared" si="2"/>
        <v>0</v>
      </c>
      <c r="Q5" s="410" t="e">
        <f t="shared" si="3"/>
        <v>#VALUE!</v>
      </c>
      <c r="R5" s="410">
        <v>0</v>
      </c>
      <c r="S5" s="410" t="str">
        <f t="shared" si="4"/>
        <v>Unclassified? Y/N Out of Order?</v>
      </c>
      <c r="T5" s="416"/>
    </row>
    <row r="6" spans="1:20" outlineLevel="1" x14ac:dyDescent="0.2">
      <c r="A6" s="410" t="s">
        <v>765</v>
      </c>
      <c r="F6" s="465" t="s">
        <v>99</v>
      </c>
      <c r="G6" s="465" t="s">
        <v>99</v>
      </c>
      <c r="H6" s="465" t="s">
        <v>99</v>
      </c>
      <c r="I6" s="410" t="b">
        <v>0</v>
      </c>
      <c r="K6" s="465" t="s">
        <v>99</v>
      </c>
      <c r="L6" s="465"/>
      <c r="M6" s="465" t="s">
        <v>99</v>
      </c>
      <c r="N6" s="465"/>
      <c r="O6" s="472" t="e">
        <f t="shared" si="1"/>
        <v>#DIV/0!</v>
      </c>
      <c r="P6" s="410">
        <f t="shared" si="2"/>
        <v>0</v>
      </c>
      <c r="Q6" s="410" t="e">
        <f t="shared" si="3"/>
        <v>#VALUE!</v>
      </c>
      <c r="R6" s="410">
        <v>0</v>
      </c>
      <c r="S6" s="410" t="str">
        <f t="shared" si="4"/>
        <v>Unclassified? Y/N Out of Order?</v>
      </c>
      <c r="T6" s="416"/>
    </row>
    <row r="7" spans="1:20" outlineLevel="1" x14ac:dyDescent="0.2">
      <c r="A7" s="410" t="s">
        <v>766</v>
      </c>
      <c r="F7" s="465" t="s">
        <v>99</v>
      </c>
      <c r="G7" s="465" t="s">
        <v>99</v>
      </c>
      <c r="H7" s="465" t="s">
        <v>99</v>
      </c>
      <c r="I7" s="410" t="b">
        <v>0</v>
      </c>
      <c r="K7" s="465" t="s">
        <v>99</v>
      </c>
      <c r="L7" s="465"/>
      <c r="M7" s="465" t="s">
        <v>99</v>
      </c>
      <c r="N7" s="465"/>
      <c r="O7" s="472" t="e">
        <f t="shared" si="1"/>
        <v>#DIV/0!</v>
      </c>
      <c r="P7" s="410">
        <f t="shared" si="2"/>
        <v>0</v>
      </c>
      <c r="Q7" s="410" t="e">
        <f t="shared" si="3"/>
        <v>#VALUE!</v>
      </c>
      <c r="R7" s="410">
        <v>0</v>
      </c>
      <c r="S7" s="410" t="str">
        <f t="shared" si="4"/>
        <v>Unclassified? Y/N Out of Order?</v>
      </c>
      <c r="T7" s="416"/>
    </row>
    <row r="8" spans="1:20" outlineLevel="1" x14ac:dyDescent="0.2">
      <c r="A8" s="410" t="s">
        <v>767</v>
      </c>
      <c r="F8" s="465" t="s">
        <v>99</v>
      </c>
      <c r="G8" s="465" t="s">
        <v>99</v>
      </c>
      <c r="H8" s="465" t="s">
        <v>99</v>
      </c>
      <c r="I8" s="410" t="b">
        <v>0</v>
      </c>
      <c r="K8" s="465" t="s">
        <v>99</v>
      </c>
      <c r="L8" s="465"/>
      <c r="M8" s="465" t="s">
        <v>99</v>
      </c>
      <c r="N8" s="465"/>
      <c r="O8" s="472" t="e">
        <f t="shared" si="1"/>
        <v>#DIV/0!</v>
      </c>
      <c r="P8" s="410">
        <f t="shared" si="2"/>
        <v>0</v>
      </c>
      <c r="Q8" s="410" t="e">
        <f t="shared" si="3"/>
        <v>#VALUE!</v>
      </c>
      <c r="R8" s="410">
        <v>0</v>
      </c>
      <c r="S8" s="410" t="str">
        <f t="shared" si="4"/>
        <v>Unclassified? Y/N Out of Order?</v>
      </c>
      <c r="T8" s="416"/>
    </row>
    <row r="9" spans="1:20" outlineLevel="1" x14ac:dyDescent="0.2">
      <c r="A9" s="410" t="s">
        <v>768</v>
      </c>
      <c r="F9" s="465" t="s">
        <v>99</v>
      </c>
      <c r="G9" s="465" t="s">
        <v>99</v>
      </c>
      <c r="H9" s="465" t="s">
        <v>99</v>
      </c>
      <c r="I9" s="410" t="b">
        <v>0</v>
      </c>
      <c r="K9" s="465" t="s">
        <v>99</v>
      </c>
      <c r="L9" s="465"/>
      <c r="M9" s="465" t="s">
        <v>99</v>
      </c>
      <c r="N9" s="465"/>
      <c r="O9" s="472" t="e">
        <f t="shared" si="1"/>
        <v>#DIV/0!</v>
      </c>
      <c r="P9" s="410">
        <f t="shared" si="2"/>
        <v>0</v>
      </c>
      <c r="Q9" s="410" t="e">
        <f t="shared" si="3"/>
        <v>#VALUE!</v>
      </c>
      <c r="R9" s="410">
        <v>0</v>
      </c>
      <c r="S9" s="410" t="str">
        <f t="shared" si="4"/>
        <v>Unclassified? Y/N Out of Order?</v>
      </c>
      <c r="T9" s="416"/>
    </row>
    <row r="10" spans="1:20" outlineLevel="1" x14ac:dyDescent="0.2">
      <c r="A10" s="410" t="s">
        <v>769</v>
      </c>
      <c r="F10" s="465" t="s">
        <v>99</v>
      </c>
      <c r="G10" s="465" t="s">
        <v>99</v>
      </c>
      <c r="H10" s="465" t="s">
        <v>99</v>
      </c>
      <c r="I10" s="410" t="b">
        <v>0</v>
      </c>
      <c r="K10" s="465" t="s">
        <v>99</v>
      </c>
      <c r="L10" s="465"/>
      <c r="M10" s="465" t="s">
        <v>99</v>
      </c>
      <c r="N10" s="465"/>
      <c r="O10" s="472" t="e">
        <f t="shared" si="1"/>
        <v>#DIV/0!</v>
      </c>
      <c r="P10" s="410">
        <f t="shared" si="2"/>
        <v>0</v>
      </c>
      <c r="Q10" s="410" t="e">
        <f t="shared" si="3"/>
        <v>#VALUE!</v>
      </c>
      <c r="R10" s="410">
        <v>0</v>
      </c>
      <c r="S10" s="410" t="str">
        <f t="shared" si="4"/>
        <v>Unclassified? Y/N Out of Order?</v>
      </c>
      <c r="T10" s="416"/>
    </row>
    <row r="11" spans="1:20" outlineLevel="1" x14ac:dyDescent="0.2">
      <c r="A11" s="410" t="s">
        <v>770</v>
      </c>
      <c r="F11" s="465" t="s">
        <v>99</v>
      </c>
      <c r="G11" s="465" t="s">
        <v>99</v>
      </c>
      <c r="H11" s="465" t="s">
        <v>99</v>
      </c>
      <c r="I11" s="410" t="b">
        <v>0</v>
      </c>
      <c r="K11" s="465" t="s">
        <v>99</v>
      </c>
      <c r="L11" s="465"/>
      <c r="M11" s="465" t="s">
        <v>99</v>
      </c>
      <c r="N11" s="465"/>
      <c r="O11" s="472" t="e">
        <f t="shared" ref="O11:O73" si="5">SUM(IF(I11 = 1, 1, 0) * J11, IF(K11 = 1, 1, 0) * L11, IF(M11 = 1, 1, 0) * N11) / P11</f>
        <v>#DIV/0!</v>
      </c>
      <c r="P11" s="410">
        <f>SUM(J11, L11, N11)</f>
        <v>0</v>
      </c>
      <c r="Q11" s="410" t="e">
        <f t="shared" ref="Q11:Q73" si="6">SUM(IF(I11 = 1, 1, 0) * J11, IF(K11 = 1, 1, 0) * L11, IF(M11 = 1, 1, 0) * N11) + " / " + P11</f>
        <v>#VALUE!</v>
      </c>
      <c r="R11" s="410">
        <v>0</v>
      </c>
      <c r="S11" s="410" t="str">
        <f t="shared" ref="S11:S73" si="7">IF(AND(G11= 1, H11 = 0, I11= 0, K11= 0, M11= 0), "1. Not Yet Tested", IF(AND(G11= 0, H11 = 1, I11= 0, K11= 0, M11= 0), "2. Ready for Testing", IF(AND(G11= 0, H11 = 1, I11= 1, K11= 0, M11= 0), "3. Test/Task Complete", IF(AND(G11= 0, H11 = 1, I11= 1, K11= 1, M11= 0), "4. Sheet Complete &amp; Uploaded to Svr.", IF(AND(G11= 0, H11 = 1, I11= 1, K11= 1, M11= 1), "5. Sheet Ready for Report", "Unclassified? Y/N Out of Order?")))))</f>
        <v>Unclassified? Y/N Out of Order?</v>
      </c>
    </row>
    <row r="12" spans="1:20" x14ac:dyDescent="0.2">
      <c r="F12" s="410" t="b">
        <v>0</v>
      </c>
      <c r="G12" s="416" t="b">
        <f t="shared" ref="G12:G74" si="8">NOT(H12)</f>
        <v>1</v>
      </c>
      <c r="H12" s="410" t="b">
        <v>0</v>
      </c>
      <c r="I12" s="410" t="b">
        <v>0</v>
      </c>
      <c r="K12" s="410" t="b">
        <v>0</v>
      </c>
      <c r="L12" s="410">
        <v>0</v>
      </c>
      <c r="M12" s="410" t="b">
        <v>0</v>
      </c>
      <c r="N12" s="410">
        <v>0</v>
      </c>
      <c r="O12" s="472" t="e">
        <f t="shared" si="5"/>
        <v>#DIV/0!</v>
      </c>
      <c r="P12" s="410">
        <f>SUM(J12, L12, N12)</f>
        <v>0</v>
      </c>
      <c r="Q12" s="410" t="e">
        <f t="shared" si="6"/>
        <v>#VALUE!</v>
      </c>
      <c r="R12" s="410">
        <v>1</v>
      </c>
      <c r="S12" s="410" t="str">
        <f t="shared" si="7"/>
        <v>Unclassified? Y/N Out of Order?</v>
      </c>
    </row>
    <row r="13" spans="1:20" x14ac:dyDescent="0.2">
      <c r="F13" s="410" t="b">
        <v>0</v>
      </c>
      <c r="G13" s="416" t="b">
        <f t="shared" si="8"/>
        <v>1</v>
      </c>
      <c r="H13" s="410" t="b">
        <v>0</v>
      </c>
      <c r="I13" s="410" t="b">
        <v>0</v>
      </c>
      <c r="K13" s="410" t="b">
        <v>0</v>
      </c>
      <c r="L13" s="410">
        <v>0</v>
      </c>
      <c r="M13" s="410" t="b">
        <v>0</v>
      </c>
      <c r="N13" s="410">
        <v>0</v>
      </c>
      <c r="O13" s="472" t="e">
        <f t="shared" si="5"/>
        <v>#DIV/0!</v>
      </c>
      <c r="P13" s="410">
        <f t="shared" ref="P13:P76" si="9">SUM(J13, L13, N13)</f>
        <v>0</v>
      </c>
      <c r="Q13" s="410" t="e">
        <f t="shared" si="6"/>
        <v>#VALUE!</v>
      </c>
      <c r="R13" s="410">
        <v>1</v>
      </c>
      <c r="S13" s="410" t="str">
        <f t="shared" si="7"/>
        <v>Unclassified? Y/N Out of Order?</v>
      </c>
    </row>
    <row r="14" spans="1:20" x14ac:dyDescent="0.2">
      <c r="F14" s="410" t="b">
        <v>0</v>
      </c>
      <c r="G14" s="416" t="b">
        <f t="shared" si="8"/>
        <v>1</v>
      </c>
      <c r="H14" s="410" t="b">
        <v>0</v>
      </c>
      <c r="I14" s="410" t="b">
        <v>0</v>
      </c>
      <c r="K14" s="410" t="b">
        <v>0</v>
      </c>
      <c r="L14" s="410">
        <v>0</v>
      </c>
      <c r="M14" s="410" t="b">
        <v>0</v>
      </c>
      <c r="N14" s="410">
        <v>0</v>
      </c>
      <c r="O14" s="472" t="e">
        <f t="shared" si="5"/>
        <v>#DIV/0!</v>
      </c>
      <c r="P14" s="410">
        <f t="shared" si="9"/>
        <v>0</v>
      </c>
      <c r="Q14" s="410" t="e">
        <f t="shared" si="6"/>
        <v>#VALUE!</v>
      </c>
      <c r="R14" s="410">
        <v>1</v>
      </c>
      <c r="S14" s="410" t="str">
        <f t="shared" si="7"/>
        <v>Unclassified? Y/N Out of Order?</v>
      </c>
    </row>
    <row r="15" spans="1:20" x14ac:dyDescent="0.2">
      <c r="F15" s="410" t="b">
        <v>0</v>
      </c>
      <c r="G15" s="416" t="b">
        <f t="shared" si="8"/>
        <v>1</v>
      </c>
      <c r="H15" s="410" t="b">
        <v>0</v>
      </c>
      <c r="I15" s="410" t="b">
        <v>0</v>
      </c>
      <c r="K15" s="410" t="b">
        <v>0</v>
      </c>
      <c r="L15" s="410">
        <v>0</v>
      </c>
      <c r="M15" s="410" t="b">
        <v>0</v>
      </c>
      <c r="N15" s="410">
        <v>0</v>
      </c>
      <c r="O15" s="472" t="e">
        <f t="shared" si="5"/>
        <v>#DIV/0!</v>
      </c>
      <c r="P15" s="410">
        <f t="shared" si="9"/>
        <v>0</v>
      </c>
      <c r="Q15" s="410" t="e">
        <f t="shared" si="6"/>
        <v>#VALUE!</v>
      </c>
      <c r="R15" s="410">
        <v>1</v>
      </c>
      <c r="S15" s="410" t="str">
        <f t="shared" si="7"/>
        <v>Unclassified? Y/N Out of Order?</v>
      </c>
    </row>
    <row r="16" spans="1:20" x14ac:dyDescent="0.2">
      <c r="F16" s="410" t="b">
        <v>0</v>
      </c>
      <c r="G16" s="416" t="b">
        <f t="shared" si="8"/>
        <v>1</v>
      </c>
      <c r="H16" s="410" t="b">
        <v>0</v>
      </c>
      <c r="I16" s="410" t="b">
        <v>0</v>
      </c>
      <c r="K16" s="410" t="b">
        <v>0</v>
      </c>
      <c r="L16" s="410">
        <v>0</v>
      </c>
      <c r="M16" s="410" t="b">
        <v>0</v>
      </c>
      <c r="N16" s="410">
        <v>0</v>
      </c>
      <c r="O16" s="472" t="e">
        <f t="shared" si="5"/>
        <v>#DIV/0!</v>
      </c>
      <c r="P16" s="410">
        <f t="shared" si="9"/>
        <v>0</v>
      </c>
      <c r="Q16" s="410" t="e">
        <f t="shared" si="6"/>
        <v>#VALUE!</v>
      </c>
      <c r="R16" s="410">
        <v>1</v>
      </c>
      <c r="S16" s="410" t="str">
        <f t="shared" si="7"/>
        <v>Unclassified? Y/N Out of Order?</v>
      </c>
    </row>
    <row r="17" spans="6:19" x14ac:dyDescent="0.2">
      <c r="F17" s="410" t="b">
        <v>0</v>
      </c>
      <c r="G17" s="416" t="b">
        <f t="shared" si="8"/>
        <v>1</v>
      </c>
      <c r="H17" s="410" t="b">
        <v>0</v>
      </c>
      <c r="I17" s="410" t="b">
        <v>0</v>
      </c>
      <c r="K17" s="410" t="b">
        <v>0</v>
      </c>
      <c r="L17" s="410">
        <v>0</v>
      </c>
      <c r="M17" s="410" t="b">
        <v>0</v>
      </c>
      <c r="N17" s="410">
        <v>0</v>
      </c>
      <c r="O17" s="472" t="e">
        <f t="shared" si="5"/>
        <v>#DIV/0!</v>
      </c>
      <c r="P17" s="410">
        <f t="shared" si="9"/>
        <v>0</v>
      </c>
      <c r="Q17" s="410" t="e">
        <f t="shared" si="6"/>
        <v>#VALUE!</v>
      </c>
      <c r="R17" s="410">
        <v>1</v>
      </c>
      <c r="S17" s="410" t="str">
        <f t="shared" si="7"/>
        <v>Unclassified? Y/N Out of Order?</v>
      </c>
    </row>
    <row r="18" spans="6:19" x14ac:dyDescent="0.2">
      <c r="F18" s="410" t="b">
        <v>0</v>
      </c>
      <c r="G18" s="416" t="b">
        <f t="shared" si="8"/>
        <v>1</v>
      </c>
      <c r="H18" s="410" t="b">
        <v>0</v>
      </c>
      <c r="I18" s="410" t="b">
        <v>0</v>
      </c>
      <c r="K18" s="410" t="b">
        <v>0</v>
      </c>
      <c r="L18" s="410">
        <v>0</v>
      </c>
      <c r="M18" s="410" t="b">
        <v>0</v>
      </c>
      <c r="N18" s="410">
        <v>0</v>
      </c>
      <c r="O18" s="472" t="e">
        <f t="shared" si="5"/>
        <v>#DIV/0!</v>
      </c>
      <c r="P18" s="410">
        <f t="shared" si="9"/>
        <v>0</v>
      </c>
      <c r="Q18" s="410" t="e">
        <f t="shared" si="6"/>
        <v>#VALUE!</v>
      </c>
      <c r="R18" s="410">
        <v>1</v>
      </c>
      <c r="S18" s="410" t="str">
        <f t="shared" si="7"/>
        <v>Unclassified? Y/N Out of Order?</v>
      </c>
    </row>
    <row r="19" spans="6:19" x14ac:dyDescent="0.2">
      <c r="F19" s="410" t="b">
        <v>0</v>
      </c>
      <c r="G19" s="416" t="b">
        <f t="shared" si="8"/>
        <v>1</v>
      </c>
      <c r="H19" s="410" t="b">
        <v>0</v>
      </c>
      <c r="I19" s="410" t="b">
        <v>0</v>
      </c>
      <c r="K19" s="410" t="b">
        <v>0</v>
      </c>
      <c r="L19" s="410">
        <v>0</v>
      </c>
      <c r="M19" s="410" t="b">
        <v>0</v>
      </c>
      <c r="N19" s="410">
        <v>0</v>
      </c>
      <c r="O19" s="472" t="e">
        <f t="shared" si="5"/>
        <v>#DIV/0!</v>
      </c>
      <c r="P19" s="410">
        <f t="shared" si="9"/>
        <v>0</v>
      </c>
      <c r="Q19" s="410" t="e">
        <f t="shared" si="6"/>
        <v>#VALUE!</v>
      </c>
      <c r="R19" s="410">
        <v>1</v>
      </c>
      <c r="S19" s="410" t="str">
        <f t="shared" si="7"/>
        <v>Unclassified? Y/N Out of Order?</v>
      </c>
    </row>
    <row r="20" spans="6:19" x14ac:dyDescent="0.2">
      <c r="F20" s="410" t="b">
        <v>0</v>
      </c>
      <c r="G20" s="416" t="b">
        <f t="shared" si="8"/>
        <v>1</v>
      </c>
      <c r="H20" s="410" t="b">
        <v>0</v>
      </c>
      <c r="I20" s="410" t="b">
        <v>0</v>
      </c>
      <c r="K20" s="410" t="b">
        <v>0</v>
      </c>
      <c r="L20" s="410">
        <v>0</v>
      </c>
      <c r="M20" s="410" t="b">
        <v>0</v>
      </c>
      <c r="N20" s="410">
        <v>0</v>
      </c>
      <c r="O20" s="472" t="e">
        <f t="shared" si="5"/>
        <v>#DIV/0!</v>
      </c>
      <c r="P20" s="410">
        <f t="shared" si="9"/>
        <v>0</v>
      </c>
      <c r="Q20" s="410" t="e">
        <f t="shared" si="6"/>
        <v>#VALUE!</v>
      </c>
      <c r="R20" s="410">
        <v>1</v>
      </c>
      <c r="S20" s="410" t="str">
        <f t="shared" si="7"/>
        <v>Unclassified? Y/N Out of Order?</v>
      </c>
    </row>
    <row r="21" spans="6:19" x14ac:dyDescent="0.2">
      <c r="F21" s="410" t="b">
        <v>0</v>
      </c>
      <c r="G21" s="416" t="b">
        <f t="shared" si="8"/>
        <v>1</v>
      </c>
      <c r="H21" s="410" t="b">
        <v>0</v>
      </c>
      <c r="I21" s="410" t="b">
        <v>0</v>
      </c>
      <c r="K21" s="410" t="b">
        <v>0</v>
      </c>
      <c r="L21" s="410">
        <v>0</v>
      </c>
      <c r="M21" s="410" t="b">
        <v>0</v>
      </c>
      <c r="N21" s="410">
        <v>0</v>
      </c>
      <c r="O21" s="472" t="e">
        <f t="shared" si="5"/>
        <v>#DIV/0!</v>
      </c>
      <c r="P21" s="410">
        <f t="shared" si="9"/>
        <v>0</v>
      </c>
      <c r="Q21" s="410" t="e">
        <f t="shared" si="6"/>
        <v>#VALUE!</v>
      </c>
      <c r="R21" s="410">
        <v>1</v>
      </c>
      <c r="S21" s="410" t="str">
        <f t="shared" si="7"/>
        <v>Unclassified? Y/N Out of Order?</v>
      </c>
    </row>
    <row r="22" spans="6:19" x14ac:dyDescent="0.2">
      <c r="F22" s="410" t="b">
        <v>0</v>
      </c>
      <c r="G22" s="416" t="b">
        <f t="shared" si="8"/>
        <v>1</v>
      </c>
      <c r="H22" s="410" t="b">
        <v>0</v>
      </c>
      <c r="I22" s="410" t="b">
        <v>0</v>
      </c>
      <c r="K22" s="410" t="b">
        <v>0</v>
      </c>
      <c r="L22" s="410">
        <v>0</v>
      </c>
      <c r="M22" s="410" t="b">
        <v>0</v>
      </c>
      <c r="N22" s="410">
        <v>0</v>
      </c>
      <c r="O22" s="472" t="e">
        <f t="shared" si="5"/>
        <v>#DIV/0!</v>
      </c>
      <c r="P22" s="410">
        <f t="shared" si="9"/>
        <v>0</v>
      </c>
      <c r="Q22" s="410" t="e">
        <f t="shared" si="6"/>
        <v>#VALUE!</v>
      </c>
      <c r="R22" s="410">
        <v>1</v>
      </c>
      <c r="S22" s="410" t="str">
        <f t="shared" si="7"/>
        <v>Unclassified? Y/N Out of Order?</v>
      </c>
    </row>
    <row r="23" spans="6:19" x14ac:dyDescent="0.2">
      <c r="F23" s="410" t="b">
        <v>0</v>
      </c>
      <c r="G23" s="416" t="b">
        <f t="shared" si="8"/>
        <v>1</v>
      </c>
      <c r="H23" s="410" t="b">
        <v>0</v>
      </c>
      <c r="I23" s="410" t="b">
        <v>0</v>
      </c>
      <c r="K23" s="410" t="b">
        <v>0</v>
      </c>
      <c r="L23" s="410">
        <v>0</v>
      </c>
      <c r="M23" s="410" t="b">
        <v>0</v>
      </c>
      <c r="N23" s="410">
        <v>0</v>
      </c>
      <c r="O23" s="472" t="e">
        <f t="shared" si="5"/>
        <v>#DIV/0!</v>
      </c>
      <c r="P23" s="410">
        <f t="shared" si="9"/>
        <v>0</v>
      </c>
      <c r="Q23" s="410" t="e">
        <f t="shared" si="6"/>
        <v>#VALUE!</v>
      </c>
      <c r="R23" s="410">
        <v>1</v>
      </c>
      <c r="S23" s="410" t="str">
        <f t="shared" si="7"/>
        <v>Unclassified? Y/N Out of Order?</v>
      </c>
    </row>
    <row r="24" spans="6:19" x14ac:dyDescent="0.2">
      <c r="F24" s="410" t="b">
        <v>0</v>
      </c>
      <c r="G24" s="416" t="b">
        <f t="shared" si="8"/>
        <v>1</v>
      </c>
      <c r="H24" s="410" t="b">
        <v>0</v>
      </c>
      <c r="I24" s="410" t="b">
        <v>0</v>
      </c>
      <c r="K24" s="410" t="b">
        <v>0</v>
      </c>
      <c r="L24" s="410">
        <v>0</v>
      </c>
      <c r="M24" s="410" t="b">
        <v>0</v>
      </c>
      <c r="N24" s="410">
        <v>0</v>
      </c>
      <c r="O24" s="472" t="e">
        <f t="shared" si="5"/>
        <v>#DIV/0!</v>
      </c>
      <c r="P24" s="410">
        <f t="shared" si="9"/>
        <v>0</v>
      </c>
      <c r="Q24" s="410" t="e">
        <f t="shared" si="6"/>
        <v>#VALUE!</v>
      </c>
      <c r="R24" s="410">
        <v>1</v>
      </c>
      <c r="S24" s="410" t="str">
        <f t="shared" si="7"/>
        <v>Unclassified? Y/N Out of Order?</v>
      </c>
    </row>
    <row r="25" spans="6:19" x14ac:dyDescent="0.2">
      <c r="F25" s="410" t="b">
        <v>0</v>
      </c>
      <c r="G25" s="416" t="b">
        <f t="shared" si="8"/>
        <v>1</v>
      </c>
      <c r="H25" s="410" t="b">
        <v>0</v>
      </c>
      <c r="I25" s="410" t="b">
        <v>0</v>
      </c>
      <c r="K25" s="410" t="b">
        <v>0</v>
      </c>
      <c r="L25" s="410">
        <v>0</v>
      </c>
      <c r="M25" s="410" t="b">
        <v>0</v>
      </c>
      <c r="N25" s="410">
        <v>0</v>
      </c>
      <c r="O25" s="472" t="e">
        <f t="shared" si="5"/>
        <v>#DIV/0!</v>
      </c>
      <c r="P25" s="410">
        <f t="shared" si="9"/>
        <v>0</v>
      </c>
      <c r="Q25" s="410" t="e">
        <f t="shared" si="6"/>
        <v>#VALUE!</v>
      </c>
      <c r="R25" s="410">
        <v>1</v>
      </c>
      <c r="S25" s="410" t="str">
        <f t="shared" si="7"/>
        <v>Unclassified? Y/N Out of Order?</v>
      </c>
    </row>
    <row r="26" spans="6:19" x14ac:dyDescent="0.2">
      <c r="F26" s="410" t="b">
        <v>0</v>
      </c>
      <c r="G26" s="416" t="b">
        <f t="shared" si="8"/>
        <v>1</v>
      </c>
      <c r="H26" s="410" t="b">
        <v>0</v>
      </c>
      <c r="I26" s="410" t="b">
        <v>0</v>
      </c>
      <c r="K26" s="410" t="b">
        <v>0</v>
      </c>
      <c r="L26" s="410">
        <v>0</v>
      </c>
      <c r="M26" s="410" t="b">
        <v>0</v>
      </c>
      <c r="N26" s="410">
        <v>0</v>
      </c>
      <c r="O26" s="472" t="e">
        <f t="shared" si="5"/>
        <v>#DIV/0!</v>
      </c>
      <c r="P26" s="410">
        <f t="shared" si="9"/>
        <v>0</v>
      </c>
      <c r="Q26" s="410" t="e">
        <f t="shared" si="6"/>
        <v>#VALUE!</v>
      </c>
      <c r="R26" s="410">
        <v>1</v>
      </c>
      <c r="S26" s="410" t="str">
        <f t="shared" si="7"/>
        <v>Unclassified? Y/N Out of Order?</v>
      </c>
    </row>
    <row r="27" spans="6:19" x14ac:dyDescent="0.2">
      <c r="F27" s="410" t="b">
        <v>0</v>
      </c>
      <c r="G27" s="416" t="b">
        <f t="shared" si="8"/>
        <v>1</v>
      </c>
      <c r="H27" s="410" t="b">
        <v>0</v>
      </c>
      <c r="I27" s="410" t="b">
        <v>0</v>
      </c>
      <c r="K27" s="410" t="b">
        <v>0</v>
      </c>
      <c r="L27" s="410">
        <v>0</v>
      </c>
      <c r="M27" s="410" t="b">
        <v>0</v>
      </c>
      <c r="N27" s="410">
        <v>0</v>
      </c>
      <c r="O27" s="472" t="e">
        <f t="shared" si="5"/>
        <v>#DIV/0!</v>
      </c>
      <c r="P27" s="410">
        <f t="shared" si="9"/>
        <v>0</v>
      </c>
      <c r="Q27" s="410" t="e">
        <f t="shared" si="6"/>
        <v>#VALUE!</v>
      </c>
      <c r="R27" s="410">
        <v>1</v>
      </c>
      <c r="S27" s="410" t="str">
        <f t="shared" si="7"/>
        <v>Unclassified? Y/N Out of Order?</v>
      </c>
    </row>
    <row r="28" spans="6:19" x14ac:dyDescent="0.2">
      <c r="F28" s="410" t="b">
        <v>0</v>
      </c>
      <c r="G28" s="416" t="b">
        <f t="shared" si="8"/>
        <v>1</v>
      </c>
      <c r="H28" s="410" t="b">
        <v>0</v>
      </c>
      <c r="I28" s="410" t="b">
        <v>0</v>
      </c>
      <c r="K28" s="410" t="b">
        <v>0</v>
      </c>
      <c r="L28" s="410">
        <v>0</v>
      </c>
      <c r="M28" s="410" t="b">
        <v>0</v>
      </c>
      <c r="N28" s="410">
        <v>0</v>
      </c>
      <c r="O28" s="472" t="e">
        <f t="shared" si="5"/>
        <v>#DIV/0!</v>
      </c>
      <c r="P28" s="410">
        <f t="shared" si="9"/>
        <v>0</v>
      </c>
      <c r="Q28" s="410" t="e">
        <f t="shared" si="6"/>
        <v>#VALUE!</v>
      </c>
      <c r="R28" s="410">
        <v>1</v>
      </c>
      <c r="S28" s="410" t="str">
        <f t="shared" si="7"/>
        <v>Unclassified? Y/N Out of Order?</v>
      </c>
    </row>
    <row r="29" spans="6:19" x14ac:dyDescent="0.2">
      <c r="F29" s="410" t="b">
        <v>0</v>
      </c>
      <c r="G29" s="416" t="b">
        <f t="shared" si="8"/>
        <v>1</v>
      </c>
      <c r="H29" s="410" t="b">
        <v>0</v>
      </c>
      <c r="I29" s="410" t="b">
        <v>0</v>
      </c>
      <c r="K29" s="410" t="b">
        <v>0</v>
      </c>
      <c r="L29" s="410">
        <v>0</v>
      </c>
      <c r="M29" s="410" t="b">
        <v>0</v>
      </c>
      <c r="N29" s="410">
        <v>0</v>
      </c>
      <c r="O29" s="472" t="e">
        <f t="shared" si="5"/>
        <v>#DIV/0!</v>
      </c>
      <c r="P29" s="410">
        <f t="shared" si="9"/>
        <v>0</v>
      </c>
      <c r="Q29" s="410" t="e">
        <f t="shared" si="6"/>
        <v>#VALUE!</v>
      </c>
      <c r="R29" s="410">
        <v>1</v>
      </c>
      <c r="S29" s="410" t="str">
        <f t="shared" si="7"/>
        <v>Unclassified? Y/N Out of Order?</v>
      </c>
    </row>
    <row r="30" spans="6:19" x14ac:dyDescent="0.2">
      <c r="F30" s="410" t="b">
        <v>0</v>
      </c>
      <c r="G30" s="416" t="b">
        <f t="shared" si="8"/>
        <v>1</v>
      </c>
      <c r="H30" s="410" t="b">
        <v>0</v>
      </c>
      <c r="I30" s="410" t="b">
        <v>0</v>
      </c>
      <c r="K30" s="410" t="b">
        <v>0</v>
      </c>
      <c r="L30" s="410">
        <v>0</v>
      </c>
      <c r="M30" s="410" t="b">
        <v>0</v>
      </c>
      <c r="N30" s="410">
        <v>0</v>
      </c>
      <c r="O30" s="472" t="e">
        <f t="shared" si="5"/>
        <v>#DIV/0!</v>
      </c>
      <c r="P30" s="410">
        <f t="shared" si="9"/>
        <v>0</v>
      </c>
      <c r="Q30" s="410" t="e">
        <f t="shared" si="6"/>
        <v>#VALUE!</v>
      </c>
      <c r="R30" s="410">
        <v>1</v>
      </c>
      <c r="S30" s="410" t="str">
        <f t="shared" si="7"/>
        <v>Unclassified? Y/N Out of Order?</v>
      </c>
    </row>
    <row r="31" spans="6:19" x14ac:dyDescent="0.2">
      <c r="F31" s="410" t="b">
        <v>0</v>
      </c>
      <c r="G31" s="416" t="b">
        <f t="shared" si="8"/>
        <v>1</v>
      </c>
      <c r="H31" s="410" t="b">
        <v>0</v>
      </c>
      <c r="I31" s="410" t="b">
        <v>0</v>
      </c>
      <c r="K31" s="410" t="b">
        <v>0</v>
      </c>
      <c r="L31" s="410">
        <v>0</v>
      </c>
      <c r="M31" s="410" t="b">
        <v>0</v>
      </c>
      <c r="N31" s="410">
        <v>0</v>
      </c>
      <c r="O31" s="472" t="e">
        <f t="shared" si="5"/>
        <v>#DIV/0!</v>
      </c>
      <c r="P31" s="410">
        <f t="shared" si="9"/>
        <v>0</v>
      </c>
      <c r="Q31" s="410" t="e">
        <f t="shared" si="6"/>
        <v>#VALUE!</v>
      </c>
      <c r="R31" s="410">
        <v>1</v>
      </c>
      <c r="S31" s="410" t="str">
        <f t="shared" si="7"/>
        <v>Unclassified? Y/N Out of Order?</v>
      </c>
    </row>
    <row r="32" spans="6:19" x14ac:dyDescent="0.2">
      <c r="F32" s="410" t="b">
        <v>0</v>
      </c>
      <c r="G32" s="416" t="b">
        <f t="shared" si="8"/>
        <v>1</v>
      </c>
      <c r="H32" s="410" t="b">
        <v>0</v>
      </c>
      <c r="I32" s="410" t="b">
        <v>0</v>
      </c>
      <c r="K32" s="410" t="b">
        <v>0</v>
      </c>
      <c r="L32" s="410">
        <v>0</v>
      </c>
      <c r="M32" s="410" t="b">
        <v>0</v>
      </c>
      <c r="N32" s="410">
        <v>0</v>
      </c>
      <c r="O32" s="472" t="e">
        <f t="shared" si="5"/>
        <v>#DIV/0!</v>
      </c>
      <c r="P32" s="410">
        <f t="shared" si="9"/>
        <v>0</v>
      </c>
      <c r="Q32" s="410" t="e">
        <f t="shared" si="6"/>
        <v>#VALUE!</v>
      </c>
      <c r="R32" s="410">
        <v>1</v>
      </c>
      <c r="S32" s="410" t="str">
        <f t="shared" si="7"/>
        <v>Unclassified? Y/N Out of Order?</v>
      </c>
    </row>
    <row r="33" spans="6:19" x14ac:dyDescent="0.2">
      <c r="F33" s="410" t="b">
        <v>0</v>
      </c>
      <c r="G33" s="416" t="b">
        <f t="shared" si="8"/>
        <v>1</v>
      </c>
      <c r="H33" s="410" t="b">
        <v>0</v>
      </c>
      <c r="I33" s="410" t="b">
        <v>0</v>
      </c>
      <c r="K33" s="410" t="b">
        <v>0</v>
      </c>
      <c r="L33" s="410">
        <v>0</v>
      </c>
      <c r="M33" s="410" t="b">
        <v>0</v>
      </c>
      <c r="N33" s="410">
        <v>0</v>
      </c>
      <c r="O33" s="472" t="e">
        <f t="shared" si="5"/>
        <v>#DIV/0!</v>
      </c>
      <c r="P33" s="410">
        <f t="shared" si="9"/>
        <v>0</v>
      </c>
      <c r="Q33" s="410" t="e">
        <f t="shared" si="6"/>
        <v>#VALUE!</v>
      </c>
      <c r="R33" s="410">
        <v>1</v>
      </c>
      <c r="S33" s="410" t="str">
        <f t="shared" si="7"/>
        <v>Unclassified? Y/N Out of Order?</v>
      </c>
    </row>
    <row r="34" spans="6:19" x14ac:dyDescent="0.2">
      <c r="F34" s="410" t="b">
        <v>0</v>
      </c>
      <c r="G34" s="416" t="b">
        <f t="shared" si="8"/>
        <v>1</v>
      </c>
      <c r="H34" s="410" t="b">
        <v>0</v>
      </c>
      <c r="I34" s="410" t="b">
        <v>0</v>
      </c>
      <c r="K34" s="410" t="b">
        <v>0</v>
      </c>
      <c r="L34" s="410">
        <v>0</v>
      </c>
      <c r="M34" s="410" t="b">
        <v>0</v>
      </c>
      <c r="N34" s="410">
        <v>0</v>
      </c>
      <c r="O34" s="472" t="e">
        <f t="shared" si="5"/>
        <v>#DIV/0!</v>
      </c>
      <c r="P34" s="410">
        <f t="shared" si="9"/>
        <v>0</v>
      </c>
      <c r="Q34" s="410" t="e">
        <f t="shared" si="6"/>
        <v>#VALUE!</v>
      </c>
      <c r="R34" s="410">
        <v>1</v>
      </c>
      <c r="S34" s="410" t="str">
        <f t="shared" si="7"/>
        <v>Unclassified? Y/N Out of Order?</v>
      </c>
    </row>
    <row r="35" spans="6:19" x14ac:dyDescent="0.2">
      <c r="F35" s="410" t="b">
        <v>0</v>
      </c>
      <c r="G35" s="416" t="b">
        <f t="shared" si="8"/>
        <v>1</v>
      </c>
      <c r="H35" s="410" t="b">
        <v>0</v>
      </c>
      <c r="I35" s="410" t="b">
        <v>0</v>
      </c>
      <c r="K35" s="410" t="b">
        <v>0</v>
      </c>
      <c r="L35" s="410">
        <v>0</v>
      </c>
      <c r="M35" s="410" t="b">
        <v>0</v>
      </c>
      <c r="N35" s="410">
        <v>0</v>
      </c>
      <c r="O35" s="472" t="e">
        <f t="shared" si="5"/>
        <v>#DIV/0!</v>
      </c>
      <c r="P35" s="410">
        <f t="shared" si="9"/>
        <v>0</v>
      </c>
      <c r="Q35" s="410" t="e">
        <f t="shared" si="6"/>
        <v>#VALUE!</v>
      </c>
      <c r="R35" s="410">
        <v>1</v>
      </c>
      <c r="S35" s="410" t="str">
        <f t="shared" si="7"/>
        <v>Unclassified? Y/N Out of Order?</v>
      </c>
    </row>
    <row r="36" spans="6:19" x14ac:dyDescent="0.2">
      <c r="F36" s="410" t="b">
        <v>0</v>
      </c>
      <c r="G36" s="416" t="b">
        <f t="shared" si="8"/>
        <v>1</v>
      </c>
      <c r="H36" s="410" t="b">
        <v>0</v>
      </c>
      <c r="I36" s="410" t="b">
        <v>0</v>
      </c>
      <c r="K36" s="410" t="b">
        <v>0</v>
      </c>
      <c r="L36" s="410">
        <v>0</v>
      </c>
      <c r="M36" s="410" t="b">
        <v>0</v>
      </c>
      <c r="N36" s="410">
        <v>0</v>
      </c>
      <c r="O36" s="472" t="e">
        <f t="shared" si="5"/>
        <v>#DIV/0!</v>
      </c>
      <c r="P36" s="410">
        <f t="shared" si="9"/>
        <v>0</v>
      </c>
      <c r="Q36" s="410" t="e">
        <f t="shared" si="6"/>
        <v>#VALUE!</v>
      </c>
      <c r="R36" s="410">
        <v>1</v>
      </c>
      <c r="S36" s="410" t="str">
        <f t="shared" si="7"/>
        <v>Unclassified? Y/N Out of Order?</v>
      </c>
    </row>
    <row r="37" spans="6:19" x14ac:dyDescent="0.2">
      <c r="F37" s="410" t="b">
        <v>0</v>
      </c>
      <c r="G37" s="416" t="b">
        <f t="shared" si="8"/>
        <v>1</v>
      </c>
      <c r="H37" s="410" t="b">
        <v>0</v>
      </c>
      <c r="I37" s="410" t="b">
        <v>0</v>
      </c>
      <c r="K37" s="410" t="b">
        <v>0</v>
      </c>
      <c r="L37" s="410">
        <v>0</v>
      </c>
      <c r="M37" s="410" t="b">
        <v>0</v>
      </c>
      <c r="N37" s="410">
        <v>0</v>
      </c>
      <c r="O37" s="472" t="e">
        <f t="shared" si="5"/>
        <v>#DIV/0!</v>
      </c>
      <c r="P37" s="410">
        <f t="shared" si="9"/>
        <v>0</v>
      </c>
      <c r="Q37" s="410" t="e">
        <f t="shared" si="6"/>
        <v>#VALUE!</v>
      </c>
      <c r="R37" s="410">
        <v>1</v>
      </c>
      <c r="S37" s="410" t="str">
        <f t="shared" si="7"/>
        <v>Unclassified? Y/N Out of Order?</v>
      </c>
    </row>
    <row r="38" spans="6:19" x14ac:dyDescent="0.2">
      <c r="F38" s="410" t="b">
        <v>0</v>
      </c>
      <c r="G38" s="416" t="b">
        <f t="shared" si="8"/>
        <v>1</v>
      </c>
      <c r="H38" s="410" t="b">
        <v>0</v>
      </c>
      <c r="I38" s="410" t="b">
        <v>0</v>
      </c>
      <c r="K38" s="410" t="b">
        <v>0</v>
      </c>
      <c r="L38" s="410">
        <v>0</v>
      </c>
      <c r="M38" s="410" t="b">
        <v>0</v>
      </c>
      <c r="N38" s="410">
        <v>0</v>
      </c>
      <c r="O38" s="472" t="e">
        <f t="shared" si="5"/>
        <v>#DIV/0!</v>
      </c>
      <c r="P38" s="410">
        <f t="shared" si="9"/>
        <v>0</v>
      </c>
      <c r="Q38" s="410" t="e">
        <f t="shared" si="6"/>
        <v>#VALUE!</v>
      </c>
      <c r="R38" s="410">
        <v>1</v>
      </c>
      <c r="S38" s="410" t="str">
        <f t="shared" si="7"/>
        <v>Unclassified? Y/N Out of Order?</v>
      </c>
    </row>
    <row r="39" spans="6:19" x14ac:dyDescent="0.2">
      <c r="F39" s="410" t="b">
        <v>0</v>
      </c>
      <c r="G39" s="416" t="b">
        <f t="shared" si="8"/>
        <v>1</v>
      </c>
      <c r="H39" s="410" t="b">
        <v>0</v>
      </c>
      <c r="I39" s="410" t="b">
        <v>0</v>
      </c>
      <c r="K39" s="410" t="b">
        <v>0</v>
      </c>
      <c r="L39" s="410">
        <v>0</v>
      </c>
      <c r="M39" s="410" t="b">
        <v>0</v>
      </c>
      <c r="N39" s="410">
        <v>0</v>
      </c>
      <c r="O39" s="472" t="e">
        <f t="shared" si="5"/>
        <v>#DIV/0!</v>
      </c>
      <c r="P39" s="410">
        <f t="shared" si="9"/>
        <v>0</v>
      </c>
      <c r="Q39" s="410" t="e">
        <f t="shared" si="6"/>
        <v>#VALUE!</v>
      </c>
      <c r="R39" s="410">
        <v>1</v>
      </c>
      <c r="S39" s="410" t="str">
        <f t="shared" si="7"/>
        <v>Unclassified? Y/N Out of Order?</v>
      </c>
    </row>
    <row r="40" spans="6:19" x14ac:dyDescent="0.2">
      <c r="F40" s="410" t="b">
        <v>0</v>
      </c>
      <c r="G40" s="416" t="b">
        <f t="shared" si="8"/>
        <v>1</v>
      </c>
      <c r="H40" s="410" t="b">
        <v>0</v>
      </c>
      <c r="I40" s="410" t="b">
        <v>0</v>
      </c>
      <c r="K40" s="410" t="b">
        <v>0</v>
      </c>
      <c r="L40" s="410">
        <v>0</v>
      </c>
      <c r="M40" s="410" t="b">
        <v>0</v>
      </c>
      <c r="N40" s="410">
        <v>0</v>
      </c>
      <c r="O40" s="472" t="e">
        <f t="shared" si="5"/>
        <v>#DIV/0!</v>
      </c>
      <c r="P40" s="410">
        <f t="shared" si="9"/>
        <v>0</v>
      </c>
      <c r="Q40" s="410" t="e">
        <f t="shared" si="6"/>
        <v>#VALUE!</v>
      </c>
      <c r="R40" s="410">
        <v>1</v>
      </c>
      <c r="S40" s="410" t="str">
        <f t="shared" si="7"/>
        <v>Unclassified? Y/N Out of Order?</v>
      </c>
    </row>
    <row r="41" spans="6:19" x14ac:dyDescent="0.2">
      <c r="F41" s="410" t="b">
        <v>0</v>
      </c>
      <c r="G41" s="416" t="b">
        <f t="shared" si="8"/>
        <v>1</v>
      </c>
      <c r="H41" s="410" t="b">
        <v>0</v>
      </c>
      <c r="I41" s="410" t="b">
        <v>0</v>
      </c>
      <c r="K41" s="410" t="b">
        <v>0</v>
      </c>
      <c r="L41" s="410">
        <v>0</v>
      </c>
      <c r="M41" s="410" t="b">
        <v>0</v>
      </c>
      <c r="N41" s="410">
        <v>0</v>
      </c>
      <c r="O41" s="472" t="e">
        <f t="shared" si="5"/>
        <v>#DIV/0!</v>
      </c>
      <c r="P41" s="410">
        <f t="shared" si="9"/>
        <v>0</v>
      </c>
      <c r="Q41" s="410" t="e">
        <f t="shared" si="6"/>
        <v>#VALUE!</v>
      </c>
      <c r="R41" s="410">
        <v>1</v>
      </c>
      <c r="S41" s="410" t="str">
        <f t="shared" si="7"/>
        <v>Unclassified? Y/N Out of Order?</v>
      </c>
    </row>
    <row r="42" spans="6:19" x14ac:dyDescent="0.2">
      <c r="F42" s="410" t="b">
        <v>0</v>
      </c>
      <c r="G42" s="416" t="b">
        <f t="shared" si="8"/>
        <v>1</v>
      </c>
      <c r="H42" s="410" t="b">
        <v>0</v>
      </c>
      <c r="I42" s="410" t="b">
        <v>0</v>
      </c>
      <c r="K42" s="410" t="b">
        <v>0</v>
      </c>
      <c r="L42" s="410">
        <v>0</v>
      </c>
      <c r="M42" s="410" t="b">
        <v>0</v>
      </c>
      <c r="N42" s="410">
        <v>0</v>
      </c>
      <c r="O42" s="472" t="e">
        <f t="shared" si="5"/>
        <v>#DIV/0!</v>
      </c>
      <c r="P42" s="410">
        <f t="shared" si="9"/>
        <v>0</v>
      </c>
      <c r="Q42" s="410" t="e">
        <f t="shared" si="6"/>
        <v>#VALUE!</v>
      </c>
      <c r="R42" s="410">
        <v>1</v>
      </c>
      <c r="S42" s="410" t="str">
        <f t="shared" si="7"/>
        <v>Unclassified? Y/N Out of Order?</v>
      </c>
    </row>
    <row r="43" spans="6:19" x14ac:dyDescent="0.2">
      <c r="F43" s="410" t="b">
        <v>0</v>
      </c>
      <c r="G43" s="416" t="b">
        <f t="shared" si="8"/>
        <v>1</v>
      </c>
      <c r="H43" s="410" t="b">
        <v>0</v>
      </c>
      <c r="I43" s="410" t="b">
        <v>0</v>
      </c>
      <c r="K43" s="410" t="b">
        <v>0</v>
      </c>
      <c r="L43" s="410">
        <v>0</v>
      </c>
      <c r="M43" s="410" t="b">
        <v>0</v>
      </c>
      <c r="N43" s="410">
        <v>0</v>
      </c>
      <c r="O43" s="472" t="e">
        <f t="shared" si="5"/>
        <v>#DIV/0!</v>
      </c>
      <c r="P43" s="410">
        <f t="shared" si="9"/>
        <v>0</v>
      </c>
      <c r="Q43" s="410" t="e">
        <f t="shared" si="6"/>
        <v>#VALUE!</v>
      </c>
      <c r="R43" s="410">
        <v>1</v>
      </c>
      <c r="S43" s="410" t="str">
        <f t="shared" si="7"/>
        <v>Unclassified? Y/N Out of Order?</v>
      </c>
    </row>
    <row r="44" spans="6:19" x14ac:dyDescent="0.2">
      <c r="F44" s="410" t="b">
        <v>0</v>
      </c>
      <c r="G44" s="416" t="b">
        <f t="shared" si="8"/>
        <v>1</v>
      </c>
      <c r="H44" s="410" t="b">
        <v>0</v>
      </c>
      <c r="I44" s="410" t="b">
        <v>0</v>
      </c>
      <c r="K44" s="410" t="b">
        <v>0</v>
      </c>
      <c r="L44" s="410">
        <v>0</v>
      </c>
      <c r="M44" s="410" t="b">
        <v>0</v>
      </c>
      <c r="N44" s="410">
        <v>0</v>
      </c>
      <c r="O44" s="472" t="e">
        <f t="shared" si="5"/>
        <v>#DIV/0!</v>
      </c>
      <c r="P44" s="410">
        <f t="shared" si="9"/>
        <v>0</v>
      </c>
      <c r="Q44" s="410" t="e">
        <f t="shared" si="6"/>
        <v>#VALUE!</v>
      </c>
      <c r="R44" s="410">
        <v>1</v>
      </c>
      <c r="S44" s="410" t="str">
        <f t="shared" si="7"/>
        <v>Unclassified? Y/N Out of Order?</v>
      </c>
    </row>
    <row r="45" spans="6:19" x14ac:dyDescent="0.2">
      <c r="F45" s="410" t="b">
        <v>0</v>
      </c>
      <c r="G45" s="416" t="b">
        <f t="shared" si="8"/>
        <v>1</v>
      </c>
      <c r="H45" s="410" t="b">
        <v>0</v>
      </c>
      <c r="I45" s="410" t="b">
        <v>0</v>
      </c>
      <c r="K45" s="410" t="b">
        <v>0</v>
      </c>
      <c r="L45" s="410">
        <v>0</v>
      </c>
      <c r="M45" s="410" t="b">
        <v>0</v>
      </c>
      <c r="N45" s="410">
        <v>0</v>
      </c>
      <c r="O45" s="472" t="e">
        <f t="shared" si="5"/>
        <v>#DIV/0!</v>
      </c>
      <c r="P45" s="410">
        <f t="shared" si="9"/>
        <v>0</v>
      </c>
      <c r="Q45" s="410" t="e">
        <f t="shared" si="6"/>
        <v>#VALUE!</v>
      </c>
      <c r="R45" s="410">
        <v>1</v>
      </c>
      <c r="S45" s="410" t="str">
        <f t="shared" si="7"/>
        <v>Unclassified? Y/N Out of Order?</v>
      </c>
    </row>
    <row r="46" spans="6:19" x14ac:dyDescent="0.2">
      <c r="F46" s="410" t="b">
        <v>0</v>
      </c>
      <c r="G46" s="416" t="b">
        <f t="shared" si="8"/>
        <v>1</v>
      </c>
      <c r="H46" s="410" t="b">
        <v>0</v>
      </c>
      <c r="I46" s="410" t="b">
        <v>0</v>
      </c>
      <c r="K46" s="410" t="b">
        <v>0</v>
      </c>
      <c r="L46" s="410">
        <v>0</v>
      </c>
      <c r="M46" s="410" t="b">
        <v>0</v>
      </c>
      <c r="N46" s="410">
        <v>0</v>
      </c>
      <c r="O46" s="472" t="e">
        <f t="shared" si="5"/>
        <v>#DIV/0!</v>
      </c>
      <c r="P46" s="410">
        <f t="shared" si="9"/>
        <v>0</v>
      </c>
      <c r="Q46" s="410" t="e">
        <f t="shared" si="6"/>
        <v>#VALUE!</v>
      </c>
      <c r="R46" s="410">
        <v>1</v>
      </c>
      <c r="S46" s="410" t="str">
        <f t="shared" si="7"/>
        <v>Unclassified? Y/N Out of Order?</v>
      </c>
    </row>
    <row r="47" spans="6:19" x14ac:dyDescent="0.2">
      <c r="F47" s="410" t="b">
        <v>0</v>
      </c>
      <c r="G47" s="416" t="b">
        <f t="shared" si="8"/>
        <v>1</v>
      </c>
      <c r="H47" s="410" t="b">
        <v>0</v>
      </c>
      <c r="I47" s="410" t="b">
        <v>0</v>
      </c>
      <c r="K47" s="410" t="b">
        <v>0</v>
      </c>
      <c r="L47" s="410">
        <v>0</v>
      </c>
      <c r="M47" s="410" t="b">
        <v>0</v>
      </c>
      <c r="N47" s="410">
        <v>0</v>
      </c>
      <c r="O47" s="472" t="e">
        <f t="shared" si="5"/>
        <v>#DIV/0!</v>
      </c>
      <c r="P47" s="410">
        <f t="shared" si="9"/>
        <v>0</v>
      </c>
      <c r="Q47" s="410" t="e">
        <f t="shared" si="6"/>
        <v>#VALUE!</v>
      </c>
      <c r="R47" s="410">
        <v>1</v>
      </c>
      <c r="S47" s="410" t="str">
        <f t="shared" si="7"/>
        <v>Unclassified? Y/N Out of Order?</v>
      </c>
    </row>
    <row r="48" spans="6:19" x14ac:dyDescent="0.2">
      <c r="F48" s="410" t="b">
        <v>0</v>
      </c>
      <c r="G48" s="416" t="b">
        <f t="shared" si="8"/>
        <v>1</v>
      </c>
      <c r="H48" s="410" t="b">
        <v>0</v>
      </c>
      <c r="I48" s="410" t="b">
        <v>0</v>
      </c>
      <c r="K48" s="410" t="b">
        <v>0</v>
      </c>
      <c r="L48" s="410">
        <v>0</v>
      </c>
      <c r="M48" s="410" t="b">
        <v>0</v>
      </c>
      <c r="N48" s="410">
        <v>0</v>
      </c>
      <c r="O48" s="472" t="e">
        <f t="shared" si="5"/>
        <v>#DIV/0!</v>
      </c>
      <c r="P48" s="410">
        <f t="shared" si="9"/>
        <v>0</v>
      </c>
      <c r="Q48" s="410" t="e">
        <f t="shared" si="6"/>
        <v>#VALUE!</v>
      </c>
      <c r="R48" s="410">
        <v>1</v>
      </c>
      <c r="S48" s="410" t="str">
        <f t="shared" si="7"/>
        <v>Unclassified? Y/N Out of Order?</v>
      </c>
    </row>
    <row r="49" spans="6:19" x14ac:dyDescent="0.2">
      <c r="F49" s="410" t="b">
        <v>0</v>
      </c>
      <c r="G49" s="416" t="b">
        <f t="shared" si="8"/>
        <v>1</v>
      </c>
      <c r="H49" s="410" t="b">
        <v>0</v>
      </c>
      <c r="I49" s="410" t="b">
        <v>0</v>
      </c>
      <c r="K49" s="410" t="b">
        <v>0</v>
      </c>
      <c r="L49" s="410">
        <v>0</v>
      </c>
      <c r="M49" s="410" t="b">
        <v>0</v>
      </c>
      <c r="N49" s="410">
        <v>0</v>
      </c>
      <c r="O49" s="472" t="e">
        <f t="shared" si="5"/>
        <v>#DIV/0!</v>
      </c>
      <c r="P49" s="410">
        <f t="shared" si="9"/>
        <v>0</v>
      </c>
      <c r="Q49" s="410" t="e">
        <f t="shared" si="6"/>
        <v>#VALUE!</v>
      </c>
      <c r="R49" s="410">
        <v>1</v>
      </c>
      <c r="S49" s="410" t="str">
        <f t="shared" si="7"/>
        <v>Unclassified? Y/N Out of Order?</v>
      </c>
    </row>
    <row r="50" spans="6:19" x14ac:dyDescent="0.2">
      <c r="F50" s="410" t="b">
        <v>0</v>
      </c>
      <c r="G50" s="416" t="b">
        <f t="shared" si="8"/>
        <v>1</v>
      </c>
      <c r="H50" s="410" t="b">
        <v>0</v>
      </c>
      <c r="I50" s="410" t="b">
        <v>0</v>
      </c>
      <c r="K50" s="410" t="b">
        <v>0</v>
      </c>
      <c r="L50" s="410">
        <v>0</v>
      </c>
      <c r="M50" s="410" t="b">
        <v>0</v>
      </c>
      <c r="N50" s="410">
        <v>0</v>
      </c>
      <c r="O50" s="472" t="e">
        <f t="shared" si="5"/>
        <v>#DIV/0!</v>
      </c>
      <c r="P50" s="410">
        <f t="shared" si="9"/>
        <v>0</v>
      </c>
      <c r="Q50" s="410" t="e">
        <f t="shared" si="6"/>
        <v>#VALUE!</v>
      </c>
      <c r="R50" s="410">
        <v>1</v>
      </c>
      <c r="S50" s="410" t="str">
        <f t="shared" si="7"/>
        <v>Unclassified? Y/N Out of Order?</v>
      </c>
    </row>
    <row r="51" spans="6:19" x14ac:dyDescent="0.2">
      <c r="F51" s="410" t="b">
        <v>0</v>
      </c>
      <c r="G51" s="416" t="b">
        <f t="shared" si="8"/>
        <v>1</v>
      </c>
      <c r="H51" s="410" t="b">
        <v>0</v>
      </c>
      <c r="I51" s="410" t="b">
        <v>0</v>
      </c>
      <c r="K51" s="410" t="b">
        <v>0</v>
      </c>
      <c r="L51" s="410">
        <v>0</v>
      </c>
      <c r="M51" s="410" t="b">
        <v>0</v>
      </c>
      <c r="N51" s="410">
        <v>0</v>
      </c>
      <c r="O51" s="472" t="e">
        <f t="shared" si="5"/>
        <v>#DIV/0!</v>
      </c>
      <c r="P51" s="410">
        <f t="shared" si="9"/>
        <v>0</v>
      </c>
      <c r="Q51" s="410" t="e">
        <f t="shared" si="6"/>
        <v>#VALUE!</v>
      </c>
      <c r="R51" s="410">
        <v>1</v>
      </c>
      <c r="S51" s="410" t="str">
        <f t="shared" si="7"/>
        <v>Unclassified? Y/N Out of Order?</v>
      </c>
    </row>
    <row r="52" spans="6:19" x14ac:dyDescent="0.2">
      <c r="F52" s="410" t="b">
        <v>0</v>
      </c>
      <c r="G52" s="416" t="b">
        <f t="shared" si="8"/>
        <v>1</v>
      </c>
      <c r="H52" s="410" t="b">
        <v>0</v>
      </c>
      <c r="I52" s="410" t="b">
        <v>0</v>
      </c>
      <c r="K52" s="410" t="b">
        <v>0</v>
      </c>
      <c r="L52" s="410">
        <v>0</v>
      </c>
      <c r="M52" s="410" t="b">
        <v>0</v>
      </c>
      <c r="N52" s="410">
        <v>0</v>
      </c>
      <c r="O52" s="472" t="e">
        <f t="shared" si="5"/>
        <v>#DIV/0!</v>
      </c>
      <c r="P52" s="410">
        <f t="shared" si="9"/>
        <v>0</v>
      </c>
      <c r="Q52" s="410" t="e">
        <f t="shared" si="6"/>
        <v>#VALUE!</v>
      </c>
      <c r="R52" s="410">
        <v>1</v>
      </c>
      <c r="S52" s="410" t="str">
        <f t="shared" si="7"/>
        <v>Unclassified? Y/N Out of Order?</v>
      </c>
    </row>
    <row r="53" spans="6:19" x14ac:dyDescent="0.2">
      <c r="F53" s="410" t="b">
        <v>0</v>
      </c>
      <c r="G53" s="416" t="b">
        <f t="shared" si="8"/>
        <v>1</v>
      </c>
      <c r="H53" s="410" t="b">
        <v>0</v>
      </c>
      <c r="I53" s="410" t="b">
        <v>0</v>
      </c>
      <c r="K53" s="410" t="b">
        <v>0</v>
      </c>
      <c r="L53" s="410">
        <v>0</v>
      </c>
      <c r="M53" s="410" t="b">
        <v>0</v>
      </c>
      <c r="N53" s="410">
        <v>0</v>
      </c>
      <c r="O53" s="472" t="e">
        <f t="shared" si="5"/>
        <v>#DIV/0!</v>
      </c>
      <c r="P53" s="410">
        <f t="shared" si="9"/>
        <v>0</v>
      </c>
      <c r="Q53" s="410" t="e">
        <f t="shared" si="6"/>
        <v>#VALUE!</v>
      </c>
      <c r="R53" s="410">
        <v>1</v>
      </c>
      <c r="S53" s="410" t="str">
        <f t="shared" si="7"/>
        <v>Unclassified? Y/N Out of Order?</v>
      </c>
    </row>
    <row r="54" spans="6:19" x14ac:dyDescent="0.2">
      <c r="F54" s="410" t="b">
        <v>0</v>
      </c>
      <c r="G54" s="416" t="b">
        <f t="shared" si="8"/>
        <v>1</v>
      </c>
      <c r="H54" s="410" t="b">
        <v>0</v>
      </c>
      <c r="I54" s="410" t="b">
        <v>0</v>
      </c>
      <c r="K54" s="410" t="b">
        <v>0</v>
      </c>
      <c r="L54" s="410">
        <v>0</v>
      </c>
      <c r="M54" s="410" t="b">
        <v>0</v>
      </c>
      <c r="N54" s="410">
        <v>0</v>
      </c>
      <c r="O54" s="472" t="e">
        <f t="shared" si="5"/>
        <v>#DIV/0!</v>
      </c>
      <c r="P54" s="410">
        <f t="shared" si="9"/>
        <v>0</v>
      </c>
      <c r="Q54" s="410" t="e">
        <f t="shared" si="6"/>
        <v>#VALUE!</v>
      </c>
      <c r="R54" s="410">
        <v>1</v>
      </c>
      <c r="S54" s="410" t="str">
        <f t="shared" si="7"/>
        <v>Unclassified? Y/N Out of Order?</v>
      </c>
    </row>
    <row r="55" spans="6:19" x14ac:dyDescent="0.2">
      <c r="F55" s="410" t="b">
        <v>0</v>
      </c>
      <c r="G55" s="416" t="b">
        <f t="shared" si="8"/>
        <v>1</v>
      </c>
      <c r="H55" s="410" t="b">
        <v>0</v>
      </c>
      <c r="I55" s="410" t="b">
        <v>0</v>
      </c>
      <c r="K55" s="410" t="b">
        <v>0</v>
      </c>
      <c r="L55" s="410">
        <v>0</v>
      </c>
      <c r="M55" s="410" t="b">
        <v>0</v>
      </c>
      <c r="N55" s="410">
        <v>0</v>
      </c>
      <c r="O55" s="472" t="e">
        <f t="shared" si="5"/>
        <v>#DIV/0!</v>
      </c>
      <c r="P55" s="410">
        <f t="shared" si="9"/>
        <v>0</v>
      </c>
      <c r="Q55" s="410" t="e">
        <f t="shared" si="6"/>
        <v>#VALUE!</v>
      </c>
      <c r="R55" s="410">
        <v>1</v>
      </c>
      <c r="S55" s="410" t="str">
        <f t="shared" si="7"/>
        <v>Unclassified? Y/N Out of Order?</v>
      </c>
    </row>
    <row r="56" spans="6:19" x14ac:dyDescent="0.2">
      <c r="F56" s="410" t="b">
        <v>0</v>
      </c>
      <c r="G56" s="416" t="b">
        <f t="shared" si="8"/>
        <v>1</v>
      </c>
      <c r="H56" s="410" t="b">
        <v>0</v>
      </c>
      <c r="I56" s="410" t="b">
        <v>0</v>
      </c>
      <c r="K56" s="410" t="b">
        <v>0</v>
      </c>
      <c r="L56" s="410">
        <v>0</v>
      </c>
      <c r="M56" s="410" t="b">
        <v>0</v>
      </c>
      <c r="N56" s="410">
        <v>0</v>
      </c>
      <c r="O56" s="472" t="e">
        <f t="shared" si="5"/>
        <v>#DIV/0!</v>
      </c>
      <c r="P56" s="410">
        <f t="shared" si="9"/>
        <v>0</v>
      </c>
      <c r="Q56" s="410" t="e">
        <f t="shared" si="6"/>
        <v>#VALUE!</v>
      </c>
      <c r="R56" s="410">
        <v>1</v>
      </c>
      <c r="S56" s="410" t="str">
        <f t="shared" si="7"/>
        <v>Unclassified? Y/N Out of Order?</v>
      </c>
    </row>
    <row r="57" spans="6:19" x14ac:dyDescent="0.2">
      <c r="F57" s="410" t="b">
        <v>0</v>
      </c>
      <c r="G57" s="416" t="b">
        <f t="shared" si="8"/>
        <v>1</v>
      </c>
      <c r="H57" s="410" t="b">
        <v>0</v>
      </c>
      <c r="I57" s="410" t="b">
        <v>0</v>
      </c>
      <c r="K57" s="410" t="b">
        <v>0</v>
      </c>
      <c r="L57" s="410">
        <v>0</v>
      </c>
      <c r="M57" s="410" t="b">
        <v>0</v>
      </c>
      <c r="N57" s="410">
        <v>0</v>
      </c>
      <c r="O57" s="472" t="e">
        <f t="shared" si="5"/>
        <v>#DIV/0!</v>
      </c>
      <c r="P57" s="410">
        <f t="shared" si="9"/>
        <v>0</v>
      </c>
      <c r="Q57" s="410" t="e">
        <f t="shared" si="6"/>
        <v>#VALUE!</v>
      </c>
      <c r="R57" s="410">
        <v>1</v>
      </c>
      <c r="S57" s="410" t="str">
        <f t="shared" si="7"/>
        <v>Unclassified? Y/N Out of Order?</v>
      </c>
    </row>
    <row r="58" spans="6:19" x14ac:dyDescent="0.2">
      <c r="F58" s="410" t="b">
        <v>0</v>
      </c>
      <c r="G58" s="416" t="b">
        <f t="shared" si="8"/>
        <v>1</v>
      </c>
      <c r="H58" s="410" t="b">
        <v>0</v>
      </c>
      <c r="I58" s="410" t="b">
        <v>0</v>
      </c>
      <c r="K58" s="410" t="b">
        <v>0</v>
      </c>
      <c r="L58" s="410">
        <v>0</v>
      </c>
      <c r="M58" s="410" t="b">
        <v>0</v>
      </c>
      <c r="N58" s="410">
        <v>0</v>
      </c>
      <c r="O58" s="472" t="e">
        <f t="shared" si="5"/>
        <v>#DIV/0!</v>
      </c>
      <c r="P58" s="410">
        <f t="shared" si="9"/>
        <v>0</v>
      </c>
      <c r="Q58" s="410" t="e">
        <f t="shared" si="6"/>
        <v>#VALUE!</v>
      </c>
      <c r="R58" s="410">
        <v>1</v>
      </c>
      <c r="S58" s="410" t="str">
        <f t="shared" si="7"/>
        <v>Unclassified? Y/N Out of Order?</v>
      </c>
    </row>
    <row r="59" spans="6:19" x14ac:dyDescent="0.2">
      <c r="F59" s="410" t="b">
        <v>0</v>
      </c>
      <c r="G59" s="416" t="b">
        <f t="shared" si="8"/>
        <v>1</v>
      </c>
      <c r="H59" s="410" t="b">
        <v>0</v>
      </c>
      <c r="I59" s="410" t="b">
        <v>0</v>
      </c>
      <c r="K59" s="410" t="b">
        <v>0</v>
      </c>
      <c r="L59" s="410">
        <v>0</v>
      </c>
      <c r="M59" s="410" t="b">
        <v>0</v>
      </c>
      <c r="N59" s="410">
        <v>0</v>
      </c>
      <c r="O59" s="472" t="e">
        <f t="shared" si="5"/>
        <v>#DIV/0!</v>
      </c>
      <c r="P59" s="410">
        <f t="shared" si="9"/>
        <v>0</v>
      </c>
      <c r="Q59" s="410" t="e">
        <f t="shared" si="6"/>
        <v>#VALUE!</v>
      </c>
      <c r="R59" s="410">
        <v>1</v>
      </c>
      <c r="S59" s="410" t="str">
        <f t="shared" si="7"/>
        <v>Unclassified? Y/N Out of Order?</v>
      </c>
    </row>
    <row r="60" spans="6:19" x14ac:dyDescent="0.2">
      <c r="F60" s="410" t="b">
        <v>0</v>
      </c>
      <c r="G60" s="416" t="b">
        <f t="shared" si="8"/>
        <v>1</v>
      </c>
      <c r="H60" s="410" t="b">
        <v>0</v>
      </c>
      <c r="I60" s="410" t="b">
        <v>0</v>
      </c>
      <c r="K60" s="410" t="b">
        <v>0</v>
      </c>
      <c r="L60" s="410">
        <v>0</v>
      </c>
      <c r="M60" s="410" t="b">
        <v>0</v>
      </c>
      <c r="N60" s="410">
        <v>0</v>
      </c>
      <c r="O60" s="472" t="e">
        <f t="shared" si="5"/>
        <v>#DIV/0!</v>
      </c>
      <c r="P60" s="410">
        <f t="shared" si="9"/>
        <v>0</v>
      </c>
      <c r="Q60" s="410" t="e">
        <f t="shared" si="6"/>
        <v>#VALUE!</v>
      </c>
      <c r="R60" s="410">
        <v>1</v>
      </c>
      <c r="S60" s="410" t="str">
        <f t="shared" si="7"/>
        <v>Unclassified? Y/N Out of Order?</v>
      </c>
    </row>
    <row r="61" spans="6:19" x14ac:dyDescent="0.2">
      <c r="F61" s="410" t="b">
        <v>0</v>
      </c>
      <c r="G61" s="416" t="b">
        <f t="shared" si="8"/>
        <v>1</v>
      </c>
      <c r="H61" s="410" t="b">
        <v>0</v>
      </c>
      <c r="I61" s="410" t="b">
        <v>0</v>
      </c>
      <c r="K61" s="410" t="b">
        <v>0</v>
      </c>
      <c r="L61" s="410">
        <v>0</v>
      </c>
      <c r="M61" s="410" t="b">
        <v>0</v>
      </c>
      <c r="N61" s="410">
        <v>0</v>
      </c>
      <c r="O61" s="472" t="e">
        <f t="shared" si="5"/>
        <v>#DIV/0!</v>
      </c>
      <c r="P61" s="410">
        <f t="shared" si="9"/>
        <v>0</v>
      </c>
      <c r="Q61" s="410" t="e">
        <f t="shared" si="6"/>
        <v>#VALUE!</v>
      </c>
      <c r="R61" s="410">
        <v>1</v>
      </c>
      <c r="S61" s="410" t="str">
        <f t="shared" si="7"/>
        <v>Unclassified? Y/N Out of Order?</v>
      </c>
    </row>
    <row r="62" spans="6:19" x14ac:dyDescent="0.2">
      <c r="F62" s="410" t="b">
        <v>0</v>
      </c>
      <c r="G62" s="416" t="b">
        <f t="shared" si="8"/>
        <v>1</v>
      </c>
      <c r="H62" s="410" t="b">
        <v>0</v>
      </c>
      <c r="I62" s="410" t="b">
        <v>0</v>
      </c>
      <c r="K62" s="410" t="b">
        <v>0</v>
      </c>
      <c r="L62" s="410">
        <v>0</v>
      </c>
      <c r="M62" s="410" t="b">
        <v>0</v>
      </c>
      <c r="N62" s="410">
        <v>0</v>
      </c>
      <c r="O62" s="472" t="e">
        <f t="shared" si="5"/>
        <v>#DIV/0!</v>
      </c>
      <c r="P62" s="410">
        <f t="shared" si="9"/>
        <v>0</v>
      </c>
      <c r="Q62" s="410" t="e">
        <f t="shared" si="6"/>
        <v>#VALUE!</v>
      </c>
      <c r="R62" s="410">
        <v>1</v>
      </c>
      <c r="S62" s="410" t="str">
        <f t="shared" si="7"/>
        <v>Unclassified? Y/N Out of Order?</v>
      </c>
    </row>
    <row r="63" spans="6:19" x14ac:dyDescent="0.2">
      <c r="F63" s="410" t="b">
        <v>0</v>
      </c>
      <c r="G63" s="416" t="b">
        <f t="shared" si="8"/>
        <v>1</v>
      </c>
      <c r="H63" s="410" t="b">
        <v>0</v>
      </c>
      <c r="I63" s="410" t="b">
        <v>0</v>
      </c>
      <c r="K63" s="410" t="b">
        <v>0</v>
      </c>
      <c r="L63" s="410">
        <v>0</v>
      </c>
      <c r="M63" s="410" t="b">
        <v>0</v>
      </c>
      <c r="N63" s="410">
        <v>0</v>
      </c>
      <c r="O63" s="472" t="e">
        <f t="shared" si="5"/>
        <v>#DIV/0!</v>
      </c>
      <c r="P63" s="410">
        <f t="shared" si="9"/>
        <v>0</v>
      </c>
      <c r="Q63" s="410" t="e">
        <f t="shared" si="6"/>
        <v>#VALUE!</v>
      </c>
      <c r="R63" s="410">
        <v>1</v>
      </c>
      <c r="S63" s="410" t="str">
        <f t="shared" si="7"/>
        <v>Unclassified? Y/N Out of Order?</v>
      </c>
    </row>
    <row r="64" spans="6:19" x14ac:dyDescent="0.2">
      <c r="F64" s="410" t="b">
        <v>0</v>
      </c>
      <c r="G64" s="416" t="b">
        <f t="shared" si="8"/>
        <v>1</v>
      </c>
      <c r="H64" s="410" t="b">
        <v>0</v>
      </c>
      <c r="I64" s="410" t="b">
        <v>0</v>
      </c>
      <c r="K64" s="410" t="b">
        <v>0</v>
      </c>
      <c r="L64" s="410">
        <v>0</v>
      </c>
      <c r="M64" s="410" t="b">
        <v>0</v>
      </c>
      <c r="N64" s="410">
        <v>0</v>
      </c>
      <c r="O64" s="472" t="e">
        <f t="shared" si="5"/>
        <v>#DIV/0!</v>
      </c>
      <c r="P64" s="410">
        <f t="shared" si="9"/>
        <v>0</v>
      </c>
      <c r="Q64" s="410" t="e">
        <f t="shared" si="6"/>
        <v>#VALUE!</v>
      </c>
      <c r="R64" s="410">
        <v>1</v>
      </c>
      <c r="S64" s="410" t="str">
        <f t="shared" si="7"/>
        <v>Unclassified? Y/N Out of Order?</v>
      </c>
    </row>
    <row r="65" spans="6:19" x14ac:dyDescent="0.2">
      <c r="F65" s="410" t="b">
        <v>0</v>
      </c>
      <c r="G65" s="416" t="b">
        <f t="shared" si="8"/>
        <v>1</v>
      </c>
      <c r="H65" s="410" t="b">
        <v>0</v>
      </c>
      <c r="I65" s="410" t="b">
        <v>0</v>
      </c>
      <c r="K65" s="410" t="b">
        <v>0</v>
      </c>
      <c r="L65" s="410">
        <v>0</v>
      </c>
      <c r="M65" s="410" t="b">
        <v>0</v>
      </c>
      <c r="N65" s="410">
        <v>0</v>
      </c>
      <c r="O65" s="472" t="e">
        <f t="shared" si="5"/>
        <v>#DIV/0!</v>
      </c>
      <c r="P65" s="410">
        <f t="shared" si="9"/>
        <v>0</v>
      </c>
      <c r="Q65" s="410" t="e">
        <f t="shared" si="6"/>
        <v>#VALUE!</v>
      </c>
      <c r="R65" s="410">
        <v>1</v>
      </c>
      <c r="S65" s="410" t="str">
        <f t="shared" si="7"/>
        <v>Unclassified? Y/N Out of Order?</v>
      </c>
    </row>
    <row r="66" spans="6:19" x14ac:dyDescent="0.2">
      <c r="F66" s="410" t="b">
        <v>0</v>
      </c>
      <c r="G66" s="416" t="b">
        <f t="shared" si="8"/>
        <v>1</v>
      </c>
      <c r="H66" s="410" t="b">
        <v>0</v>
      </c>
      <c r="I66" s="410" t="b">
        <v>0</v>
      </c>
      <c r="K66" s="410" t="b">
        <v>0</v>
      </c>
      <c r="L66" s="410">
        <v>0</v>
      </c>
      <c r="M66" s="410" t="b">
        <v>0</v>
      </c>
      <c r="N66" s="410">
        <v>0</v>
      </c>
      <c r="O66" s="472" t="e">
        <f t="shared" si="5"/>
        <v>#DIV/0!</v>
      </c>
      <c r="P66" s="410">
        <f t="shared" si="9"/>
        <v>0</v>
      </c>
      <c r="Q66" s="410" t="e">
        <f t="shared" si="6"/>
        <v>#VALUE!</v>
      </c>
      <c r="R66" s="410">
        <v>1</v>
      </c>
      <c r="S66" s="410" t="str">
        <f t="shared" si="7"/>
        <v>Unclassified? Y/N Out of Order?</v>
      </c>
    </row>
    <row r="67" spans="6:19" x14ac:dyDescent="0.2">
      <c r="F67" s="410" t="b">
        <v>0</v>
      </c>
      <c r="G67" s="416" t="b">
        <f t="shared" si="8"/>
        <v>1</v>
      </c>
      <c r="H67" s="410" t="b">
        <v>0</v>
      </c>
      <c r="I67" s="410" t="b">
        <v>0</v>
      </c>
      <c r="K67" s="410" t="b">
        <v>0</v>
      </c>
      <c r="L67" s="410">
        <v>0</v>
      </c>
      <c r="M67" s="410" t="b">
        <v>0</v>
      </c>
      <c r="N67" s="410">
        <v>0</v>
      </c>
      <c r="O67" s="472" t="e">
        <f t="shared" si="5"/>
        <v>#DIV/0!</v>
      </c>
      <c r="P67" s="410">
        <f t="shared" si="9"/>
        <v>0</v>
      </c>
      <c r="Q67" s="410" t="e">
        <f t="shared" si="6"/>
        <v>#VALUE!</v>
      </c>
      <c r="R67" s="410">
        <v>1</v>
      </c>
      <c r="S67" s="410" t="str">
        <f t="shared" si="7"/>
        <v>Unclassified? Y/N Out of Order?</v>
      </c>
    </row>
    <row r="68" spans="6:19" x14ac:dyDescent="0.2">
      <c r="F68" s="410" t="b">
        <v>0</v>
      </c>
      <c r="G68" s="416" t="b">
        <f t="shared" si="8"/>
        <v>1</v>
      </c>
      <c r="H68" s="410" t="b">
        <v>0</v>
      </c>
      <c r="I68" s="410" t="b">
        <v>0</v>
      </c>
      <c r="K68" s="410" t="b">
        <v>0</v>
      </c>
      <c r="L68" s="410">
        <v>0</v>
      </c>
      <c r="M68" s="410" t="b">
        <v>0</v>
      </c>
      <c r="N68" s="410">
        <v>0</v>
      </c>
      <c r="O68" s="472" t="e">
        <f t="shared" si="5"/>
        <v>#DIV/0!</v>
      </c>
      <c r="P68" s="410">
        <f t="shared" si="9"/>
        <v>0</v>
      </c>
      <c r="Q68" s="410" t="e">
        <f t="shared" si="6"/>
        <v>#VALUE!</v>
      </c>
      <c r="R68" s="410">
        <v>1</v>
      </c>
      <c r="S68" s="410" t="str">
        <f t="shared" si="7"/>
        <v>Unclassified? Y/N Out of Order?</v>
      </c>
    </row>
    <row r="69" spans="6:19" x14ac:dyDescent="0.2">
      <c r="F69" s="410" t="b">
        <v>0</v>
      </c>
      <c r="G69" s="416" t="b">
        <f t="shared" si="8"/>
        <v>1</v>
      </c>
      <c r="H69" s="410" t="b">
        <v>0</v>
      </c>
      <c r="I69" s="410" t="b">
        <v>0</v>
      </c>
      <c r="K69" s="410" t="b">
        <v>0</v>
      </c>
      <c r="L69" s="410">
        <v>0</v>
      </c>
      <c r="M69" s="410" t="b">
        <v>0</v>
      </c>
      <c r="N69" s="410">
        <v>0</v>
      </c>
      <c r="O69" s="472" t="e">
        <f t="shared" si="5"/>
        <v>#DIV/0!</v>
      </c>
      <c r="P69" s="410">
        <f t="shared" si="9"/>
        <v>0</v>
      </c>
      <c r="Q69" s="410" t="e">
        <f t="shared" si="6"/>
        <v>#VALUE!</v>
      </c>
      <c r="R69" s="410">
        <v>1</v>
      </c>
      <c r="S69" s="410" t="str">
        <f t="shared" si="7"/>
        <v>Unclassified? Y/N Out of Order?</v>
      </c>
    </row>
    <row r="70" spans="6:19" x14ac:dyDescent="0.2">
      <c r="F70" s="410" t="b">
        <v>0</v>
      </c>
      <c r="G70" s="416" t="b">
        <f t="shared" si="8"/>
        <v>1</v>
      </c>
      <c r="H70" s="410" t="b">
        <v>0</v>
      </c>
      <c r="I70" s="410" t="b">
        <v>0</v>
      </c>
      <c r="K70" s="410" t="b">
        <v>0</v>
      </c>
      <c r="L70" s="410">
        <v>0</v>
      </c>
      <c r="M70" s="410" t="b">
        <v>0</v>
      </c>
      <c r="N70" s="410">
        <v>0</v>
      </c>
      <c r="O70" s="472" t="e">
        <f t="shared" si="5"/>
        <v>#DIV/0!</v>
      </c>
      <c r="P70" s="410">
        <f t="shared" si="9"/>
        <v>0</v>
      </c>
      <c r="Q70" s="410" t="e">
        <f t="shared" si="6"/>
        <v>#VALUE!</v>
      </c>
      <c r="R70" s="410">
        <v>1</v>
      </c>
      <c r="S70" s="410" t="str">
        <f t="shared" si="7"/>
        <v>Unclassified? Y/N Out of Order?</v>
      </c>
    </row>
    <row r="71" spans="6:19" x14ac:dyDescent="0.2">
      <c r="F71" s="410" t="b">
        <v>0</v>
      </c>
      <c r="G71" s="416" t="b">
        <f t="shared" si="8"/>
        <v>1</v>
      </c>
      <c r="H71" s="410" t="b">
        <v>0</v>
      </c>
      <c r="I71" s="410" t="b">
        <v>0</v>
      </c>
      <c r="K71" s="410" t="b">
        <v>0</v>
      </c>
      <c r="L71" s="410">
        <v>0</v>
      </c>
      <c r="M71" s="410" t="b">
        <v>0</v>
      </c>
      <c r="N71" s="410">
        <v>0</v>
      </c>
      <c r="O71" s="472" t="e">
        <f t="shared" si="5"/>
        <v>#DIV/0!</v>
      </c>
      <c r="P71" s="410">
        <f t="shared" si="9"/>
        <v>0</v>
      </c>
      <c r="Q71" s="410" t="e">
        <f t="shared" si="6"/>
        <v>#VALUE!</v>
      </c>
      <c r="R71" s="410">
        <v>1</v>
      </c>
      <c r="S71" s="410" t="str">
        <f t="shared" si="7"/>
        <v>Unclassified? Y/N Out of Order?</v>
      </c>
    </row>
    <row r="72" spans="6:19" x14ac:dyDescent="0.2">
      <c r="F72" s="410" t="b">
        <v>0</v>
      </c>
      <c r="G72" s="416" t="b">
        <f t="shared" si="8"/>
        <v>1</v>
      </c>
      <c r="H72" s="410" t="b">
        <v>0</v>
      </c>
      <c r="I72" s="410" t="b">
        <v>0</v>
      </c>
      <c r="K72" s="410" t="b">
        <v>0</v>
      </c>
      <c r="L72" s="410">
        <v>0</v>
      </c>
      <c r="M72" s="410" t="b">
        <v>0</v>
      </c>
      <c r="N72" s="410">
        <v>0</v>
      </c>
      <c r="O72" s="472" t="e">
        <f t="shared" si="5"/>
        <v>#DIV/0!</v>
      </c>
      <c r="P72" s="410">
        <f t="shared" si="9"/>
        <v>0</v>
      </c>
      <c r="Q72" s="410" t="e">
        <f t="shared" si="6"/>
        <v>#VALUE!</v>
      </c>
      <c r="R72" s="410">
        <v>1</v>
      </c>
      <c r="S72" s="410" t="str">
        <f t="shared" si="7"/>
        <v>Unclassified? Y/N Out of Order?</v>
      </c>
    </row>
    <row r="73" spans="6:19" x14ac:dyDescent="0.2">
      <c r="F73" s="410" t="b">
        <v>0</v>
      </c>
      <c r="G73" s="416" t="b">
        <f t="shared" si="8"/>
        <v>1</v>
      </c>
      <c r="H73" s="410" t="b">
        <v>0</v>
      </c>
      <c r="I73" s="410" t="b">
        <v>0</v>
      </c>
      <c r="K73" s="410" t="b">
        <v>0</v>
      </c>
      <c r="L73" s="410">
        <v>0</v>
      </c>
      <c r="M73" s="410" t="b">
        <v>0</v>
      </c>
      <c r="N73" s="410">
        <v>0</v>
      </c>
      <c r="O73" s="472" t="e">
        <f t="shared" si="5"/>
        <v>#DIV/0!</v>
      </c>
      <c r="P73" s="410">
        <f t="shared" si="9"/>
        <v>0</v>
      </c>
      <c r="Q73" s="410" t="e">
        <f t="shared" si="6"/>
        <v>#VALUE!</v>
      </c>
      <c r="R73" s="410">
        <v>1</v>
      </c>
      <c r="S73" s="410" t="str">
        <f t="shared" si="7"/>
        <v>Unclassified? Y/N Out of Order?</v>
      </c>
    </row>
    <row r="74" spans="6:19" x14ac:dyDescent="0.2">
      <c r="F74" s="410" t="b">
        <v>0</v>
      </c>
      <c r="G74" s="416" t="b">
        <f t="shared" si="8"/>
        <v>1</v>
      </c>
      <c r="H74" s="410" t="b">
        <v>0</v>
      </c>
      <c r="I74" s="410" t="b">
        <v>0</v>
      </c>
      <c r="K74" s="410" t="b">
        <v>0</v>
      </c>
      <c r="L74" s="410">
        <v>0</v>
      </c>
      <c r="M74" s="410" t="b">
        <v>0</v>
      </c>
      <c r="N74" s="410">
        <v>0</v>
      </c>
      <c r="O74" s="472" t="e">
        <f t="shared" ref="O74:O137" si="10">SUM(IF(I74 = 1, 1, 0) * J74, IF(K74 = 1, 1, 0) * L74, IF(M74 = 1, 1, 0) * N74) / P74</f>
        <v>#DIV/0!</v>
      </c>
      <c r="P74" s="410">
        <f t="shared" si="9"/>
        <v>0</v>
      </c>
      <c r="Q74" s="410" t="e">
        <f t="shared" ref="Q74:Q137" si="11">SUM(IF(I74 = 1, 1, 0) * J74, IF(K74 = 1, 1, 0) * L74, IF(M74 = 1, 1, 0) * N74) + " / " + P74</f>
        <v>#VALUE!</v>
      </c>
      <c r="R74" s="410">
        <v>1</v>
      </c>
      <c r="S74" s="410" t="str">
        <f t="shared" ref="S74:S137" si="12">IF(AND(G74= 1, H74 = 0, I74= 0, K74= 0, M74= 0), "1. Not Yet Tested", IF(AND(G74= 0, H74 = 1, I74= 0, K74= 0, M74= 0), "2. Ready for Testing", IF(AND(G74= 0, H74 = 1, I74= 1, K74= 0, M74= 0), "3. Test/Task Complete", IF(AND(G74= 0, H74 = 1, I74= 1, K74= 1, M74= 0), "4. Sheet Complete &amp; Uploaded to Svr.", IF(AND(G74= 0, H74 = 1, I74= 1, K74= 1, M74= 1), "5. Sheet Ready for Report", "Unclassified? Y/N Out of Order?")))))</f>
        <v>Unclassified? Y/N Out of Order?</v>
      </c>
    </row>
    <row r="75" spans="6:19" x14ac:dyDescent="0.2">
      <c r="F75" s="410" t="b">
        <v>0</v>
      </c>
      <c r="G75" s="416" t="b">
        <f t="shared" ref="G75:G138" si="13">NOT(H75)</f>
        <v>1</v>
      </c>
      <c r="H75" s="410" t="b">
        <v>0</v>
      </c>
      <c r="I75" s="410" t="b">
        <v>0</v>
      </c>
      <c r="K75" s="410" t="b">
        <v>0</v>
      </c>
      <c r="L75" s="410">
        <v>0</v>
      </c>
      <c r="M75" s="410" t="b">
        <v>0</v>
      </c>
      <c r="N75" s="410">
        <v>0</v>
      </c>
      <c r="O75" s="472" t="e">
        <f t="shared" si="10"/>
        <v>#DIV/0!</v>
      </c>
      <c r="P75" s="410">
        <f t="shared" si="9"/>
        <v>0</v>
      </c>
      <c r="Q75" s="410" t="e">
        <f t="shared" si="11"/>
        <v>#VALUE!</v>
      </c>
      <c r="R75" s="410">
        <v>1</v>
      </c>
      <c r="S75" s="410" t="str">
        <f t="shared" si="12"/>
        <v>Unclassified? Y/N Out of Order?</v>
      </c>
    </row>
    <row r="76" spans="6:19" x14ac:dyDescent="0.2">
      <c r="F76" s="410" t="b">
        <v>0</v>
      </c>
      <c r="G76" s="416" t="b">
        <f t="shared" si="13"/>
        <v>1</v>
      </c>
      <c r="H76" s="410" t="b">
        <v>0</v>
      </c>
      <c r="I76" s="410" t="b">
        <v>0</v>
      </c>
      <c r="K76" s="410" t="b">
        <v>0</v>
      </c>
      <c r="L76" s="410">
        <v>0</v>
      </c>
      <c r="M76" s="410" t="b">
        <v>0</v>
      </c>
      <c r="N76" s="410">
        <v>0</v>
      </c>
      <c r="O76" s="472" t="e">
        <f t="shared" si="10"/>
        <v>#DIV/0!</v>
      </c>
      <c r="P76" s="410">
        <f t="shared" si="9"/>
        <v>0</v>
      </c>
      <c r="Q76" s="410" t="e">
        <f t="shared" si="11"/>
        <v>#VALUE!</v>
      </c>
      <c r="R76" s="410">
        <v>1</v>
      </c>
      <c r="S76" s="410" t="str">
        <f t="shared" si="12"/>
        <v>Unclassified? Y/N Out of Order?</v>
      </c>
    </row>
    <row r="77" spans="6:19" x14ac:dyDescent="0.2">
      <c r="F77" s="410" t="b">
        <v>0</v>
      </c>
      <c r="G77" s="416" t="b">
        <f t="shared" si="13"/>
        <v>1</v>
      </c>
      <c r="H77" s="410" t="b">
        <v>0</v>
      </c>
      <c r="I77" s="410" t="b">
        <v>0</v>
      </c>
      <c r="K77" s="410" t="b">
        <v>0</v>
      </c>
      <c r="L77" s="410">
        <v>0</v>
      </c>
      <c r="M77" s="410" t="b">
        <v>0</v>
      </c>
      <c r="N77" s="410">
        <v>0</v>
      </c>
      <c r="O77" s="472" t="e">
        <f t="shared" si="10"/>
        <v>#DIV/0!</v>
      </c>
      <c r="P77" s="410">
        <f t="shared" ref="P77:P140" si="14">SUM(J77, L77, N77)</f>
        <v>0</v>
      </c>
      <c r="Q77" s="410" t="e">
        <f t="shared" si="11"/>
        <v>#VALUE!</v>
      </c>
      <c r="R77" s="410">
        <v>1</v>
      </c>
      <c r="S77" s="410" t="str">
        <f t="shared" si="12"/>
        <v>Unclassified? Y/N Out of Order?</v>
      </c>
    </row>
    <row r="78" spans="6:19" x14ac:dyDescent="0.2">
      <c r="F78" s="410" t="b">
        <v>0</v>
      </c>
      <c r="G78" s="416" t="b">
        <f t="shared" si="13"/>
        <v>1</v>
      </c>
      <c r="H78" s="410" t="b">
        <v>0</v>
      </c>
      <c r="I78" s="410" t="b">
        <v>0</v>
      </c>
      <c r="K78" s="410" t="b">
        <v>0</v>
      </c>
      <c r="L78" s="410">
        <v>0</v>
      </c>
      <c r="M78" s="410" t="b">
        <v>0</v>
      </c>
      <c r="N78" s="410">
        <v>0</v>
      </c>
      <c r="O78" s="472" t="e">
        <f t="shared" si="10"/>
        <v>#DIV/0!</v>
      </c>
      <c r="P78" s="410">
        <f t="shared" si="14"/>
        <v>0</v>
      </c>
      <c r="Q78" s="410" t="e">
        <f t="shared" si="11"/>
        <v>#VALUE!</v>
      </c>
      <c r="R78" s="410">
        <v>1</v>
      </c>
      <c r="S78" s="410" t="str">
        <f t="shared" si="12"/>
        <v>Unclassified? Y/N Out of Order?</v>
      </c>
    </row>
    <row r="79" spans="6:19" x14ac:dyDescent="0.2">
      <c r="F79" s="410" t="b">
        <v>0</v>
      </c>
      <c r="G79" s="416" t="b">
        <f t="shared" si="13"/>
        <v>1</v>
      </c>
      <c r="H79" s="410" t="b">
        <v>0</v>
      </c>
      <c r="I79" s="410" t="b">
        <v>0</v>
      </c>
      <c r="K79" s="410" t="b">
        <v>0</v>
      </c>
      <c r="L79" s="410">
        <v>0</v>
      </c>
      <c r="M79" s="410" t="b">
        <v>0</v>
      </c>
      <c r="N79" s="410">
        <v>0</v>
      </c>
      <c r="O79" s="472" t="e">
        <f t="shared" si="10"/>
        <v>#DIV/0!</v>
      </c>
      <c r="P79" s="410">
        <f t="shared" si="14"/>
        <v>0</v>
      </c>
      <c r="Q79" s="410" t="e">
        <f t="shared" si="11"/>
        <v>#VALUE!</v>
      </c>
      <c r="R79" s="410">
        <v>1</v>
      </c>
      <c r="S79" s="410" t="str">
        <f t="shared" si="12"/>
        <v>Unclassified? Y/N Out of Order?</v>
      </c>
    </row>
    <row r="80" spans="6:19" x14ac:dyDescent="0.2">
      <c r="F80" s="410" t="b">
        <v>0</v>
      </c>
      <c r="G80" s="416" t="b">
        <f t="shared" si="13"/>
        <v>1</v>
      </c>
      <c r="H80" s="410" t="b">
        <v>0</v>
      </c>
      <c r="I80" s="410" t="b">
        <v>0</v>
      </c>
      <c r="K80" s="410" t="b">
        <v>0</v>
      </c>
      <c r="L80" s="410">
        <v>0</v>
      </c>
      <c r="M80" s="410" t="b">
        <v>0</v>
      </c>
      <c r="N80" s="410">
        <v>0</v>
      </c>
      <c r="O80" s="472" t="e">
        <f t="shared" si="10"/>
        <v>#DIV/0!</v>
      </c>
      <c r="P80" s="410">
        <f t="shared" si="14"/>
        <v>0</v>
      </c>
      <c r="Q80" s="410" t="e">
        <f t="shared" si="11"/>
        <v>#VALUE!</v>
      </c>
      <c r="R80" s="410">
        <v>1</v>
      </c>
      <c r="S80" s="410" t="str">
        <f t="shared" si="12"/>
        <v>Unclassified? Y/N Out of Order?</v>
      </c>
    </row>
    <row r="81" spans="2:19" x14ac:dyDescent="0.2">
      <c r="F81" s="410" t="b">
        <v>0</v>
      </c>
      <c r="G81" s="416" t="b">
        <f t="shared" si="13"/>
        <v>1</v>
      </c>
      <c r="H81" s="410" t="b">
        <v>0</v>
      </c>
      <c r="I81" s="410" t="b">
        <v>0</v>
      </c>
      <c r="K81" s="410" t="b">
        <v>0</v>
      </c>
      <c r="L81" s="410">
        <v>0</v>
      </c>
      <c r="M81" s="410" t="b">
        <v>0</v>
      </c>
      <c r="N81" s="410">
        <v>0</v>
      </c>
      <c r="O81" s="472" t="e">
        <f t="shared" si="10"/>
        <v>#DIV/0!</v>
      </c>
      <c r="P81" s="410">
        <f t="shared" si="14"/>
        <v>0</v>
      </c>
      <c r="Q81" s="410" t="e">
        <f t="shared" si="11"/>
        <v>#VALUE!</v>
      </c>
      <c r="R81" s="410">
        <v>1</v>
      </c>
      <c r="S81" s="410" t="str">
        <f t="shared" si="12"/>
        <v>Unclassified? Y/N Out of Order?</v>
      </c>
    </row>
    <row r="82" spans="2:19" x14ac:dyDescent="0.2">
      <c r="F82" s="410" t="b">
        <v>0</v>
      </c>
      <c r="G82" s="416" t="b">
        <f t="shared" si="13"/>
        <v>1</v>
      </c>
      <c r="H82" s="410" t="b">
        <v>0</v>
      </c>
      <c r="I82" s="410" t="b">
        <v>0</v>
      </c>
      <c r="K82" s="410" t="b">
        <v>0</v>
      </c>
      <c r="L82" s="410">
        <v>0</v>
      </c>
      <c r="M82" s="410" t="b">
        <v>0</v>
      </c>
      <c r="N82" s="410">
        <v>0</v>
      </c>
      <c r="O82" s="472" t="e">
        <f t="shared" si="10"/>
        <v>#DIV/0!</v>
      </c>
      <c r="P82" s="410">
        <f t="shared" si="14"/>
        <v>0</v>
      </c>
      <c r="Q82" s="410" t="e">
        <f t="shared" si="11"/>
        <v>#VALUE!</v>
      </c>
      <c r="R82" s="410">
        <v>1</v>
      </c>
      <c r="S82" s="410" t="str">
        <f t="shared" si="12"/>
        <v>Unclassified? Y/N Out of Order?</v>
      </c>
    </row>
    <row r="83" spans="2:19" x14ac:dyDescent="0.2">
      <c r="B83" s="414"/>
      <c r="F83" s="410" t="b">
        <v>0</v>
      </c>
      <c r="G83" s="416" t="b">
        <f t="shared" si="13"/>
        <v>1</v>
      </c>
      <c r="H83" s="410" t="b">
        <v>0</v>
      </c>
      <c r="I83" s="410" t="b">
        <v>0</v>
      </c>
      <c r="K83" s="410" t="b">
        <v>0</v>
      </c>
      <c r="L83" s="410">
        <v>0</v>
      </c>
      <c r="M83" s="410" t="b">
        <v>0</v>
      </c>
      <c r="N83" s="410">
        <v>0</v>
      </c>
      <c r="O83" s="472" t="e">
        <f t="shared" si="10"/>
        <v>#DIV/0!</v>
      </c>
      <c r="P83" s="410">
        <f t="shared" si="14"/>
        <v>0</v>
      </c>
      <c r="Q83" s="410" t="e">
        <f t="shared" si="11"/>
        <v>#VALUE!</v>
      </c>
      <c r="R83" s="410">
        <v>1</v>
      </c>
      <c r="S83" s="410" t="str">
        <f t="shared" si="12"/>
        <v>Unclassified? Y/N Out of Order?</v>
      </c>
    </row>
    <row r="84" spans="2:19" x14ac:dyDescent="0.2">
      <c r="B84" s="414"/>
      <c r="F84" s="410" t="b">
        <v>0</v>
      </c>
      <c r="G84" s="416" t="b">
        <f t="shared" si="13"/>
        <v>1</v>
      </c>
      <c r="H84" s="410" t="b">
        <v>0</v>
      </c>
      <c r="I84" s="410" t="b">
        <v>0</v>
      </c>
      <c r="K84" s="410" t="b">
        <v>0</v>
      </c>
      <c r="L84" s="410">
        <v>0</v>
      </c>
      <c r="M84" s="410" t="b">
        <v>0</v>
      </c>
      <c r="N84" s="410">
        <v>0</v>
      </c>
      <c r="O84" s="472" t="e">
        <f t="shared" si="10"/>
        <v>#DIV/0!</v>
      </c>
      <c r="P84" s="410">
        <f t="shared" si="14"/>
        <v>0</v>
      </c>
      <c r="Q84" s="410" t="e">
        <f t="shared" si="11"/>
        <v>#VALUE!</v>
      </c>
      <c r="R84" s="410">
        <v>1</v>
      </c>
      <c r="S84" s="410" t="str">
        <f t="shared" si="12"/>
        <v>Unclassified? Y/N Out of Order?</v>
      </c>
    </row>
    <row r="85" spans="2:19" x14ac:dyDescent="0.2">
      <c r="B85" s="414"/>
      <c r="F85" s="410" t="b">
        <v>0</v>
      </c>
      <c r="G85" s="416" t="b">
        <f t="shared" si="13"/>
        <v>1</v>
      </c>
      <c r="H85" s="410" t="b">
        <v>0</v>
      </c>
      <c r="I85" s="410" t="b">
        <v>0</v>
      </c>
      <c r="K85" s="410" t="b">
        <v>0</v>
      </c>
      <c r="L85" s="410">
        <v>0</v>
      </c>
      <c r="M85" s="410" t="b">
        <v>0</v>
      </c>
      <c r="N85" s="410">
        <v>0</v>
      </c>
      <c r="O85" s="472" t="e">
        <f t="shared" si="10"/>
        <v>#DIV/0!</v>
      </c>
      <c r="P85" s="410">
        <f t="shared" si="14"/>
        <v>0</v>
      </c>
      <c r="Q85" s="410" t="e">
        <f t="shared" si="11"/>
        <v>#VALUE!</v>
      </c>
      <c r="R85" s="410">
        <v>1</v>
      </c>
      <c r="S85" s="410" t="str">
        <f t="shared" si="12"/>
        <v>Unclassified? Y/N Out of Order?</v>
      </c>
    </row>
    <row r="86" spans="2:19" x14ac:dyDescent="0.2">
      <c r="B86" s="414"/>
      <c r="F86" s="410" t="b">
        <v>0</v>
      </c>
      <c r="G86" s="416" t="b">
        <f t="shared" si="13"/>
        <v>1</v>
      </c>
      <c r="H86" s="410" t="b">
        <v>0</v>
      </c>
      <c r="I86" s="410" t="b">
        <v>0</v>
      </c>
      <c r="K86" s="410" t="b">
        <v>0</v>
      </c>
      <c r="L86" s="410">
        <v>0</v>
      </c>
      <c r="M86" s="410" t="b">
        <v>0</v>
      </c>
      <c r="N86" s="410">
        <v>0</v>
      </c>
      <c r="O86" s="472" t="e">
        <f t="shared" si="10"/>
        <v>#DIV/0!</v>
      </c>
      <c r="P86" s="410">
        <f t="shared" si="14"/>
        <v>0</v>
      </c>
      <c r="Q86" s="410" t="e">
        <f t="shared" si="11"/>
        <v>#VALUE!</v>
      </c>
      <c r="R86" s="410">
        <v>1</v>
      </c>
      <c r="S86" s="410" t="str">
        <f t="shared" si="12"/>
        <v>Unclassified? Y/N Out of Order?</v>
      </c>
    </row>
    <row r="87" spans="2:19" x14ac:dyDescent="0.2">
      <c r="F87" s="410" t="b">
        <v>0</v>
      </c>
      <c r="G87" s="416" t="b">
        <f t="shared" si="13"/>
        <v>1</v>
      </c>
      <c r="H87" s="410" t="b">
        <v>0</v>
      </c>
      <c r="I87" s="410" t="b">
        <v>0</v>
      </c>
      <c r="K87" s="410" t="b">
        <v>0</v>
      </c>
      <c r="L87" s="410">
        <v>0</v>
      </c>
      <c r="M87" s="410" t="b">
        <v>0</v>
      </c>
      <c r="N87" s="410">
        <v>0</v>
      </c>
      <c r="O87" s="472" t="e">
        <f t="shared" si="10"/>
        <v>#DIV/0!</v>
      </c>
      <c r="P87" s="410">
        <f t="shared" si="14"/>
        <v>0</v>
      </c>
      <c r="Q87" s="410" t="e">
        <f t="shared" si="11"/>
        <v>#VALUE!</v>
      </c>
      <c r="R87" s="410">
        <v>1</v>
      </c>
      <c r="S87" s="410" t="str">
        <f t="shared" si="12"/>
        <v>Unclassified? Y/N Out of Order?</v>
      </c>
    </row>
    <row r="88" spans="2:19" x14ac:dyDescent="0.2">
      <c r="B88" s="414"/>
      <c r="F88" s="410" t="b">
        <v>0</v>
      </c>
      <c r="G88" s="416" t="b">
        <f t="shared" si="13"/>
        <v>1</v>
      </c>
      <c r="H88" s="410" t="b">
        <v>0</v>
      </c>
      <c r="I88" s="410" t="b">
        <v>0</v>
      </c>
      <c r="K88" s="410" t="b">
        <v>0</v>
      </c>
      <c r="L88" s="410">
        <v>0</v>
      </c>
      <c r="M88" s="410" t="b">
        <v>0</v>
      </c>
      <c r="N88" s="410">
        <v>0</v>
      </c>
      <c r="O88" s="472" t="e">
        <f t="shared" si="10"/>
        <v>#DIV/0!</v>
      </c>
      <c r="P88" s="410">
        <f t="shared" si="14"/>
        <v>0</v>
      </c>
      <c r="Q88" s="410" t="e">
        <f t="shared" si="11"/>
        <v>#VALUE!</v>
      </c>
      <c r="R88" s="410">
        <v>1</v>
      </c>
      <c r="S88" s="410" t="str">
        <f t="shared" si="12"/>
        <v>Unclassified? Y/N Out of Order?</v>
      </c>
    </row>
    <row r="89" spans="2:19" x14ac:dyDescent="0.2">
      <c r="F89" s="410" t="b">
        <v>0</v>
      </c>
      <c r="G89" s="416" t="b">
        <f t="shared" si="13"/>
        <v>1</v>
      </c>
      <c r="H89" s="410" t="b">
        <v>0</v>
      </c>
      <c r="I89" s="410" t="b">
        <v>0</v>
      </c>
      <c r="K89" s="410" t="b">
        <v>0</v>
      </c>
      <c r="L89" s="410">
        <v>0</v>
      </c>
      <c r="M89" s="410" t="b">
        <v>0</v>
      </c>
      <c r="N89" s="410">
        <v>0</v>
      </c>
      <c r="O89" s="472" t="e">
        <f t="shared" si="10"/>
        <v>#DIV/0!</v>
      </c>
      <c r="P89" s="410">
        <f t="shared" si="14"/>
        <v>0</v>
      </c>
      <c r="Q89" s="410" t="e">
        <f t="shared" si="11"/>
        <v>#VALUE!</v>
      </c>
      <c r="R89" s="410">
        <v>1</v>
      </c>
      <c r="S89" s="410" t="str">
        <f t="shared" si="12"/>
        <v>Unclassified? Y/N Out of Order?</v>
      </c>
    </row>
    <row r="90" spans="2:19" x14ac:dyDescent="0.2">
      <c r="F90" s="410" t="b">
        <v>0</v>
      </c>
      <c r="G90" s="416" t="b">
        <f t="shared" si="13"/>
        <v>1</v>
      </c>
      <c r="H90" s="410" t="b">
        <v>0</v>
      </c>
      <c r="I90" s="410" t="b">
        <v>0</v>
      </c>
      <c r="K90" s="410" t="b">
        <v>0</v>
      </c>
      <c r="L90" s="410">
        <v>0</v>
      </c>
      <c r="M90" s="410" t="b">
        <v>0</v>
      </c>
      <c r="N90" s="410">
        <v>0</v>
      </c>
      <c r="O90" s="472" t="e">
        <f t="shared" si="10"/>
        <v>#DIV/0!</v>
      </c>
      <c r="P90" s="410">
        <f t="shared" si="14"/>
        <v>0</v>
      </c>
      <c r="Q90" s="410" t="e">
        <f t="shared" si="11"/>
        <v>#VALUE!</v>
      </c>
      <c r="R90" s="410">
        <v>1</v>
      </c>
      <c r="S90" s="410" t="str">
        <f t="shared" si="12"/>
        <v>Unclassified? Y/N Out of Order?</v>
      </c>
    </row>
    <row r="91" spans="2:19" x14ac:dyDescent="0.2">
      <c r="F91" s="410" t="b">
        <v>0</v>
      </c>
      <c r="G91" s="416" t="b">
        <f t="shared" si="13"/>
        <v>1</v>
      </c>
      <c r="H91" s="410" t="b">
        <v>0</v>
      </c>
      <c r="I91" s="410" t="b">
        <v>0</v>
      </c>
      <c r="K91" s="410" t="b">
        <v>0</v>
      </c>
      <c r="L91" s="410">
        <v>0</v>
      </c>
      <c r="M91" s="410" t="b">
        <v>0</v>
      </c>
      <c r="N91" s="410">
        <v>0</v>
      </c>
      <c r="O91" s="472" t="e">
        <f t="shared" si="10"/>
        <v>#DIV/0!</v>
      </c>
      <c r="P91" s="410">
        <f t="shared" si="14"/>
        <v>0</v>
      </c>
      <c r="Q91" s="410" t="e">
        <f t="shared" si="11"/>
        <v>#VALUE!</v>
      </c>
      <c r="R91" s="410">
        <v>1</v>
      </c>
      <c r="S91" s="410" t="str">
        <f t="shared" si="12"/>
        <v>Unclassified? Y/N Out of Order?</v>
      </c>
    </row>
    <row r="92" spans="2:19" x14ac:dyDescent="0.2">
      <c r="F92" s="410" t="b">
        <v>0</v>
      </c>
      <c r="G92" s="416" t="b">
        <f t="shared" si="13"/>
        <v>1</v>
      </c>
      <c r="H92" s="410" t="b">
        <v>0</v>
      </c>
      <c r="I92" s="410" t="b">
        <v>0</v>
      </c>
      <c r="K92" s="410" t="b">
        <v>0</v>
      </c>
      <c r="L92" s="410">
        <v>0</v>
      </c>
      <c r="M92" s="410" t="b">
        <v>0</v>
      </c>
      <c r="N92" s="410">
        <v>0</v>
      </c>
      <c r="O92" s="472" t="e">
        <f t="shared" si="10"/>
        <v>#DIV/0!</v>
      </c>
      <c r="P92" s="410">
        <f t="shared" si="14"/>
        <v>0</v>
      </c>
      <c r="Q92" s="410" t="e">
        <f t="shared" si="11"/>
        <v>#VALUE!</v>
      </c>
      <c r="R92" s="410">
        <v>1</v>
      </c>
      <c r="S92" s="410" t="str">
        <f t="shared" si="12"/>
        <v>Unclassified? Y/N Out of Order?</v>
      </c>
    </row>
    <row r="93" spans="2:19" x14ac:dyDescent="0.2">
      <c r="F93" s="410" t="b">
        <v>0</v>
      </c>
      <c r="G93" s="416" t="b">
        <f t="shared" si="13"/>
        <v>1</v>
      </c>
      <c r="H93" s="410" t="b">
        <v>0</v>
      </c>
      <c r="I93" s="410" t="b">
        <v>0</v>
      </c>
      <c r="K93" s="410" t="b">
        <v>0</v>
      </c>
      <c r="L93" s="410">
        <v>0</v>
      </c>
      <c r="M93" s="410" t="b">
        <v>0</v>
      </c>
      <c r="N93" s="410">
        <v>0</v>
      </c>
      <c r="O93" s="472" t="e">
        <f t="shared" si="10"/>
        <v>#DIV/0!</v>
      </c>
      <c r="P93" s="410">
        <f t="shared" si="14"/>
        <v>0</v>
      </c>
      <c r="Q93" s="410" t="e">
        <f t="shared" si="11"/>
        <v>#VALUE!</v>
      </c>
      <c r="R93" s="410">
        <v>1</v>
      </c>
      <c r="S93" s="410" t="str">
        <f t="shared" si="12"/>
        <v>Unclassified? Y/N Out of Order?</v>
      </c>
    </row>
    <row r="94" spans="2:19" x14ac:dyDescent="0.2">
      <c r="F94" s="410" t="b">
        <v>0</v>
      </c>
      <c r="G94" s="416" t="b">
        <f t="shared" si="13"/>
        <v>1</v>
      </c>
      <c r="H94" s="410" t="b">
        <v>0</v>
      </c>
      <c r="I94" s="410" t="b">
        <v>0</v>
      </c>
      <c r="K94" s="410" t="b">
        <v>0</v>
      </c>
      <c r="L94" s="410">
        <v>0</v>
      </c>
      <c r="M94" s="410" t="b">
        <v>0</v>
      </c>
      <c r="N94" s="410">
        <v>0</v>
      </c>
      <c r="O94" s="472" t="e">
        <f t="shared" si="10"/>
        <v>#DIV/0!</v>
      </c>
      <c r="P94" s="410">
        <f t="shared" si="14"/>
        <v>0</v>
      </c>
      <c r="Q94" s="410" t="e">
        <f t="shared" si="11"/>
        <v>#VALUE!</v>
      </c>
      <c r="R94" s="410">
        <v>1</v>
      </c>
      <c r="S94" s="410" t="str">
        <f t="shared" si="12"/>
        <v>Unclassified? Y/N Out of Order?</v>
      </c>
    </row>
    <row r="95" spans="2:19" x14ac:dyDescent="0.2">
      <c r="F95" s="410" t="b">
        <v>0</v>
      </c>
      <c r="G95" s="416" t="b">
        <f t="shared" si="13"/>
        <v>1</v>
      </c>
      <c r="H95" s="410" t="b">
        <v>0</v>
      </c>
      <c r="I95" s="410" t="b">
        <v>0</v>
      </c>
      <c r="K95" s="410" t="b">
        <v>0</v>
      </c>
      <c r="L95" s="410">
        <v>0</v>
      </c>
      <c r="M95" s="410" t="b">
        <v>0</v>
      </c>
      <c r="N95" s="410">
        <v>0</v>
      </c>
      <c r="O95" s="472" t="e">
        <f t="shared" si="10"/>
        <v>#DIV/0!</v>
      </c>
      <c r="P95" s="410">
        <f t="shared" si="14"/>
        <v>0</v>
      </c>
      <c r="Q95" s="410" t="e">
        <f t="shared" si="11"/>
        <v>#VALUE!</v>
      </c>
      <c r="R95" s="410">
        <v>1</v>
      </c>
      <c r="S95" s="410" t="str">
        <f t="shared" si="12"/>
        <v>Unclassified? Y/N Out of Order?</v>
      </c>
    </row>
    <row r="96" spans="2:19" x14ac:dyDescent="0.2">
      <c r="F96" s="410" t="b">
        <v>0</v>
      </c>
      <c r="G96" s="416" t="b">
        <f t="shared" si="13"/>
        <v>1</v>
      </c>
      <c r="H96" s="410" t="b">
        <v>0</v>
      </c>
      <c r="I96" s="410" t="b">
        <v>0</v>
      </c>
      <c r="K96" s="410" t="b">
        <v>0</v>
      </c>
      <c r="L96" s="410">
        <v>0</v>
      </c>
      <c r="M96" s="410" t="b">
        <v>0</v>
      </c>
      <c r="N96" s="410">
        <v>0</v>
      </c>
      <c r="O96" s="472" t="e">
        <f t="shared" si="10"/>
        <v>#DIV/0!</v>
      </c>
      <c r="P96" s="410">
        <f t="shared" si="14"/>
        <v>0</v>
      </c>
      <c r="Q96" s="410" t="e">
        <f t="shared" si="11"/>
        <v>#VALUE!</v>
      </c>
      <c r="R96" s="410">
        <v>1</v>
      </c>
      <c r="S96" s="410" t="str">
        <f t="shared" si="12"/>
        <v>Unclassified? Y/N Out of Order?</v>
      </c>
    </row>
    <row r="97" spans="2:19" x14ac:dyDescent="0.2">
      <c r="F97" s="410" t="b">
        <v>0</v>
      </c>
      <c r="G97" s="416" t="b">
        <f t="shared" si="13"/>
        <v>1</v>
      </c>
      <c r="H97" s="410" t="b">
        <v>0</v>
      </c>
      <c r="I97" s="410" t="b">
        <v>0</v>
      </c>
      <c r="K97" s="410" t="b">
        <v>0</v>
      </c>
      <c r="L97" s="410">
        <v>0</v>
      </c>
      <c r="M97" s="410" t="b">
        <v>0</v>
      </c>
      <c r="N97" s="410">
        <v>0</v>
      </c>
      <c r="O97" s="472" t="e">
        <f t="shared" si="10"/>
        <v>#DIV/0!</v>
      </c>
      <c r="P97" s="410">
        <f t="shared" si="14"/>
        <v>0</v>
      </c>
      <c r="Q97" s="410" t="e">
        <f t="shared" si="11"/>
        <v>#VALUE!</v>
      </c>
      <c r="R97" s="410">
        <v>1</v>
      </c>
      <c r="S97" s="410" t="str">
        <f t="shared" si="12"/>
        <v>Unclassified? Y/N Out of Order?</v>
      </c>
    </row>
    <row r="98" spans="2:19" x14ac:dyDescent="0.2">
      <c r="F98" s="410" t="b">
        <v>0</v>
      </c>
      <c r="G98" s="416" t="b">
        <f t="shared" si="13"/>
        <v>1</v>
      </c>
      <c r="H98" s="410" t="b">
        <v>0</v>
      </c>
      <c r="I98" s="410" t="b">
        <v>0</v>
      </c>
      <c r="K98" s="410" t="b">
        <v>0</v>
      </c>
      <c r="L98" s="410">
        <v>0</v>
      </c>
      <c r="M98" s="410" t="b">
        <v>0</v>
      </c>
      <c r="N98" s="410">
        <v>0</v>
      </c>
      <c r="O98" s="472" t="e">
        <f t="shared" si="10"/>
        <v>#DIV/0!</v>
      </c>
      <c r="P98" s="410">
        <f t="shared" si="14"/>
        <v>0</v>
      </c>
      <c r="Q98" s="410" t="e">
        <f t="shared" si="11"/>
        <v>#VALUE!</v>
      </c>
      <c r="R98" s="410">
        <v>1</v>
      </c>
      <c r="S98" s="410" t="str">
        <f t="shared" si="12"/>
        <v>Unclassified? Y/N Out of Order?</v>
      </c>
    </row>
    <row r="99" spans="2:19" x14ac:dyDescent="0.2">
      <c r="F99" s="410" t="b">
        <v>0</v>
      </c>
      <c r="G99" s="416" t="b">
        <f t="shared" si="13"/>
        <v>1</v>
      </c>
      <c r="H99" s="410" t="b">
        <v>0</v>
      </c>
      <c r="I99" s="410" t="b">
        <v>0</v>
      </c>
      <c r="K99" s="410" t="b">
        <v>0</v>
      </c>
      <c r="L99" s="410">
        <v>0</v>
      </c>
      <c r="M99" s="410" t="b">
        <v>0</v>
      </c>
      <c r="N99" s="410">
        <v>0</v>
      </c>
      <c r="O99" s="472" t="e">
        <f t="shared" si="10"/>
        <v>#DIV/0!</v>
      </c>
      <c r="P99" s="410">
        <f t="shared" si="14"/>
        <v>0</v>
      </c>
      <c r="Q99" s="410" t="e">
        <f t="shared" si="11"/>
        <v>#VALUE!</v>
      </c>
      <c r="R99" s="410">
        <v>1</v>
      </c>
      <c r="S99" s="410" t="str">
        <f t="shared" si="12"/>
        <v>Unclassified? Y/N Out of Order?</v>
      </c>
    </row>
    <row r="100" spans="2:19" x14ac:dyDescent="0.2">
      <c r="F100" s="410" t="b">
        <v>0</v>
      </c>
      <c r="G100" s="416" t="b">
        <f t="shared" si="13"/>
        <v>1</v>
      </c>
      <c r="H100" s="410" t="b">
        <v>0</v>
      </c>
      <c r="I100" s="410" t="b">
        <v>0</v>
      </c>
      <c r="K100" s="410" t="b">
        <v>0</v>
      </c>
      <c r="L100" s="410">
        <v>0</v>
      </c>
      <c r="M100" s="410" t="b">
        <v>0</v>
      </c>
      <c r="N100" s="410">
        <v>0</v>
      </c>
      <c r="O100" s="472" t="e">
        <f t="shared" si="10"/>
        <v>#DIV/0!</v>
      </c>
      <c r="P100" s="410">
        <f t="shared" si="14"/>
        <v>0</v>
      </c>
      <c r="Q100" s="410" t="e">
        <f t="shared" si="11"/>
        <v>#VALUE!</v>
      </c>
      <c r="R100" s="410">
        <v>1</v>
      </c>
      <c r="S100" s="410" t="str">
        <f t="shared" si="12"/>
        <v>Unclassified? Y/N Out of Order?</v>
      </c>
    </row>
    <row r="101" spans="2:19" x14ac:dyDescent="0.2">
      <c r="F101" s="410" t="b">
        <v>0</v>
      </c>
      <c r="G101" s="416" t="b">
        <f t="shared" si="13"/>
        <v>1</v>
      </c>
      <c r="H101" s="410" t="b">
        <v>0</v>
      </c>
      <c r="I101" s="410" t="b">
        <v>0</v>
      </c>
      <c r="K101" s="410" t="b">
        <v>0</v>
      </c>
      <c r="L101" s="410">
        <v>0</v>
      </c>
      <c r="M101" s="410" t="b">
        <v>0</v>
      </c>
      <c r="N101" s="410">
        <v>0</v>
      </c>
      <c r="O101" s="472" t="e">
        <f t="shared" si="10"/>
        <v>#DIV/0!</v>
      </c>
      <c r="P101" s="410">
        <f t="shared" si="14"/>
        <v>0</v>
      </c>
      <c r="Q101" s="410" t="e">
        <f t="shared" si="11"/>
        <v>#VALUE!</v>
      </c>
      <c r="R101" s="410">
        <v>1</v>
      </c>
      <c r="S101" s="410" t="str">
        <f t="shared" si="12"/>
        <v>Unclassified? Y/N Out of Order?</v>
      </c>
    </row>
    <row r="102" spans="2:19" x14ac:dyDescent="0.2">
      <c r="F102" s="410" t="b">
        <v>0</v>
      </c>
      <c r="G102" s="416" t="b">
        <f t="shared" si="13"/>
        <v>1</v>
      </c>
      <c r="H102" s="410" t="b">
        <v>0</v>
      </c>
      <c r="I102" s="410" t="b">
        <v>0</v>
      </c>
      <c r="K102" s="410" t="b">
        <v>0</v>
      </c>
      <c r="L102" s="410">
        <v>0</v>
      </c>
      <c r="M102" s="410" t="b">
        <v>0</v>
      </c>
      <c r="N102" s="410">
        <v>0</v>
      </c>
      <c r="O102" s="472" t="e">
        <f t="shared" si="10"/>
        <v>#DIV/0!</v>
      </c>
      <c r="P102" s="410">
        <f t="shared" si="14"/>
        <v>0</v>
      </c>
      <c r="Q102" s="410" t="e">
        <f t="shared" si="11"/>
        <v>#VALUE!</v>
      </c>
      <c r="R102" s="410">
        <v>1</v>
      </c>
      <c r="S102" s="410" t="str">
        <f t="shared" si="12"/>
        <v>Unclassified? Y/N Out of Order?</v>
      </c>
    </row>
    <row r="103" spans="2:19" x14ac:dyDescent="0.2">
      <c r="F103" s="410" t="b">
        <v>0</v>
      </c>
      <c r="G103" s="416" t="b">
        <f t="shared" si="13"/>
        <v>1</v>
      </c>
      <c r="H103" s="410" t="b">
        <v>0</v>
      </c>
      <c r="I103" s="410" t="b">
        <v>0</v>
      </c>
      <c r="K103" s="410" t="b">
        <v>0</v>
      </c>
      <c r="L103" s="410">
        <v>0</v>
      </c>
      <c r="M103" s="410" t="b">
        <v>0</v>
      </c>
      <c r="N103" s="410">
        <v>0</v>
      </c>
      <c r="O103" s="472" t="e">
        <f t="shared" si="10"/>
        <v>#DIV/0!</v>
      </c>
      <c r="P103" s="410">
        <f t="shared" si="14"/>
        <v>0</v>
      </c>
      <c r="Q103" s="410" t="e">
        <f t="shared" si="11"/>
        <v>#VALUE!</v>
      </c>
      <c r="R103" s="410">
        <v>1</v>
      </c>
      <c r="S103" s="410" t="str">
        <f t="shared" si="12"/>
        <v>Unclassified? Y/N Out of Order?</v>
      </c>
    </row>
    <row r="104" spans="2:19" x14ac:dyDescent="0.2">
      <c r="B104" s="414"/>
      <c r="F104" s="410" t="b">
        <v>0</v>
      </c>
      <c r="G104" s="416" t="b">
        <f t="shared" si="13"/>
        <v>1</v>
      </c>
      <c r="H104" s="410" t="b">
        <v>0</v>
      </c>
      <c r="I104" s="410" t="b">
        <v>0</v>
      </c>
      <c r="K104" s="410" t="b">
        <v>0</v>
      </c>
      <c r="L104" s="410">
        <v>0</v>
      </c>
      <c r="M104" s="410" t="b">
        <v>0</v>
      </c>
      <c r="N104" s="410">
        <v>0</v>
      </c>
      <c r="O104" s="472" t="e">
        <f t="shared" si="10"/>
        <v>#DIV/0!</v>
      </c>
      <c r="P104" s="410">
        <f t="shared" si="14"/>
        <v>0</v>
      </c>
      <c r="Q104" s="410" t="e">
        <f t="shared" si="11"/>
        <v>#VALUE!</v>
      </c>
      <c r="R104" s="410">
        <v>1</v>
      </c>
      <c r="S104" s="410" t="str">
        <f t="shared" si="12"/>
        <v>Unclassified? Y/N Out of Order?</v>
      </c>
    </row>
    <row r="105" spans="2:19" x14ac:dyDescent="0.2">
      <c r="F105" s="410" t="b">
        <v>0</v>
      </c>
      <c r="G105" s="416" t="b">
        <f t="shared" si="13"/>
        <v>1</v>
      </c>
      <c r="H105" s="410" t="b">
        <v>0</v>
      </c>
      <c r="I105" s="410" t="b">
        <v>0</v>
      </c>
      <c r="K105" s="410" t="b">
        <v>0</v>
      </c>
      <c r="L105" s="410">
        <v>0</v>
      </c>
      <c r="M105" s="410" t="b">
        <v>0</v>
      </c>
      <c r="N105" s="410">
        <v>0</v>
      </c>
      <c r="O105" s="472" t="e">
        <f t="shared" si="10"/>
        <v>#DIV/0!</v>
      </c>
      <c r="P105" s="410">
        <f t="shared" si="14"/>
        <v>0</v>
      </c>
      <c r="Q105" s="410" t="e">
        <f t="shared" si="11"/>
        <v>#VALUE!</v>
      </c>
      <c r="R105" s="410">
        <v>1</v>
      </c>
      <c r="S105" s="410" t="str">
        <f t="shared" si="12"/>
        <v>Unclassified? Y/N Out of Order?</v>
      </c>
    </row>
    <row r="106" spans="2:19" x14ac:dyDescent="0.2">
      <c r="F106" s="410" t="b">
        <v>0</v>
      </c>
      <c r="G106" s="416" t="b">
        <f t="shared" si="13"/>
        <v>1</v>
      </c>
      <c r="H106" s="410" t="b">
        <v>0</v>
      </c>
      <c r="I106" s="410" t="b">
        <v>0</v>
      </c>
      <c r="K106" s="410" t="b">
        <v>0</v>
      </c>
      <c r="L106" s="410">
        <v>0</v>
      </c>
      <c r="M106" s="410" t="b">
        <v>0</v>
      </c>
      <c r="N106" s="410">
        <v>0</v>
      </c>
      <c r="O106" s="472" t="e">
        <f t="shared" si="10"/>
        <v>#DIV/0!</v>
      </c>
      <c r="P106" s="410">
        <f t="shared" si="14"/>
        <v>0</v>
      </c>
      <c r="Q106" s="410" t="e">
        <f t="shared" si="11"/>
        <v>#VALUE!</v>
      </c>
      <c r="R106" s="410">
        <v>1</v>
      </c>
      <c r="S106" s="410" t="str">
        <f t="shared" si="12"/>
        <v>Unclassified? Y/N Out of Order?</v>
      </c>
    </row>
    <row r="107" spans="2:19" x14ac:dyDescent="0.2">
      <c r="F107" s="410" t="b">
        <v>0</v>
      </c>
      <c r="G107" s="416" t="b">
        <f t="shared" si="13"/>
        <v>1</v>
      </c>
      <c r="H107" s="410" t="b">
        <v>0</v>
      </c>
      <c r="I107" s="410" t="b">
        <v>0</v>
      </c>
      <c r="K107" s="410" t="b">
        <v>0</v>
      </c>
      <c r="L107" s="410">
        <v>0</v>
      </c>
      <c r="M107" s="410" t="b">
        <v>0</v>
      </c>
      <c r="N107" s="410">
        <v>0</v>
      </c>
      <c r="O107" s="472" t="e">
        <f t="shared" si="10"/>
        <v>#DIV/0!</v>
      </c>
      <c r="P107" s="410">
        <f t="shared" si="14"/>
        <v>0</v>
      </c>
      <c r="Q107" s="410" t="e">
        <f t="shared" si="11"/>
        <v>#VALUE!</v>
      </c>
      <c r="R107" s="410">
        <v>1</v>
      </c>
      <c r="S107" s="410" t="str">
        <f t="shared" si="12"/>
        <v>Unclassified? Y/N Out of Order?</v>
      </c>
    </row>
    <row r="108" spans="2:19" x14ac:dyDescent="0.2">
      <c r="F108" s="410" t="b">
        <v>0</v>
      </c>
      <c r="G108" s="416" t="b">
        <f t="shared" si="13"/>
        <v>1</v>
      </c>
      <c r="H108" s="410" t="b">
        <v>0</v>
      </c>
      <c r="I108" s="410" t="b">
        <v>0</v>
      </c>
      <c r="K108" s="410" t="b">
        <v>0</v>
      </c>
      <c r="L108" s="410">
        <v>0</v>
      </c>
      <c r="M108" s="410" t="b">
        <v>0</v>
      </c>
      <c r="N108" s="410">
        <v>0</v>
      </c>
      <c r="O108" s="472" t="e">
        <f t="shared" si="10"/>
        <v>#DIV/0!</v>
      </c>
      <c r="P108" s="410">
        <f t="shared" si="14"/>
        <v>0</v>
      </c>
      <c r="Q108" s="410" t="e">
        <f t="shared" si="11"/>
        <v>#VALUE!</v>
      </c>
      <c r="R108" s="410">
        <v>1</v>
      </c>
      <c r="S108" s="410" t="str">
        <f t="shared" si="12"/>
        <v>Unclassified? Y/N Out of Order?</v>
      </c>
    </row>
    <row r="109" spans="2:19" x14ac:dyDescent="0.2">
      <c r="F109" s="410" t="b">
        <v>0</v>
      </c>
      <c r="G109" s="416" t="b">
        <f t="shared" si="13"/>
        <v>1</v>
      </c>
      <c r="H109" s="410" t="b">
        <v>0</v>
      </c>
      <c r="I109" s="410" t="b">
        <v>0</v>
      </c>
      <c r="K109" s="410" t="b">
        <v>0</v>
      </c>
      <c r="L109" s="410">
        <v>0</v>
      </c>
      <c r="M109" s="410" t="b">
        <v>0</v>
      </c>
      <c r="N109" s="410">
        <v>0</v>
      </c>
      <c r="O109" s="472" t="e">
        <f t="shared" si="10"/>
        <v>#DIV/0!</v>
      </c>
      <c r="P109" s="410">
        <f t="shared" si="14"/>
        <v>0</v>
      </c>
      <c r="Q109" s="410" t="e">
        <f t="shared" si="11"/>
        <v>#VALUE!</v>
      </c>
      <c r="R109" s="410">
        <v>1</v>
      </c>
      <c r="S109" s="410" t="str">
        <f t="shared" si="12"/>
        <v>Unclassified? Y/N Out of Order?</v>
      </c>
    </row>
    <row r="110" spans="2:19" x14ac:dyDescent="0.2">
      <c r="F110" s="410" t="b">
        <v>0</v>
      </c>
      <c r="G110" s="416" t="b">
        <f t="shared" si="13"/>
        <v>1</v>
      </c>
      <c r="H110" s="410" t="b">
        <v>0</v>
      </c>
      <c r="I110" s="410" t="b">
        <v>0</v>
      </c>
      <c r="K110" s="410" t="b">
        <v>0</v>
      </c>
      <c r="L110" s="410">
        <v>0</v>
      </c>
      <c r="M110" s="410" t="b">
        <v>0</v>
      </c>
      <c r="N110" s="410">
        <v>0</v>
      </c>
      <c r="O110" s="472" t="e">
        <f t="shared" si="10"/>
        <v>#DIV/0!</v>
      </c>
      <c r="P110" s="410">
        <f t="shared" si="14"/>
        <v>0</v>
      </c>
      <c r="Q110" s="410" t="e">
        <f t="shared" si="11"/>
        <v>#VALUE!</v>
      </c>
      <c r="R110" s="410">
        <v>1</v>
      </c>
      <c r="S110" s="410" t="str">
        <f t="shared" si="12"/>
        <v>Unclassified? Y/N Out of Order?</v>
      </c>
    </row>
    <row r="111" spans="2:19" x14ac:dyDescent="0.2">
      <c r="F111" s="410" t="b">
        <v>0</v>
      </c>
      <c r="G111" s="416" t="b">
        <f t="shared" si="13"/>
        <v>1</v>
      </c>
      <c r="H111" s="410" t="b">
        <v>0</v>
      </c>
      <c r="I111" s="410" t="b">
        <v>0</v>
      </c>
      <c r="K111" s="410" t="b">
        <v>0</v>
      </c>
      <c r="L111" s="410">
        <v>0</v>
      </c>
      <c r="M111" s="410" t="b">
        <v>0</v>
      </c>
      <c r="N111" s="410">
        <v>0</v>
      </c>
      <c r="O111" s="472" t="e">
        <f t="shared" si="10"/>
        <v>#DIV/0!</v>
      </c>
      <c r="P111" s="410">
        <f t="shared" si="14"/>
        <v>0</v>
      </c>
      <c r="Q111" s="410" t="e">
        <f t="shared" si="11"/>
        <v>#VALUE!</v>
      </c>
      <c r="R111" s="410">
        <v>1</v>
      </c>
      <c r="S111" s="410" t="str">
        <f t="shared" si="12"/>
        <v>Unclassified? Y/N Out of Order?</v>
      </c>
    </row>
    <row r="112" spans="2:19" x14ac:dyDescent="0.2">
      <c r="F112" s="410" t="b">
        <v>0</v>
      </c>
      <c r="G112" s="416" t="b">
        <f t="shared" si="13"/>
        <v>1</v>
      </c>
      <c r="H112" s="410" t="b">
        <v>0</v>
      </c>
      <c r="I112" s="410" t="b">
        <v>0</v>
      </c>
      <c r="K112" s="410" t="b">
        <v>0</v>
      </c>
      <c r="L112" s="410">
        <v>0</v>
      </c>
      <c r="M112" s="410" t="b">
        <v>0</v>
      </c>
      <c r="N112" s="410">
        <v>0</v>
      </c>
      <c r="O112" s="472" t="e">
        <f t="shared" si="10"/>
        <v>#DIV/0!</v>
      </c>
      <c r="P112" s="410">
        <f t="shared" si="14"/>
        <v>0</v>
      </c>
      <c r="Q112" s="410" t="e">
        <f t="shared" si="11"/>
        <v>#VALUE!</v>
      </c>
      <c r="R112" s="410">
        <v>1</v>
      </c>
      <c r="S112" s="410" t="str">
        <f t="shared" si="12"/>
        <v>Unclassified? Y/N Out of Order?</v>
      </c>
    </row>
    <row r="113" spans="6:19" x14ac:dyDescent="0.2">
      <c r="F113" s="410" t="b">
        <v>0</v>
      </c>
      <c r="G113" s="416" t="b">
        <f t="shared" si="13"/>
        <v>1</v>
      </c>
      <c r="H113" s="410" t="b">
        <v>0</v>
      </c>
      <c r="I113" s="410" t="b">
        <v>0</v>
      </c>
      <c r="K113" s="410" t="b">
        <v>0</v>
      </c>
      <c r="L113" s="410">
        <v>0</v>
      </c>
      <c r="M113" s="410" t="b">
        <v>0</v>
      </c>
      <c r="N113" s="410">
        <v>0</v>
      </c>
      <c r="O113" s="472" t="e">
        <f t="shared" si="10"/>
        <v>#DIV/0!</v>
      </c>
      <c r="P113" s="410">
        <f t="shared" si="14"/>
        <v>0</v>
      </c>
      <c r="Q113" s="410" t="e">
        <f t="shared" si="11"/>
        <v>#VALUE!</v>
      </c>
      <c r="R113" s="410">
        <v>1</v>
      </c>
      <c r="S113" s="410" t="str">
        <f t="shared" si="12"/>
        <v>Unclassified? Y/N Out of Order?</v>
      </c>
    </row>
    <row r="114" spans="6:19" x14ac:dyDescent="0.2">
      <c r="F114" s="410" t="b">
        <v>0</v>
      </c>
      <c r="G114" s="416" t="b">
        <f t="shared" si="13"/>
        <v>1</v>
      </c>
      <c r="H114" s="410" t="b">
        <v>0</v>
      </c>
      <c r="I114" s="410" t="b">
        <v>0</v>
      </c>
      <c r="K114" s="410" t="b">
        <v>0</v>
      </c>
      <c r="L114" s="410">
        <v>0</v>
      </c>
      <c r="M114" s="410" t="b">
        <v>0</v>
      </c>
      <c r="N114" s="410">
        <v>0</v>
      </c>
      <c r="O114" s="472" t="e">
        <f t="shared" si="10"/>
        <v>#DIV/0!</v>
      </c>
      <c r="P114" s="410">
        <f t="shared" si="14"/>
        <v>0</v>
      </c>
      <c r="Q114" s="410" t="e">
        <f t="shared" si="11"/>
        <v>#VALUE!</v>
      </c>
      <c r="R114" s="410">
        <v>1</v>
      </c>
      <c r="S114" s="410" t="str">
        <f t="shared" si="12"/>
        <v>Unclassified? Y/N Out of Order?</v>
      </c>
    </row>
    <row r="115" spans="6:19" x14ac:dyDescent="0.2">
      <c r="F115" s="410" t="b">
        <v>0</v>
      </c>
      <c r="G115" s="416" t="b">
        <f t="shared" si="13"/>
        <v>1</v>
      </c>
      <c r="H115" s="410" t="b">
        <v>0</v>
      </c>
      <c r="I115" s="410" t="b">
        <v>0</v>
      </c>
      <c r="K115" s="410" t="b">
        <v>0</v>
      </c>
      <c r="L115" s="410">
        <v>0</v>
      </c>
      <c r="M115" s="410" t="b">
        <v>0</v>
      </c>
      <c r="N115" s="410">
        <v>0</v>
      </c>
      <c r="O115" s="472" t="e">
        <f t="shared" si="10"/>
        <v>#DIV/0!</v>
      </c>
      <c r="P115" s="410">
        <f t="shared" si="14"/>
        <v>0</v>
      </c>
      <c r="Q115" s="410" t="e">
        <f t="shared" si="11"/>
        <v>#VALUE!</v>
      </c>
      <c r="R115" s="410">
        <v>1</v>
      </c>
      <c r="S115" s="410" t="str">
        <f t="shared" si="12"/>
        <v>Unclassified? Y/N Out of Order?</v>
      </c>
    </row>
    <row r="116" spans="6:19" x14ac:dyDescent="0.2">
      <c r="F116" s="410" t="b">
        <v>0</v>
      </c>
      <c r="G116" s="416" t="b">
        <f t="shared" si="13"/>
        <v>1</v>
      </c>
      <c r="H116" s="410" t="b">
        <v>0</v>
      </c>
      <c r="I116" s="410" t="b">
        <v>0</v>
      </c>
      <c r="K116" s="410" t="b">
        <v>0</v>
      </c>
      <c r="L116" s="410">
        <v>0</v>
      </c>
      <c r="M116" s="410" t="b">
        <v>0</v>
      </c>
      <c r="N116" s="410">
        <v>0</v>
      </c>
      <c r="O116" s="472" t="e">
        <f t="shared" si="10"/>
        <v>#DIV/0!</v>
      </c>
      <c r="P116" s="410">
        <f t="shared" si="14"/>
        <v>0</v>
      </c>
      <c r="Q116" s="410" t="e">
        <f t="shared" si="11"/>
        <v>#VALUE!</v>
      </c>
      <c r="R116" s="410">
        <v>1</v>
      </c>
      <c r="S116" s="410" t="str">
        <f t="shared" si="12"/>
        <v>Unclassified? Y/N Out of Order?</v>
      </c>
    </row>
    <row r="117" spans="6:19" x14ac:dyDescent="0.2">
      <c r="F117" s="410" t="b">
        <v>0</v>
      </c>
      <c r="G117" s="416" t="b">
        <f t="shared" si="13"/>
        <v>1</v>
      </c>
      <c r="H117" s="410" t="b">
        <v>0</v>
      </c>
      <c r="I117" s="410" t="b">
        <v>0</v>
      </c>
      <c r="K117" s="410" t="b">
        <v>0</v>
      </c>
      <c r="L117" s="410">
        <v>0</v>
      </c>
      <c r="M117" s="410" t="b">
        <v>0</v>
      </c>
      <c r="N117" s="410">
        <v>0</v>
      </c>
      <c r="O117" s="472" t="e">
        <f t="shared" si="10"/>
        <v>#DIV/0!</v>
      </c>
      <c r="P117" s="410">
        <f t="shared" si="14"/>
        <v>0</v>
      </c>
      <c r="Q117" s="410" t="e">
        <f t="shared" si="11"/>
        <v>#VALUE!</v>
      </c>
      <c r="R117" s="410">
        <v>1</v>
      </c>
      <c r="S117" s="410" t="str">
        <f t="shared" si="12"/>
        <v>Unclassified? Y/N Out of Order?</v>
      </c>
    </row>
    <row r="118" spans="6:19" x14ac:dyDescent="0.2">
      <c r="F118" s="410" t="b">
        <v>0</v>
      </c>
      <c r="G118" s="416" t="b">
        <f t="shared" si="13"/>
        <v>1</v>
      </c>
      <c r="H118" s="410" t="b">
        <v>0</v>
      </c>
      <c r="I118" s="410" t="b">
        <v>0</v>
      </c>
      <c r="K118" s="410" t="b">
        <v>0</v>
      </c>
      <c r="L118" s="410">
        <v>0</v>
      </c>
      <c r="M118" s="410" t="b">
        <v>0</v>
      </c>
      <c r="N118" s="410">
        <v>0</v>
      </c>
      <c r="O118" s="472" t="e">
        <f t="shared" si="10"/>
        <v>#DIV/0!</v>
      </c>
      <c r="P118" s="410">
        <f t="shared" si="14"/>
        <v>0</v>
      </c>
      <c r="Q118" s="410" t="e">
        <f t="shared" si="11"/>
        <v>#VALUE!</v>
      </c>
      <c r="R118" s="410">
        <v>1</v>
      </c>
      <c r="S118" s="410" t="str">
        <f t="shared" si="12"/>
        <v>Unclassified? Y/N Out of Order?</v>
      </c>
    </row>
    <row r="119" spans="6:19" x14ac:dyDescent="0.2">
      <c r="F119" s="410" t="b">
        <v>0</v>
      </c>
      <c r="G119" s="416" t="b">
        <f t="shared" si="13"/>
        <v>1</v>
      </c>
      <c r="H119" s="410" t="b">
        <v>0</v>
      </c>
      <c r="I119" s="410" t="b">
        <v>0</v>
      </c>
      <c r="K119" s="410" t="b">
        <v>0</v>
      </c>
      <c r="L119" s="410">
        <v>0</v>
      </c>
      <c r="M119" s="410" t="b">
        <v>0</v>
      </c>
      <c r="N119" s="410">
        <v>0</v>
      </c>
      <c r="O119" s="472" t="e">
        <f t="shared" si="10"/>
        <v>#DIV/0!</v>
      </c>
      <c r="P119" s="410">
        <f t="shared" si="14"/>
        <v>0</v>
      </c>
      <c r="Q119" s="410" t="e">
        <f t="shared" si="11"/>
        <v>#VALUE!</v>
      </c>
      <c r="R119" s="410">
        <v>1</v>
      </c>
      <c r="S119" s="410" t="str">
        <f t="shared" si="12"/>
        <v>Unclassified? Y/N Out of Order?</v>
      </c>
    </row>
    <row r="120" spans="6:19" x14ac:dyDescent="0.2">
      <c r="F120" s="410" t="b">
        <v>0</v>
      </c>
      <c r="G120" s="416" t="b">
        <f t="shared" si="13"/>
        <v>1</v>
      </c>
      <c r="H120" s="410" t="b">
        <v>0</v>
      </c>
      <c r="I120" s="410" t="b">
        <v>0</v>
      </c>
      <c r="K120" s="410" t="b">
        <v>0</v>
      </c>
      <c r="L120" s="410">
        <v>0</v>
      </c>
      <c r="M120" s="410" t="b">
        <v>0</v>
      </c>
      <c r="N120" s="410">
        <v>0</v>
      </c>
      <c r="O120" s="472" t="e">
        <f t="shared" si="10"/>
        <v>#DIV/0!</v>
      </c>
      <c r="P120" s="410">
        <f t="shared" si="14"/>
        <v>0</v>
      </c>
      <c r="Q120" s="410" t="e">
        <f t="shared" si="11"/>
        <v>#VALUE!</v>
      </c>
      <c r="R120" s="410">
        <v>1</v>
      </c>
      <c r="S120" s="410" t="str">
        <f t="shared" si="12"/>
        <v>Unclassified? Y/N Out of Order?</v>
      </c>
    </row>
    <row r="121" spans="6:19" x14ac:dyDescent="0.2">
      <c r="F121" s="410" t="b">
        <v>0</v>
      </c>
      <c r="G121" s="416" t="b">
        <f t="shared" si="13"/>
        <v>1</v>
      </c>
      <c r="H121" s="410" t="b">
        <v>0</v>
      </c>
      <c r="I121" s="410" t="b">
        <v>0</v>
      </c>
      <c r="K121" s="410" t="b">
        <v>0</v>
      </c>
      <c r="L121" s="410">
        <v>0</v>
      </c>
      <c r="M121" s="410" t="b">
        <v>0</v>
      </c>
      <c r="N121" s="410">
        <v>0</v>
      </c>
      <c r="O121" s="472" t="e">
        <f t="shared" si="10"/>
        <v>#DIV/0!</v>
      </c>
      <c r="P121" s="410">
        <f t="shared" si="14"/>
        <v>0</v>
      </c>
      <c r="Q121" s="410" t="e">
        <f t="shared" si="11"/>
        <v>#VALUE!</v>
      </c>
      <c r="R121" s="410">
        <v>1</v>
      </c>
      <c r="S121" s="410" t="str">
        <f t="shared" si="12"/>
        <v>Unclassified? Y/N Out of Order?</v>
      </c>
    </row>
    <row r="122" spans="6:19" collapsed="1" x14ac:dyDescent="0.2">
      <c r="F122" s="410" t="b">
        <v>0</v>
      </c>
      <c r="G122" s="416" t="b">
        <f t="shared" si="13"/>
        <v>1</v>
      </c>
      <c r="H122" s="410" t="b">
        <v>0</v>
      </c>
      <c r="I122" s="410" t="b">
        <v>0</v>
      </c>
      <c r="K122" s="410" t="b">
        <v>0</v>
      </c>
      <c r="L122" s="410">
        <v>0</v>
      </c>
      <c r="M122" s="410" t="b">
        <v>0</v>
      </c>
      <c r="N122" s="410">
        <v>0</v>
      </c>
      <c r="O122" s="472" t="e">
        <f t="shared" si="10"/>
        <v>#DIV/0!</v>
      </c>
      <c r="P122" s="410">
        <f t="shared" si="14"/>
        <v>0</v>
      </c>
      <c r="Q122" s="410" t="e">
        <f t="shared" si="11"/>
        <v>#VALUE!</v>
      </c>
      <c r="R122" s="410">
        <v>1</v>
      </c>
      <c r="S122" s="410" t="str">
        <f t="shared" si="12"/>
        <v>Unclassified? Y/N Out of Order?</v>
      </c>
    </row>
    <row r="123" spans="6:19" x14ac:dyDescent="0.2">
      <c r="F123" s="410" t="b">
        <v>0</v>
      </c>
      <c r="G123" s="416" t="b">
        <f t="shared" si="13"/>
        <v>1</v>
      </c>
      <c r="H123" s="410" t="b">
        <v>0</v>
      </c>
      <c r="I123" s="410" t="b">
        <v>0</v>
      </c>
      <c r="K123" s="410" t="b">
        <v>0</v>
      </c>
      <c r="L123" s="410">
        <v>0</v>
      </c>
      <c r="M123" s="410" t="b">
        <v>0</v>
      </c>
      <c r="N123" s="410">
        <v>0</v>
      </c>
      <c r="O123" s="472" t="e">
        <f t="shared" si="10"/>
        <v>#DIV/0!</v>
      </c>
      <c r="P123" s="410">
        <f t="shared" si="14"/>
        <v>0</v>
      </c>
      <c r="Q123" s="410" t="e">
        <f t="shared" si="11"/>
        <v>#VALUE!</v>
      </c>
      <c r="R123" s="410">
        <v>1</v>
      </c>
      <c r="S123" s="410" t="str">
        <f t="shared" si="12"/>
        <v>Unclassified? Y/N Out of Order?</v>
      </c>
    </row>
    <row r="124" spans="6:19" x14ac:dyDescent="0.2">
      <c r="F124" s="410" t="b">
        <v>0</v>
      </c>
      <c r="G124" s="416" t="b">
        <f t="shared" si="13"/>
        <v>1</v>
      </c>
      <c r="H124" s="410" t="b">
        <v>0</v>
      </c>
      <c r="I124" s="410" t="b">
        <v>0</v>
      </c>
      <c r="K124" s="410" t="b">
        <v>0</v>
      </c>
      <c r="L124" s="410">
        <v>0</v>
      </c>
      <c r="M124" s="410" t="b">
        <v>0</v>
      </c>
      <c r="N124" s="410">
        <v>0</v>
      </c>
      <c r="O124" s="472" t="e">
        <f t="shared" si="10"/>
        <v>#DIV/0!</v>
      </c>
      <c r="P124" s="410">
        <f t="shared" si="14"/>
        <v>0</v>
      </c>
      <c r="Q124" s="410" t="e">
        <f t="shared" si="11"/>
        <v>#VALUE!</v>
      </c>
      <c r="R124" s="410">
        <v>1</v>
      </c>
      <c r="S124" s="410" t="str">
        <f t="shared" si="12"/>
        <v>Unclassified? Y/N Out of Order?</v>
      </c>
    </row>
    <row r="125" spans="6:19" x14ac:dyDescent="0.2">
      <c r="F125" s="410" t="b">
        <v>0</v>
      </c>
      <c r="G125" s="416" t="b">
        <f t="shared" si="13"/>
        <v>1</v>
      </c>
      <c r="H125" s="410" t="b">
        <v>0</v>
      </c>
      <c r="I125" s="410" t="b">
        <v>0</v>
      </c>
      <c r="K125" s="410" t="b">
        <v>0</v>
      </c>
      <c r="L125" s="410">
        <v>0</v>
      </c>
      <c r="M125" s="410" t="b">
        <v>0</v>
      </c>
      <c r="N125" s="410">
        <v>0</v>
      </c>
      <c r="O125" s="472" t="e">
        <f t="shared" si="10"/>
        <v>#DIV/0!</v>
      </c>
      <c r="P125" s="410">
        <f t="shared" si="14"/>
        <v>0</v>
      </c>
      <c r="Q125" s="410" t="e">
        <f t="shared" si="11"/>
        <v>#VALUE!</v>
      </c>
      <c r="R125" s="410">
        <v>1</v>
      </c>
      <c r="S125" s="410" t="str">
        <f t="shared" si="12"/>
        <v>Unclassified? Y/N Out of Order?</v>
      </c>
    </row>
    <row r="126" spans="6:19" x14ac:dyDescent="0.2">
      <c r="F126" s="410" t="b">
        <v>0</v>
      </c>
      <c r="G126" s="416" t="b">
        <f t="shared" si="13"/>
        <v>1</v>
      </c>
      <c r="H126" s="410" t="b">
        <v>0</v>
      </c>
      <c r="I126" s="410" t="b">
        <v>0</v>
      </c>
      <c r="K126" s="410" t="b">
        <v>0</v>
      </c>
      <c r="L126" s="410">
        <v>0</v>
      </c>
      <c r="M126" s="410" t="b">
        <v>0</v>
      </c>
      <c r="N126" s="410">
        <v>0</v>
      </c>
      <c r="O126" s="472" t="e">
        <f t="shared" si="10"/>
        <v>#DIV/0!</v>
      </c>
      <c r="P126" s="410">
        <f t="shared" si="14"/>
        <v>0</v>
      </c>
      <c r="Q126" s="410" t="e">
        <f t="shared" si="11"/>
        <v>#VALUE!</v>
      </c>
      <c r="R126" s="410">
        <v>1</v>
      </c>
      <c r="S126" s="410" t="str">
        <f t="shared" si="12"/>
        <v>Unclassified? Y/N Out of Order?</v>
      </c>
    </row>
    <row r="127" spans="6:19" x14ac:dyDescent="0.2">
      <c r="F127" s="410" t="b">
        <v>0</v>
      </c>
      <c r="G127" s="416" t="b">
        <f t="shared" si="13"/>
        <v>1</v>
      </c>
      <c r="H127" s="410" t="b">
        <v>0</v>
      </c>
      <c r="I127" s="410" t="b">
        <v>0</v>
      </c>
      <c r="K127" s="410" t="b">
        <v>0</v>
      </c>
      <c r="L127" s="410">
        <v>0</v>
      </c>
      <c r="M127" s="410" t="b">
        <v>0</v>
      </c>
      <c r="N127" s="410">
        <v>0</v>
      </c>
      <c r="O127" s="472" t="e">
        <f t="shared" si="10"/>
        <v>#DIV/0!</v>
      </c>
      <c r="P127" s="410">
        <f t="shared" si="14"/>
        <v>0</v>
      </c>
      <c r="Q127" s="410" t="e">
        <f t="shared" si="11"/>
        <v>#VALUE!</v>
      </c>
      <c r="R127" s="410">
        <v>1</v>
      </c>
      <c r="S127" s="410" t="str">
        <f t="shared" si="12"/>
        <v>Unclassified? Y/N Out of Order?</v>
      </c>
    </row>
    <row r="128" spans="6:19" x14ac:dyDescent="0.2">
      <c r="F128" s="410" t="b">
        <v>0</v>
      </c>
      <c r="G128" s="416" t="b">
        <f t="shared" si="13"/>
        <v>1</v>
      </c>
      <c r="H128" s="410" t="b">
        <v>0</v>
      </c>
      <c r="I128" s="410" t="b">
        <v>0</v>
      </c>
      <c r="K128" s="410" t="b">
        <v>0</v>
      </c>
      <c r="L128" s="410">
        <v>0</v>
      </c>
      <c r="M128" s="410" t="b">
        <v>0</v>
      </c>
      <c r="N128" s="410">
        <v>0</v>
      </c>
      <c r="O128" s="472" t="e">
        <f t="shared" si="10"/>
        <v>#DIV/0!</v>
      </c>
      <c r="P128" s="410">
        <f t="shared" si="14"/>
        <v>0</v>
      </c>
      <c r="Q128" s="410" t="e">
        <f t="shared" si="11"/>
        <v>#VALUE!</v>
      </c>
      <c r="R128" s="410">
        <v>1</v>
      </c>
      <c r="S128" s="410" t="str">
        <f t="shared" si="12"/>
        <v>Unclassified? Y/N Out of Order?</v>
      </c>
    </row>
    <row r="129" spans="2:19" x14ac:dyDescent="0.2">
      <c r="F129" s="410" t="b">
        <v>0</v>
      </c>
      <c r="G129" s="416" t="b">
        <f t="shared" si="13"/>
        <v>1</v>
      </c>
      <c r="H129" s="410" t="b">
        <v>0</v>
      </c>
      <c r="I129" s="410" t="b">
        <v>0</v>
      </c>
      <c r="K129" s="410" t="b">
        <v>0</v>
      </c>
      <c r="L129" s="410">
        <v>0</v>
      </c>
      <c r="M129" s="410" t="b">
        <v>0</v>
      </c>
      <c r="N129" s="410">
        <v>0</v>
      </c>
      <c r="O129" s="472" t="e">
        <f t="shared" si="10"/>
        <v>#DIV/0!</v>
      </c>
      <c r="P129" s="410">
        <f t="shared" si="14"/>
        <v>0</v>
      </c>
      <c r="Q129" s="410" t="e">
        <f t="shared" si="11"/>
        <v>#VALUE!</v>
      </c>
      <c r="R129" s="410">
        <v>1</v>
      </c>
      <c r="S129" s="410" t="str">
        <f t="shared" si="12"/>
        <v>Unclassified? Y/N Out of Order?</v>
      </c>
    </row>
    <row r="130" spans="2:19" x14ac:dyDescent="0.2">
      <c r="F130" s="410" t="b">
        <v>0</v>
      </c>
      <c r="G130" s="416" t="b">
        <f t="shared" si="13"/>
        <v>1</v>
      </c>
      <c r="H130" s="410" t="b">
        <v>0</v>
      </c>
      <c r="I130" s="410" t="b">
        <v>0</v>
      </c>
      <c r="K130" s="410" t="b">
        <v>0</v>
      </c>
      <c r="L130" s="410">
        <v>0</v>
      </c>
      <c r="M130" s="410" t="b">
        <v>0</v>
      </c>
      <c r="N130" s="410">
        <v>0</v>
      </c>
      <c r="O130" s="472" t="e">
        <f t="shared" si="10"/>
        <v>#DIV/0!</v>
      </c>
      <c r="P130" s="410">
        <f t="shared" si="14"/>
        <v>0</v>
      </c>
      <c r="Q130" s="410" t="e">
        <f t="shared" si="11"/>
        <v>#VALUE!</v>
      </c>
      <c r="R130" s="410">
        <v>1</v>
      </c>
      <c r="S130" s="410" t="str">
        <f t="shared" si="12"/>
        <v>Unclassified? Y/N Out of Order?</v>
      </c>
    </row>
    <row r="131" spans="2:19" x14ac:dyDescent="0.2">
      <c r="F131" s="410" t="b">
        <v>0</v>
      </c>
      <c r="G131" s="416" t="b">
        <f t="shared" si="13"/>
        <v>1</v>
      </c>
      <c r="H131" s="410" t="b">
        <v>0</v>
      </c>
      <c r="I131" s="410" t="b">
        <v>0</v>
      </c>
      <c r="K131" s="410" t="b">
        <v>0</v>
      </c>
      <c r="L131" s="410">
        <v>0</v>
      </c>
      <c r="M131" s="410" t="b">
        <v>0</v>
      </c>
      <c r="N131" s="410">
        <v>0</v>
      </c>
      <c r="O131" s="472" t="e">
        <f t="shared" si="10"/>
        <v>#DIV/0!</v>
      </c>
      <c r="P131" s="410">
        <f t="shared" si="14"/>
        <v>0</v>
      </c>
      <c r="Q131" s="410" t="e">
        <f t="shared" si="11"/>
        <v>#VALUE!</v>
      </c>
      <c r="R131" s="410">
        <v>1</v>
      </c>
      <c r="S131" s="410" t="str">
        <f t="shared" si="12"/>
        <v>Unclassified? Y/N Out of Order?</v>
      </c>
    </row>
    <row r="132" spans="2:19" x14ac:dyDescent="0.2">
      <c r="F132" s="410" t="b">
        <v>0</v>
      </c>
      <c r="G132" s="416" t="b">
        <f t="shared" si="13"/>
        <v>1</v>
      </c>
      <c r="H132" s="410" t="b">
        <v>0</v>
      </c>
      <c r="I132" s="410" t="b">
        <v>0</v>
      </c>
      <c r="K132" s="410" t="b">
        <v>0</v>
      </c>
      <c r="L132" s="410">
        <v>0</v>
      </c>
      <c r="M132" s="410" t="b">
        <v>0</v>
      </c>
      <c r="N132" s="410">
        <v>0</v>
      </c>
      <c r="O132" s="472" t="e">
        <f t="shared" si="10"/>
        <v>#DIV/0!</v>
      </c>
      <c r="P132" s="410">
        <f t="shared" si="14"/>
        <v>0</v>
      </c>
      <c r="Q132" s="410" t="e">
        <f t="shared" si="11"/>
        <v>#VALUE!</v>
      </c>
      <c r="R132" s="410">
        <v>1</v>
      </c>
      <c r="S132" s="410" t="str">
        <f t="shared" si="12"/>
        <v>Unclassified? Y/N Out of Order?</v>
      </c>
    </row>
    <row r="133" spans="2:19" x14ac:dyDescent="0.2">
      <c r="F133" s="410" t="b">
        <v>0</v>
      </c>
      <c r="G133" s="416" t="b">
        <f t="shared" si="13"/>
        <v>1</v>
      </c>
      <c r="H133" s="410" t="b">
        <v>0</v>
      </c>
      <c r="I133" s="410" t="b">
        <v>0</v>
      </c>
      <c r="K133" s="410" t="b">
        <v>0</v>
      </c>
      <c r="L133" s="410">
        <v>0</v>
      </c>
      <c r="M133" s="410" t="b">
        <v>0</v>
      </c>
      <c r="N133" s="410">
        <v>0</v>
      </c>
      <c r="O133" s="472" t="e">
        <f t="shared" si="10"/>
        <v>#DIV/0!</v>
      </c>
      <c r="P133" s="410">
        <f t="shared" si="14"/>
        <v>0</v>
      </c>
      <c r="Q133" s="410" t="e">
        <f t="shared" si="11"/>
        <v>#VALUE!</v>
      </c>
      <c r="R133" s="410">
        <v>1</v>
      </c>
      <c r="S133" s="410" t="str">
        <f t="shared" si="12"/>
        <v>Unclassified? Y/N Out of Order?</v>
      </c>
    </row>
    <row r="134" spans="2:19" x14ac:dyDescent="0.2">
      <c r="F134" s="410" t="b">
        <v>0</v>
      </c>
      <c r="G134" s="416" t="b">
        <f t="shared" si="13"/>
        <v>1</v>
      </c>
      <c r="H134" s="410" t="b">
        <v>0</v>
      </c>
      <c r="I134" s="410" t="b">
        <v>0</v>
      </c>
      <c r="K134" s="410" t="b">
        <v>0</v>
      </c>
      <c r="L134" s="410">
        <v>0</v>
      </c>
      <c r="M134" s="410" t="b">
        <v>0</v>
      </c>
      <c r="N134" s="410">
        <v>0</v>
      </c>
      <c r="O134" s="472" t="e">
        <f t="shared" si="10"/>
        <v>#DIV/0!</v>
      </c>
      <c r="P134" s="410">
        <f t="shared" si="14"/>
        <v>0</v>
      </c>
      <c r="Q134" s="410" t="e">
        <f t="shared" si="11"/>
        <v>#VALUE!</v>
      </c>
      <c r="R134" s="410">
        <v>1</v>
      </c>
      <c r="S134" s="410" t="str">
        <f t="shared" si="12"/>
        <v>Unclassified? Y/N Out of Order?</v>
      </c>
    </row>
    <row r="135" spans="2:19" x14ac:dyDescent="0.2">
      <c r="F135" s="410" t="b">
        <v>0</v>
      </c>
      <c r="G135" s="416" t="b">
        <f t="shared" si="13"/>
        <v>1</v>
      </c>
      <c r="H135" s="410" t="b">
        <v>0</v>
      </c>
      <c r="I135" s="410" t="b">
        <v>0</v>
      </c>
      <c r="K135" s="410" t="b">
        <v>0</v>
      </c>
      <c r="L135" s="410">
        <v>0</v>
      </c>
      <c r="M135" s="410" t="b">
        <v>0</v>
      </c>
      <c r="N135" s="410">
        <v>0</v>
      </c>
      <c r="O135" s="472" t="e">
        <f t="shared" si="10"/>
        <v>#DIV/0!</v>
      </c>
      <c r="P135" s="410">
        <f t="shared" si="14"/>
        <v>0</v>
      </c>
      <c r="Q135" s="410" t="e">
        <f t="shared" si="11"/>
        <v>#VALUE!</v>
      </c>
      <c r="R135" s="410">
        <v>1</v>
      </c>
      <c r="S135" s="410" t="str">
        <f t="shared" si="12"/>
        <v>Unclassified? Y/N Out of Order?</v>
      </c>
    </row>
    <row r="136" spans="2:19" x14ac:dyDescent="0.2">
      <c r="F136" s="410" t="b">
        <v>0</v>
      </c>
      <c r="G136" s="416" t="b">
        <f t="shared" si="13"/>
        <v>1</v>
      </c>
      <c r="H136" s="410" t="b">
        <v>0</v>
      </c>
      <c r="I136" s="410" t="b">
        <v>0</v>
      </c>
      <c r="K136" s="410" t="b">
        <v>0</v>
      </c>
      <c r="L136" s="410">
        <v>0</v>
      </c>
      <c r="M136" s="410" t="b">
        <v>0</v>
      </c>
      <c r="N136" s="410">
        <v>0</v>
      </c>
      <c r="O136" s="472" t="e">
        <f t="shared" si="10"/>
        <v>#DIV/0!</v>
      </c>
      <c r="P136" s="410">
        <f t="shared" si="14"/>
        <v>0</v>
      </c>
      <c r="Q136" s="410" t="e">
        <f t="shared" si="11"/>
        <v>#VALUE!</v>
      </c>
      <c r="R136" s="410">
        <v>1</v>
      </c>
      <c r="S136" s="410" t="str">
        <f t="shared" si="12"/>
        <v>Unclassified? Y/N Out of Order?</v>
      </c>
    </row>
    <row r="137" spans="2:19" x14ac:dyDescent="0.2">
      <c r="F137" s="410" t="b">
        <v>0</v>
      </c>
      <c r="G137" s="416" t="b">
        <f t="shared" si="13"/>
        <v>1</v>
      </c>
      <c r="H137" s="410" t="b">
        <v>0</v>
      </c>
      <c r="I137" s="410" t="b">
        <v>0</v>
      </c>
      <c r="K137" s="410" t="b">
        <v>0</v>
      </c>
      <c r="L137" s="410">
        <v>0</v>
      </c>
      <c r="M137" s="410" t="b">
        <v>0</v>
      </c>
      <c r="N137" s="410">
        <v>0</v>
      </c>
      <c r="O137" s="472" t="e">
        <f t="shared" si="10"/>
        <v>#DIV/0!</v>
      </c>
      <c r="P137" s="410">
        <f t="shared" si="14"/>
        <v>0</v>
      </c>
      <c r="Q137" s="410" t="e">
        <f t="shared" si="11"/>
        <v>#VALUE!</v>
      </c>
      <c r="R137" s="410">
        <v>1</v>
      </c>
      <c r="S137" s="410" t="str">
        <f t="shared" si="12"/>
        <v>Unclassified? Y/N Out of Order?</v>
      </c>
    </row>
    <row r="138" spans="2:19" x14ac:dyDescent="0.2">
      <c r="F138" s="410" t="b">
        <v>0</v>
      </c>
      <c r="G138" s="416" t="b">
        <f t="shared" si="13"/>
        <v>1</v>
      </c>
      <c r="H138" s="410" t="b">
        <v>0</v>
      </c>
      <c r="I138" s="410" t="b">
        <v>0</v>
      </c>
      <c r="K138" s="410" t="b">
        <v>0</v>
      </c>
      <c r="L138" s="410">
        <v>0</v>
      </c>
      <c r="M138" s="410" t="b">
        <v>0</v>
      </c>
      <c r="N138" s="410">
        <v>0</v>
      </c>
      <c r="O138" s="472" t="e">
        <f t="shared" ref="O138:O201" si="15">SUM(IF(I138 = 1, 1, 0) * J138, IF(K138 = 1, 1, 0) * L138, IF(M138 = 1, 1, 0) * N138) / P138</f>
        <v>#DIV/0!</v>
      </c>
      <c r="P138" s="410">
        <f t="shared" si="14"/>
        <v>0</v>
      </c>
      <c r="Q138" s="410" t="e">
        <f t="shared" ref="Q138:Q201" si="16">SUM(IF(I138 = 1, 1, 0) * J138, IF(K138 = 1, 1, 0) * L138, IF(M138 = 1, 1, 0) * N138) + " / " + P138</f>
        <v>#VALUE!</v>
      </c>
      <c r="R138" s="410">
        <v>1</v>
      </c>
      <c r="S138" s="410" t="str">
        <f t="shared" ref="S138:S201" si="17">IF(AND(G138= 1, H138 = 0, I138= 0, K138= 0, M138= 0), "1. Not Yet Tested", IF(AND(G138= 0, H138 = 1, I138= 0, K138= 0, M138= 0), "2. Ready for Testing", IF(AND(G138= 0, H138 = 1, I138= 1, K138= 0, M138= 0), "3. Test/Task Complete", IF(AND(G138= 0, H138 = 1, I138= 1, K138= 1, M138= 0), "4. Sheet Complete &amp; Uploaded to Svr.", IF(AND(G138= 0, H138 = 1, I138= 1, K138= 1, M138= 1), "5. Sheet Ready for Report", "Unclassified? Y/N Out of Order?")))))</f>
        <v>Unclassified? Y/N Out of Order?</v>
      </c>
    </row>
    <row r="139" spans="2:19" x14ac:dyDescent="0.2">
      <c r="F139" s="410" t="b">
        <v>0</v>
      </c>
      <c r="G139" s="416" t="b">
        <f t="shared" ref="G139:G202" si="18">NOT(H139)</f>
        <v>1</v>
      </c>
      <c r="H139" s="410" t="b">
        <v>0</v>
      </c>
      <c r="I139" s="410" t="b">
        <v>0</v>
      </c>
      <c r="K139" s="410" t="b">
        <v>0</v>
      </c>
      <c r="L139" s="410">
        <v>0</v>
      </c>
      <c r="M139" s="410" t="b">
        <v>0</v>
      </c>
      <c r="N139" s="410">
        <v>0</v>
      </c>
      <c r="O139" s="472" t="e">
        <f t="shared" si="15"/>
        <v>#DIV/0!</v>
      </c>
      <c r="P139" s="410">
        <f t="shared" si="14"/>
        <v>0</v>
      </c>
      <c r="Q139" s="410" t="e">
        <f t="shared" si="16"/>
        <v>#VALUE!</v>
      </c>
      <c r="R139" s="410">
        <v>1</v>
      </c>
      <c r="S139" s="410" t="str">
        <f t="shared" si="17"/>
        <v>Unclassified? Y/N Out of Order?</v>
      </c>
    </row>
    <row r="140" spans="2:19" x14ac:dyDescent="0.2">
      <c r="F140" s="410" t="b">
        <v>0</v>
      </c>
      <c r="G140" s="416" t="b">
        <f t="shared" si="18"/>
        <v>1</v>
      </c>
      <c r="H140" s="410" t="b">
        <v>0</v>
      </c>
      <c r="I140" s="410" t="b">
        <v>0</v>
      </c>
      <c r="K140" s="410" t="b">
        <v>0</v>
      </c>
      <c r="L140" s="410">
        <v>0</v>
      </c>
      <c r="M140" s="410" t="b">
        <v>0</v>
      </c>
      <c r="N140" s="410">
        <v>0</v>
      </c>
      <c r="O140" s="472" t="e">
        <f t="shared" si="15"/>
        <v>#DIV/0!</v>
      </c>
      <c r="P140" s="410">
        <f t="shared" si="14"/>
        <v>0</v>
      </c>
      <c r="Q140" s="410" t="e">
        <f t="shared" si="16"/>
        <v>#VALUE!</v>
      </c>
      <c r="R140" s="410">
        <v>1</v>
      </c>
      <c r="S140" s="410" t="str">
        <f t="shared" si="17"/>
        <v>Unclassified? Y/N Out of Order?</v>
      </c>
    </row>
    <row r="141" spans="2:19" x14ac:dyDescent="0.2">
      <c r="F141" s="410" t="b">
        <v>0</v>
      </c>
      <c r="G141" s="416" t="b">
        <f t="shared" si="18"/>
        <v>1</v>
      </c>
      <c r="H141" s="410" t="b">
        <v>0</v>
      </c>
      <c r="I141" s="410" t="b">
        <v>0</v>
      </c>
      <c r="K141" s="410" t="b">
        <v>0</v>
      </c>
      <c r="L141" s="410">
        <v>0</v>
      </c>
      <c r="M141" s="410" t="b">
        <v>0</v>
      </c>
      <c r="N141" s="410">
        <v>0</v>
      </c>
      <c r="O141" s="472" t="e">
        <f t="shared" si="15"/>
        <v>#DIV/0!</v>
      </c>
      <c r="P141" s="410">
        <f t="shared" ref="P141:P204" si="19">SUM(J141, L141, N141)</f>
        <v>0</v>
      </c>
      <c r="Q141" s="410" t="e">
        <f t="shared" si="16"/>
        <v>#VALUE!</v>
      </c>
      <c r="R141" s="410">
        <v>1</v>
      </c>
      <c r="S141" s="410" t="str">
        <f t="shared" si="17"/>
        <v>Unclassified? Y/N Out of Order?</v>
      </c>
    </row>
    <row r="142" spans="2:19" x14ac:dyDescent="0.2">
      <c r="F142" s="410" t="b">
        <v>0</v>
      </c>
      <c r="G142" s="416" t="b">
        <f t="shared" si="18"/>
        <v>1</v>
      </c>
      <c r="H142" s="410" t="b">
        <v>0</v>
      </c>
      <c r="I142" s="410" t="b">
        <v>0</v>
      </c>
      <c r="K142" s="410" t="b">
        <v>0</v>
      </c>
      <c r="L142" s="410">
        <v>0</v>
      </c>
      <c r="M142" s="410" t="b">
        <v>0</v>
      </c>
      <c r="N142" s="410">
        <v>0</v>
      </c>
      <c r="O142" s="472" t="e">
        <f t="shared" si="15"/>
        <v>#DIV/0!</v>
      </c>
      <c r="P142" s="410">
        <f t="shared" si="19"/>
        <v>0</v>
      </c>
      <c r="Q142" s="410" t="e">
        <f t="shared" si="16"/>
        <v>#VALUE!</v>
      </c>
      <c r="R142" s="410">
        <v>1</v>
      </c>
      <c r="S142" s="410" t="str">
        <f t="shared" si="17"/>
        <v>Unclassified? Y/N Out of Order?</v>
      </c>
    </row>
    <row r="143" spans="2:19" x14ac:dyDescent="0.2">
      <c r="B143" s="414"/>
      <c r="F143" s="410" t="b">
        <v>0</v>
      </c>
      <c r="G143" s="416" t="b">
        <f t="shared" si="18"/>
        <v>1</v>
      </c>
      <c r="H143" s="410" t="b">
        <v>0</v>
      </c>
      <c r="I143" s="410" t="b">
        <v>0</v>
      </c>
      <c r="K143" s="410" t="b">
        <v>0</v>
      </c>
      <c r="L143" s="410">
        <v>0</v>
      </c>
      <c r="M143" s="410" t="b">
        <v>0</v>
      </c>
      <c r="N143" s="410">
        <v>0</v>
      </c>
      <c r="O143" s="472" t="e">
        <f t="shared" si="15"/>
        <v>#DIV/0!</v>
      </c>
      <c r="P143" s="410">
        <f t="shared" si="19"/>
        <v>0</v>
      </c>
      <c r="Q143" s="410" t="e">
        <f t="shared" si="16"/>
        <v>#VALUE!</v>
      </c>
      <c r="R143" s="410">
        <v>1</v>
      </c>
      <c r="S143" s="410" t="str">
        <f t="shared" si="17"/>
        <v>Unclassified? Y/N Out of Order?</v>
      </c>
    </row>
    <row r="144" spans="2:19" x14ac:dyDescent="0.2">
      <c r="F144" s="410" t="b">
        <v>0</v>
      </c>
      <c r="G144" s="416" t="b">
        <f t="shared" si="18"/>
        <v>1</v>
      </c>
      <c r="H144" s="410" t="b">
        <v>0</v>
      </c>
      <c r="I144" s="410" t="b">
        <v>0</v>
      </c>
      <c r="K144" s="410" t="b">
        <v>0</v>
      </c>
      <c r="L144" s="410">
        <v>0</v>
      </c>
      <c r="M144" s="410" t="b">
        <v>0</v>
      </c>
      <c r="N144" s="410">
        <v>0</v>
      </c>
      <c r="O144" s="472" t="e">
        <f t="shared" si="15"/>
        <v>#DIV/0!</v>
      </c>
      <c r="P144" s="410">
        <f t="shared" si="19"/>
        <v>0</v>
      </c>
      <c r="Q144" s="410" t="e">
        <f t="shared" si="16"/>
        <v>#VALUE!</v>
      </c>
      <c r="R144" s="410">
        <v>1</v>
      </c>
      <c r="S144" s="410" t="str">
        <f t="shared" si="17"/>
        <v>Unclassified? Y/N Out of Order?</v>
      </c>
    </row>
    <row r="145" spans="2:19" x14ac:dyDescent="0.2">
      <c r="B145" s="414"/>
      <c r="F145" s="410" t="b">
        <v>0</v>
      </c>
      <c r="G145" s="416" t="b">
        <f t="shared" si="18"/>
        <v>1</v>
      </c>
      <c r="H145" s="410" t="b">
        <v>0</v>
      </c>
      <c r="I145" s="410" t="b">
        <v>0</v>
      </c>
      <c r="K145" s="410" t="b">
        <v>0</v>
      </c>
      <c r="L145" s="410">
        <v>0</v>
      </c>
      <c r="M145" s="410" t="b">
        <v>0</v>
      </c>
      <c r="N145" s="410">
        <v>0</v>
      </c>
      <c r="O145" s="472" t="e">
        <f t="shared" si="15"/>
        <v>#DIV/0!</v>
      </c>
      <c r="P145" s="410">
        <f t="shared" si="19"/>
        <v>0</v>
      </c>
      <c r="Q145" s="410" t="e">
        <f t="shared" si="16"/>
        <v>#VALUE!</v>
      </c>
      <c r="R145" s="410">
        <v>1</v>
      </c>
      <c r="S145" s="410" t="str">
        <f t="shared" si="17"/>
        <v>Unclassified? Y/N Out of Order?</v>
      </c>
    </row>
    <row r="146" spans="2:19" x14ac:dyDescent="0.2">
      <c r="F146" s="410" t="b">
        <v>0</v>
      </c>
      <c r="G146" s="416" t="b">
        <f t="shared" si="18"/>
        <v>1</v>
      </c>
      <c r="H146" s="410" t="b">
        <v>0</v>
      </c>
      <c r="I146" s="410" t="b">
        <v>0</v>
      </c>
      <c r="K146" s="410" t="b">
        <v>0</v>
      </c>
      <c r="L146" s="410">
        <v>0</v>
      </c>
      <c r="M146" s="410" t="b">
        <v>0</v>
      </c>
      <c r="N146" s="410">
        <v>0</v>
      </c>
      <c r="O146" s="472" t="e">
        <f t="shared" si="15"/>
        <v>#DIV/0!</v>
      </c>
      <c r="P146" s="410">
        <f t="shared" si="19"/>
        <v>0</v>
      </c>
      <c r="Q146" s="410" t="e">
        <f t="shared" si="16"/>
        <v>#VALUE!</v>
      </c>
      <c r="R146" s="410">
        <v>1</v>
      </c>
      <c r="S146" s="410" t="str">
        <f t="shared" si="17"/>
        <v>Unclassified? Y/N Out of Order?</v>
      </c>
    </row>
    <row r="147" spans="2:19" x14ac:dyDescent="0.2">
      <c r="F147" s="410" t="b">
        <v>0</v>
      </c>
      <c r="G147" s="416" t="b">
        <f t="shared" si="18"/>
        <v>1</v>
      </c>
      <c r="H147" s="410" t="b">
        <v>0</v>
      </c>
      <c r="I147" s="410" t="b">
        <v>0</v>
      </c>
      <c r="K147" s="410" t="b">
        <v>0</v>
      </c>
      <c r="L147" s="410">
        <v>0</v>
      </c>
      <c r="M147" s="410" t="b">
        <v>0</v>
      </c>
      <c r="N147" s="410">
        <v>0</v>
      </c>
      <c r="O147" s="472" t="e">
        <f t="shared" si="15"/>
        <v>#DIV/0!</v>
      </c>
      <c r="P147" s="410">
        <f t="shared" si="19"/>
        <v>0</v>
      </c>
      <c r="Q147" s="410" t="e">
        <f t="shared" si="16"/>
        <v>#VALUE!</v>
      </c>
      <c r="R147" s="410">
        <v>1</v>
      </c>
      <c r="S147" s="410" t="str">
        <f t="shared" si="17"/>
        <v>Unclassified? Y/N Out of Order?</v>
      </c>
    </row>
    <row r="148" spans="2:19" x14ac:dyDescent="0.2">
      <c r="F148" s="410" t="b">
        <v>0</v>
      </c>
      <c r="G148" s="416" t="b">
        <f t="shared" si="18"/>
        <v>1</v>
      </c>
      <c r="H148" s="410" t="b">
        <v>0</v>
      </c>
      <c r="I148" s="410" t="b">
        <v>0</v>
      </c>
      <c r="K148" s="410" t="b">
        <v>0</v>
      </c>
      <c r="L148" s="410">
        <v>0</v>
      </c>
      <c r="M148" s="410" t="b">
        <v>0</v>
      </c>
      <c r="N148" s="410">
        <v>0</v>
      </c>
      <c r="O148" s="472" t="e">
        <f t="shared" si="15"/>
        <v>#DIV/0!</v>
      </c>
      <c r="P148" s="410">
        <f t="shared" si="19"/>
        <v>0</v>
      </c>
      <c r="Q148" s="410" t="e">
        <f t="shared" si="16"/>
        <v>#VALUE!</v>
      </c>
      <c r="R148" s="410">
        <v>1</v>
      </c>
      <c r="S148" s="410" t="str">
        <f t="shared" si="17"/>
        <v>Unclassified? Y/N Out of Order?</v>
      </c>
    </row>
    <row r="149" spans="2:19" x14ac:dyDescent="0.2">
      <c r="F149" s="410" t="b">
        <v>0</v>
      </c>
      <c r="G149" s="416" t="b">
        <f t="shared" si="18"/>
        <v>1</v>
      </c>
      <c r="H149" s="410" t="b">
        <v>0</v>
      </c>
      <c r="I149" s="410" t="b">
        <v>0</v>
      </c>
      <c r="K149" s="410" t="b">
        <v>0</v>
      </c>
      <c r="L149" s="410">
        <v>0</v>
      </c>
      <c r="M149" s="410" t="b">
        <v>0</v>
      </c>
      <c r="N149" s="410">
        <v>0</v>
      </c>
      <c r="O149" s="472" t="e">
        <f t="shared" si="15"/>
        <v>#DIV/0!</v>
      </c>
      <c r="P149" s="410">
        <f t="shared" si="19"/>
        <v>0</v>
      </c>
      <c r="Q149" s="410" t="e">
        <f t="shared" si="16"/>
        <v>#VALUE!</v>
      </c>
      <c r="R149" s="410">
        <v>1</v>
      </c>
      <c r="S149" s="410" t="str">
        <f t="shared" si="17"/>
        <v>Unclassified? Y/N Out of Order?</v>
      </c>
    </row>
    <row r="150" spans="2:19" x14ac:dyDescent="0.2">
      <c r="F150" s="410" t="b">
        <v>0</v>
      </c>
      <c r="G150" s="416" t="b">
        <f t="shared" si="18"/>
        <v>1</v>
      </c>
      <c r="H150" s="410" t="b">
        <v>0</v>
      </c>
      <c r="I150" s="410" t="b">
        <v>0</v>
      </c>
      <c r="K150" s="410" t="b">
        <v>0</v>
      </c>
      <c r="L150" s="410">
        <v>0</v>
      </c>
      <c r="M150" s="410" t="b">
        <v>0</v>
      </c>
      <c r="N150" s="410">
        <v>0</v>
      </c>
      <c r="O150" s="472" t="e">
        <f t="shared" si="15"/>
        <v>#DIV/0!</v>
      </c>
      <c r="P150" s="410">
        <f t="shared" si="19"/>
        <v>0</v>
      </c>
      <c r="Q150" s="410" t="e">
        <f t="shared" si="16"/>
        <v>#VALUE!</v>
      </c>
      <c r="R150" s="410">
        <v>1</v>
      </c>
      <c r="S150" s="410" t="str">
        <f t="shared" si="17"/>
        <v>Unclassified? Y/N Out of Order?</v>
      </c>
    </row>
    <row r="151" spans="2:19" x14ac:dyDescent="0.2">
      <c r="F151" s="410" t="b">
        <v>0</v>
      </c>
      <c r="G151" s="416" t="b">
        <f t="shared" si="18"/>
        <v>1</v>
      </c>
      <c r="H151" s="410" t="b">
        <v>0</v>
      </c>
      <c r="I151" s="410" t="b">
        <v>0</v>
      </c>
      <c r="K151" s="410" t="b">
        <v>0</v>
      </c>
      <c r="L151" s="410">
        <v>0</v>
      </c>
      <c r="M151" s="410" t="b">
        <v>0</v>
      </c>
      <c r="N151" s="410">
        <v>0</v>
      </c>
      <c r="O151" s="472" t="e">
        <f t="shared" si="15"/>
        <v>#DIV/0!</v>
      </c>
      <c r="P151" s="410">
        <f t="shared" si="19"/>
        <v>0</v>
      </c>
      <c r="Q151" s="410" t="e">
        <f t="shared" si="16"/>
        <v>#VALUE!</v>
      </c>
      <c r="R151" s="410">
        <v>1</v>
      </c>
      <c r="S151" s="410" t="str">
        <f t="shared" si="17"/>
        <v>Unclassified? Y/N Out of Order?</v>
      </c>
    </row>
    <row r="152" spans="2:19" x14ac:dyDescent="0.2">
      <c r="F152" s="410" t="b">
        <v>0</v>
      </c>
      <c r="G152" s="416" t="b">
        <f t="shared" si="18"/>
        <v>1</v>
      </c>
      <c r="H152" s="410" t="b">
        <v>0</v>
      </c>
      <c r="I152" s="410" t="b">
        <v>0</v>
      </c>
      <c r="K152" s="410" t="b">
        <v>0</v>
      </c>
      <c r="L152" s="410">
        <v>0</v>
      </c>
      <c r="M152" s="410" t="b">
        <v>0</v>
      </c>
      <c r="N152" s="410">
        <v>0</v>
      </c>
      <c r="O152" s="472" t="e">
        <f t="shared" si="15"/>
        <v>#DIV/0!</v>
      </c>
      <c r="P152" s="410">
        <f t="shared" si="19"/>
        <v>0</v>
      </c>
      <c r="Q152" s="410" t="e">
        <f t="shared" si="16"/>
        <v>#VALUE!</v>
      </c>
      <c r="R152" s="410">
        <v>1</v>
      </c>
      <c r="S152" s="410" t="str">
        <f t="shared" si="17"/>
        <v>Unclassified? Y/N Out of Order?</v>
      </c>
    </row>
    <row r="153" spans="2:19" x14ac:dyDescent="0.2">
      <c r="F153" s="410" t="b">
        <v>0</v>
      </c>
      <c r="G153" s="416" t="b">
        <f t="shared" si="18"/>
        <v>1</v>
      </c>
      <c r="H153" s="410" t="b">
        <v>0</v>
      </c>
      <c r="I153" s="410" t="b">
        <v>0</v>
      </c>
      <c r="K153" s="410" t="b">
        <v>0</v>
      </c>
      <c r="L153" s="410">
        <v>0</v>
      </c>
      <c r="M153" s="410" t="b">
        <v>0</v>
      </c>
      <c r="N153" s="410">
        <v>0</v>
      </c>
      <c r="O153" s="472" t="e">
        <f t="shared" si="15"/>
        <v>#DIV/0!</v>
      </c>
      <c r="P153" s="410">
        <f t="shared" si="19"/>
        <v>0</v>
      </c>
      <c r="Q153" s="410" t="e">
        <f t="shared" si="16"/>
        <v>#VALUE!</v>
      </c>
      <c r="R153" s="410">
        <v>1</v>
      </c>
      <c r="S153" s="410" t="str">
        <f t="shared" si="17"/>
        <v>Unclassified? Y/N Out of Order?</v>
      </c>
    </row>
    <row r="154" spans="2:19" collapsed="1" x14ac:dyDescent="0.2">
      <c r="F154" s="410" t="b">
        <v>0</v>
      </c>
      <c r="G154" s="416" t="b">
        <f t="shared" si="18"/>
        <v>1</v>
      </c>
      <c r="H154" s="410" t="b">
        <v>0</v>
      </c>
      <c r="I154" s="410" t="b">
        <v>0</v>
      </c>
      <c r="K154" s="410" t="b">
        <v>0</v>
      </c>
      <c r="L154" s="410">
        <v>0</v>
      </c>
      <c r="M154" s="410" t="b">
        <v>0</v>
      </c>
      <c r="N154" s="410">
        <v>0</v>
      </c>
      <c r="O154" s="472" t="e">
        <f t="shared" si="15"/>
        <v>#DIV/0!</v>
      </c>
      <c r="P154" s="410">
        <f t="shared" si="19"/>
        <v>0</v>
      </c>
      <c r="Q154" s="410" t="e">
        <f t="shared" si="16"/>
        <v>#VALUE!</v>
      </c>
      <c r="R154" s="410">
        <v>1</v>
      </c>
      <c r="S154" s="410" t="str">
        <f t="shared" si="17"/>
        <v>Unclassified? Y/N Out of Order?</v>
      </c>
    </row>
    <row r="155" spans="2:19" x14ac:dyDescent="0.2">
      <c r="B155" s="414"/>
      <c r="F155" s="410" t="b">
        <v>0</v>
      </c>
      <c r="G155" s="416" t="b">
        <f t="shared" si="18"/>
        <v>1</v>
      </c>
      <c r="H155" s="410" t="b">
        <v>0</v>
      </c>
      <c r="I155" s="410" t="b">
        <v>0</v>
      </c>
      <c r="K155" s="410" t="b">
        <v>0</v>
      </c>
      <c r="L155" s="410">
        <v>0</v>
      </c>
      <c r="M155" s="410" t="b">
        <v>0</v>
      </c>
      <c r="N155" s="410">
        <v>0</v>
      </c>
      <c r="O155" s="472" t="e">
        <f t="shared" si="15"/>
        <v>#DIV/0!</v>
      </c>
      <c r="P155" s="410">
        <f t="shared" si="19"/>
        <v>0</v>
      </c>
      <c r="Q155" s="410" t="e">
        <f t="shared" si="16"/>
        <v>#VALUE!</v>
      </c>
      <c r="R155" s="410">
        <v>1</v>
      </c>
      <c r="S155" s="410" t="str">
        <f t="shared" si="17"/>
        <v>Unclassified? Y/N Out of Order?</v>
      </c>
    </row>
    <row r="156" spans="2:19" x14ac:dyDescent="0.2">
      <c r="F156" s="410" t="b">
        <v>0</v>
      </c>
      <c r="G156" s="416" t="b">
        <f t="shared" si="18"/>
        <v>1</v>
      </c>
      <c r="H156" s="410" t="b">
        <v>0</v>
      </c>
      <c r="I156" s="410" t="b">
        <v>0</v>
      </c>
      <c r="K156" s="410" t="b">
        <v>0</v>
      </c>
      <c r="L156" s="410">
        <v>0</v>
      </c>
      <c r="M156" s="410" t="b">
        <v>0</v>
      </c>
      <c r="N156" s="410">
        <v>0</v>
      </c>
      <c r="O156" s="472" t="e">
        <f t="shared" si="15"/>
        <v>#DIV/0!</v>
      </c>
      <c r="P156" s="410">
        <f t="shared" si="19"/>
        <v>0</v>
      </c>
      <c r="Q156" s="410" t="e">
        <f t="shared" si="16"/>
        <v>#VALUE!</v>
      </c>
      <c r="R156" s="410">
        <v>1</v>
      </c>
      <c r="S156" s="410" t="str">
        <f t="shared" si="17"/>
        <v>Unclassified? Y/N Out of Order?</v>
      </c>
    </row>
    <row r="157" spans="2:19" x14ac:dyDescent="0.2">
      <c r="B157" s="414"/>
      <c r="F157" s="410" t="b">
        <v>0</v>
      </c>
      <c r="G157" s="416" t="b">
        <f t="shared" si="18"/>
        <v>1</v>
      </c>
      <c r="H157" s="410" t="b">
        <v>0</v>
      </c>
      <c r="I157" s="410" t="b">
        <v>0</v>
      </c>
      <c r="K157" s="410" t="b">
        <v>0</v>
      </c>
      <c r="L157" s="410">
        <v>0</v>
      </c>
      <c r="M157" s="410" t="b">
        <v>0</v>
      </c>
      <c r="N157" s="410">
        <v>0</v>
      </c>
      <c r="O157" s="472" t="e">
        <f t="shared" si="15"/>
        <v>#DIV/0!</v>
      </c>
      <c r="P157" s="410">
        <f t="shared" si="19"/>
        <v>0</v>
      </c>
      <c r="Q157" s="410" t="e">
        <f t="shared" si="16"/>
        <v>#VALUE!</v>
      </c>
      <c r="R157" s="410">
        <v>1</v>
      </c>
      <c r="S157" s="410" t="str">
        <f t="shared" si="17"/>
        <v>Unclassified? Y/N Out of Order?</v>
      </c>
    </row>
    <row r="158" spans="2:19" x14ac:dyDescent="0.2">
      <c r="F158" s="410" t="b">
        <v>0</v>
      </c>
      <c r="G158" s="416" t="b">
        <f t="shared" si="18"/>
        <v>1</v>
      </c>
      <c r="H158" s="410" t="b">
        <v>0</v>
      </c>
      <c r="I158" s="410" t="b">
        <v>0</v>
      </c>
      <c r="K158" s="410" t="b">
        <v>0</v>
      </c>
      <c r="L158" s="410">
        <v>0</v>
      </c>
      <c r="M158" s="410" t="b">
        <v>0</v>
      </c>
      <c r="N158" s="410">
        <v>0</v>
      </c>
      <c r="O158" s="472" t="e">
        <f t="shared" si="15"/>
        <v>#DIV/0!</v>
      </c>
      <c r="P158" s="410">
        <f t="shared" si="19"/>
        <v>0</v>
      </c>
      <c r="Q158" s="410" t="e">
        <f t="shared" si="16"/>
        <v>#VALUE!</v>
      </c>
      <c r="R158" s="410">
        <v>1</v>
      </c>
      <c r="S158" s="410" t="str">
        <f t="shared" si="17"/>
        <v>Unclassified? Y/N Out of Order?</v>
      </c>
    </row>
    <row r="159" spans="2:19" x14ac:dyDescent="0.2">
      <c r="B159" s="414"/>
      <c r="F159" s="410" t="b">
        <v>0</v>
      </c>
      <c r="G159" s="416" t="b">
        <f t="shared" si="18"/>
        <v>1</v>
      </c>
      <c r="H159" s="410" t="b">
        <v>0</v>
      </c>
      <c r="I159" s="410" t="b">
        <v>0</v>
      </c>
      <c r="K159" s="410" t="b">
        <v>0</v>
      </c>
      <c r="L159" s="410">
        <v>0</v>
      </c>
      <c r="M159" s="410" t="b">
        <v>0</v>
      </c>
      <c r="N159" s="410">
        <v>0</v>
      </c>
      <c r="O159" s="472" t="e">
        <f t="shared" si="15"/>
        <v>#DIV/0!</v>
      </c>
      <c r="P159" s="410">
        <f t="shared" si="19"/>
        <v>0</v>
      </c>
      <c r="Q159" s="410" t="e">
        <f t="shared" si="16"/>
        <v>#VALUE!</v>
      </c>
      <c r="R159" s="410">
        <v>1</v>
      </c>
      <c r="S159" s="410" t="str">
        <f t="shared" si="17"/>
        <v>Unclassified? Y/N Out of Order?</v>
      </c>
    </row>
    <row r="160" spans="2:19" x14ac:dyDescent="0.2">
      <c r="F160" s="410" t="b">
        <v>0</v>
      </c>
      <c r="G160" s="416" t="b">
        <f t="shared" si="18"/>
        <v>1</v>
      </c>
      <c r="H160" s="410" t="b">
        <v>0</v>
      </c>
      <c r="I160" s="410" t="b">
        <v>0</v>
      </c>
      <c r="K160" s="410" t="b">
        <v>0</v>
      </c>
      <c r="L160" s="410">
        <v>0</v>
      </c>
      <c r="M160" s="410" t="b">
        <v>0</v>
      </c>
      <c r="N160" s="410">
        <v>0</v>
      </c>
      <c r="O160" s="472" t="e">
        <f t="shared" si="15"/>
        <v>#DIV/0!</v>
      </c>
      <c r="P160" s="410">
        <f t="shared" si="19"/>
        <v>0</v>
      </c>
      <c r="Q160" s="410" t="e">
        <f t="shared" si="16"/>
        <v>#VALUE!</v>
      </c>
      <c r="R160" s="410">
        <v>1</v>
      </c>
      <c r="S160" s="410" t="str">
        <f t="shared" si="17"/>
        <v>Unclassified? Y/N Out of Order?</v>
      </c>
    </row>
    <row r="161" spans="6:19" x14ac:dyDescent="0.2">
      <c r="F161" s="410" t="b">
        <v>0</v>
      </c>
      <c r="G161" s="416" t="b">
        <f t="shared" si="18"/>
        <v>1</v>
      </c>
      <c r="H161" s="410" t="b">
        <v>0</v>
      </c>
      <c r="I161" s="410" t="b">
        <v>0</v>
      </c>
      <c r="K161" s="410" t="b">
        <v>0</v>
      </c>
      <c r="L161" s="410">
        <v>0</v>
      </c>
      <c r="M161" s="410" t="b">
        <v>0</v>
      </c>
      <c r="N161" s="410">
        <v>0</v>
      </c>
      <c r="O161" s="472" t="e">
        <f t="shared" si="15"/>
        <v>#DIV/0!</v>
      </c>
      <c r="P161" s="410">
        <f t="shared" si="19"/>
        <v>0</v>
      </c>
      <c r="Q161" s="410" t="e">
        <f t="shared" si="16"/>
        <v>#VALUE!</v>
      </c>
      <c r="R161" s="410">
        <v>1</v>
      </c>
      <c r="S161" s="410" t="str">
        <f t="shared" si="17"/>
        <v>Unclassified? Y/N Out of Order?</v>
      </c>
    </row>
    <row r="162" spans="6:19" x14ac:dyDescent="0.2">
      <c r="F162" s="410" t="b">
        <v>0</v>
      </c>
      <c r="G162" s="416" t="b">
        <f t="shared" si="18"/>
        <v>1</v>
      </c>
      <c r="H162" s="410" t="b">
        <v>0</v>
      </c>
      <c r="I162" s="410" t="b">
        <v>0</v>
      </c>
      <c r="K162" s="410" t="b">
        <v>0</v>
      </c>
      <c r="L162" s="410">
        <v>0</v>
      </c>
      <c r="M162" s="410" t="b">
        <v>0</v>
      </c>
      <c r="N162" s="410">
        <v>0</v>
      </c>
      <c r="O162" s="472" t="e">
        <f t="shared" si="15"/>
        <v>#DIV/0!</v>
      </c>
      <c r="P162" s="410">
        <f t="shared" si="19"/>
        <v>0</v>
      </c>
      <c r="Q162" s="410" t="e">
        <f t="shared" si="16"/>
        <v>#VALUE!</v>
      </c>
      <c r="R162" s="410">
        <v>1</v>
      </c>
      <c r="S162" s="410" t="str">
        <f t="shared" si="17"/>
        <v>Unclassified? Y/N Out of Order?</v>
      </c>
    </row>
    <row r="163" spans="6:19" x14ac:dyDescent="0.2">
      <c r="F163" s="410" t="b">
        <v>0</v>
      </c>
      <c r="G163" s="416" t="b">
        <f t="shared" si="18"/>
        <v>1</v>
      </c>
      <c r="H163" s="410" t="b">
        <v>0</v>
      </c>
      <c r="I163" s="410" t="b">
        <v>0</v>
      </c>
      <c r="K163" s="410" t="b">
        <v>0</v>
      </c>
      <c r="L163" s="410">
        <v>0</v>
      </c>
      <c r="M163" s="410" t="b">
        <v>0</v>
      </c>
      <c r="N163" s="410">
        <v>0</v>
      </c>
      <c r="O163" s="472" t="e">
        <f t="shared" si="15"/>
        <v>#DIV/0!</v>
      </c>
      <c r="P163" s="410">
        <f t="shared" si="19"/>
        <v>0</v>
      </c>
      <c r="Q163" s="410" t="e">
        <f t="shared" si="16"/>
        <v>#VALUE!</v>
      </c>
      <c r="R163" s="410">
        <v>1</v>
      </c>
      <c r="S163" s="410" t="str">
        <f t="shared" si="17"/>
        <v>Unclassified? Y/N Out of Order?</v>
      </c>
    </row>
    <row r="164" spans="6:19" x14ac:dyDescent="0.2">
      <c r="F164" s="410" t="b">
        <v>0</v>
      </c>
      <c r="G164" s="416" t="b">
        <f t="shared" si="18"/>
        <v>1</v>
      </c>
      <c r="H164" s="410" t="b">
        <v>0</v>
      </c>
      <c r="I164" s="410" t="b">
        <v>0</v>
      </c>
      <c r="K164" s="410" t="b">
        <v>0</v>
      </c>
      <c r="L164" s="410">
        <v>0</v>
      </c>
      <c r="M164" s="410" t="b">
        <v>0</v>
      </c>
      <c r="N164" s="410">
        <v>0</v>
      </c>
      <c r="O164" s="472" t="e">
        <f t="shared" si="15"/>
        <v>#DIV/0!</v>
      </c>
      <c r="P164" s="410">
        <f t="shared" si="19"/>
        <v>0</v>
      </c>
      <c r="Q164" s="410" t="e">
        <f t="shared" si="16"/>
        <v>#VALUE!</v>
      </c>
      <c r="R164" s="410">
        <v>1</v>
      </c>
      <c r="S164" s="410" t="str">
        <f t="shared" si="17"/>
        <v>Unclassified? Y/N Out of Order?</v>
      </c>
    </row>
    <row r="165" spans="6:19" x14ac:dyDescent="0.2">
      <c r="F165" s="410" t="b">
        <v>0</v>
      </c>
      <c r="G165" s="416" t="b">
        <f t="shared" si="18"/>
        <v>1</v>
      </c>
      <c r="H165" s="410" t="b">
        <v>0</v>
      </c>
      <c r="I165" s="410" t="b">
        <v>0</v>
      </c>
      <c r="K165" s="410" t="b">
        <v>0</v>
      </c>
      <c r="L165" s="410">
        <v>0</v>
      </c>
      <c r="M165" s="410" t="b">
        <v>0</v>
      </c>
      <c r="N165" s="410">
        <v>0</v>
      </c>
      <c r="O165" s="472" t="e">
        <f t="shared" si="15"/>
        <v>#DIV/0!</v>
      </c>
      <c r="P165" s="410">
        <f t="shared" si="19"/>
        <v>0</v>
      </c>
      <c r="Q165" s="410" t="e">
        <f t="shared" si="16"/>
        <v>#VALUE!</v>
      </c>
      <c r="R165" s="410">
        <v>1</v>
      </c>
      <c r="S165" s="410" t="str">
        <f t="shared" si="17"/>
        <v>Unclassified? Y/N Out of Order?</v>
      </c>
    </row>
    <row r="166" spans="6:19" x14ac:dyDescent="0.2">
      <c r="F166" s="410" t="b">
        <v>0</v>
      </c>
      <c r="G166" s="416" t="b">
        <f t="shared" si="18"/>
        <v>1</v>
      </c>
      <c r="H166" s="410" t="b">
        <v>0</v>
      </c>
      <c r="I166" s="410" t="b">
        <v>0</v>
      </c>
      <c r="K166" s="410" t="b">
        <v>0</v>
      </c>
      <c r="L166" s="410">
        <v>0</v>
      </c>
      <c r="M166" s="410" t="b">
        <v>0</v>
      </c>
      <c r="N166" s="410">
        <v>0</v>
      </c>
      <c r="O166" s="472" t="e">
        <f t="shared" si="15"/>
        <v>#DIV/0!</v>
      </c>
      <c r="P166" s="410">
        <f t="shared" si="19"/>
        <v>0</v>
      </c>
      <c r="Q166" s="410" t="e">
        <f t="shared" si="16"/>
        <v>#VALUE!</v>
      </c>
      <c r="R166" s="410">
        <v>1</v>
      </c>
      <c r="S166" s="410" t="str">
        <f t="shared" si="17"/>
        <v>Unclassified? Y/N Out of Order?</v>
      </c>
    </row>
    <row r="167" spans="6:19" x14ac:dyDescent="0.2">
      <c r="F167" s="410" t="b">
        <v>0</v>
      </c>
      <c r="G167" s="416" t="b">
        <f t="shared" si="18"/>
        <v>1</v>
      </c>
      <c r="H167" s="410" t="b">
        <v>0</v>
      </c>
      <c r="I167" s="410" t="b">
        <v>0</v>
      </c>
      <c r="K167" s="410" t="b">
        <v>0</v>
      </c>
      <c r="L167" s="410">
        <v>0</v>
      </c>
      <c r="M167" s="410" t="b">
        <v>0</v>
      </c>
      <c r="N167" s="410">
        <v>0</v>
      </c>
      <c r="O167" s="472" t="e">
        <f t="shared" si="15"/>
        <v>#DIV/0!</v>
      </c>
      <c r="P167" s="410">
        <f t="shared" si="19"/>
        <v>0</v>
      </c>
      <c r="Q167" s="410" t="e">
        <f t="shared" si="16"/>
        <v>#VALUE!</v>
      </c>
      <c r="R167" s="410">
        <v>1</v>
      </c>
      <c r="S167" s="410" t="str">
        <f t="shared" si="17"/>
        <v>Unclassified? Y/N Out of Order?</v>
      </c>
    </row>
    <row r="168" spans="6:19" x14ac:dyDescent="0.2">
      <c r="F168" s="410" t="b">
        <v>0</v>
      </c>
      <c r="G168" s="416" t="b">
        <f t="shared" si="18"/>
        <v>1</v>
      </c>
      <c r="H168" s="410" t="b">
        <v>0</v>
      </c>
      <c r="I168" s="410" t="b">
        <v>0</v>
      </c>
      <c r="K168" s="410" t="b">
        <v>0</v>
      </c>
      <c r="L168" s="410">
        <v>0</v>
      </c>
      <c r="M168" s="410" t="b">
        <v>0</v>
      </c>
      <c r="N168" s="410">
        <v>0</v>
      </c>
      <c r="O168" s="472" t="e">
        <f t="shared" si="15"/>
        <v>#DIV/0!</v>
      </c>
      <c r="P168" s="410">
        <f t="shared" si="19"/>
        <v>0</v>
      </c>
      <c r="Q168" s="410" t="e">
        <f t="shared" si="16"/>
        <v>#VALUE!</v>
      </c>
      <c r="R168" s="410">
        <v>1</v>
      </c>
      <c r="S168" s="410" t="str">
        <f t="shared" si="17"/>
        <v>Unclassified? Y/N Out of Order?</v>
      </c>
    </row>
    <row r="169" spans="6:19" x14ac:dyDescent="0.2">
      <c r="F169" s="410" t="b">
        <v>0</v>
      </c>
      <c r="G169" s="416" t="b">
        <f t="shared" si="18"/>
        <v>1</v>
      </c>
      <c r="H169" s="410" t="b">
        <v>0</v>
      </c>
      <c r="I169" s="410" t="b">
        <v>0</v>
      </c>
      <c r="K169" s="410" t="b">
        <v>0</v>
      </c>
      <c r="L169" s="410">
        <v>0</v>
      </c>
      <c r="M169" s="410" t="b">
        <v>0</v>
      </c>
      <c r="N169" s="410">
        <v>0</v>
      </c>
      <c r="O169" s="472" t="e">
        <f t="shared" si="15"/>
        <v>#DIV/0!</v>
      </c>
      <c r="P169" s="410">
        <f t="shared" si="19"/>
        <v>0</v>
      </c>
      <c r="Q169" s="410" t="e">
        <f t="shared" si="16"/>
        <v>#VALUE!</v>
      </c>
      <c r="R169" s="410">
        <v>1</v>
      </c>
      <c r="S169" s="410" t="str">
        <f t="shared" si="17"/>
        <v>Unclassified? Y/N Out of Order?</v>
      </c>
    </row>
    <row r="170" spans="6:19" x14ac:dyDescent="0.2">
      <c r="F170" s="410" t="b">
        <v>0</v>
      </c>
      <c r="G170" s="416" t="b">
        <f t="shared" si="18"/>
        <v>1</v>
      </c>
      <c r="H170" s="410" t="b">
        <v>0</v>
      </c>
      <c r="I170" s="410" t="b">
        <v>0</v>
      </c>
      <c r="K170" s="410" t="b">
        <v>0</v>
      </c>
      <c r="L170" s="410">
        <v>0</v>
      </c>
      <c r="M170" s="410" t="b">
        <v>0</v>
      </c>
      <c r="N170" s="410">
        <v>0</v>
      </c>
      <c r="O170" s="472" t="e">
        <f t="shared" si="15"/>
        <v>#DIV/0!</v>
      </c>
      <c r="P170" s="410">
        <f t="shared" si="19"/>
        <v>0</v>
      </c>
      <c r="Q170" s="410" t="e">
        <f t="shared" si="16"/>
        <v>#VALUE!</v>
      </c>
      <c r="R170" s="410">
        <v>1</v>
      </c>
      <c r="S170" s="410" t="str">
        <f t="shared" si="17"/>
        <v>Unclassified? Y/N Out of Order?</v>
      </c>
    </row>
    <row r="171" spans="6:19" x14ac:dyDescent="0.2">
      <c r="F171" s="410" t="b">
        <v>0</v>
      </c>
      <c r="G171" s="416" t="b">
        <f t="shared" si="18"/>
        <v>1</v>
      </c>
      <c r="H171" s="410" t="b">
        <v>0</v>
      </c>
      <c r="I171" s="410" t="b">
        <v>0</v>
      </c>
      <c r="K171" s="410" t="b">
        <v>0</v>
      </c>
      <c r="L171" s="410">
        <v>0</v>
      </c>
      <c r="M171" s="410" t="b">
        <v>0</v>
      </c>
      <c r="N171" s="410">
        <v>0</v>
      </c>
      <c r="O171" s="472" t="e">
        <f t="shared" si="15"/>
        <v>#DIV/0!</v>
      </c>
      <c r="P171" s="410">
        <f t="shared" si="19"/>
        <v>0</v>
      </c>
      <c r="Q171" s="410" t="e">
        <f t="shared" si="16"/>
        <v>#VALUE!</v>
      </c>
      <c r="R171" s="410">
        <v>1</v>
      </c>
      <c r="S171" s="410" t="str">
        <f t="shared" si="17"/>
        <v>Unclassified? Y/N Out of Order?</v>
      </c>
    </row>
    <row r="172" spans="6:19" x14ac:dyDescent="0.2">
      <c r="F172" s="410" t="b">
        <v>0</v>
      </c>
      <c r="G172" s="416" t="b">
        <f t="shared" si="18"/>
        <v>1</v>
      </c>
      <c r="H172" s="410" t="b">
        <v>0</v>
      </c>
      <c r="I172" s="410" t="b">
        <v>0</v>
      </c>
      <c r="K172" s="410" t="b">
        <v>0</v>
      </c>
      <c r="L172" s="410">
        <v>0</v>
      </c>
      <c r="M172" s="410" t="b">
        <v>0</v>
      </c>
      <c r="N172" s="410">
        <v>0</v>
      </c>
      <c r="O172" s="472" t="e">
        <f t="shared" si="15"/>
        <v>#DIV/0!</v>
      </c>
      <c r="P172" s="410">
        <f t="shared" si="19"/>
        <v>0</v>
      </c>
      <c r="Q172" s="410" t="e">
        <f t="shared" si="16"/>
        <v>#VALUE!</v>
      </c>
      <c r="R172" s="410">
        <v>1</v>
      </c>
      <c r="S172" s="410" t="str">
        <f t="shared" si="17"/>
        <v>Unclassified? Y/N Out of Order?</v>
      </c>
    </row>
    <row r="173" spans="6:19" x14ac:dyDescent="0.2">
      <c r="F173" s="410" t="b">
        <v>0</v>
      </c>
      <c r="G173" s="416" t="b">
        <f t="shared" si="18"/>
        <v>1</v>
      </c>
      <c r="H173" s="410" t="b">
        <v>0</v>
      </c>
      <c r="I173" s="410" t="b">
        <v>0</v>
      </c>
      <c r="K173" s="410" t="b">
        <v>0</v>
      </c>
      <c r="L173" s="410">
        <v>0</v>
      </c>
      <c r="M173" s="410" t="b">
        <v>0</v>
      </c>
      <c r="N173" s="410">
        <v>0</v>
      </c>
      <c r="O173" s="472" t="e">
        <f t="shared" si="15"/>
        <v>#DIV/0!</v>
      </c>
      <c r="P173" s="410">
        <f t="shared" si="19"/>
        <v>0</v>
      </c>
      <c r="Q173" s="410" t="e">
        <f t="shared" si="16"/>
        <v>#VALUE!</v>
      </c>
      <c r="R173" s="410">
        <v>1</v>
      </c>
      <c r="S173" s="410" t="str">
        <f t="shared" si="17"/>
        <v>Unclassified? Y/N Out of Order?</v>
      </c>
    </row>
    <row r="174" spans="6:19" x14ac:dyDescent="0.2">
      <c r="F174" s="410" t="b">
        <v>0</v>
      </c>
      <c r="G174" s="416" t="b">
        <f t="shared" si="18"/>
        <v>1</v>
      </c>
      <c r="H174" s="410" t="b">
        <v>0</v>
      </c>
      <c r="I174" s="410" t="b">
        <v>0</v>
      </c>
      <c r="K174" s="410" t="b">
        <v>0</v>
      </c>
      <c r="L174" s="410">
        <v>0</v>
      </c>
      <c r="M174" s="410" t="b">
        <v>0</v>
      </c>
      <c r="N174" s="410">
        <v>0</v>
      </c>
      <c r="O174" s="472" t="e">
        <f t="shared" si="15"/>
        <v>#DIV/0!</v>
      </c>
      <c r="P174" s="410">
        <f t="shared" si="19"/>
        <v>0</v>
      </c>
      <c r="Q174" s="410" t="e">
        <f t="shared" si="16"/>
        <v>#VALUE!</v>
      </c>
      <c r="R174" s="410">
        <v>1</v>
      </c>
      <c r="S174" s="410" t="str">
        <f t="shared" si="17"/>
        <v>Unclassified? Y/N Out of Order?</v>
      </c>
    </row>
    <row r="175" spans="6:19" collapsed="1" x14ac:dyDescent="0.2">
      <c r="F175" s="410" t="b">
        <v>0</v>
      </c>
      <c r="G175" s="416" t="b">
        <f t="shared" si="18"/>
        <v>1</v>
      </c>
      <c r="H175" s="410" t="b">
        <v>0</v>
      </c>
      <c r="I175" s="410" t="b">
        <v>0</v>
      </c>
      <c r="K175" s="410" t="b">
        <v>0</v>
      </c>
      <c r="L175" s="410">
        <v>0</v>
      </c>
      <c r="M175" s="410" t="b">
        <v>0</v>
      </c>
      <c r="N175" s="410">
        <v>0</v>
      </c>
      <c r="O175" s="472" t="e">
        <f t="shared" si="15"/>
        <v>#DIV/0!</v>
      </c>
      <c r="P175" s="410">
        <f t="shared" si="19"/>
        <v>0</v>
      </c>
      <c r="Q175" s="410" t="e">
        <f t="shared" si="16"/>
        <v>#VALUE!</v>
      </c>
      <c r="R175" s="410">
        <v>1</v>
      </c>
      <c r="S175" s="410" t="str">
        <f t="shared" si="17"/>
        <v>Unclassified? Y/N Out of Order?</v>
      </c>
    </row>
    <row r="176" spans="6:19" x14ac:dyDescent="0.2">
      <c r="F176" s="410" t="b">
        <v>0</v>
      </c>
      <c r="G176" s="416" t="b">
        <f t="shared" si="18"/>
        <v>1</v>
      </c>
      <c r="H176" s="410" t="b">
        <v>0</v>
      </c>
      <c r="I176" s="410" t="b">
        <v>0</v>
      </c>
      <c r="K176" s="410" t="b">
        <v>0</v>
      </c>
      <c r="L176" s="410">
        <v>0</v>
      </c>
      <c r="M176" s="410" t="b">
        <v>0</v>
      </c>
      <c r="N176" s="410">
        <v>0</v>
      </c>
      <c r="O176" s="472" t="e">
        <f t="shared" si="15"/>
        <v>#DIV/0!</v>
      </c>
      <c r="P176" s="410">
        <f t="shared" si="19"/>
        <v>0</v>
      </c>
      <c r="Q176" s="410" t="e">
        <f t="shared" si="16"/>
        <v>#VALUE!</v>
      </c>
      <c r="R176" s="410">
        <v>1</v>
      </c>
      <c r="S176" s="410" t="str">
        <f t="shared" si="17"/>
        <v>Unclassified? Y/N Out of Order?</v>
      </c>
    </row>
    <row r="177" spans="2:19" x14ac:dyDescent="0.2">
      <c r="B177" s="414"/>
      <c r="F177" s="410" t="b">
        <v>0</v>
      </c>
      <c r="G177" s="416" t="b">
        <f t="shared" si="18"/>
        <v>1</v>
      </c>
      <c r="H177" s="410" t="b">
        <v>0</v>
      </c>
      <c r="I177" s="410" t="b">
        <v>0</v>
      </c>
      <c r="K177" s="410" t="b">
        <v>0</v>
      </c>
      <c r="L177" s="410">
        <v>0</v>
      </c>
      <c r="M177" s="410" t="b">
        <v>0</v>
      </c>
      <c r="N177" s="410">
        <v>0</v>
      </c>
      <c r="O177" s="472" t="e">
        <f t="shared" si="15"/>
        <v>#DIV/0!</v>
      </c>
      <c r="P177" s="410">
        <f t="shared" si="19"/>
        <v>0</v>
      </c>
      <c r="Q177" s="410" t="e">
        <f t="shared" si="16"/>
        <v>#VALUE!</v>
      </c>
      <c r="R177" s="410">
        <v>1</v>
      </c>
      <c r="S177" s="410" t="str">
        <f t="shared" si="17"/>
        <v>Unclassified? Y/N Out of Order?</v>
      </c>
    </row>
    <row r="178" spans="2:19" x14ac:dyDescent="0.2">
      <c r="B178" s="414"/>
      <c r="F178" s="410" t="b">
        <v>0</v>
      </c>
      <c r="G178" s="416" t="b">
        <f t="shared" si="18"/>
        <v>1</v>
      </c>
      <c r="H178" s="410" t="b">
        <v>0</v>
      </c>
      <c r="I178" s="410" t="b">
        <v>0</v>
      </c>
      <c r="K178" s="410" t="b">
        <v>0</v>
      </c>
      <c r="L178" s="410">
        <v>0</v>
      </c>
      <c r="M178" s="410" t="b">
        <v>0</v>
      </c>
      <c r="N178" s="410">
        <v>0</v>
      </c>
      <c r="O178" s="472" t="e">
        <f t="shared" si="15"/>
        <v>#DIV/0!</v>
      </c>
      <c r="P178" s="410">
        <f t="shared" si="19"/>
        <v>0</v>
      </c>
      <c r="Q178" s="410" t="e">
        <f t="shared" si="16"/>
        <v>#VALUE!</v>
      </c>
      <c r="R178" s="410">
        <v>1</v>
      </c>
      <c r="S178" s="410" t="str">
        <f t="shared" si="17"/>
        <v>Unclassified? Y/N Out of Order?</v>
      </c>
    </row>
    <row r="179" spans="2:19" x14ac:dyDescent="0.2">
      <c r="F179" s="410" t="b">
        <v>0</v>
      </c>
      <c r="G179" s="416" t="b">
        <f t="shared" si="18"/>
        <v>1</v>
      </c>
      <c r="H179" s="410" t="b">
        <v>0</v>
      </c>
      <c r="I179" s="410" t="b">
        <v>0</v>
      </c>
      <c r="K179" s="410" t="b">
        <v>0</v>
      </c>
      <c r="L179" s="410">
        <v>0</v>
      </c>
      <c r="M179" s="410" t="b">
        <v>0</v>
      </c>
      <c r="N179" s="410">
        <v>0</v>
      </c>
      <c r="O179" s="472" t="e">
        <f t="shared" si="15"/>
        <v>#DIV/0!</v>
      </c>
      <c r="P179" s="410">
        <f t="shared" si="19"/>
        <v>0</v>
      </c>
      <c r="Q179" s="410" t="e">
        <f t="shared" si="16"/>
        <v>#VALUE!</v>
      </c>
      <c r="R179" s="410">
        <v>1</v>
      </c>
      <c r="S179" s="410" t="str">
        <f t="shared" si="17"/>
        <v>Unclassified? Y/N Out of Order?</v>
      </c>
    </row>
    <row r="180" spans="2:19" x14ac:dyDescent="0.2">
      <c r="B180" s="414"/>
      <c r="F180" s="410" t="b">
        <v>0</v>
      </c>
      <c r="G180" s="416" t="b">
        <f t="shared" si="18"/>
        <v>1</v>
      </c>
      <c r="H180" s="410" t="b">
        <v>0</v>
      </c>
      <c r="I180" s="410" t="b">
        <v>0</v>
      </c>
      <c r="K180" s="410" t="b">
        <v>0</v>
      </c>
      <c r="L180" s="410">
        <v>0</v>
      </c>
      <c r="M180" s="410" t="b">
        <v>0</v>
      </c>
      <c r="N180" s="410">
        <v>0</v>
      </c>
      <c r="O180" s="472" t="e">
        <f t="shared" si="15"/>
        <v>#DIV/0!</v>
      </c>
      <c r="P180" s="410">
        <f t="shared" si="19"/>
        <v>0</v>
      </c>
      <c r="Q180" s="410" t="e">
        <f t="shared" si="16"/>
        <v>#VALUE!</v>
      </c>
      <c r="R180" s="410">
        <v>1</v>
      </c>
      <c r="S180" s="410" t="str">
        <f t="shared" si="17"/>
        <v>Unclassified? Y/N Out of Order?</v>
      </c>
    </row>
    <row r="181" spans="2:19" x14ac:dyDescent="0.2">
      <c r="F181" s="410" t="b">
        <v>0</v>
      </c>
      <c r="G181" s="416" t="b">
        <f t="shared" si="18"/>
        <v>1</v>
      </c>
      <c r="H181" s="410" t="b">
        <v>0</v>
      </c>
      <c r="I181" s="410" t="b">
        <v>0</v>
      </c>
      <c r="K181" s="410" t="b">
        <v>0</v>
      </c>
      <c r="L181" s="410">
        <v>0</v>
      </c>
      <c r="M181" s="410" t="b">
        <v>0</v>
      </c>
      <c r="N181" s="410">
        <v>0</v>
      </c>
      <c r="O181" s="472" t="e">
        <f t="shared" si="15"/>
        <v>#DIV/0!</v>
      </c>
      <c r="P181" s="410">
        <f t="shared" si="19"/>
        <v>0</v>
      </c>
      <c r="Q181" s="410" t="e">
        <f t="shared" si="16"/>
        <v>#VALUE!</v>
      </c>
      <c r="R181" s="410">
        <v>1</v>
      </c>
      <c r="S181" s="410" t="str">
        <f t="shared" si="17"/>
        <v>Unclassified? Y/N Out of Order?</v>
      </c>
    </row>
    <row r="182" spans="2:19" x14ac:dyDescent="0.2">
      <c r="B182" s="414"/>
      <c r="F182" s="410" t="b">
        <v>0</v>
      </c>
      <c r="G182" s="416" t="b">
        <f t="shared" si="18"/>
        <v>1</v>
      </c>
      <c r="H182" s="410" t="b">
        <v>0</v>
      </c>
      <c r="I182" s="410" t="b">
        <v>0</v>
      </c>
      <c r="K182" s="410" t="b">
        <v>0</v>
      </c>
      <c r="L182" s="410">
        <v>0</v>
      </c>
      <c r="M182" s="410" t="b">
        <v>0</v>
      </c>
      <c r="N182" s="410">
        <v>0</v>
      </c>
      <c r="O182" s="472" t="e">
        <f t="shared" si="15"/>
        <v>#DIV/0!</v>
      </c>
      <c r="P182" s="410">
        <f t="shared" si="19"/>
        <v>0</v>
      </c>
      <c r="Q182" s="410" t="e">
        <f t="shared" si="16"/>
        <v>#VALUE!</v>
      </c>
      <c r="R182" s="410">
        <v>1</v>
      </c>
      <c r="S182" s="410" t="str">
        <f t="shared" si="17"/>
        <v>Unclassified? Y/N Out of Order?</v>
      </c>
    </row>
    <row r="183" spans="2:19" x14ac:dyDescent="0.2">
      <c r="F183" s="410" t="b">
        <v>0</v>
      </c>
      <c r="G183" s="416" t="b">
        <f t="shared" si="18"/>
        <v>1</v>
      </c>
      <c r="H183" s="410" t="b">
        <v>0</v>
      </c>
      <c r="I183" s="410" t="b">
        <v>0</v>
      </c>
      <c r="K183" s="410" t="b">
        <v>0</v>
      </c>
      <c r="L183" s="410">
        <v>0</v>
      </c>
      <c r="M183" s="410" t="b">
        <v>0</v>
      </c>
      <c r="N183" s="410">
        <v>0</v>
      </c>
      <c r="O183" s="472" t="e">
        <f t="shared" si="15"/>
        <v>#DIV/0!</v>
      </c>
      <c r="P183" s="410">
        <f t="shared" si="19"/>
        <v>0</v>
      </c>
      <c r="Q183" s="410" t="e">
        <f t="shared" si="16"/>
        <v>#VALUE!</v>
      </c>
      <c r="R183" s="410">
        <v>1</v>
      </c>
      <c r="S183" s="410" t="str">
        <f t="shared" si="17"/>
        <v>Unclassified? Y/N Out of Order?</v>
      </c>
    </row>
    <row r="184" spans="2:19" x14ac:dyDescent="0.2">
      <c r="B184" s="414"/>
      <c r="F184" s="410" t="b">
        <v>0</v>
      </c>
      <c r="G184" s="416" t="b">
        <f t="shared" si="18"/>
        <v>1</v>
      </c>
      <c r="H184" s="410" t="b">
        <v>0</v>
      </c>
      <c r="I184" s="410" t="b">
        <v>0</v>
      </c>
      <c r="K184" s="410" t="b">
        <v>0</v>
      </c>
      <c r="L184" s="410">
        <v>0</v>
      </c>
      <c r="M184" s="410" t="b">
        <v>0</v>
      </c>
      <c r="N184" s="410">
        <v>0</v>
      </c>
      <c r="O184" s="472" t="e">
        <f t="shared" si="15"/>
        <v>#DIV/0!</v>
      </c>
      <c r="P184" s="410">
        <f t="shared" si="19"/>
        <v>0</v>
      </c>
      <c r="Q184" s="410" t="e">
        <f t="shared" si="16"/>
        <v>#VALUE!</v>
      </c>
      <c r="R184" s="410">
        <v>1</v>
      </c>
      <c r="S184" s="410" t="str">
        <f t="shared" si="17"/>
        <v>Unclassified? Y/N Out of Order?</v>
      </c>
    </row>
    <row r="185" spans="2:19" x14ac:dyDescent="0.2">
      <c r="F185" s="410" t="b">
        <v>0</v>
      </c>
      <c r="G185" s="416" t="b">
        <f t="shared" si="18"/>
        <v>1</v>
      </c>
      <c r="H185" s="410" t="b">
        <v>0</v>
      </c>
      <c r="I185" s="410" t="b">
        <v>0</v>
      </c>
      <c r="K185" s="410" t="b">
        <v>0</v>
      </c>
      <c r="L185" s="410">
        <v>0</v>
      </c>
      <c r="M185" s="410" t="b">
        <v>0</v>
      </c>
      <c r="N185" s="410">
        <v>0</v>
      </c>
      <c r="O185" s="472" t="e">
        <f t="shared" si="15"/>
        <v>#DIV/0!</v>
      </c>
      <c r="P185" s="410">
        <f t="shared" si="19"/>
        <v>0</v>
      </c>
      <c r="Q185" s="410" t="e">
        <f t="shared" si="16"/>
        <v>#VALUE!</v>
      </c>
      <c r="R185" s="410">
        <v>1</v>
      </c>
      <c r="S185" s="410" t="str">
        <f t="shared" si="17"/>
        <v>Unclassified? Y/N Out of Order?</v>
      </c>
    </row>
    <row r="186" spans="2:19" x14ac:dyDescent="0.2">
      <c r="B186" s="414"/>
      <c r="F186" s="410" t="b">
        <v>0</v>
      </c>
      <c r="G186" s="416" t="b">
        <f t="shared" si="18"/>
        <v>1</v>
      </c>
      <c r="H186" s="410" t="b">
        <v>0</v>
      </c>
      <c r="I186" s="410" t="b">
        <v>0</v>
      </c>
      <c r="K186" s="410" t="b">
        <v>0</v>
      </c>
      <c r="L186" s="410">
        <v>0</v>
      </c>
      <c r="M186" s="410" t="b">
        <v>0</v>
      </c>
      <c r="N186" s="410">
        <v>0</v>
      </c>
      <c r="O186" s="472" t="e">
        <f t="shared" si="15"/>
        <v>#DIV/0!</v>
      </c>
      <c r="P186" s="410">
        <f t="shared" si="19"/>
        <v>0</v>
      </c>
      <c r="Q186" s="410" t="e">
        <f t="shared" si="16"/>
        <v>#VALUE!</v>
      </c>
      <c r="R186" s="410">
        <v>1</v>
      </c>
      <c r="S186" s="410" t="str">
        <f t="shared" si="17"/>
        <v>Unclassified? Y/N Out of Order?</v>
      </c>
    </row>
    <row r="187" spans="2:19" x14ac:dyDescent="0.2">
      <c r="F187" s="410" t="b">
        <v>0</v>
      </c>
      <c r="G187" s="416" t="b">
        <f t="shared" si="18"/>
        <v>1</v>
      </c>
      <c r="H187" s="410" t="b">
        <v>0</v>
      </c>
      <c r="I187" s="410" t="b">
        <v>0</v>
      </c>
      <c r="K187" s="410" t="b">
        <v>0</v>
      </c>
      <c r="L187" s="410">
        <v>0</v>
      </c>
      <c r="M187" s="410" t="b">
        <v>0</v>
      </c>
      <c r="N187" s="410">
        <v>0</v>
      </c>
      <c r="O187" s="472" t="e">
        <f t="shared" si="15"/>
        <v>#DIV/0!</v>
      </c>
      <c r="P187" s="410">
        <f t="shared" si="19"/>
        <v>0</v>
      </c>
      <c r="Q187" s="410" t="e">
        <f t="shared" si="16"/>
        <v>#VALUE!</v>
      </c>
      <c r="R187" s="410">
        <v>1</v>
      </c>
      <c r="S187" s="410" t="str">
        <f t="shared" si="17"/>
        <v>Unclassified? Y/N Out of Order?</v>
      </c>
    </row>
    <row r="188" spans="2:19" x14ac:dyDescent="0.2">
      <c r="B188" s="414"/>
      <c r="F188" s="410" t="b">
        <v>0</v>
      </c>
      <c r="G188" s="416" t="b">
        <f t="shared" si="18"/>
        <v>1</v>
      </c>
      <c r="H188" s="410" t="b">
        <v>0</v>
      </c>
      <c r="I188" s="410" t="b">
        <v>0</v>
      </c>
      <c r="K188" s="410" t="b">
        <v>0</v>
      </c>
      <c r="L188" s="410">
        <v>0</v>
      </c>
      <c r="M188" s="410" t="b">
        <v>0</v>
      </c>
      <c r="N188" s="410">
        <v>0</v>
      </c>
      <c r="O188" s="472" t="e">
        <f t="shared" si="15"/>
        <v>#DIV/0!</v>
      </c>
      <c r="P188" s="410">
        <f t="shared" si="19"/>
        <v>0</v>
      </c>
      <c r="Q188" s="410" t="e">
        <f t="shared" si="16"/>
        <v>#VALUE!</v>
      </c>
      <c r="R188" s="410">
        <v>1</v>
      </c>
      <c r="S188" s="410" t="str">
        <f t="shared" si="17"/>
        <v>Unclassified? Y/N Out of Order?</v>
      </c>
    </row>
    <row r="189" spans="2:19" x14ac:dyDescent="0.2">
      <c r="F189" s="410" t="b">
        <v>0</v>
      </c>
      <c r="G189" s="416" t="b">
        <f t="shared" si="18"/>
        <v>1</v>
      </c>
      <c r="H189" s="410" t="b">
        <v>0</v>
      </c>
      <c r="I189" s="410" t="b">
        <v>0</v>
      </c>
      <c r="K189" s="410" t="b">
        <v>0</v>
      </c>
      <c r="L189" s="410">
        <v>0</v>
      </c>
      <c r="M189" s="410" t="b">
        <v>0</v>
      </c>
      <c r="N189" s="410">
        <v>0</v>
      </c>
      <c r="O189" s="472" t="e">
        <f t="shared" si="15"/>
        <v>#DIV/0!</v>
      </c>
      <c r="P189" s="410">
        <f t="shared" si="19"/>
        <v>0</v>
      </c>
      <c r="Q189" s="410" t="e">
        <f t="shared" si="16"/>
        <v>#VALUE!</v>
      </c>
      <c r="R189" s="410">
        <v>1</v>
      </c>
      <c r="S189" s="410" t="str">
        <f t="shared" si="17"/>
        <v>Unclassified? Y/N Out of Order?</v>
      </c>
    </row>
    <row r="190" spans="2:19" x14ac:dyDescent="0.2">
      <c r="B190" s="414"/>
      <c r="F190" s="410" t="b">
        <v>0</v>
      </c>
      <c r="G190" s="416" t="b">
        <f t="shared" si="18"/>
        <v>1</v>
      </c>
      <c r="H190" s="410" t="b">
        <v>0</v>
      </c>
      <c r="I190" s="410" t="b">
        <v>0</v>
      </c>
      <c r="K190" s="410" t="b">
        <v>0</v>
      </c>
      <c r="L190" s="410">
        <v>0</v>
      </c>
      <c r="M190" s="410" t="b">
        <v>0</v>
      </c>
      <c r="N190" s="410">
        <v>0</v>
      </c>
      <c r="O190" s="472" t="e">
        <f t="shared" si="15"/>
        <v>#DIV/0!</v>
      </c>
      <c r="P190" s="410">
        <f t="shared" si="19"/>
        <v>0</v>
      </c>
      <c r="Q190" s="410" t="e">
        <f t="shared" si="16"/>
        <v>#VALUE!</v>
      </c>
      <c r="R190" s="410">
        <v>1</v>
      </c>
      <c r="S190" s="410" t="str">
        <f t="shared" si="17"/>
        <v>Unclassified? Y/N Out of Order?</v>
      </c>
    </row>
    <row r="191" spans="2:19" x14ac:dyDescent="0.2">
      <c r="F191" s="410" t="b">
        <v>0</v>
      </c>
      <c r="G191" s="416" t="b">
        <f t="shared" si="18"/>
        <v>1</v>
      </c>
      <c r="H191" s="410" t="b">
        <v>0</v>
      </c>
      <c r="I191" s="410" t="b">
        <v>0</v>
      </c>
      <c r="K191" s="410" t="b">
        <v>0</v>
      </c>
      <c r="L191" s="410">
        <v>0</v>
      </c>
      <c r="M191" s="410" t="b">
        <v>0</v>
      </c>
      <c r="N191" s="410">
        <v>0</v>
      </c>
      <c r="O191" s="472" t="e">
        <f t="shared" si="15"/>
        <v>#DIV/0!</v>
      </c>
      <c r="P191" s="410">
        <f t="shared" si="19"/>
        <v>0</v>
      </c>
      <c r="Q191" s="410" t="e">
        <f t="shared" si="16"/>
        <v>#VALUE!</v>
      </c>
      <c r="R191" s="410">
        <v>1</v>
      </c>
      <c r="S191" s="410" t="str">
        <f t="shared" si="17"/>
        <v>Unclassified? Y/N Out of Order?</v>
      </c>
    </row>
    <row r="192" spans="2:19" x14ac:dyDescent="0.2">
      <c r="B192" s="414"/>
      <c r="F192" s="410" t="b">
        <v>0</v>
      </c>
      <c r="G192" s="416" t="b">
        <f t="shared" si="18"/>
        <v>1</v>
      </c>
      <c r="H192" s="410" t="b">
        <v>0</v>
      </c>
      <c r="I192" s="410" t="b">
        <v>0</v>
      </c>
      <c r="K192" s="410" t="b">
        <v>0</v>
      </c>
      <c r="L192" s="410">
        <v>0</v>
      </c>
      <c r="M192" s="410" t="b">
        <v>0</v>
      </c>
      <c r="N192" s="410">
        <v>0</v>
      </c>
      <c r="O192" s="472" t="e">
        <f t="shared" si="15"/>
        <v>#DIV/0!</v>
      </c>
      <c r="P192" s="410">
        <f t="shared" si="19"/>
        <v>0</v>
      </c>
      <c r="Q192" s="410" t="e">
        <f t="shared" si="16"/>
        <v>#VALUE!</v>
      </c>
      <c r="R192" s="410">
        <v>1</v>
      </c>
      <c r="S192" s="410" t="str">
        <f t="shared" si="17"/>
        <v>Unclassified? Y/N Out of Order?</v>
      </c>
    </row>
    <row r="193" spans="2:19" x14ac:dyDescent="0.2">
      <c r="F193" s="410" t="b">
        <v>0</v>
      </c>
      <c r="G193" s="416" t="b">
        <f t="shared" si="18"/>
        <v>1</v>
      </c>
      <c r="H193" s="410" t="b">
        <v>0</v>
      </c>
      <c r="I193" s="410" t="b">
        <v>0</v>
      </c>
      <c r="K193" s="410" t="b">
        <v>0</v>
      </c>
      <c r="L193" s="410">
        <v>0</v>
      </c>
      <c r="M193" s="410" t="b">
        <v>0</v>
      </c>
      <c r="N193" s="410">
        <v>0</v>
      </c>
      <c r="O193" s="472" t="e">
        <f t="shared" si="15"/>
        <v>#DIV/0!</v>
      </c>
      <c r="P193" s="410">
        <f t="shared" si="19"/>
        <v>0</v>
      </c>
      <c r="Q193" s="410" t="e">
        <f t="shared" si="16"/>
        <v>#VALUE!</v>
      </c>
      <c r="R193" s="410">
        <v>1</v>
      </c>
      <c r="S193" s="410" t="str">
        <f t="shared" si="17"/>
        <v>Unclassified? Y/N Out of Order?</v>
      </c>
    </row>
    <row r="194" spans="2:19" x14ac:dyDescent="0.2">
      <c r="B194" s="414"/>
      <c r="F194" s="410" t="b">
        <v>0</v>
      </c>
      <c r="G194" s="416" t="b">
        <f t="shared" si="18"/>
        <v>1</v>
      </c>
      <c r="H194" s="410" t="b">
        <v>0</v>
      </c>
      <c r="I194" s="410" t="b">
        <v>0</v>
      </c>
      <c r="K194" s="410" t="b">
        <v>0</v>
      </c>
      <c r="L194" s="410">
        <v>0</v>
      </c>
      <c r="M194" s="410" t="b">
        <v>0</v>
      </c>
      <c r="N194" s="410">
        <v>0</v>
      </c>
      <c r="O194" s="472" t="e">
        <f t="shared" si="15"/>
        <v>#DIV/0!</v>
      </c>
      <c r="P194" s="410">
        <f t="shared" si="19"/>
        <v>0</v>
      </c>
      <c r="Q194" s="410" t="e">
        <f t="shared" si="16"/>
        <v>#VALUE!</v>
      </c>
      <c r="R194" s="410">
        <v>1</v>
      </c>
      <c r="S194" s="410" t="str">
        <f t="shared" si="17"/>
        <v>Unclassified? Y/N Out of Order?</v>
      </c>
    </row>
    <row r="195" spans="2:19" x14ac:dyDescent="0.2">
      <c r="F195" s="410" t="b">
        <v>0</v>
      </c>
      <c r="G195" s="416" t="b">
        <f t="shared" si="18"/>
        <v>1</v>
      </c>
      <c r="H195" s="410" t="b">
        <v>0</v>
      </c>
      <c r="I195" s="410" t="b">
        <v>0</v>
      </c>
      <c r="K195" s="410" t="b">
        <v>0</v>
      </c>
      <c r="L195" s="410">
        <v>0</v>
      </c>
      <c r="M195" s="410" t="b">
        <v>0</v>
      </c>
      <c r="N195" s="410">
        <v>0</v>
      </c>
      <c r="O195" s="472" t="e">
        <f t="shared" si="15"/>
        <v>#DIV/0!</v>
      </c>
      <c r="P195" s="410">
        <f t="shared" si="19"/>
        <v>0</v>
      </c>
      <c r="Q195" s="410" t="e">
        <f t="shared" si="16"/>
        <v>#VALUE!</v>
      </c>
      <c r="R195" s="410">
        <v>1</v>
      </c>
      <c r="S195" s="410" t="str">
        <f t="shared" si="17"/>
        <v>Unclassified? Y/N Out of Order?</v>
      </c>
    </row>
    <row r="196" spans="2:19" x14ac:dyDescent="0.2">
      <c r="B196" s="414"/>
      <c r="F196" s="410" t="b">
        <v>0</v>
      </c>
      <c r="G196" s="416" t="b">
        <f t="shared" si="18"/>
        <v>1</v>
      </c>
      <c r="H196" s="410" t="b">
        <v>0</v>
      </c>
      <c r="I196" s="410" t="b">
        <v>0</v>
      </c>
      <c r="K196" s="410" t="b">
        <v>0</v>
      </c>
      <c r="L196" s="410">
        <v>0</v>
      </c>
      <c r="M196" s="410" t="b">
        <v>0</v>
      </c>
      <c r="N196" s="410">
        <v>0</v>
      </c>
      <c r="O196" s="472" t="e">
        <f t="shared" si="15"/>
        <v>#DIV/0!</v>
      </c>
      <c r="P196" s="410">
        <f t="shared" si="19"/>
        <v>0</v>
      </c>
      <c r="Q196" s="410" t="e">
        <f t="shared" si="16"/>
        <v>#VALUE!</v>
      </c>
      <c r="R196" s="410">
        <v>1</v>
      </c>
      <c r="S196" s="410" t="str">
        <f t="shared" si="17"/>
        <v>Unclassified? Y/N Out of Order?</v>
      </c>
    </row>
    <row r="197" spans="2:19" x14ac:dyDescent="0.2">
      <c r="F197" s="410" t="b">
        <v>0</v>
      </c>
      <c r="G197" s="416" t="b">
        <f t="shared" si="18"/>
        <v>1</v>
      </c>
      <c r="H197" s="410" t="b">
        <v>0</v>
      </c>
      <c r="I197" s="410" t="b">
        <v>0</v>
      </c>
      <c r="K197" s="410" t="b">
        <v>0</v>
      </c>
      <c r="L197" s="410">
        <v>0</v>
      </c>
      <c r="M197" s="410" t="b">
        <v>0</v>
      </c>
      <c r="N197" s="410">
        <v>0</v>
      </c>
      <c r="O197" s="472" t="e">
        <f t="shared" si="15"/>
        <v>#DIV/0!</v>
      </c>
      <c r="P197" s="410">
        <f t="shared" si="19"/>
        <v>0</v>
      </c>
      <c r="Q197" s="410" t="e">
        <f t="shared" si="16"/>
        <v>#VALUE!</v>
      </c>
      <c r="R197" s="410">
        <v>1</v>
      </c>
      <c r="S197" s="410" t="str">
        <f t="shared" si="17"/>
        <v>Unclassified? Y/N Out of Order?</v>
      </c>
    </row>
    <row r="198" spans="2:19" x14ac:dyDescent="0.2">
      <c r="B198" s="414"/>
      <c r="F198" s="410" t="b">
        <v>0</v>
      </c>
      <c r="G198" s="416" t="b">
        <f t="shared" si="18"/>
        <v>1</v>
      </c>
      <c r="H198" s="410" t="b">
        <v>0</v>
      </c>
      <c r="I198" s="410" t="b">
        <v>0</v>
      </c>
      <c r="K198" s="410" t="b">
        <v>0</v>
      </c>
      <c r="L198" s="410">
        <v>0</v>
      </c>
      <c r="M198" s="410" t="b">
        <v>0</v>
      </c>
      <c r="N198" s="410">
        <v>0</v>
      </c>
      <c r="O198" s="472" t="e">
        <f t="shared" si="15"/>
        <v>#DIV/0!</v>
      </c>
      <c r="P198" s="410">
        <f t="shared" si="19"/>
        <v>0</v>
      </c>
      <c r="Q198" s="410" t="e">
        <f t="shared" si="16"/>
        <v>#VALUE!</v>
      </c>
      <c r="R198" s="410">
        <v>1</v>
      </c>
      <c r="S198" s="410" t="str">
        <f t="shared" si="17"/>
        <v>Unclassified? Y/N Out of Order?</v>
      </c>
    </row>
    <row r="199" spans="2:19" x14ac:dyDescent="0.2">
      <c r="F199" s="410" t="b">
        <v>0</v>
      </c>
      <c r="G199" s="416" t="b">
        <f t="shared" si="18"/>
        <v>1</v>
      </c>
      <c r="H199" s="410" t="b">
        <v>0</v>
      </c>
      <c r="I199" s="410" t="b">
        <v>0</v>
      </c>
      <c r="K199" s="410" t="b">
        <v>0</v>
      </c>
      <c r="L199" s="410">
        <v>0</v>
      </c>
      <c r="M199" s="410" t="b">
        <v>0</v>
      </c>
      <c r="N199" s="410">
        <v>0</v>
      </c>
      <c r="O199" s="472" t="e">
        <f t="shared" si="15"/>
        <v>#DIV/0!</v>
      </c>
      <c r="P199" s="410">
        <f t="shared" si="19"/>
        <v>0</v>
      </c>
      <c r="Q199" s="410" t="e">
        <f t="shared" si="16"/>
        <v>#VALUE!</v>
      </c>
      <c r="R199" s="410">
        <v>1</v>
      </c>
      <c r="S199" s="410" t="str">
        <f t="shared" si="17"/>
        <v>Unclassified? Y/N Out of Order?</v>
      </c>
    </row>
    <row r="200" spans="2:19" x14ac:dyDescent="0.2">
      <c r="F200" s="410" t="b">
        <v>0</v>
      </c>
      <c r="G200" s="416" t="b">
        <f t="shared" si="18"/>
        <v>1</v>
      </c>
      <c r="H200" s="410" t="b">
        <v>0</v>
      </c>
      <c r="I200" s="410" t="b">
        <v>0</v>
      </c>
      <c r="K200" s="410" t="b">
        <v>0</v>
      </c>
      <c r="L200" s="410">
        <v>0</v>
      </c>
      <c r="M200" s="410" t="b">
        <v>0</v>
      </c>
      <c r="N200" s="410">
        <v>0</v>
      </c>
      <c r="O200" s="472" t="e">
        <f t="shared" si="15"/>
        <v>#DIV/0!</v>
      </c>
      <c r="P200" s="410">
        <f t="shared" si="19"/>
        <v>0</v>
      </c>
      <c r="Q200" s="410" t="e">
        <f t="shared" si="16"/>
        <v>#VALUE!</v>
      </c>
      <c r="R200" s="410">
        <v>1</v>
      </c>
      <c r="S200" s="410" t="str">
        <f t="shared" si="17"/>
        <v>Unclassified? Y/N Out of Order?</v>
      </c>
    </row>
    <row r="201" spans="2:19" x14ac:dyDescent="0.2">
      <c r="F201" s="410" t="b">
        <v>0</v>
      </c>
      <c r="G201" s="416" t="b">
        <f t="shared" si="18"/>
        <v>1</v>
      </c>
      <c r="H201" s="410" t="b">
        <v>0</v>
      </c>
      <c r="I201" s="410" t="b">
        <v>0</v>
      </c>
      <c r="K201" s="410" t="b">
        <v>0</v>
      </c>
      <c r="L201" s="410">
        <v>0</v>
      </c>
      <c r="M201" s="410" t="b">
        <v>0</v>
      </c>
      <c r="N201" s="410">
        <v>0</v>
      </c>
      <c r="O201" s="472" t="e">
        <f t="shared" si="15"/>
        <v>#DIV/0!</v>
      </c>
      <c r="P201" s="410">
        <f t="shared" si="19"/>
        <v>0</v>
      </c>
      <c r="Q201" s="410" t="e">
        <f t="shared" si="16"/>
        <v>#VALUE!</v>
      </c>
      <c r="R201" s="410">
        <v>1</v>
      </c>
      <c r="S201" s="410" t="str">
        <f t="shared" si="17"/>
        <v>Unclassified? Y/N Out of Order?</v>
      </c>
    </row>
    <row r="202" spans="2:19" x14ac:dyDescent="0.2">
      <c r="F202" s="410" t="b">
        <v>0</v>
      </c>
      <c r="G202" s="416" t="b">
        <f t="shared" si="18"/>
        <v>1</v>
      </c>
      <c r="H202" s="410" t="b">
        <v>0</v>
      </c>
      <c r="I202" s="410" t="b">
        <v>0</v>
      </c>
      <c r="K202" s="410" t="b">
        <v>0</v>
      </c>
      <c r="L202" s="410">
        <v>0</v>
      </c>
      <c r="M202" s="410" t="b">
        <v>0</v>
      </c>
      <c r="N202" s="410">
        <v>0</v>
      </c>
      <c r="O202" s="472" t="e">
        <f t="shared" ref="O202:O265" si="20">SUM(IF(I202 = 1, 1, 0) * J202, IF(K202 = 1, 1, 0) * L202, IF(M202 = 1, 1, 0) * N202) / P202</f>
        <v>#DIV/0!</v>
      </c>
      <c r="P202" s="410">
        <f t="shared" si="19"/>
        <v>0</v>
      </c>
      <c r="Q202" s="410" t="e">
        <f t="shared" ref="Q202:Q265" si="21">SUM(IF(I202 = 1, 1, 0) * J202, IF(K202 = 1, 1, 0) * L202, IF(M202 = 1, 1, 0) * N202) + " / " + P202</f>
        <v>#VALUE!</v>
      </c>
      <c r="R202" s="410">
        <v>1</v>
      </c>
      <c r="S202" s="410" t="str">
        <f t="shared" ref="S202:S265" si="22">IF(AND(G202= 1, H202 = 0, I202= 0, K202= 0, M202= 0), "1. Not Yet Tested", IF(AND(G202= 0, H202 = 1, I202= 0, K202= 0, M202= 0), "2. Ready for Testing", IF(AND(G202= 0, H202 = 1, I202= 1, K202= 0, M202= 0), "3. Test/Task Complete", IF(AND(G202= 0, H202 = 1, I202= 1, K202= 1, M202= 0), "4. Sheet Complete &amp; Uploaded to Svr.", IF(AND(G202= 0, H202 = 1, I202= 1, K202= 1, M202= 1), "5. Sheet Ready for Report", "Unclassified? Y/N Out of Order?")))))</f>
        <v>Unclassified? Y/N Out of Order?</v>
      </c>
    </row>
    <row r="203" spans="2:19" x14ac:dyDescent="0.2">
      <c r="F203" s="410" t="b">
        <v>0</v>
      </c>
      <c r="G203" s="416" t="b">
        <f t="shared" ref="G203:G266" si="23">NOT(H203)</f>
        <v>1</v>
      </c>
      <c r="H203" s="410" t="b">
        <v>0</v>
      </c>
      <c r="I203" s="410" t="b">
        <v>0</v>
      </c>
      <c r="K203" s="410" t="b">
        <v>0</v>
      </c>
      <c r="L203" s="410">
        <v>0</v>
      </c>
      <c r="M203" s="410" t="b">
        <v>0</v>
      </c>
      <c r="N203" s="410">
        <v>0</v>
      </c>
      <c r="O203" s="472" t="e">
        <f t="shared" si="20"/>
        <v>#DIV/0!</v>
      </c>
      <c r="P203" s="410">
        <f t="shared" si="19"/>
        <v>0</v>
      </c>
      <c r="Q203" s="410" t="e">
        <f t="shared" si="21"/>
        <v>#VALUE!</v>
      </c>
      <c r="R203" s="410">
        <v>1</v>
      </c>
      <c r="S203" s="410" t="str">
        <f t="shared" si="22"/>
        <v>Unclassified? Y/N Out of Order?</v>
      </c>
    </row>
    <row r="204" spans="2:19" x14ac:dyDescent="0.2">
      <c r="F204" s="410" t="b">
        <v>0</v>
      </c>
      <c r="G204" s="416" t="b">
        <f t="shared" si="23"/>
        <v>1</v>
      </c>
      <c r="H204" s="410" t="b">
        <v>0</v>
      </c>
      <c r="I204" s="410" t="b">
        <v>0</v>
      </c>
      <c r="K204" s="410" t="b">
        <v>0</v>
      </c>
      <c r="L204" s="410">
        <v>0</v>
      </c>
      <c r="M204" s="410" t="b">
        <v>0</v>
      </c>
      <c r="N204" s="410">
        <v>0</v>
      </c>
      <c r="O204" s="472" t="e">
        <f t="shared" si="20"/>
        <v>#DIV/0!</v>
      </c>
      <c r="P204" s="410">
        <f t="shared" si="19"/>
        <v>0</v>
      </c>
      <c r="Q204" s="410" t="e">
        <f t="shared" si="21"/>
        <v>#VALUE!</v>
      </c>
      <c r="R204" s="410">
        <v>1</v>
      </c>
      <c r="S204" s="410" t="str">
        <f t="shared" si="22"/>
        <v>Unclassified? Y/N Out of Order?</v>
      </c>
    </row>
    <row r="205" spans="2:19" x14ac:dyDescent="0.2">
      <c r="F205" s="410" t="b">
        <v>0</v>
      </c>
      <c r="G205" s="416" t="b">
        <f t="shared" si="23"/>
        <v>1</v>
      </c>
      <c r="H205" s="410" t="b">
        <v>0</v>
      </c>
      <c r="I205" s="410" t="b">
        <v>0</v>
      </c>
      <c r="K205" s="410" t="b">
        <v>0</v>
      </c>
      <c r="L205" s="410">
        <v>0</v>
      </c>
      <c r="M205" s="410" t="b">
        <v>0</v>
      </c>
      <c r="N205" s="410">
        <v>0</v>
      </c>
      <c r="O205" s="472" t="e">
        <f t="shared" si="20"/>
        <v>#DIV/0!</v>
      </c>
      <c r="P205" s="410">
        <f t="shared" ref="P205:P268" si="24">SUM(J205, L205, N205)</f>
        <v>0</v>
      </c>
      <c r="Q205" s="410" t="e">
        <f t="shared" si="21"/>
        <v>#VALUE!</v>
      </c>
      <c r="R205" s="410">
        <v>1</v>
      </c>
      <c r="S205" s="410" t="str">
        <f t="shared" si="22"/>
        <v>Unclassified? Y/N Out of Order?</v>
      </c>
    </row>
    <row r="206" spans="2:19" x14ac:dyDescent="0.2">
      <c r="F206" s="410" t="b">
        <v>0</v>
      </c>
      <c r="G206" s="416" t="b">
        <f t="shared" si="23"/>
        <v>1</v>
      </c>
      <c r="H206" s="410" t="b">
        <v>0</v>
      </c>
      <c r="I206" s="410" t="b">
        <v>0</v>
      </c>
      <c r="K206" s="410" t="b">
        <v>0</v>
      </c>
      <c r="L206" s="410">
        <v>0</v>
      </c>
      <c r="M206" s="410" t="b">
        <v>0</v>
      </c>
      <c r="N206" s="410">
        <v>0</v>
      </c>
      <c r="O206" s="472" t="e">
        <f t="shared" si="20"/>
        <v>#DIV/0!</v>
      </c>
      <c r="P206" s="410">
        <f t="shared" si="24"/>
        <v>0</v>
      </c>
      <c r="Q206" s="410" t="e">
        <f t="shared" si="21"/>
        <v>#VALUE!</v>
      </c>
      <c r="R206" s="410">
        <v>1</v>
      </c>
      <c r="S206" s="410" t="str">
        <f t="shared" si="22"/>
        <v>Unclassified? Y/N Out of Order?</v>
      </c>
    </row>
    <row r="207" spans="2:19" x14ac:dyDescent="0.2">
      <c r="F207" s="410" t="b">
        <v>0</v>
      </c>
      <c r="G207" s="416" t="b">
        <f t="shared" si="23"/>
        <v>1</v>
      </c>
      <c r="H207" s="410" t="b">
        <v>0</v>
      </c>
      <c r="I207" s="410" t="b">
        <v>0</v>
      </c>
      <c r="K207" s="410" t="b">
        <v>0</v>
      </c>
      <c r="L207" s="410">
        <v>0</v>
      </c>
      <c r="M207" s="410" t="b">
        <v>0</v>
      </c>
      <c r="N207" s="410">
        <v>0</v>
      </c>
      <c r="O207" s="472" t="e">
        <f t="shared" si="20"/>
        <v>#DIV/0!</v>
      </c>
      <c r="P207" s="410">
        <f t="shared" si="24"/>
        <v>0</v>
      </c>
      <c r="Q207" s="410" t="e">
        <f t="shared" si="21"/>
        <v>#VALUE!</v>
      </c>
      <c r="R207" s="410">
        <v>1</v>
      </c>
      <c r="S207" s="410" t="str">
        <f t="shared" si="22"/>
        <v>Unclassified? Y/N Out of Order?</v>
      </c>
    </row>
    <row r="208" spans="2:19" x14ac:dyDescent="0.2">
      <c r="F208" s="410" t="b">
        <v>0</v>
      </c>
      <c r="G208" s="416" t="b">
        <f t="shared" si="23"/>
        <v>1</v>
      </c>
      <c r="H208" s="410" t="b">
        <v>0</v>
      </c>
      <c r="I208" s="410" t="b">
        <v>0</v>
      </c>
      <c r="K208" s="410" t="b">
        <v>0</v>
      </c>
      <c r="L208" s="410">
        <v>0</v>
      </c>
      <c r="M208" s="410" t="b">
        <v>0</v>
      </c>
      <c r="N208" s="410">
        <v>0</v>
      </c>
      <c r="O208" s="472" t="e">
        <f t="shared" si="20"/>
        <v>#DIV/0!</v>
      </c>
      <c r="P208" s="410">
        <f t="shared" si="24"/>
        <v>0</v>
      </c>
      <c r="Q208" s="410" t="e">
        <f t="shared" si="21"/>
        <v>#VALUE!</v>
      </c>
      <c r="R208" s="410">
        <v>1</v>
      </c>
      <c r="S208" s="410" t="str">
        <f t="shared" si="22"/>
        <v>Unclassified? Y/N Out of Order?</v>
      </c>
    </row>
    <row r="209" spans="2:19" x14ac:dyDescent="0.2">
      <c r="B209" s="414"/>
      <c r="F209" s="410" t="b">
        <v>0</v>
      </c>
      <c r="G209" s="416" t="b">
        <f t="shared" si="23"/>
        <v>1</v>
      </c>
      <c r="H209" s="410" t="b">
        <v>0</v>
      </c>
      <c r="I209" s="410" t="b">
        <v>0</v>
      </c>
      <c r="K209" s="410" t="b">
        <v>0</v>
      </c>
      <c r="L209" s="410">
        <v>0</v>
      </c>
      <c r="M209" s="410" t="b">
        <v>0</v>
      </c>
      <c r="N209" s="410">
        <v>0</v>
      </c>
      <c r="O209" s="472" t="e">
        <f t="shared" si="20"/>
        <v>#DIV/0!</v>
      </c>
      <c r="P209" s="410">
        <f t="shared" si="24"/>
        <v>0</v>
      </c>
      <c r="Q209" s="410" t="e">
        <f t="shared" si="21"/>
        <v>#VALUE!</v>
      </c>
      <c r="R209" s="410">
        <v>1</v>
      </c>
      <c r="S209" s="410" t="str">
        <f t="shared" si="22"/>
        <v>Unclassified? Y/N Out of Order?</v>
      </c>
    </row>
    <row r="210" spans="2:19" x14ac:dyDescent="0.2">
      <c r="F210" s="410" t="b">
        <v>0</v>
      </c>
      <c r="G210" s="416" t="b">
        <f t="shared" si="23"/>
        <v>1</v>
      </c>
      <c r="H210" s="410" t="b">
        <v>0</v>
      </c>
      <c r="I210" s="410" t="b">
        <v>0</v>
      </c>
      <c r="K210" s="410" t="b">
        <v>0</v>
      </c>
      <c r="L210" s="410">
        <v>0</v>
      </c>
      <c r="M210" s="410" t="b">
        <v>0</v>
      </c>
      <c r="N210" s="410">
        <v>0</v>
      </c>
      <c r="O210" s="472" t="e">
        <f t="shared" si="20"/>
        <v>#DIV/0!</v>
      </c>
      <c r="P210" s="410">
        <f t="shared" si="24"/>
        <v>0</v>
      </c>
      <c r="Q210" s="410" t="e">
        <f t="shared" si="21"/>
        <v>#VALUE!</v>
      </c>
      <c r="R210" s="410">
        <v>1</v>
      </c>
      <c r="S210" s="410" t="str">
        <f t="shared" si="22"/>
        <v>Unclassified? Y/N Out of Order?</v>
      </c>
    </row>
    <row r="211" spans="2:19" x14ac:dyDescent="0.2">
      <c r="F211" s="410" t="b">
        <v>0</v>
      </c>
      <c r="G211" s="416" t="b">
        <f t="shared" si="23"/>
        <v>1</v>
      </c>
      <c r="H211" s="410" t="b">
        <v>0</v>
      </c>
      <c r="I211" s="410" t="b">
        <v>0</v>
      </c>
      <c r="K211" s="410" t="b">
        <v>0</v>
      </c>
      <c r="L211" s="410">
        <v>0</v>
      </c>
      <c r="M211" s="410" t="b">
        <v>0</v>
      </c>
      <c r="N211" s="410">
        <v>0</v>
      </c>
      <c r="O211" s="472" t="e">
        <f t="shared" si="20"/>
        <v>#DIV/0!</v>
      </c>
      <c r="P211" s="410">
        <f t="shared" si="24"/>
        <v>0</v>
      </c>
      <c r="Q211" s="410" t="e">
        <f t="shared" si="21"/>
        <v>#VALUE!</v>
      </c>
      <c r="R211" s="410">
        <v>1</v>
      </c>
      <c r="S211" s="410" t="str">
        <f t="shared" si="22"/>
        <v>Unclassified? Y/N Out of Order?</v>
      </c>
    </row>
    <row r="212" spans="2:19" x14ac:dyDescent="0.2">
      <c r="F212" s="410" t="b">
        <v>0</v>
      </c>
      <c r="G212" s="416" t="b">
        <f t="shared" si="23"/>
        <v>1</v>
      </c>
      <c r="H212" s="410" t="b">
        <v>0</v>
      </c>
      <c r="I212" s="410" t="b">
        <v>0</v>
      </c>
      <c r="K212" s="410" t="b">
        <v>0</v>
      </c>
      <c r="L212" s="410">
        <v>0</v>
      </c>
      <c r="M212" s="410" t="b">
        <v>0</v>
      </c>
      <c r="N212" s="410">
        <v>0</v>
      </c>
      <c r="O212" s="472" t="e">
        <f t="shared" si="20"/>
        <v>#DIV/0!</v>
      </c>
      <c r="P212" s="410">
        <f t="shared" si="24"/>
        <v>0</v>
      </c>
      <c r="Q212" s="410" t="e">
        <f t="shared" si="21"/>
        <v>#VALUE!</v>
      </c>
      <c r="R212" s="410">
        <v>1</v>
      </c>
      <c r="S212" s="410" t="str">
        <f t="shared" si="22"/>
        <v>Unclassified? Y/N Out of Order?</v>
      </c>
    </row>
    <row r="213" spans="2:19" x14ac:dyDescent="0.2">
      <c r="F213" s="410" t="b">
        <v>0</v>
      </c>
      <c r="G213" s="416" t="b">
        <f t="shared" si="23"/>
        <v>1</v>
      </c>
      <c r="H213" s="410" t="b">
        <v>0</v>
      </c>
      <c r="I213" s="410" t="b">
        <v>0</v>
      </c>
      <c r="K213" s="410" t="b">
        <v>0</v>
      </c>
      <c r="L213" s="410">
        <v>0</v>
      </c>
      <c r="M213" s="410" t="b">
        <v>0</v>
      </c>
      <c r="N213" s="410">
        <v>0</v>
      </c>
      <c r="O213" s="472" t="e">
        <f t="shared" si="20"/>
        <v>#DIV/0!</v>
      </c>
      <c r="P213" s="410">
        <f t="shared" si="24"/>
        <v>0</v>
      </c>
      <c r="Q213" s="410" t="e">
        <f t="shared" si="21"/>
        <v>#VALUE!</v>
      </c>
      <c r="R213" s="410">
        <v>1</v>
      </c>
      <c r="S213" s="410" t="str">
        <f t="shared" si="22"/>
        <v>Unclassified? Y/N Out of Order?</v>
      </c>
    </row>
    <row r="214" spans="2:19" x14ac:dyDescent="0.2">
      <c r="F214" s="410" t="b">
        <v>0</v>
      </c>
      <c r="G214" s="416" t="b">
        <f t="shared" si="23"/>
        <v>1</v>
      </c>
      <c r="H214" s="410" t="b">
        <v>0</v>
      </c>
      <c r="I214" s="410" t="b">
        <v>0</v>
      </c>
      <c r="K214" s="410" t="b">
        <v>0</v>
      </c>
      <c r="L214" s="410">
        <v>0</v>
      </c>
      <c r="M214" s="410" t="b">
        <v>0</v>
      </c>
      <c r="N214" s="410">
        <v>0</v>
      </c>
      <c r="O214" s="472" t="e">
        <f t="shared" si="20"/>
        <v>#DIV/0!</v>
      </c>
      <c r="P214" s="410">
        <f t="shared" si="24"/>
        <v>0</v>
      </c>
      <c r="Q214" s="410" t="e">
        <f t="shared" si="21"/>
        <v>#VALUE!</v>
      </c>
      <c r="R214" s="410">
        <v>1</v>
      </c>
      <c r="S214" s="410" t="str">
        <f t="shared" si="22"/>
        <v>Unclassified? Y/N Out of Order?</v>
      </c>
    </row>
    <row r="215" spans="2:19" x14ac:dyDescent="0.2">
      <c r="F215" s="410" t="b">
        <v>0</v>
      </c>
      <c r="G215" s="416" t="b">
        <f t="shared" si="23"/>
        <v>1</v>
      </c>
      <c r="H215" s="410" t="b">
        <v>0</v>
      </c>
      <c r="I215" s="410" t="b">
        <v>0</v>
      </c>
      <c r="K215" s="410" t="b">
        <v>0</v>
      </c>
      <c r="L215" s="410">
        <v>0</v>
      </c>
      <c r="M215" s="410" t="b">
        <v>0</v>
      </c>
      <c r="N215" s="410">
        <v>0</v>
      </c>
      <c r="O215" s="472" t="e">
        <f t="shared" si="20"/>
        <v>#DIV/0!</v>
      </c>
      <c r="P215" s="410">
        <f t="shared" si="24"/>
        <v>0</v>
      </c>
      <c r="Q215" s="410" t="e">
        <f t="shared" si="21"/>
        <v>#VALUE!</v>
      </c>
      <c r="R215" s="410">
        <v>1</v>
      </c>
      <c r="S215" s="410" t="str">
        <f t="shared" si="22"/>
        <v>Unclassified? Y/N Out of Order?</v>
      </c>
    </row>
    <row r="216" spans="2:19" x14ac:dyDescent="0.2">
      <c r="F216" s="410" t="b">
        <v>0</v>
      </c>
      <c r="G216" s="416" t="b">
        <f t="shared" si="23"/>
        <v>1</v>
      </c>
      <c r="H216" s="410" t="b">
        <v>0</v>
      </c>
      <c r="I216" s="410" t="b">
        <v>0</v>
      </c>
      <c r="K216" s="410" t="b">
        <v>0</v>
      </c>
      <c r="L216" s="410">
        <v>0</v>
      </c>
      <c r="M216" s="410" t="b">
        <v>0</v>
      </c>
      <c r="N216" s="410">
        <v>0</v>
      </c>
      <c r="O216" s="472" t="e">
        <f t="shared" si="20"/>
        <v>#DIV/0!</v>
      </c>
      <c r="P216" s="410">
        <f t="shared" si="24"/>
        <v>0</v>
      </c>
      <c r="Q216" s="410" t="e">
        <f t="shared" si="21"/>
        <v>#VALUE!</v>
      </c>
      <c r="R216" s="410">
        <v>1</v>
      </c>
      <c r="S216" s="410" t="str">
        <f t="shared" si="22"/>
        <v>Unclassified? Y/N Out of Order?</v>
      </c>
    </row>
    <row r="217" spans="2:19" x14ac:dyDescent="0.2">
      <c r="F217" s="410" t="b">
        <v>0</v>
      </c>
      <c r="G217" s="416" t="b">
        <f t="shared" si="23"/>
        <v>1</v>
      </c>
      <c r="H217" s="410" t="b">
        <v>0</v>
      </c>
      <c r="I217" s="410" t="b">
        <v>0</v>
      </c>
      <c r="K217" s="410" t="b">
        <v>0</v>
      </c>
      <c r="L217" s="410">
        <v>0</v>
      </c>
      <c r="M217" s="410" t="b">
        <v>0</v>
      </c>
      <c r="N217" s="410">
        <v>0</v>
      </c>
      <c r="O217" s="472" t="e">
        <f t="shared" si="20"/>
        <v>#DIV/0!</v>
      </c>
      <c r="P217" s="410">
        <f t="shared" si="24"/>
        <v>0</v>
      </c>
      <c r="Q217" s="410" t="e">
        <f t="shared" si="21"/>
        <v>#VALUE!</v>
      </c>
      <c r="R217" s="410">
        <v>1</v>
      </c>
      <c r="S217" s="410" t="str">
        <f t="shared" si="22"/>
        <v>Unclassified? Y/N Out of Order?</v>
      </c>
    </row>
    <row r="218" spans="2:19" x14ac:dyDescent="0.2">
      <c r="F218" s="410" t="b">
        <v>0</v>
      </c>
      <c r="G218" s="416" t="b">
        <f t="shared" si="23"/>
        <v>1</v>
      </c>
      <c r="H218" s="410" t="b">
        <v>0</v>
      </c>
      <c r="I218" s="410" t="b">
        <v>0</v>
      </c>
      <c r="K218" s="410" t="b">
        <v>0</v>
      </c>
      <c r="L218" s="410">
        <v>0</v>
      </c>
      <c r="M218" s="410" t="b">
        <v>0</v>
      </c>
      <c r="N218" s="410">
        <v>0</v>
      </c>
      <c r="O218" s="472" t="e">
        <f t="shared" si="20"/>
        <v>#DIV/0!</v>
      </c>
      <c r="P218" s="410">
        <f t="shared" si="24"/>
        <v>0</v>
      </c>
      <c r="Q218" s="410" t="e">
        <f t="shared" si="21"/>
        <v>#VALUE!</v>
      </c>
      <c r="R218" s="410">
        <v>1</v>
      </c>
      <c r="S218" s="410" t="str">
        <f t="shared" si="22"/>
        <v>Unclassified? Y/N Out of Order?</v>
      </c>
    </row>
    <row r="219" spans="2:19" x14ac:dyDescent="0.2">
      <c r="F219" s="410" t="b">
        <v>0</v>
      </c>
      <c r="G219" s="416" t="b">
        <f t="shared" si="23"/>
        <v>1</v>
      </c>
      <c r="H219" s="410" t="b">
        <v>0</v>
      </c>
      <c r="I219" s="410" t="b">
        <v>0</v>
      </c>
      <c r="K219" s="410" t="b">
        <v>0</v>
      </c>
      <c r="L219" s="410">
        <v>0</v>
      </c>
      <c r="M219" s="410" t="b">
        <v>0</v>
      </c>
      <c r="N219" s="410">
        <v>0</v>
      </c>
      <c r="O219" s="472" t="e">
        <f t="shared" si="20"/>
        <v>#DIV/0!</v>
      </c>
      <c r="P219" s="410">
        <f t="shared" si="24"/>
        <v>0</v>
      </c>
      <c r="Q219" s="410" t="e">
        <f t="shared" si="21"/>
        <v>#VALUE!</v>
      </c>
      <c r="R219" s="410">
        <v>1</v>
      </c>
      <c r="S219" s="410" t="str">
        <f t="shared" si="22"/>
        <v>Unclassified? Y/N Out of Order?</v>
      </c>
    </row>
    <row r="220" spans="2:19" x14ac:dyDescent="0.2">
      <c r="F220" s="410" t="b">
        <v>0</v>
      </c>
      <c r="G220" s="416" t="b">
        <f t="shared" si="23"/>
        <v>1</v>
      </c>
      <c r="H220" s="410" t="b">
        <v>0</v>
      </c>
      <c r="I220" s="410" t="b">
        <v>0</v>
      </c>
      <c r="K220" s="410" t="b">
        <v>0</v>
      </c>
      <c r="L220" s="410">
        <v>0</v>
      </c>
      <c r="M220" s="410" t="b">
        <v>0</v>
      </c>
      <c r="N220" s="410">
        <v>0</v>
      </c>
      <c r="O220" s="472" t="e">
        <f t="shared" si="20"/>
        <v>#DIV/0!</v>
      </c>
      <c r="P220" s="410">
        <f t="shared" si="24"/>
        <v>0</v>
      </c>
      <c r="Q220" s="410" t="e">
        <f t="shared" si="21"/>
        <v>#VALUE!</v>
      </c>
      <c r="R220" s="410">
        <v>1</v>
      </c>
      <c r="S220" s="410" t="str">
        <f t="shared" si="22"/>
        <v>Unclassified? Y/N Out of Order?</v>
      </c>
    </row>
    <row r="221" spans="2:19" x14ac:dyDescent="0.2">
      <c r="F221" s="410" t="b">
        <v>0</v>
      </c>
      <c r="G221" s="416" t="b">
        <f t="shared" si="23"/>
        <v>1</v>
      </c>
      <c r="H221" s="410" t="b">
        <v>0</v>
      </c>
      <c r="I221" s="410" t="b">
        <v>0</v>
      </c>
      <c r="K221" s="410" t="b">
        <v>0</v>
      </c>
      <c r="L221" s="410">
        <v>0</v>
      </c>
      <c r="M221" s="410" t="b">
        <v>0</v>
      </c>
      <c r="N221" s="410">
        <v>0</v>
      </c>
      <c r="O221" s="472" t="e">
        <f t="shared" si="20"/>
        <v>#DIV/0!</v>
      </c>
      <c r="P221" s="410">
        <f t="shared" si="24"/>
        <v>0</v>
      </c>
      <c r="Q221" s="410" t="e">
        <f t="shared" si="21"/>
        <v>#VALUE!</v>
      </c>
      <c r="R221" s="410">
        <v>1</v>
      </c>
      <c r="S221" s="410" t="str">
        <f t="shared" si="22"/>
        <v>Unclassified? Y/N Out of Order?</v>
      </c>
    </row>
    <row r="222" spans="2:19" x14ac:dyDescent="0.2">
      <c r="F222" s="410" t="b">
        <v>0</v>
      </c>
      <c r="G222" s="416" t="b">
        <f t="shared" si="23"/>
        <v>1</v>
      </c>
      <c r="H222" s="410" t="b">
        <v>0</v>
      </c>
      <c r="I222" s="410" t="b">
        <v>0</v>
      </c>
      <c r="K222" s="410" t="b">
        <v>0</v>
      </c>
      <c r="L222" s="410">
        <v>0</v>
      </c>
      <c r="M222" s="410" t="b">
        <v>0</v>
      </c>
      <c r="N222" s="410">
        <v>0</v>
      </c>
      <c r="O222" s="472" t="e">
        <f t="shared" si="20"/>
        <v>#DIV/0!</v>
      </c>
      <c r="P222" s="410">
        <f t="shared" si="24"/>
        <v>0</v>
      </c>
      <c r="Q222" s="410" t="e">
        <f t="shared" si="21"/>
        <v>#VALUE!</v>
      </c>
      <c r="R222" s="410">
        <v>1</v>
      </c>
      <c r="S222" s="410" t="str">
        <f t="shared" si="22"/>
        <v>Unclassified? Y/N Out of Order?</v>
      </c>
    </row>
    <row r="223" spans="2:19" x14ac:dyDescent="0.2">
      <c r="F223" s="410" t="b">
        <v>0</v>
      </c>
      <c r="G223" s="416" t="b">
        <f t="shared" si="23"/>
        <v>1</v>
      </c>
      <c r="H223" s="410" t="b">
        <v>0</v>
      </c>
      <c r="I223" s="410" t="b">
        <v>0</v>
      </c>
      <c r="K223" s="410" t="b">
        <v>0</v>
      </c>
      <c r="L223" s="410">
        <v>0</v>
      </c>
      <c r="M223" s="410" t="b">
        <v>0</v>
      </c>
      <c r="N223" s="410">
        <v>0</v>
      </c>
      <c r="O223" s="472" t="e">
        <f t="shared" si="20"/>
        <v>#DIV/0!</v>
      </c>
      <c r="P223" s="410">
        <f t="shared" si="24"/>
        <v>0</v>
      </c>
      <c r="Q223" s="410" t="e">
        <f t="shared" si="21"/>
        <v>#VALUE!</v>
      </c>
      <c r="R223" s="410">
        <v>1</v>
      </c>
      <c r="S223" s="410" t="str">
        <f t="shared" si="22"/>
        <v>Unclassified? Y/N Out of Order?</v>
      </c>
    </row>
    <row r="224" spans="2:19" x14ac:dyDescent="0.2">
      <c r="F224" s="410" t="b">
        <v>0</v>
      </c>
      <c r="G224" s="416" t="b">
        <f t="shared" si="23"/>
        <v>1</v>
      </c>
      <c r="H224" s="410" t="b">
        <v>0</v>
      </c>
      <c r="I224" s="410" t="b">
        <v>0</v>
      </c>
      <c r="K224" s="410" t="b">
        <v>0</v>
      </c>
      <c r="L224" s="410">
        <v>0</v>
      </c>
      <c r="M224" s="410" t="b">
        <v>0</v>
      </c>
      <c r="N224" s="410">
        <v>0</v>
      </c>
      <c r="O224" s="472" t="e">
        <f t="shared" si="20"/>
        <v>#DIV/0!</v>
      </c>
      <c r="P224" s="410">
        <f t="shared" si="24"/>
        <v>0</v>
      </c>
      <c r="Q224" s="410" t="e">
        <f t="shared" si="21"/>
        <v>#VALUE!</v>
      </c>
      <c r="R224" s="410">
        <v>1</v>
      </c>
      <c r="S224" s="410" t="str">
        <f t="shared" si="22"/>
        <v>Unclassified? Y/N Out of Order?</v>
      </c>
    </row>
    <row r="225" spans="6:19" x14ac:dyDescent="0.2">
      <c r="F225" s="410" t="b">
        <v>0</v>
      </c>
      <c r="G225" s="416" t="b">
        <f t="shared" si="23"/>
        <v>1</v>
      </c>
      <c r="H225" s="410" t="b">
        <v>0</v>
      </c>
      <c r="I225" s="410" t="b">
        <v>0</v>
      </c>
      <c r="K225" s="410" t="b">
        <v>0</v>
      </c>
      <c r="L225" s="410">
        <v>0</v>
      </c>
      <c r="M225" s="410" t="b">
        <v>0</v>
      </c>
      <c r="N225" s="410">
        <v>0</v>
      </c>
      <c r="O225" s="472" t="e">
        <f t="shared" si="20"/>
        <v>#DIV/0!</v>
      </c>
      <c r="P225" s="410">
        <f t="shared" si="24"/>
        <v>0</v>
      </c>
      <c r="Q225" s="410" t="e">
        <f t="shared" si="21"/>
        <v>#VALUE!</v>
      </c>
      <c r="R225" s="410">
        <v>1</v>
      </c>
      <c r="S225" s="410" t="str">
        <f t="shared" si="22"/>
        <v>Unclassified? Y/N Out of Order?</v>
      </c>
    </row>
    <row r="226" spans="6:19" x14ac:dyDescent="0.2">
      <c r="F226" s="410" t="b">
        <v>0</v>
      </c>
      <c r="G226" s="416" t="b">
        <f t="shared" si="23"/>
        <v>1</v>
      </c>
      <c r="H226" s="410" t="b">
        <v>0</v>
      </c>
      <c r="I226" s="410" t="b">
        <v>0</v>
      </c>
      <c r="K226" s="410" t="b">
        <v>0</v>
      </c>
      <c r="L226" s="410">
        <v>0</v>
      </c>
      <c r="M226" s="410" t="b">
        <v>0</v>
      </c>
      <c r="N226" s="410">
        <v>0</v>
      </c>
      <c r="O226" s="472" t="e">
        <f t="shared" si="20"/>
        <v>#DIV/0!</v>
      </c>
      <c r="P226" s="410">
        <f t="shared" si="24"/>
        <v>0</v>
      </c>
      <c r="Q226" s="410" t="e">
        <f t="shared" si="21"/>
        <v>#VALUE!</v>
      </c>
      <c r="R226" s="410">
        <v>1</v>
      </c>
      <c r="S226" s="410" t="str">
        <f t="shared" si="22"/>
        <v>Unclassified? Y/N Out of Order?</v>
      </c>
    </row>
    <row r="227" spans="6:19" x14ac:dyDescent="0.2">
      <c r="F227" s="410" t="b">
        <v>0</v>
      </c>
      <c r="G227" s="416" t="b">
        <f t="shared" si="23"/>
        <v>1</v>
      </c>
      <c r="H227" s="410" t="b">
        <v>0</v>
      </c>
      <c r="I227" s="410" t="b">
        <v>0</v>
      </c>
      <c r="K227" s="410" t="b">
        <v>0</v>
      </c>
      <c r="L227" s="410">
        <v>0</v>
      </c>
      <c r="M227" s="410" t="b">
        <v>0</v>
      </c>
      <c r="N227" s="410">
        <v>0</v>
      </c>
      <c r="O227" s="472" t="e">
        <f t="shared" si="20"/>
        <v>#DIV/0!</v>
      </c>
      <c r="P227" s="410">
        <f t="shared" si="24"/>
        <v>0</v>
      </c>
      <c r="Q227" s="410" t="e">
        <f t="shared" si="21"/>
        <v>#VALUE!</v>
      </c>
      <c r="R227" s="410">
        <v>1</v>
      </c>
      <c r="S227" s="410" t="str">
        <f t="shared" si="22"/>
        <v>Unclassified? Y/N Out of Order?</v>
      </c>
    </row>
    <row r="228" spans="6:19" x14ac:dyDescent="0.2">
      <c r="F228" s="410" t="b">
        <v>0</v>
      </c>
      <c r="G228" s="416" t="b">
        <f t="shared" si="23"/>
        <v>1</v>
      </c>
      <c r="H228" s="410" t="b">
        <v>0</v>
      </c>
      <c r="I228" s="410" t="b">
        <v>0</v>
      </c>
      <c r="K228" s="410" t="b">
        <v>0</v>
      </c>
      <c r="L228" s="410">
        <v>0</v>
      </c>
      <c r="M228" s="410" t="b">
        <v>0</v>
      </c>
      <c r="N228" s="410">
        <v>0</v>
      </c>
      <c r="O228" s="472" t="e">
        <f t="shared" si="20"/>
        <v>#DIV/0!</v>
      </c>
      <c r="P228" s="410">
        <f t="shared" si="24"/>
        <v>0</v>
      </c>
      <c r="Q228" s="410" t="e">
        <f t="shared" si="21"/>
        <v>#VALUE!</v>
      </c>
      <c r="R228" s="410">
        <v>1</v>
      </c>
      <c r="S228" s="410" t="str">
        <f t="shared" si="22"/>
        <v>Unclassified? Y/N Out of Order?</v>
      </c>
    </row>
    <row r="229" spans="6:19" x14ac:dyDescent="0.2">
      <c r="F229" s="410" t="b">
        <v>0</v>
      </c>
      <c r="G229" s="416" t="b">
        <f t="shared" si="23"/>
        <v>1</v>
      </c>
      <c r="H229" s="410" t="b">
        <v>0</v>
      </c>
      <c r="I229" s="410" t="b">
        <v>0</v>
      </c>
      <c r="K229" s="410" t="b">
        <v>0</v>
      </c>
      <c r="L229" s="410">
        <v>0</v>
      </c>
      <c r="M229" s="410" t="b">
        <v>0</v>
      </c>
      <c r="N229" s="410">
        <v>0</v>
      </c>
      <c r="O229" s="472" t="e">
        <f t="shared" si="20"/>
        <v>#DIV/0!</v>
      </c>
      <c r="P229" s="410">
        <f t="shared" si="24"/>
        <v>0</v>
      </c>
      <c r="Q229" s="410" t="e">
        <f t="shared" si="21"/>
        <v>#VALUE!</v>
      </c>
      <c r="R229" s="410">
        <v>1</v>
      </c>
      <c r="S229" s="410" t="str">
        <f t="shared" si="22"/>
        <v>Unclassified? Y/N Out of Order?</v>
      </c>
    </row>
    <row r="230" spans="6:19" x14ac:dyDescent="0.2">
      <c r="F230" s="410" t="b">
        <v>0</v>
      </c>
      <c r="G230" s="416" t="b">
        <f t="shared" si="23"/>
        <v>1</v>
      </c>
      <c r="H230" s="410" t="b">
        <v>0</v>
      </c>
      <c r="I230" s="410" t="b">
        <v>0</v>
      </c>
      <c r="K230" s="410" t="b">
        <v>0</v>
      </c>
      <c r="L230" s="410">
        <v>0</v>
      </c>
      <c r="M230" s="410" t="b">
        <v>0</v>
      </c>
      <c r="N230" s="410">
        <v>0</v>
      </c>
      <c r="O230" s="472" t="e">
        <f t="shared" si="20"/>
        <v>#DIV/0!</v>
      </c>
      <c r="P230" s="410">
        <f t="shared" si="24"/>
        <v>0</v>
      </c>
      <c r="Q230" s="410" t="e">
        <f t="shared" si="21"/>
        <v>#VALUE!</v>
      </c>
      <c r="R230" s="410">
        <v>1</v>
      </c>
      <c r="S230" s="410" t="str">
        <f t="shared" si="22"/>
        <v>Unclassified? Y/N Out of Order?</v>
      </c>
    </row>
    <row r="231" spans="6:19" x14ac:dyDescent="0.2">
      <c r="F231" s="410" t="b">
        <v>0</v>
      </c>
      <c r="G231" s="416" t="b">
        <f t="shared" si="23"/>
        <v>1</v>
      </c>
      <c r="H231" s="410" t="b">
        <v>0</v>
      </c>
      <c r="I231" s="410" t="b">
        <v>0</v>
      </c>
      <c r="K231" s="410" t="b">
        <v>0</v>
      </c>
      <c r="L231" s="410">
        <v>0</v>
      </c>
      <c r="M231" s="410" t="b">
        <v>0</v>
      </c>
      <c r="N231" s="410">
        <v>0</v>
      </c>
      <c r="O231" s="472" t="e">
        <f t="shared" si="20"/>
        <v>#DIV/0!</v>
      </c>
      <c r="P231" s="410">
        <f t="shared" si="24"/>
        <v>0</v>
      </c>
      <c r="Q231" s="410" t="e">
        <f t="shared" si="21"/>
        <v>#VALUE!</v>
      </c>
      <c r="R231" s="410">
        <v>1</v>
      </c>
      <c r="S231" s="410" t="str">
        <f t="shared" si="22"/>
        <v>Unclassified? Y/N Out of Order?</v>
      </c>
    </row>
    <row r="232" spans="6:19" x14ac:dyDescent="0.2">
      <c r="F232" s="410" t="b">
        <v>0</v>
      </c>
      <c r="G232" s="416" t="b">
        <f t="shared" si="23"/>
        <v>1</v>
      </c>
      <c r="H232" s="410" t="b">
        <v>0</v>
      </c>
      <c r="I232" s="410" t="b">
        <v>0</v>
      </c>
      <c r="K232" s="410" t="b">
        <v>0</v>
      </c>
      <c r="L232" s="410">
        <v>0</v>
      </c>
      <c r="M232" s="410" t="b">
        <v>0</v>
      </c>
      <c r="N232" s="410">
        <v>0</v>
      </c>
      <c r="O232" s="472" t="e">
        <f t="shared" si="20"/>
        <v>#DIV/0!</v>
      </c>
      <c r="P232" s="410">
        <f t="shared" si="24"/>
        <v>0</v>
      </c>
      <c r="Q232" s="410" t="e">
        <f t="shared" si="21"/>
        <v>#VALUE!</v>
      </c>
      <c r="R232" s="410">
        <v>1</v>
      </c>
      <c r="S232" s="410" t="str">
        <f t="shared" si="22"/>
        <v>Unclassified? Y/N Out of Order?</v>
      </c>
    </row>
    <row r="233" spans="6:19" x14ac:dyDescent="0.2">
      <c r="F233" s="410" t="b">
        <v>0</v>
      </c>
      <c r="G233" s="416" t="b">
        <f t="shared" si="23"/>
        <v>1</v>
      </c>
      <c r="H233" s="410" t="b">
        <v>0</v>
      </c>
      <c r="I233" s="410" t="b">
        <v>0</v>
      </c>
      <c r="K233" s="410" t="b">
        <v>0</v>
      </c>
      <c r="L233" s="410">
        <v>0</v>
      </c>
      <c r="M233" s="410" t="b">
        <v>0</v>
      </c>
      <c r="N233" s="410">
        <v>0</v>
      </c>
      <c r="O233" s="472" t="e">
        <f t="shared" si="20"/>
        <v>#DIV/0!</v>
      </c>
      <c r="P233" s="410">
        <f t="shared" si="24"/>
        <v>0</v>
      </c>
      <c r="Q233" s="410" t="e">
        <f t="shared" si="21"/>
        <v>#VALUE!</v>
      </c>
      <c r="R233" s="410">
        <v>1</v>
      </c>
      <c r="S233" s="410" t="str">
        <f t="shared" si="22"/>
        <v>Unclassified? Y/N Out of Order?</v>
      </c>
    </row>
    <row r="234" spans="6:19" x14ac:dyDescent="0.2">
      <c r="F234" s="410" t="b">
        <v>0</v>
      </c>
      <c r="G234" s="416" t="b">
        <f t="shared" si="23"/>
        <v>1</v>
      </c>
      <c r="H234" s="410" t="b">
        <v>0</v>
      </c>
      <c r="I234" s="410" t="b">
        <v>0</v>
      </c>
      <c r="K234" s="410" t="b">
        <v>0</v>
      </c>
      <c r="L234" s="410">
        <v>0</v>
      </c>
      <c r="M234" s="410" t="b">
        <v>0</v>
      </c>
      <c r="N234" s="410">
        <v>0</v>
      </c>
      <c r="O234" s="472" t="e">
        <f t="shared" si="20"/>
        <v>#DIV/0!</v>
      </c>
      <c r="P234" s="410">
        <f t="shared" si="24"/>
        <v>0</v>
      </c>
      <c r="Q234" s="410" t="e">
        <f t="shared" si="21"/>
        <v>#VALUE!</v>
      </c>
      <c r="R234" s="410">
        <v>1</v>
      </c>
      <c r="S234" s="410" t="str">
        <f t="shared" si="22"/>
        <v>Unclassified? Y/N Out of Order?</v>
      </c>
    </row>
    <row r="235" spans="6:19" x14ac:dyDescent="0.2">
      <c r="F235" s="410" t="b">
        <v>0</v>
      </c>
      <c r="G235" s="416" t="b">
        <f t="shared" si="23"/>
        <v>1</v>
      </c>
      <c r="H235" s="410" t="b">
        <v>0</v>
      </c>
      <c r="I235" s="410" t="b">
        <v>0</v>
      </c>
      <c r="K235" s="410" t="b">
        <v>0</v>
      </c>
      <c r="L235" s="410">
        <v>0</v>
      </c>
      <c r="M235" s="410" t="b">
        <v>0</v>
      </c>
      <c r="N235" s="410">
        <v>0</v>
      </c>
      <c r="O235" s="472" t="e">
        <f t="shared" si="20"/>
        <v>#DIV/0!</v>
      </c>
      <c r="P235" s="410">
        <f t="shared" si="24"/>
        <v>0</v>
      </c>
      <c r="Q235" s="410" t="e">
        <f t="shared" si="21"/>
        <v>#VALUE!</v>
      </c>
      <c r="R235" s="410">
        <v>1</v>
      </c>
      <c r="S235" s="410" t="str">
        <f t="shared" si="22"/>
        <v>Unclassified? Y/N Out of Order?</v>
      </c>
    </row>
    <row r="236" spans="6:19" x14ac:dyDescent="0.2">
      <c r="F236" s="410" t="b">
        <v>0</v>
      </c>
      <c r="G236" s="416" t="b">
        <f t="shared" si="23"/>
        <v>1</v>
      </c>
      <c r="H236" s="410" t="b">
        <v>0</v>
      </c>
      <c r="I236" s="410" t="b">
        <v>0</v>
      </c>
      <c r="K236" s="410" t="b">
        <v>0</v>
      </c>
      <c r="L236" s="410">
        <v>0</v>
      </c>
      <c r="M236" s="410" t="b">
        <v>0</v>
      </c>
      <c r="N236" s="410">
        <v>0</v>
      </c>
      <c r="O236" s="472" t="e">
        <f t="shared" si="20"/>
        <v>#DIV/0!</v>
      </c>
      <c r="P236" s="410">
        <f t="shared" si="24"/>
        <v>0</v>
      </c>
      <c r="Q236" s="410" t="e">
        <f t="shared" si="21"/>
        <v>#VALUE!</v>
      </c>
      <c r="R236" s="410">
        <v>1</v>
      </c>
      <c r="S236" s="410" t="str">
        <f t="shared" si="22"/>
        <v>Unclassified? Y/N Out of Order?</v>
      </c>
    </row>
    <row r="237" spans="6:19" x14ac:dyDescent="0.2">
      <c r="F237" s="410" t="b">
        <v>0</v>
      </c>
      <c r="G237" s="416" t="b">
        <f t="shared" si="23"/>
        <v>1</v>
      </c>
      <c r="H237" s="410" t="b">
        <v>0</v>
      </c>
      <c r="I237" s="410" t="b">
        <v>0</v>
      </c>
      <c r="K237" s="410" t="b">
        <v>0</v>
      </c>
      <c r="L237" s="410">
        <v>0</v>
      </c>
      <c r="M237" s="410" t="b">
        <v>0</v>
      </c>
      <c r="N237" s="410">
        <v>0</v>
      </c>
      <c r="O237" s="472" t="e">
        <f t="shared" si="20"/>
        <v>#DIV/0!</v>
      </c>
      <c r="P237" s="410">
        <f t="shared" si="24"/>
        <v>0</v>
      </c>
      <c r="Q237" s="410" t="e">
        <f t="shared" si="21"/>
        <v>#VALUE!</v>
      </c>
      <c r="R237" s="410">
        <v>1</v>
      </c>
      <c r="S237" s="410" t="str">
        <f t="shared" si="22"/>
        <v>Unclassified? Y/N Out of Order?</v>
      </c>
    </row>
    <row r="238" spans="6:19" x14ac:dyDescent="0.2">
      <c r="F238" s="410" t="b">
        <v>0</v>
      </c>
      <c r="G238" s="416" t="b">
        <f t="shared" si="23"/>
        <v>1</v>
      </c>
      <c r="H238" s="410" t="b">
        <v>0</v>
      </c>
      <c r="I238" s="410" t="b">
        <v>0</v>
      </c>
      <c r="K238" s="410" t="b">
        <v>0</v>
      </c>
      <c r="L238" s="410">
        <v>0</v>
      </c>
      <c r="M238" s="410" t="b">
        <v>0</v>
      </c>
      <c r="N238" s="410">
        <v>0</v>
      </c>
      <c r="O238" s="472" t="e">
        <f t="shared" si="20"/>
        <v>#DIV/0!</v>
      </c>
      <c r="P238" s="410">
        <f t="shared" si="24"/>
        <v>0</v>
      </c>
      <c r="Q238" s="410" t="e">
        <f t="shared" si="21"/>
        <v>#VALUE!</v>
      </c>
      <c r="R238" s="410">
        <v>1</v>
      </c>
      <c r="S238" s="410" t="str">
        <f t="shared" si="22"/>
        <v>Unclassified? Y/N Out of Order?</v>
      </c>
    </row>
    <row r="239" spans="6:19" x14ac:dyDescent="0.2">
      <c r="F239" s="410" t="b">
        <v>0</v>
      </c>
      <c r="G239" s="416" t="b">
        <f t="shared" si="23"/>
        <v>1</v>
      </c>
      <c r="H239" s="410" t="b">
        <v>0</v>
      </c>
      <c r="I239" s="410" t="b">
        <v>0</v>
      </c>
      <c r="K239" s="410" t="b">
        <v>0</v>
      </c>
      <c r="L239" s="410">
        <v>0</v>
      </c>
      <c r="M239" s="410" t="b">
        <v>0</v>
      </c>
      <c r="N239" s="410">
        <v>0</v>
      </c>
      <c r="O239" s="472" t="e">
        <f t="shared" si="20"/>
        <v>#DIV/0!</v>
      </c>
      <c r="P239" s="410">
        <f t="shared" si="24"/>
        <v>0</v>
      </c>
      <c r="Q239" s="410" t="e">
        <f t="shared" si="21"/>
        <v>#VALUE!</v>
      </c>
      <c r="R239" s="410">
        <v>1</v>
      </c>
      <c r="S239" s="410" t="str">
        <f t="shared" si="22"/>
        <v>Unclassified? Y/N Out of Order?</v>
      </c>
    </row>
    <row r="240" spans="6:19" x14ac:dyDescent="0.2">
      <c r="F240" s="410" t="b">
        <v>0</v>
      </c>
      <c r="G240" s="416" t="b">
        <f t="shared" si="23"/>
        <v>1</v>
      </c>
      <c r="H240" s="410" t="b">
        <v>0</v>
      </c>
      <c r="I240" s="410" t="b">
        <v>0</v>
      </c>
      <c r="K240" s="410" t="b">
        <v>0</v>
      </c>
      <c r="L240" s="410">
        <v>0</v>
      </c>
      <c r="M240" s="410" t="b">
        <v>0</v>
      </c>
      <c r="N240" s="410">
        <v>0</v>
      </c>
      <c r="O240" s="472" t="e">
        <f t="shared" si="20"/>
        <v>#DIV/0!</v>
      </c>
      <c r="P240" s="410">
        <f t="shared" si="24"/>
        <v>0</v>
      </c>
      <c r="Q240" s="410" t="e">
        <f t="shared" si="21"/>
        <v>#VALUE!</v>
      </c>
      <c r="R240" s="410">
        <v>1</v>
      </c>
      <c r="S240" s="410" t="str">
        <f t="shared" si="22"/>
        <v>Unclassified? Y/N Out of Order?</v>
      </c>
    </row>
    <row r="241" spans="6:19" x14ac:dyDescent="0.2">
      <c r="F241" s="410" t="b">
        <v>0</v>
      </c>
      <c r="G241" s="416" t="b">
        <f t="shared" si="23"/>
        <v>1</v>
      </c>
      <c r="H241" s="410" t="b">
        <v>0</v>
      </c>
      <c r="I241" s="410" t="b">
        <v>0</v>
      </c>
      <c r="K241" s="410" t="b">
        <v>0</v>
      </c>
      <c r="L241" s="410">
        <v>0</v>
      </c>
      <c r="M241" s="410" t="b">
        <v>0</v>
      </c>
      <c r="N241" s="410">
        <v>0</v>
      </c>
      <c r="O241" s="472" t="e">
        <f t="shared" si="20"/>
        <v>#DIV/0!</v>
      </c>
      <c r="P241" s="410">
        <f t="shared" si="24"/>
        <v>0</v>
      </c>
      <c r="Q241" s="410" t="e">
        <f t="shared" si="21"/>
        <v>#VALUE!</v>
      </c>
      <c r="R241" s="410">
        <v>1</v>
      </c>
      <c r="S241" s="410" t="str">
        <f t="shared" si="22"/>
        <v>Unclassified? Y/N Out of Order?</v>
      </c>
    </row>
    <row r="242" spans="6:19" x14ac:dyDescent="0.2">
      <c r="F242" s="410" t="b">
        <v>0</v>
      </c>
      <c r="G242" s="416" t="b">
        <f t="shared" si="23"/>
        <v>1</v>
      </c>
      <c r="H242" s="410" t="b">
        <v>0</v>
      </c>
      <c r="I242" s="410" t="b">
        <v>0</v>
      </c>
      <c r="K242" s="410" t="b">
        <v>0</v>
      </c>
      <c r="L242" s="410">
        <v>0</v>
      </c>
      <c r="M242" s="410" t="b">
        <v>0</v>
      </c>
      <c r="N242" s="410">
        <v>0</v>
      </c>
      <c r="O242" s="472" t="e">
        <f t="shared" si="20"/>
        <v>#DIV/0!</v>
      </c>
      <c r="P242" s="410">
        <f t="shared" si="24"/>
        <v>0</v>
      </c>
      <c r="Q242" s="410" t="e">
        <f t="shared" si="21"/>
        <v>#VALUE!</v>
      </c>
      <c r="R242" s="410">
        <v>1</v>
      </c>
      <c r="S242" s="410" t="str">
        <f t="shared" si="22"/>
        <v>Unclassified? Y/N Out of Order?</v>
      </c>
    </row>
    <row r="243" spans="6:19" x14ac:dyDescent="0.2">
      <c r="F243" s="410" t="b">
        <v>0</v>
      </c>
      <c r="G243" s="416" t="b">
        <f t="shared" si="23"/>
        <v>1</v>
      </c>
      <c r="H243" s="410" t="b">
        <v>0</v>
      </c>
      <c r="I243" s="410" t="b">
        <v>0</v>
      </c>
      <c r="K243" s="410" t="b">
        <v>0</v>
      </c>
      <c r="L243" s="410">
        <v>0</v>
      </c>
      <c r="M243" s="410" t="b">
        <v>0</v>
      </c>
      <c r="N243" s="410">
        <v>0</v>
      </c>
      <c r="O243" s="472" t="e">
        <f t="shared" si="20"/>
        <v>#DIV/0!</v>
      </c>
      <c r="P243" s="410">
        <f t="shared" si="24"/>
        <v>0</v>
      </c>
      <c r="Q243" s="410" t="e">
        <f t="shared" si="21"/>
        <v>#VALUE!</v>
      </c>
      <c r="R243" s="410">
        <v>1</v>
      </c>
      <c r="S243" s="410" t="str">
        <f t="shared" si="22"/>
        <v>Unclassified? Y/N Out of Order?</v>
      </c>
    </row>
    <row r="244" spans="6:19" x14ac:dyDescent="0.2">
      <c r="F244" s="410" t="b">
        <v>0</v>
      </c>
      <c r="G244" s="416" t="b">
        <f t="shared" si="23"/>
        <v>1</v>
      </c>
      <c r="H244" s="410" t="b">
        <v>0</v>
      </c>
      <c r="I244" s="410" t="b">
        <v>0</v>
      </c>
      <c r="K244" s="410" t="b">
        <v>0</v>
      </c>
      <c r="L244" s="410">
        <v>0</v>
      </c>
      <c r="M244" s="410" t="b">
        <v>0</v>
      </c>
      <c r="N244" s="410">
        <v>0</v>
      </c>
      <c r="O244" s="472" t="e">
        <f t="shared" si="20"/>
        <v>#DIV/0!</v>
      </c>
      <c r="P244" s="410">
        <f t="shared" si="24"/>
        <v>0</v>
      </c>
      <c r="Q244" s="410" t="e">
        <f t="shared" si="21"/>
        <v>#VALUE!</v>
      </c>
      <c r="R244" s="410">
        <v>1</v>
      </c>
      <c r="S244" s="410" t="str">
        <f t="shared" si="22"/>
        <v>Unclassified? Y/N Out of Order?</v>
      </c>
    </row>
    <row r="245" spans="6:19" x14ac:dyDescent="0.2">
      <c r="F245" s="410" t="b">
        <v>0</v>
      </c>
      <c r="G245" s="416" t="b">
        <f t="shared" si="23"/>
        <v>1</v>
      </c>
      <c r="H245" s="410" t="b">
        <v>0</v>
      </c>
      <c r="I245" s="410" t="b">
        <v>0</v>
      </c>
      <c r="K245" s="410" t="b">
        <v>0</v>
      </c>
      <c r="L245" s="410">
        <v>0</v>
      </c>
      <c r="M245" s="410" t="b">
        <v>0</v>
      </c>
      <c r="N245" s="410">
        <v>0</v>
      </c>
      <c r="O245" s="472" t="e">
        <f t="shared" si="20"/>
        <v>#DIV/0!</v>
      </c>
      <c r="P245" s="410">
        <f t="shared" si="24"/>
        <v>0</v>
      </c>
      <c r="Q245" s="410" t="e">
        <f t="shared" si="21"/>
        <v>#VALUE!</v>
      </c>
      <c r="R245" s="410">
        <v>1</v>
      </c>
      <c r="S245" s="410" t="str">
        <f t="shared" si="22"/>
        <v>Unclassified? Y/N Out of Order?</v>
      </c>
    </row>
    <row r="246" spans="6:19" x14ac:dyDescent="0.2">
      <c r="F246" s="410" t="b">
        <v>0</v>
      </c>
      <c r="G246" s="416" t="b">
        <f t="shared" si="23"/>
        <v>1</v>
      </c>
      <c r="H246" s="410" t="b">
        <v>0</v>
      </c>
      <c r="I246" s="410" t="b">
        <v>0</v>
      </c>
      <c r="K246" s="410" t="b">
        <v>0</v>
      </c>
      <c r="L246" s="410">
        <v>0</v>
      </c>
      <c r="M246" s="410" t="b">
        <v>0</v>
      </c>
      <c r="N246" s="410">
        <v>0</v>
      </c>
      <c r="O246" s="472" t="e">
        <f t="shared" si="20"/>
        <v>#DIV/0!</v>
      </c>
      <c r="P246" s="410">
        <f t="shared" si="24"/>
        <v>0</v>
      </c>
      <c r="Q246" s="410" t="e">
        <f t="shared" si="21"/>
        <v>#VALUE!</v>
      </c>
      <c r="R246" s="410">
        <v>1</v>
      </c>
      <c r="S246" s="410" t="str">
        <f t="shared" si="22"/>
        <v>Unclassified? Y/N Out of Order?</v>
      </c>
    </row>
    <row r="247" spans="6:19" x14ac:dyDescent="0.2">
      <c r="F247" s="410" t="b">
        <v>0</v>
      </c>
      <c r="G247" s="416" t="b">
        <f t="shared" si="23"/>
        <v>1</v>
      </c>
      <c r="H247" s="410" t="b">
        <v>0</v>
      </c>
      <c r="I247" s="410" t="b">
        <v>0</v>
      </c>
      <c r="K247" s="410" t="b">
        <v>0</v>
      </c>
      <c r="L247" s="410">
        <v>0</v>
      </c>
      <c r="M247" s="410" t="b">
        <v>0</v>
      </c>
      <c r="N247" s="410">
        <v>0</v>
      </c>
      <c r="O247" s="472" t="e">
        <f t="shared" si="20"/>
        <v>#DIV/0!</v>
      </c>
      <c r="P247" s="410">
        <f t="shared" si="24"/>
        <v>0</v>
      </c>
      <c r="Q247" s="410" t="e">
        <f t="shared" si="21"/>
        <v>#VALUE!</v>
      </c>
      <c r="R247" s="410">
        <v>1</v>
      </c>
      <c r="S247" s="410" t="str">
        <f t="shared" si="22"/>
        <v>Unclassified? Y/N Out of Order?</v>
      </c>
    </row>
    <row r="248" spans="6:19" x14ac:dyDescent="0.2">
      <c r="F248" s="410" t="b">
        <v>0</v>
      </c>
      <c r="G248" s="416" t="b">
        <f t="shared" si="23"/>
        <v>1</v>
      </c>
      <c r="H248" s="410" t="b">
        <v>0</v>
      </c>
      <c r="I248" s="410" t="b">
        <v>0</v>
      </c>
      <c r="K248" s="410" t="b">
        <v>0</v>
      </c>
      <c r="L248" s="410">
        <v>0</v>
      </c>
      <c r="M248" s="410" t="b">
        <v>0</v>
      </c>
      <c r="N248" s="410">
        <v>0</v>
      </c>
      <c r="O248" s="472" t="e">
        <f t="shared" si="20"/>
        <v>#DIV/0!</v>
      </c>
      <c r="P248" s="410">
        <f t="shared" si="24"/>
        <v>0</v>
      </c>
      <c r="Q248" s="410" t="e">
        <f t="shared" si="21"/>
        <v>#VALUE!</v>
      </c>
      <c r="R248" s="410">
        <v>1</v>
      </c>
      <c r="S248" s="410" t="str">
        <f t="shared" si="22"/>
        <v>Unclassified? Y/N Out of Order?</v>
      </c>
    </row>
    <row r="249" spans="6:19" x14ac:dyDescent="0.2">
      <c r="F249" s="410" t="b">
        <v>0</v>
      </c>
      <c r="G249" s="416" t="b">
        <f t="shared" si="23"/>
        <v>1</v>
      </c>
      <c r="H249" s="410" t="b">
        <v>0</v>
      </c>
      <c r="I249" s="410" t="b">
        <v>0</v>
      </c>
      <c r="K249" s="410" t="b">
        <v>0</v>
      </c>
      <c r="L249" s="410">
        <v>0</v>
      </c>
      <c r="M249" s="410" t="b">
        <v>0</v>
      </c>
      <c r="N249" s="410">
        <v>0</v>
      </c>
      <c r="O249" s="472" t="e">
        <f t="shared" si="20"/>
        <v>#DIV/0!</v>
      </c>
      <c r="P249" s="410">
        <f t="shared" si="24"/>
        <v>0</v>
      </c>
      <c r="Q249" s="410" t="e">
        <f t="shared" si="21"/>
        <v>#VALUE!</v>
      </c>
      <c r="R249" s="410">
        <v>1</v>
      </c>
      <c r="S249" s="410" t="str">
        <f t="shared" si="22"/>
        <v>Unclassified? Y/N Out of Order?</v>
      </c>
    </row>
    <row r="250" spans="6:19" x14ac:dyDescent="0.2">
      <c r="F250" s="410" t="b">
        <v>0</v>
      </c>
      <c r="G250" s="416" t="b">
        <f t="shared" si="23"/>
        <v>1</v>
      </c>
      <c r="H250" s="410" t="b">
        <v>0</v>
      </c>
      <c r="I250" s="410" t="b">
        <v>0</v>
      </c>
      <c r="K250" s="410" t="b">
        <v>0</v>
      </c>
      <c r="L250" s="410">
        <v>0</v>
      </c>
      <c r="M250" s="410" t="b">
        <v>0</v>
      </c>
      <c r="N250" s="410">
        <v>0</v>
      </c>
      <c r="O250" s="472" t="e">
        <f t="shared" si="20"/>
        <v>#DIV/0!</v>
      </c>
      <c r="P250" s="410">
        <f t="shared" si="24"/>
        <v>0</v>
      </c>
      <c r="Q250" s="410" t="e">
        <f t="shared" si="21"/>
        <v>#VALUE!</v>
      </c>
      <c r="R250" s="410">
        <v>1</v>
      </c>
      <c r="S250" s="410" t="str">
        <f t="shared" si="22"/>
        <v>Unclassified? Y/N Out of Order?</v>
      </c>
    </row>
    <row r="251" spans="6:19" x14ac:dyDescent="0.2">
      <c r="F251" s="410" t="b">
        <v>0</v>
      </c>
      <c r="G251" s="416" t="b">
        <f t="shared" si="23"/>
        <v>1</v>
      </c>
      <c r="H251" s="410" t="b">
        <v>0</v>
      </c>
      <c r="I251" s="410" t="b">
        <v>0</v>
      </c>
      <c r="K251" s="410" t="b">
        <v>0</v>
      </c>
      <c r="L251" s="410">
        <v>0</v>
      </c>
      <c r="M251" s="410" t="b">
        <v>0</v>
      </c>
      <c r="N251" s="410">
        <v>0</v>
      </c>
      <c r="O251" s="472" t="e">
        <f t="shared" si="20"/>
        <v>#DIV/0!</v>
      </c>
      <c r="P251" s="410">
        <f t="shared" si="24"/>
        <v>0</v>
      </c>
      <c r="Q251" s="410" t="e">
        <f t="shared" si="21"/>
        <v>#VALUE!</v>
      </c>
      <c r="R251" s="410">
        <v>1</v>
      </c>
      <c r="S251" s="410" t="str">
        <f t="shared" si="22"/>
        <v>Unclassified? Y/N Out of Order?</v>
      </c>
    </row>
    <row r="252" spans="6:19" x14ac:dyDescent="0.2">
      <c r="F252" s="410" t="b">
        <v>0</v>
      </c>
      <c r="G252" s="416" t="b">
        <f t="shared" si="23"/>
        <v>1</v>
      </c>
      <c r="H252" s="410" t="b">
        <v>0</v>
      </c>
      <c r="I252" s="410" t="b">
        <v>0</v>
      </c>
      <c r="K252" s="410" t="b">
        <v>0</v>
      </c>
      <c r="L252" s="410">
        <v>0</v>
      </c>
      <c r="M252" s="410" t="b">
        <v>0</v>
      </c>
      <c r="N252" s="410">
        <v>0</v>
      </c>
      <c r="O252" s="472" t="e">
        <f t="shared" si="20"/>
        <v>#DIV/0!</v>
      </c>
      <c r="P252" s="410">
        <f t="shared" si="24"/>
        <v>0</v>
      </c>
      <c r="Q252" s="410" t="e">
        <f t="shared" si="21"/>
        <v>#VALUE!</v>
      </c>
      <c r="R252" s="410">
        <v>1</v>
      </c>
      <c r="S252" s="410" t="str">
        <f t="shared" si="22"/>
        <v>Unclassified? Y/N Out of Order?</v>
      </c>
    </row>
    <row r="253" spans="6:19" x14ac:dyDescent="0.2">
      <c r="F253" s="410" t="b">
        <v>0</v>
      </c>
      <c r="G253" s="416" t="b">
        <f t="shared" si="23"/>
        <v>1</v>
      </c>
      <c r="H253" s="410" t="b">
        <v>0</v>
      </c>
      <c r="I253" s="410" t="b">
        <v>0</v>
      </c>
      <c r="K253" s="410" t="b">
        <v>0</v>
      </c>
      <c r="L253" s="410">
        <v>0</v>
      </c>
      <c r="M253" s="410" t="b">
        <v>0</v>
      </c>
      <c r="N253" s="410">
        <v>0</v>
      </c>
      <c r="O253" s="472" t="e">
        <f t="shared" si="20"/>
        <v>#DIV/0!</v>
      </c>
      <c r="P253" s="410">
        <f t="shared" si="24"/>
        <v>0</v>
      </c>
      <c r="Q253" s="410" t="e">
        <f t="shared" si="21"/>
        <v>#VALUE!</v>
      </c>
      <c r="R253" s="410">
        <v>1</v>
      </c>
      <c r="S253" s="410" t="str">
        <f t="shared" si="22"/>
        <v>Unclassified? Y/N Out of Order?</v>
      </c>
    </row>
    <row r="254" spans="6:19" x14ac:dyDescent="0.2">
      <c r="F254" s="410" t="b">
        <v>0</v>
      </c>
      <c r="G254" s="416" t="b">
        <f t="shared" si="23"/>
        <v>1</v>
      </c>
      <c r="H254" s="410" t="b">
        <v>0</v>
      </c>
      <c r="I254" s="410" t="b">
        <v>0</v>
      </c>
      <c r="K254" s="410" t="b">
        <v>0</v>
      </c>
      <c r="L254" s="410">
        <v>0</v>
      </c>
      <c r="M254" s="410" t="b">
        <v>0</v>
      </c>
      <c r="N254" s="410">
        <v>0</v>
      </c>
      <c r="O254" s="472" t="e">
        <f t="shared" si="20"/>
        <v>#DIV/0!</v>
      </c>
      <c r="P254" s="410">
        <f t="shared" si="24"/>
        <v>0</v>
      </c>
      <c r="Q254" s="410" t="e">
        <f t="shared" si="21"/>
        <v>#VALUE!</v>
      </c>
      <c r="R254" s="410">
        <v>1</v>
      </c>
      <c r="S254" s="410" t="str">
        <f t="shared" si="22"/>
        <v>Unclassified? Y/N Out of Order?</v>
      </c>
    </row>
    <row r="255" spans="6:19" x14ac:dyDescent="0.2">
      <c r="F255" s="410" t="b">
        <v>0</v>
      </c>
      <c r="G255" s="416" t="b">
        <f t="shared" si="23"/>
        <v>1</v>
      </c>
      <c r="H255" s="410" t="b">
        <v>0</v>
      </c>
      <c r="I255" s="410" t="b">
        <v>0</v>
      </c>
      <c r="K255" s="410" t="b">
        <v>0</v>
      </c>
      <c r="L255" s="410">
        <v>0</v>
      </c>
      <c r="M255" s="410" t="b">
        <v>0</v>
      </c>
      <c r="N255" s="410">
        <v>0</v>
      </c>
      <c r="O255" s="472" t="e">
        <f t="shared" si="20"/>
        <v>#DIV/0!</v>
      </c>
      <c r="P255" s="410">
        <f t="shared" si="24"/>
        <v>0</v>
      </c>
      <c r="Q255" s="410" t="e">
        <f t="shared" si="21"/>
        <v>#VALUE!</v>
      </c>
      <c r="R255" s="410">
        <v>1</v>
      </c>
      <c r="S255" s="410" t="str">
        <f t="shared" si="22"/>
        <v>Unclassified? Y/N Out of Order?</v>
      </c>
    </row>
    <row r="256" spans="6:19" x14ac:dyDescent="0.2">
      <c r="F256" s="410" t="b">
        <v>0</v>
      </c>
      <c r="G256" s="416" t="b">
        <f t="shared" si="23"/>
        <v>1</v>
      </c>
      <c r="H256" s="410" t="b">
        <v>0</v>
      </c>
      <c r="I256" s="410" t="b">
        <v>0</v>
      </c>
      <c r="K256" s="410" t="b">
        <v>0</v>
      </c>
      <c r="L256" s="410">
        <v>0</v>
      </c>
      <c r="M256" s="410" t="b">
        <v>0</v>
      </c>
      <c r="N256" s="410">
        <v>0</v>
      </c>
      <c r="O256" s="472" t="e">
        <f t="shared" si="20"/>
        <v>#DIV/0!</v>
      </c>
      <c r="P256" s="410">
        <f t="shared" si="24"/>
        <v>0</v>
      </c>
      <c r="Q256" s="410" t="e">
        <f t="shared" si="21"/>
        <v>#VALUE!</v>
      </c>
      <c r="R256" s="410">
        <v>1</v>
      </c>
      <c r="S256" s="410" t="str">
        <f t="shared" si="22"/>
        <v>Unclassified? Y/N Out of Order?</v>
      </c>
    </row>
    <row r="257" spans="6:19" x14ac:dyDescent="0.2">
      <c r="F257" s="410" t="b">
        <v>0</v>
      </c>
      <c r="G257" s="416" t="b">
        <f t="shared" si="23"/>
        <v>1</v>
      </c>
      <c r="H257" s="410" t="b">
        <v>0</v>
      </c>
      <c r="I257" s="410" t="b">
        <v>0</v>
      </c>
      <c r="K257" s="410" t="b">
        <v>0</v>
      </c>
      <c r="L257" s="410">
        <v>0</v>
      </c>
      <c r="M257" s="410" t="b">
        <v>0</v>
      </c>
      <c r="N257" s="410">
        <v>0</v>
      </c>
      <c r="O257" s="472" t="e">
        <f t="shared" si="20"/>
        <v>#DIV/0!</v>
      </c>
      <c r="P257" s="410">
        <f t="shared" si="24"/>
        <v>0</v>
      </c>
      <c r="Q257" s="410" t="e">
        <f t="shared" si="21"/>
        <v>#VALUE!</v>
      </c>
      <c r="R257" s="410">
        <v>1</v>
      </c>
      <c r="S257" s="410" t="str">
        <f t="shared" si="22"/>
        <v>Unclassified? Y/N Out of Order?</v>
      </c>
    </row>
    <row r="258" spans="6:19" x14ac:dyDescent="0.2">
      <c r="F258" s="410" t="b">
        <v>0</v>
      </c>
      <c r="G258" s="416" t="b">
        <f t="shared" si="23"/>
        <v>1</v>
      </c>
      <c r="H258" s="410" t="b">
        <v>0</v>
      </c>
      <c r="I258" s="410" t="b">
        <v>0</v>
      </c>
      <c r="K258" s="410" t="b">
        <v>0</v>
      </c>
      <c r="L258" s="410">
        <v>0</v>
      </c>
      <c r="M258" s="410" t="b">
        <v>0</v>
      </c>
      <c r="N258" s="410">
        <v>0</v>
      </c>
      <c r="O258" s="472" t="e">
        <f t="shared" si="20"/>
        <v>#DIV/0!</v>
      </c>
      <c r="P258" s="410">
        <f t="shared" si="24"/>
        <v>0</v>
      </c>
      <c r="Q258" s="410" t="e">
        <f t="shared" si="21"/>
        <v>#VALUE!</v>
      </c>
      <c r="R258" s="410">
        <v>1</v>
      </c>
      <c r="S258" s="410" t="str">
        <f t="shared" si="22"/>
        <v>Unclassified? Y/N Out of Order?</v>
      </c>
    </row>
    <row r="259" spans="6:19" x14ac:dyDescent="0.2">
      <c r="F259" s="410" t="b">
        <v>0</v>
      </c>
      <c r="G259" s="416" t="b">
        <f t="shared" si="23"/>
        <v>1</v>
      </c>
      <c r="H259" s="410" t="b">
        <v>0</v>
      </c>
      <c r="I259" s="410" t="b">
        <v>0</v>
      </c>
      <c r="K259" s="410" t="b">
        <v>0</v>
      </c>
      <c r="L259" s="410">
        <v>0</v>
      </c>
      <c r="M259" s="410" t="b">
        <v>0</v>
      </c>
      <c r="N259" s="410">
        <v>0</v>
      </c>
      <c r="O259" s="472" t="e">
        <f t="shared" si="20"/>
        <v>#DIV/0!</v>
      </c>
      <c r="P259" s="410">
        <f t="shared" si="24"/>
        <v>0</v>
      </c>
      <c r="Q259" s="410" t="e">
        <f t="shared" si="21"/>
        <v>#VALUE!</v>
      </c>
      <c r="R259" s="410">
        <v>1</v>
      </c>
      <c r="S259" s="410" t="str">
        <f t="shared" si="22"/>
        <v>Unclassified? Y/N Out of Order?</v>
      </c>
    </row>
    <row r="260" spans="6:19" x14ac:dyDescent="0.2">
      <c r="F260" s="410" t="b">
        <v>0</v>
      </c>
      <c r="G260" s="416" t="b">
        <f t="shared" si="23"/>
        <v>1</v>
      </c>
      <c r="H260" s="410" t="b">
        <v>0</v>
      </c>
      <c r="I260" s="410" t="b">
        <v>0</v>
      </c>
      <c r="K260" s="410" t="b">
        <v>0</v>
      </c>
      <c r="L260" s="410">
        <v>0</v>
      </c>
      <c r="M260" s="410" t="b">
        <v>0</v>
      </c>
      <c r="N260" s="410">
        <v>0</v>
      </c>
      <c r="O260" s="472" t="e">
        <f t="shared" si="20"/>
        <v>#DIV/0!</v>
      </c>
      <c r="P260" s="410">
        <f t="shared" si="24"/>
        <v>0</v>
      </c>
      <c r="Q260" s="410" t="e">
        <f t="shared" si="21"/>
        <v>#VALUE!</v>
      </c>
      <c r="R260" s="410">
        <v>1</v>
      </c>
      <c r="S260" s="410" t="str">
        <f t="shared" si="22"/>
        <v>Unclassified? Y/N Out of Order?</v>
      </c>
    </row>
    <row r="261" spans="6:19" x14ac:dyDescent="0.2">
      <c r="F261" s="410" t="b">
        <v>0</v>
      </c>
      <c r="G261" s="416" t="b">
        <f t="shared" si="23"/>
        <v>1</v>
      </c>
      <c r="H261" s="410" t="b">
        <v>0</v>
      </c>
      <c r="I261" s="410" t="b">
        <v>0</v>
      </c>
      <c r="K261" s="410" t="b">
        <v>0</v>
      </c>
      <c r="L261" s="410">
        <v>0</v>
      </c>
      <c r="M261" s="410" t="b">
        <v>0</v>
      </c>
      <c r="N261" s="410">
        <v>0</v>
      </c>
      <c r="O261" s="472" t="e">
        <f t="shared" si="20"/>
        <v>#DIV/0!</v>
      </c>
      <c r="P261" s="410">
        <f t="shared" si="24"/>
        <v>0</v>
      </c>
      <c r="Q261" s="410" t="e">
        <f t="shared" si="21"/>
        <v>#VALUE!</v>
      </c>
      <c r="R261" s="410">
        <v>1</v>
      </c>
      <c r="S261" s="410" t="str">
        <f t="shared" si="22"/>
        <v>Unclassified? Y/N Out of Order?</v>
      </c>
    </row>
    <row r="262" spans="6:19" x14ac:dyDescent="0.2">
      <c r="F262" s="410" t="b">
        <v>0</v>
      </c>
      <c r="G262" s="416" t="b">
        <f t="shared" si="23"/>
        <v>1</v>
      </c>
      <c r="H262" s="410" t="b">
        <v>0</v>
      </c>
      <c r="I262" s="410" t="b">
        <v>0</v>
      </c>
      <c r="K262" s="410" t="b">
        <v>0</v>
      </c>
      <c r="L262" s="410">
        <v>0</v>
      </c>
      <c r="M262" s="410" t="b">
        <v>0</v>
      </c>
      <c r="N262" s="410">
        <v>0</v>
      </c>
      <c r="O262" s="472" t="e">
        <f t="shared" si="20"/>
        <v>#DIV/0!</v>
      </c>
      <c r="P262" s="410">
        <f t="shared" si="24"/>
        <v>0</v>
      </c>
      <c r="Q262" s="410" t="e">
        <f t="shared" si="21"/>
        <v>#VALUE!</v>
      </c>
      <c r="R262" s="410">
        <v>1</v>
      </c>
      <c r="S262" s="410" t="str">
        <f t="shared" si="22"/>
        <v>Unclassified? Y/N Out of Order?</v>
      </c>
    </row>
    <row r="263" spans="6:19" x14ac:dyDescent="0.2">
      <c r="F263" s="410" t="b">
        <v>0</v>
      </c>
      <c r="G263" s="416" t="b">
        <f t="shared" si="23"/>
        <v>1</v>
      </c>
      <c r="H263" s="410" t="b">
        <v>0</v>
      </c>
      <c r="I263" s="410" t="b">
        <v>0</v>
      </c>
      <c r="K263" s="410" t="b">
        <v>0</v>
      </c>
      <c r="L263" s="410">
        <v>0</v>
      </c>
      <c r="M263" s="410" t="b">
        <v>0</v>
      </c>
      <c r="N263" s="410">
        <v>0</v>
      </c>
      <c r="O263" s="472" t="e">
        <f t="shared" si="20"/>
        <v>#DIV/0!</v>
      </c>
      <c r="P263" s="410">
        <f t="shared" si="24"/>
        <v>0</v>
      </c>
      <c r="Q263" s="410" t="e">
        <f t="shared" si="21"/>
        <v>#VALUE!</v>
      </c>
      <c r="R263" s="410">
        <v>1</v>
      </c>
      <c r="S263" s="410" t="str">
        <f t="shared" si="22"/>
        <v>Unclassified? Y/N Out of Order?</v>
      </c>
    </row>
    <row r="264" spans="6:19" x14ac:dyDescent="0.2">
      <c r="F264" s="410" t="b">
        <v>0</v>
      </c>
      <c r="G264" s="416" t="b">
        <f t="shared" si="23"/>
        <v>1</v>
      </c>
      <c r="H264" s="410" t="b">
        <v>0</v>
      </c>
      <c r="I264" s="410" t="b">
        <v>0</v>
      </c>
      <c r="K264" s="410" t="b">
        <v>0</v>
      </c>
      <c r="L264" s="410">
        <v>0</v>
      </c>
      <c r="M264" s="410" t="b">
        <v>0</v>
      </c>
      <c r="N264" s="410">
        <v>0</v>
      </c>
      <c r="O264" s="472" t="e">
        <f t="shared" si="20"/>
        <v>#DIV/0!</v>
      </c>
      <c r="P264" s="410">
        <f t="shared" si="24"/>
        <v>0</v>
      </c>
      <c r="Q264" s="410" t="e">
        <f t="shared" si="21"/>
        <v>#VALUE!</v>
      </c>
      <c r="R264" s="410">
        <v>1</v>
      </c>
      <c r="S264" s="410" t="str">
        <f t="shared" si="22"/>
        <v>Unclassified? Y/N Out of Order?</v>
      </c>
    </row>
    <row r="265" spans="6:19" x14ac:dyDescent="0.2">
      <c r="F265" s="410" t="b">
        <v>0</v>
      </c>
      <c r="G265" s="416" t="b">
        <f t="shared" si="23"/>
        <v>1</v>
      </c>
      <c r="H265" s="410" t="b">
        <v>0</v>
      </c>
      <c r="I265" s="410" t="b">
        <v>0</v>
      </c>
      <c r="K265" s="410" t="b">
        <v>0</v>
      </c>
      <c r="L265" s="410">
        <v>0</v>
      </c>
      <c r="M265" s="410" t="b">
        <v>0</v>
      </c>
      <c r="N265" s="410">
        <v>0</v>
      </c>
      <c r="O265" s="472" t="e">
        <f t="shared" si="20"/>
        <v>#DIV/0!</v>
      </c>
      <c r="P265" s="410">
        <f t="shared" si="24"/>
        <v>0</v>
      </c>
      <c r="Q265" s="410" t="e">
        <f t="shared" si="21"/>
        <v>#VALUE!</v>
      </c>
      <c r="R265" s="410">
        <v>1</v>
      </c>
      <c r="S265" s="410" t="str">
        <f t="shared" si="22"/>
        <v>Unclassified? Y/N Out of Order?</v>
      </c>
    </row>
    <row r="266" spans="6:19" x14ac:dyDescent="0.2">
      <c r="F266" s="410" t="b">
        <v>0</v>
      </c>
      <c r="G266" s="416" t="b">
        <f t="shared" si="23"/>
        <v>1</v>
      </c>
      <c r="H266" s="410" t="b">
        <v>0</v>
      </c>
      <c r="I266" s="410" t="b">
        <v>0</v>
      </c>
      <c r="K266" s="410" t="b">
        <v>0</v>
      </c>
      <c r="L266" s="410">
        <v>0</v>
      </c>
      <c r="M266" s="410" t="b">
        <v>0</v>
      </c>
      <c r="N266" s="410">
        <v>0</v>
      </c>
      <c r="O266" s="472" t="e">
        <f t="shared" ref="O266:O329" si="25">SUM(IF(I266 = 1, 1, 0) * J266, IF(K266 = 1, 1, 0) * L266, IF(M266 = 1, 1, 0) * N266) / P266</f>
        <v>#DIV/0!</v>
      </c>
      <c r="P266" s="410">
        <f t="shared" si="24"/>
        <v>0</v>
      </c>
      <c r="Q266" s="410" t="e">
        <f t="shared" ref="Q266:Q329" si="26">SUM(IF(I266 = 1, 1, 0) * J266, IF(K266 = 1, 1, 0) * L266, IF(M266 = 1, 1, 0) * N266) + " / " + P266</f>
        <v>#VALUE!</v>
      </c>
      <c r="R266" s="410">
        <v>1</v>
      </c>
      <c r="S266" s="410" t="str">
        <f t="shared" ref="S266:S329" si="27">IF(AND(G266= 1, H266 = 0, I266= 0, K266= 0, M266= 0), "1. Not Yet Tested", IF(AND(G266= 0, H266 = 1, I266= 0, K266= 0, M266= 0), "2. Ready for Testing", IF(AND(G266= 0, H266 = 1, I266= 1, K266= 0, M266= 0), "3. Test/Task Complete", IF(AND(G266= 0, H266 = 1, I266= 1, K266= 1, M266= 0), "4. Sheet Complete &amp; Uploaded to Svr.", IF(AND(G266= 0, H266 = 1, I266= 1, K266= 1, M266= 1), "5. Sheet Ready for Report", "Unclassified? Y/N Out of Order?")))))</f>
        <v>Unclassified? Y/N Out of Order?</v>
      </c>
    </row>
    <row r="267" spans="6:19" x14ac:dyDescent="0.2">
      <c r="F267" s="410" t="b">
        <v>0</v>
      </c>
      <c r="G267" s="416" t="b">
        <f t="shared" ref="G267:G330" si="28">NOT(H267)</f>
        <v>1</v>
      </c>
      <c r="H267" s="410" t="b">
        <v>0</v>
      </c>
      <c r="I267" s="410" t="b">
        <v>0</v>
      </c>
      <c r="K267" s="410" t="b">
        <v>0</v>
      </c>
      <c r="L267" s="410">
        <v>0</v>
      </c>
      <c r="M267" s="410" t="b">
        <v>0</v>
      </c>
      <c r="N267" s="410">
        <v>0</v>
      </c>
      <c r="O267" s="472" t="e">
        <f t="shared" si="25"/>
        <v>#DIV/0!</v>
      </c>
      <c r="P267" s="410">
        <f t="shared" si="24"/>
        <v>0</v>
      </c>
      <c r="Q267" s="410" t="e">
        <f t="shared" si="26"/>
        <v>#VALUE!</v>
      </c>
      <c r="R267" s="410">
        <v>1</v>
      </c>
      <c r="S267" s="410" t="str">
        <f t="shared" si="27"/>
        <v>Unclassified? Y/N Out of Order?</v>
      </c>
    </row>
    <row r="268" spans="6:19" x14ac:dyDescent="0.2">
      <c r="F268" s="410" t="b">
        <v>0</v>
      </c>
      <c r="G268" s="416" t="b">
        <f t="shared" si="28"/>
        <v>1</v>
      </c>
      <c r="H268" s="410" t="b">
        <v>0</v>
      </c>
      <c r="I268" s="410" t="b">
        <v>0</v>
      </c>
      <c r="K268" s="410" t="b">
        <v>0</v>
      </c>
      <c r="L268" s="410">
        <v>0</v>
      </c>
      <c r="M268" s="410" t="b">
        <v>0</v>
      </c>
      <c r="N268" s="410">
        <v>0</v>
      </c>
      <c r="O268" s="472" t="e">
        <f t="shared" si="25"/>
        <v>#DIV/0!</v>
      </c>
      <c r="P268" s="410">
        <f t="shared" si="24"/>
        <v>0</v>
      </c>
      <c r="Q268" s="410" t="e">
        <f t="shared" si="26"/>
        <v>#VALUE!</v>
      </c>
      <c r="R268" s="410">
        <v>1</v>
      </c>
      <c r="S268" s="410" t="str">
        <f t="shared" si="27"/>
        <v>Unclassified? Y/N Out of Order?</v>
      </c>
    </row>
    <row r="269" spans="6:19" x14ac:dyDescent="0.2">
      <c r="F269" s="410" t="b">
        <v>0</v>
      </c>
      <c r="G269" s="416" t="b">
        <f t="shared" si="28"/>
        <v>1</v>
      </c>
      <c r="H269" s="410" t="b">
        <v>0</v>
      </c>
      <c r="I269" s="410" t="b">
        <v>0</v>
      </c>
      <c r="K269" s="410" t="b">
        <v>0</v>
      </c>
      <c r="L269" s="410">
        <v>0</v>
      </c>
      <c r="M269" s="410" t="b">
        <v>0</v>
      </c>
      <c r="N269" s="410">
        <v>0</v>
      </c>
      <c r="O269" s="472" t="e">
        <f t="shared" si="25"/>
        <v>#DIV/0!</v>
      </c>
      <c r="P269" s="410">
        <f t="shared" ref="P269:P332" si="29">SUM(J269, L269, N269)</f>
        <v>0</v>
      </c>
      <c r="Q269" s="410" t="e">
        <f t="shared" si="26"/>
        <v>#VALUE!</v>
      </c>
      <c r="R269" s="410">
        <v>1</v>
      </c>
      <c r="S269" s="410" t="str">
        <f t="shared" si="27"/>
        <v>Unclassified? Y/N Out of Order?</v>
      </c>
    </row>
    <row r="270" spans="6:19" x14ac:dyDescent="0.2">
      <c r="F270" s="410" t="b">
        <v>0</v>
      </c>
      <c r="G270" s="416" t="b">
        <f t="shared" si="28"/>
        <v>1</v>
      </c>
      <c r="H270" s="410" t="b">
        <v>0</v>
      </c>
      <c r="I270" s="410" t="b">
        <v>0</v>
      </c>
      <c r="K270" s="410" t="b">
        <v>0</v>
      </c>
      <c r="L270" s="410">
        <v>0</v>
      </c>
      <c r="M270" s="410" t="b">
        <v>0</v>
      </c>
      <c r="N270" s="410">
        <v>0</v>
      </c>
      <c r="O270" s="472" t="e">
        <f t="shared" si="25"/>
        <v>#DIV/0!</v>
      </c>
      <c r="P270" s="410">
        <f t="shared" si="29"/>
        <v>0</v>
      </c>
      <c r="Q270" s="410" t="e">
        <f t="shared" si="26"/>
        <v>#VALUE!</v>
      </c>
      <c r="R270" s="410">
        <v>1</v>
      </c>
      <c r="S270" s="410" t="str">
        <f t="shared" si="27"/>
        <v>Unclassified? Y/N Out of Order?</v>
      </c>
    </row>
    <row r="271" spans="6:19" x14ac:dyDescent="0.2">
      <c r="F271" s="410" t="b">
        <v>0</v>
      </c>
      <c r="G271" s="416" t="b">
        <f t="shared" si="28"/>
        <v>1</v>
      </c>
      <c r="H271" s="410" t="b">
        <v>0</v>
      </c>
      <c r="I271" s="410" t="b">
        <v>0</v>
      </c>
      <c r="K271" s="410" t="b">
        <v>0</v>
      </c>
      <c r="L271" s="410">
        <v>0</v>
      </c>
      <c r="M271" s="410" t="b">
        <v>0</v>
      </c>
      <c r="N271" s="410">
        <v>0</v>
      </c>
      <c r="O271" s="472" t="e">
        <f t="shared" si="25"/>
        <v>#DIV/0!</v>
      </c>
      <c r="P271" s="410">
        <f t="shared" si="29"/>
        <v>0</v>
      </c>
      <c r="Q271" s="410" t="e">
        <f t="shared" si="26"/>
        <v>#VALUE!</v>
      </c>
      <c r="R271" s="410">
        <v>1</v>
      </c>
      <c r="S271" s="410" t="str">
        <f t="shared" si="27"/>
        <v>Unclassified? Y/N Out of Order?</v>
      </c>
    </row>
    <row r="272" spans="6:19" x14ac:dyDescent="0.2">
      <c r="F272" s="410" t="b">
        <v>0</v>
      </c>
      <c r="G272" s="416" t="b">
        <f t="shared" si="28"/>
        <v>1</v>
      </c>
      <c r="H272" s="410" t="b">
        <v>0</v>
      </c>
      <c r="I272" s="410" t="b">
        <v>0</v>
      </c>
      <c r="K272" s="410" t="b">
        <v>0</v>
      </c>
      <c r="L272" s="410">
        <v>0</v>
      </c>
      <c r="M272" s="410" t="b">
        <v>0</v>
      </c>
      <c r="N272" s="410">
        <v>0</v>
      </c>
      <c r="O272" s="472" t="e">
        <f t="shared" si="25"/>
        <v>#DIV/0!</v>
      </c>
      <c r="P272" s="410">
        <f t="shared" si="29"/>
        <v>0</v>
      </c>
      <c r="Q272" s="410" t="e">
        <f t="shared" si="26"/>
        <v>#VALUE!</v>
      </c>
      <c r="R272" s="410">
        <v>1</v>
      </c>
      <c r="S272" s="410" t="str">
        <f t="shared" si="27"/>
        <v>Unclassified? Y/N Out of Order?</v>
      </c>
    </row>
    <row r="273" spans="6:19" x14ac:dyDescent="0.2">
      <c r="F273" s="410" t="b">
        <v>0</v>
      </c>
      <c r="G273" s="416" t="b">
        <f t="shared" si="28"/>
        <v>1</v>
      </c>
      <c r="H273" s="410" t="b">
        <v>0</v>
      </c>
      <c r="I273" s="410" t="b">
        <v>0</v>
      </c>
      <c r="K273" s="410" t="b">
        <v>0</v>
      </c>
      <c r="L273" s="410">
        <v>0</v>
      </c>
      <c r="M273" s="410" t="b">
        <v>0</v>
      </c>
      <c r="N273" s="410">
        <v>0</v>
      </c>
      <c r="O273" s="472" t="e">
        <f t="shared" si="25"/>
        <v>#DIV/0!</v>
      </c>
      <c r="P273" s="410">
        <f t="shared" si="29"/>
        <v>0</v>
      </c>
      <c r="Q273" s="410" t="e">
        <f t="shared" si="26"/>
        <v>#VALUE!</v>
      </c>
      <c r="R273" s="410">
        <v>1</v>
      </c>
      <c r="S273" s="410" t="str">
        <f t="shared" si="27"/>
        <v>Unclassified? Y/N Out of Order?</v>
      </c>
    </row>
    <row r="274" spans="6:19" x14ac:dyDescent="0.2">
      <c r="F274" s="410" t="b">
        <v>0</v>
      </c>
      <c r="G274" s="416" t="b">
        <f t="shared" si="28"/>
        <v>1</v>
      </c>
      <c r="H274" s="410" t="b">
        <v>0</v>
      </c>
      <c r="I274" s="410" t="b">
        <v>0</v>
      </c>
      <c r="K274" s="410" t="b">
        <v>0</v>
      </c>
      <c r="L274" s="410">
        <v>0</v>
      </c>
      <c r="M274" s="410" t="b">
        <v>0</v>
      </c>
      <c r="N274" s="410">
        <v>0</v>
      </c>
      <c r="O274" s="472" t="e">
        <f t="shared" si="25"/>
        <v>#DIV/0!</v>
      </c>
      <c r="P274" s="410">
        <f t="shared" si="29"/>
        <v>0</v>
      </c>
      <c r="Q274" s="410" t="e">
        <f t="shared" si="26"/>
        <v>#VALUE!</v>
      </c>
      <c r="R274" s="410">
        <v>1</v>
      </c>
      <c r="S274" s="410" t="str">
        <f t="shared" si="27"/>
        <v>Unclassified? Y/N Out of Order?</v>
      </c>
    </row>
    <row r="275" spans="6:19" x14ac:dyDescent="0.2">
      <c r="F275" s="410" t="b">
        <v>0</v>
      </c>
      <c r="G275" s="416" t="b">
        <f t="shared" si="28"/>
        <v>1</v>
      </c>
      <c r="H275" s="410" t="b">
        <v>0</v>
      </c>
      <c r="I275" s="410" t="b">
        <v>0</v>
      </c>
      <c r="K275" s="410" t="b">
        <v>0</v>
      </c>
      <c r="L275" s="410">
        <v>0</v>
      </c>
      <c r="M275" s="410" t="b">
        <v>0</v>
      </c>
      <c r="N275" s="410">
        <v>0</v>
      </c>
      <c r="O275" s="472" t="e">
        <f t="shared" si="25"/>
        <v>#DIV/0!</v>
      </c>
      <c r="P275" s="410">
        <f t="shared" si="29"/>
        <v>0</v>
      </c>
      <c r="Q275" s="410" t="e">
        <f t="shared" si="26"/>
        <v>#VALUE!</v>
      </c>
      <c r="R275" s="410">
        <v>1</v>
      </c>
      <c r="S275" s="410" t="str">
        <f t="shared" si="27"/>
        <v>Unclassified? Y/N Out of Order?</v>
      </c>
    </row>
    <row r="276" spans="6:19" x14ac:dyDescent="0.2">
      <c r="F276" s="410" t="b">
        <v>0</v>
      </c>
      <c r="G276" s="416" t="b">
        <f t="shared" si="28"/>
        <v>1</v>
      </c>
      <c r="H276" s="410" t="b">
        <v>0</v>
      </c>
      <c r="I276" s="410" t="b">
        <v>0</v>
      </c>
      <c r="K276" s="410" t="b">
        <v>0</v>
      </c>
      <c r="L276" s="410">
        <v>0</v>
      </c>
      <c r="M276" s="410" t="b">
        <v>0</v>
      </c>
      <c r="N276" s="410">
        <v>0</v>
      </c>
      <c r="O276" s="472" t="e">
        <f t="shared" si="25"/>
        <v>#DIV/0!</v>
      </c>
      <c r="P276" s="410">
        <f t="shared" si="29"/>
        <v>0</v>
      </c>
      <c r="Q276" s="410" t="e">
        <f t="shared" si="26"/>
        <v>#VALUE!</v>
      </c>
      <c r="R276" s="410">
        <v>1</v>
      </c>
      <c r="S276" s="410" t="str">
        <f t="shared" si="27"/>
        <v>Unclassified? Y/N Out of Order?</v>
      </c>
    </row>
    <row r="277" spans="6:19" x14ac:dyDescent="0.2">
      <c r="F277" s="410" t="b">
        <v>0</v>
      </c>
      <c r="G277" s="416" t="b">
        <f t="shared" si="28"/>
        <v>1</v>
      </c>
      <c r="H277" s="410" t="b">
        <v>0</v>
      </c>
      <c r="I277" s="410" t="b">
        <v>0</v>
      </c>
      <c r="K277" s="410" t="b">
        <v>0</v>
      </c>
      <c r="L277" s="410">
        <v>0</v>
      </c>
      <c r="M277" s="410" t="b">
        <v>0</v>
      </c>
      <c r="N277" s="410">
        <v>0</v>
      </c>
      <c r="O277" s="472" t="e">
        <f t="shared" si="25"/>
        <v>#DIV/0!</v>
      </c>
      <c r="P277" s="410">
        <f t="shared" si="29"/>
        <v>0</v>
      </c>
      <c r="Q277" s="410" t="e">
        <f t="shared" si="26"/>
        <v>#VALUE!</v>
      </c>
      <c r="R277" s="410">
        <v>1</v>
      </c>
      <c r="S277" s="410" t="str">
        <f t="shared" si="27"/>
        <v>Unclassified? Y/N Out of Order?</v>
      </c>
    </row>
    <row r="278" spans="6:19" x14ac:dyDescent="0.2">
      <c r="F278" s="410" t="b">
        <v>0</v>
      </c>
      <c r="G278" s="416" t="b">
        <f t="shared" si="28"/>
        <v>1</v>
      </c>
      <c r="H278" s="410" t="b">
        <v>0</v>
      </c>
      <c r="I278" s="410" t="b">
        <v>0</v>
      </c>
      <c r="K278" s="410" t="b">
        <v>0</v>
      </c>
      <c r="L278" s="410">
        <v>0</v>
      </c>
      <c r="M278" s="410" t="b">
        <v>0</v>
      </c>
      <c r="N278" s="410">
        <v>0</v>
      </c>
      <c r="O278" s="472" t="e">
        <f t="shared" si="25"/>
        <v>#DIV/0!</v>
      </c>
      <c r="P278" s="410">
        <f t="shared" si="29"/>
        <v>0</v>
      </c>
      <c r="Q278" s="410" t="e">
        <f t="shared" si="26"/>
        <v>#VALUE!</v>
      </c>
      <c r="R278" s="410">
        <v>1</v>
      </c>
      <c r="S278" s="410" t="str">
        <f t="shared" si="27"/>
        <v>Unclassified? Y/N Out of Order?</v>
      </c>
    </row>
    <row r="279" spans="6:19" x14ac:dyDescent="0.2">
      <c r="F279" s="410" t="b">
        <v>0</v>
      </c>
      <c r="G279" s="416" t="b">
        <f t="shared" si="28"/>
        <v>1</v>
      </c>
      <c r="H279" s="410" t="b">
        <v>0</v>
      </c>
      <c r="I279" s="410" t="b">
        <v>0</v>
      </c>
      <c r="K279" s="410" t="b">
        <v>0</v>
      </c>
      <c r="L279" s="410">
        <v>0</v>
      </c>
      <c r="M279" s="410" t="b">
        <v>0</v>
      </c>
      <c r="N279" s="410">
        <v>0</v>
      </c>
      <c r="O279" s="472" t="e">
        <f t="shared" si="25"/>
        <v>#DIV/0!</v>
      </c>
      <c r="P279" s="410">
        <f t="shared" si="29"/>
        <v>0</v>
      </c>
      <c r="Q279" s="410" t="e">
        <f t="shared" si="26"/>
        <v>#VALUE!</v>
      </c>
      <c r="R279" s="410">
        <v>1</v>
      </c>
      <c r="S279" s="410" t="str">
        <f t="shared" si="27"/>
        <v>Unclassified? Y/N Out of Order?</v>
      </c>
    </row>
    <row r="280" spans="6:19" x14ac:dyDescent="0.2">
      <c r="F280" s="410" t="b">
        <v>0</v>
      </c>
      <c r="G280" s="416" t="b">
        <f t="shared" si="28"/>
        <v>1</v>
      </c>
      <c r="H280" s="410" t="b">
        <v>0</v>
      </c>
      <c r="I280" s="410" t="b">
        <v>0</v>
      </c>
      <c r="K280" s="410" t="b">
        <v>0</v>
      </c>
      <c r="L280" s="410">
        <v>0</v>
      </c>
      <c r="M280" s="410" t="b">
        <v>0</v>
      </c>
      <c r="N280" s="410">
        <v>0</v>
      </c>
      <c r="O280" s="472" t="e">
        <f t="shared" si="25"/>
        <v>#DIV/0!</v>
      </c>
      <c r="P280" s="410">
        <f t="shared" si="29"/>
        <v>0</v>
      </c>
      <c r="Q280" s="410" t="e">
        <f t="shared" si="26"/>
        <v>#VALUE!</v>
      </c>
      <c r="R280" s="410">
        <v>1</v>
      </c>
      <c r="S280" s="410" t="str">
        <f t="shared" si="27"/>
        <v>Unclassified? Y/N Out of Order?</v>
      </c>
    </row>
    <row r="281" spans="6:19" x14ac:dyDescent="0.2">
      <c r="F281" s="410" t="b">
        <v>0</v>
      </c>
      <c r="G281" s="416" t="b">
        <f t="shared" si="28"/>
        <v>1</v>
      </c>
      <c r="H281" s="410" t="b">
        <v>0</v>
      </c>
      <c r="I281" s="410" t="b">
        <v>0</v>
      </c>
      <c r="K281" s="410" t="b">
        <v>0</v>
      </c>
      <c r="L281" s="410">
        <v>0</v>
      </c>
      <c r="M281" s="410" t="b">
        <v>0</v>
      </c>
      <c r="N281" s="410">
        <v>0</v>
      </c>
      <c r="O281" s="472" t="e">
        <f t="shared" si="25"/>
        <v>#DIV/0!</v>
      </c>
      <c r="P281" s="410">
        <f t="shared" si="29"/>
        <v>0</v>
      </c>
      <c r="Q281" s="410" t="e">
        <f t="shared" si="26"/>
        <v>#VALUE!</v>
      </c>
      <c r="R281" s="410">
        <v>1</v>
      </c>
      <c r="S281" s="410" t="str">
        <f t="shared" si="27"/>
        <v>Unclassified? Y/N Out of Order?</v>
      </c>
    </row>
    <row r="282" spans="6:19" x14ac:dyDescent="0.2">
      <c r="F282" s="410" t="b">
        <v>0</v>
      </c>
      <c r="G282" s="416" t="b">
        <f t="shared" si="28"/>
        <v>1</v>
      </c>
      <c r="H282" s="410" t="b">
        <v>0</v>
      </c>
      <c r="I282" s="410" t="b">
        <v>0</v>
      </c>
      <c r="K282" s="410" t="b">
        <v>0</v>
      </c>
      <c r="L282" s="410">
        <v>0</v>
      </c>
      <c r="M282" s="410" t="b">
        <v>0</v>
      </c>
      <c r="N282" s="410">
        <v>0</v>
      </c>
      <c r="O282" s="472" t="e">
        <f t="shared" si="25"/>
        <v>#DIV/0!</v>
      </c>
      <c r="P282" s="410">
        <f t="shared" si="29"/>
        <v>0</v>
      </c>
      <c r="Q282" s="410" t="e">
        <f t="shared" si="26"/>
        <v>#VALUE!</v>
      </c>
      <c r="R282" s="410">
        <v>1</v>
      </c>
      <c r="S282" s="410" t="str">
        <f t="shared" si="27"/>
        <v>Unclassified? Y/N Out of Order?</v>
      </c>
    </row>
    <row r="283" spans="6:19" x14ac:dyDescent="0.2">
      <c r="F283" s="410" t="b">
        <v>0</v>
      </c>
      <c r="G283" s="416" t="b">
        <f t="shared" si="28"/>
        <v>1</v>
      </c>
      <c r="H283" s="410" t="b">
        <v>0</v>
      </c>
      <c r="I283" s="410" t="b">
        <v>0</v>
      </c>
      <c r="K283" s="410" t="b">
        <v>0</v>
      </c>
      <c r="L283" s="410">
        <v>0</v>
      </c>
      <c r="M283" s="410" t="b">
        <v>0</v>
      </c>
      <c r="N283" s="410">
        <v>0</v>
      </c>
      <c r="O283" s="472" t="e">
        <f t="shared" si="25"/>
        <v>#DIV/0!</v>
      </c>
      <c r="P283" s="410">
        <f t="shared" si="29"/>
        <v>0</v>
      </c>
      <c r="Q283" s="410" t="e">
        <f t="shared" si="26"/>
        <v>#VALUE!</v>
      </c>
      <c r="R283" s="410">
        <v>1</v>
      </c>
      <c r="S283" s="410" t="str">
        <f t="shared" si="27"/>
        <v>Unclassified? Y/N Out of Order?</v>
      </c>
    </row>
    <row r="284" spans="6:19" x14ac:dyDescent="0.2">
      <c r="F284" s="410" t="b">
        <v>0</v>
      </c>
      <c r="G284" s="416" t="b">
        <f t="shared" si="28"/>
        <v>1</v>
      </c>
      <c r="H284" s="410" t="b">
        <v>0</v>
      </c>
      <c r="I284" s="410" t="b">
        <v>0</v>
      </c>
      <c r="K284" s="410" t="b">
        <v>0</v>
      </c>
      <c r="L284" s="410">
        <v>0</v>
      </c>
      <c r="M284" s="410" t="b">
        <v>0</v>
      </c>
      <c r="N284" s="410">
        <v>0</v>
      </c>
      <c r="O284" s="472" t="e">
        <f t="shared" si="25"/>
        <v>#DIV/0!</v>
      </c>
      <c r="P284" s="410">
        <f t="shared" si="29"/>
        <v>0</v>
      </c>
      <c r="Q284" s="410" t="e">
        <f t="shared" si="26"/>
        <v>#VALUE!</v>
      </c>
      <c r="R284" s="410">
        <v>1</v>
      </c>
      <c r="S284" s="410" t="str">
        <f t="shared" si="27"/>
        <v>Unclassified? Y/N Out of Order?</v>
      </c>
    </row>
    <row r="285" spans="6:19" x14ac:dyDescent="0.2">
      <c r="F285" s="410" t="b">
        <v>0</v>
      </c>
      <c r="G285" s="416" t="b">
        <f t="shared" si="28"/>
        <v>1</v>
      </c>
      <c r="H285" s="410" t="b">
        <v>0</v>
      </c>
      <c r="I285" s="410" t="b">
        <v>0</v>
      </c>
      <c r="K285" s="410" t="b">
        <v>0</v>
      </c>
      <c r="L285" s="410">
        <v>0</v>
      </c>
      <c r="M285" s="410" t="b">
        <v>0</v>
      </c>
      <c r="N285" s="410">
        <v>0</v>
      </c>
      <c r="O285" s="472" t="e">
        <f t="shared" si="25"/>
        <v>#DIV/0!</v>
      </c>
      <c r="P285" s="410">
        <f t="shared" si="29"/>
        <v>0</v>
      </c>
      <c r="Q285" s="410" t="e">
        <f t="shared" si="26"/>
        <v>#VALUE!</v>
      </c>
      <c r="R285" s="410">
        <v>1</v>
      </c>
      <c r="S285" s="410" t="str">
        <f t="shared" si="27"/>
        <v>Unclassified? Y/N Out of Order?</v>
      </c>
    </row>
    <row r="286" spans="6:19" x14ac:dyDescent="0.2">
      <c r="F286" s="410" t="b">
        <v>0</v>
      </c>
      <c r="G286" s="416" t="b">
        <f t="shared" si="28"/>
        <v>1</v>
      </c>
      <c r="H286" s="410" t="b">
        <v>0</v>
      </c>
      <c r="I286" s="410" t="b">
        <v>0</v>
      </c>
      <c r="K286" s="410" t="b">
        <v>0</v>
      </c>
      <c r="L286" s="410">
        <v>0</v>
      </c>
      <c r="M286" s="410" t="b">
        <v>0</v>
      </c>
      <c r="N286" s="410">
        <v>0</v>
      </c>
      <c r="O286" s="472" t="e">
        <f t="shared" si="25"/>
        <v>#DIV/0!</v>
      </c>
      <c r="P286" s="410">
        <f t="shared" si="29"/>
        <v>0</v>
      </c>
      <c r="Q286" s="410" t="e">
        <f t="shared" si="26"/>
        <v>#VALUE!</v>
      </c>
      <c r="R286" s="410">
        <v>1</v>
      </c>
      <c r="S286" s="410" t="str">
        <f t="shared" si="27"/>
        <v>Unclassified? Y/N Out of Order?</v>
      </c>
    </row>
    <row r="287" spans="6:19" x14ac:dyDescent="0.2">
      <c r="F287" s="410" t="b">
        <v>0</v>
      </c>
      <c r="G287" s="416" t="b">
        <f t="shared" si="28"/>
        <v>1</v>
      </c>
      <c r="H287" s="410" t="b">
        <v>0</v>
      </c>
      <c r="I287" s="410" t="b">
        <v>0</v>
      </c>
      <c r="K287" s="410" t="b">
        <v>0</v>
      </c>
      <c r="L287" s="410">
        <v>0</v>
      </c>
      <c r="M287" s="410" t="b">
        <v>0</v>
      </c>
      <c r="N287" s="410">
        <v>0</v>
      </c>
      <c r="O287" s="472" t="e">
        <f t="shared" si="25"/>
        <v>#DIV/0!</v>
      </c>
      <c r="P287" s="410">
        <f t="shared" si="29"/>
        <v>0</v>
      </c>
      <c r="Q287" s="410" t="e">
        <f t="shared" si="26"/>
        <v>#VALUE!</v>
      </c>
      <c r="R287" s="410">
        <v>1</v>
      </c>
      <c r="S287" s="410" t="str">
        <f t="shared" si="27"/>
        <v>Unclassified? Y/N Out of Order?</v>
      </c>
    </row>
    <row r="288" spans="6:19" x14ac:dyDescent="0.2">
      <c r="F288" s="410" t="b">
        <v>0</v>
      </c>
      <c r="G288" s="416" t="b">
        <f t="shared" si="28"/>
        <v>1</v>
      </c>
      <c r="H288" s="410" t="b">
        <v>0</v>
      </c>
      <c r="I288" s="410" t="b">
        <v>0</v>
      </c>
      <c r="K288" s="410" t="b">
        <v>0</v>
      </c>
      <c r="L288" s="410">
        <v>0</v>
      </c>
      <c r="M288" s="410" t="b">
        <v>0</v>
      </c>
      <c r="N288" s="410">
        <v>0</v>
      </c>
      <c r="O288" s="472" t="e">
        <f t="shared" si="25"/>
        <v>#DIV/0!</v>
      </c>
      <c r="P288" s="410">
        <f t="shared" si="29"/>
        <v>0</v>
      </c>
      <c r="Q288" s="410" t="e">
        <f t="shared" si="26"/>
        <v>#VALUE!</v>
      </c>
      <c r="R288" s="410">
        <v>1</v>
      </c>
      <c r="S288" s="410" t="str">
        <f t="shared" si="27"/>
        <v>Unclassified? Y/N Out of Order?</v>
      </c>
    </row>
    <row r="289" spans="6:19" x14ac:dyDescent="0.2">
      <c r="F289" s="410" t="b">
        <v>0</v>
      </c>
      <c r="G289" s="416" t="b">
        <f t="shared" si="28"/>
        <v>1</v>
      </c>
      <c r="H289" s="410" t="b">
        <v>0</v>
      </c>
      <c r="I289" s="410" t="b">
        <v>0</v>
      </c>
      <c r="K289" s="410" t="b">
        <v>0</v>
      </c>
      <c r="L289" s="410">
        <v>0</v>
      </c>
      <c r="M289" s="410" t="b">
        <v>0</v>
      </c>
      <c r="N289" s="410">
        <v>0</v>
      </c>
      <c r="O289" s="472" t="e">
        <f t="shared" si="25"/>
        <v>#DIV/0!</v>
      </c>
      <c r="P289" s="410">
        <f t="shared" si="29"/>
        <v>0</v>
      </c>
      <c r="Q289" s="410" t="e">
        <f t="shared" si="26"/>
        <v>#VALUE!</v>
      </c>
      <c r="R289" s="410">
        <v>1</v>
      </c>
      <c r="S289" s="410" t="str">
        <f t="shared" si="27"/>
        <v>Unclassified? Y/N Out of Order?</v>
      </c>
    </row>
    <row r="290" spans="6:19" x14ac:dyDescent="0.2">
      <c r="F290" s="410" t="b">
        <v>0</v>
      </c>
      <c r="G290" s="416" t="b">
        <f t="shared" si="28"/>
        <v>1</v>
      </c>
      <c r="H290" s="410" t="b">
        <v>0</v>
      </c>
      <c r="I290" s="410" t="b">
        <v>0</v>
      </c>
      <c r="K290" s="410" t="b">
        <v>0</v>
      </c>
      <c r="L290" s="410">
        <v>0</v>
      </c>
      <c r="M290" s="410" t="b">
        <v>0</v>
      </c>
      <c r="N290" s="410">
        <v>0</v>
      </c>
      <c r="O290" s="472" t="e">
        <f t="shared" si="25"/>
        <v>#DIV/0!</v>
      </c>
      <c r="P290" s="410">
        <f t="shared" si="29"/>
        <v>0</v>
      </c>
      <c r="Q290" s="410" t="e">
        <f t="shared" si="26"/>
        <v>#VALUE!</v>
      </c>
      <c r="R290" s="410">
        <v>1</v>
      </c>
      <c r="S290" s="410" t="str">
        <f t="shared" si="27"/>
        <v>Unclassified? Y/N Out of Order?</v>
      </c>
    </row>
    <row r="291" spans="6:19" x14ac:dyDescent="0.2">
      <c r="F291" s="410" t="b">
        <v>0</v>
      </c>
      <c r="G291" s="416" t="b">
        <f t="shared" si="28"/>
        <v>1</v>
      </c>
      <c r="H291" s="410" t="b">
        <v>0</v>
      </c>
      <c r="I291" s="410" t="b">
        <v>0</v>
      </c>
      <c r="K291" s="410" t="b">
        <v>0</v>
      </c>
      <c r="L291" s="410">
        <v>0</v>
      </c>
      <c r="M291" s="410" t="b">
        <v>0</v>
      </c>
      <c r="N291" s="410">
        <v>0</v>
      </c>
      <c r="O291" s="472" t="e">
        <f t="shared" si="25"/>
        <v>#DIV/0!</v>
      </c>
      <c r="P291" s="410">
        <f t="shared" si="29"/>
        <v>0</v>
      </c>
      <c r="Q291" s="410" t="e">
        <f t="shared" si="26"/>
        <v>#VALUE!</v>
      </c>
      <c r="R291" s="410">
        <v>1</v>
      </c>
      <c r="S291" s="410" t="str">
        <f t="shared" si="27"/>
        <v>Unclassified? Y/N Out of Order?</v>
      </c>
    </row>
    <row r="292" spans="6:19" x14ac:dyDescent="0.2">
      <c r="F292" s="410" t="b">
        <v>0</v>
      </c>
      <c r="G292" s="416" t="b">
        <f t="shared" si="28"/>
        <v>1</v>
      </c>
      <c r="H292" s="410" t="b">
        <v>0</v>
      </c>
      <c r="I292" s="410" t="b">
        <v>0</v>
      </c>
      <c r="K292" s="410" t="b">
        <v>0</v>
      </c>
      <c r="L292" s="410">
        <v>0</v>
      </c>
      <c r="M292" s="410" t="b">
        <v>0</v>
      </c>
      <c r="N292" s="410">
        <v>0</v>
      </c>
      <c r="O292" s="472" t="e">
        <f t="shared" si="25"/>
        <v>#DIV/0!</v>
      </c>
      <c r="P292" s="410">
        <f t="shared" si="29"/>
        <v>0</v>
      </c>
      <c r="Q292" s="410" t="e">
        <f t="shared" si="26"/>
        <v>#VALUE!</v>
      </c>
      <c r="R292" s="410">
        <v>1</v>
      </c>
      <c r="S292" s="410" t="str">
        <f t="shared" si="27"/>
        <v>Unclassified? Y/N Out of Order?</v>
      </c>
    </row>
    <row r="293" spans="6:19" x14ac:dyDescent="0.2">
      <c r="F293" s="410" t="b">
        <v>0</v>
      </c>
      <c r="G293" s="416" t="b">
        <f t="shared" si="28"/>
        <v>1</v>
      </c>
      <c r="H293" s="410" t="b">
        <v>0</v>
      </c>
      <c r="I293" s="410" t="b">
        <v>0</v>
      </c>
      <c r="K293" s="410" t="b">
        <v>0</v>
      </c>
      <c r="L293" s="410">
        <v>0</v>
      </c>
      <c r="M293" s="410" t="b">
        <v>0</v>
      </c>
      <c r="N293" s="410">
        <v>0</v>
      </c>
      <c r="O293" s="472" t="e">
        <f t="shared" si="25"/>
        <v>#DIV/0!</v>
      </c>
      <c r="P293" s="410">
        <f t="shared" si="29"/>
        <v>0</v>
      </c>
      <c r="Q293" s="410" t="e">
        <f t="shared" si="26"/>
        <v>#VALUE!</v>
      </c>
      <c r="R293" s="410">
        <v>1</v>
      </c>
      <c r="S293" s="410" t="str">
        <f t="shared" si="27"/>
        <v>Unclassified? Y/N Out of Order?</v>
      </c>
    </row>
    <row r="294" spans="6:19" x14ac:dyDescent="0.2">
      <c r="F294" s="410" t="b">
        <v>0</v>
      </c>
      <c r="G294" s="416" t="b">
        <f t="shared" si="28"/>
        <v>1</v>
      </c>
      <c r="H294" s="410" t="b">
        <v>0</v>
      </c>
      <c r="I294" s="410" t="b">
        <v>0</v>
      </c>
      <c r="K294" s="410" t="b">
        <v>0</v>
      </c>
      <c r="L294" s="410">
        <v>0</v>
      </c>
      <c r="M294" s="410" t="b">
        <v>0</v>
      </c>
      <c r="N294" s="410">
        <v>0</v>
      </c>
      <c r="O294" s="472" t="e">
        <f t="shared" si="25"/>
        <v>#DIV/0!</v>
      </c>
      <c r="P294" s="410">
        <f t="shared" si="29"/>
        <v>0</v>
      </c>
      <c r="Q294" s="410" t="e">
        <f t="shared" si="26"/>
        <v>#VALUE!</v>
      </c>
      <c r="R294" s="410">
        <v>1</v>
      </c>
      <c r="S294" s="410" t="str">
        <f t="shared" si="27"/>
        <v>Unclassified? Y/N Out of Order?</v>
      </c>
    </row>
    <row r="295" spans="6:19" x14ac:dyDescent="0.2">
      <c r="F295" s="410" t="b">
        <v>0</v>
      </c>
      <c r="G295" s="416" t="b">
        <f t="shared" si="28"/>
        <v>1</v>
      </c>
      <c r="H295" s="410" t="b">
        <v>0</v>
      </c>
      <c r="I295" s="410" t="b">
        <v>0</v>
      </c>
      <c r="K295" s="410" t="b">
        <v>0</v>
      </c>
      <c r="L295" s="410">
        <v>0</v>
      </c>
      <c r="M295" s="410" t="b">
        <v>0</v>
      </c>
      <c r="N295" s="410">
        <v>0</v>
      </c>
      <c r="O295" s="472" t="e">
        <f t="shared" si="25"/>
        <v>#DIV/0!</v>
      </c>
      <c r="P295" s="410">
        <f t="shared" si="29"/>
        <v>0</v>
      </c>
      <c r="Q295" s="410" t="e">
        <f t="shared" si="26"/>
        <v>#VALUE!</v>
      </c>
      <c r="R295" s="410">
        <v>1</v>
      </c>
      <c r="S295" s="410" t="str">
        <f t="shared" si="27"/>
        <v>Unclassified? Y/N Out of Order?</v>
      </c>
    </row>
    <row r="296" spans="6:19" x14ac:dyDescent="0.2">
      <c r="F296" s="410" t="b">
        <v>0</v>
      </c>
      <c r="G296" s="416" t="b">
        <f t="shared" si="28"/>
        <v>1</v>
      </c>
      <c r="H296" s="410" t="b">
        <v>0</v>
      </c>
      <c r="I296" s="410" t="b">
        <v>0</v>
      </c>
      <c r="K296" s="410" t="b">
        <v>0</v>
      </c>
      <c r="L296" s="410">
        <v>0</v>
      </c>
      <c r="M296" s="410" t="b">
        <v>0</v>
      </c>
      <c r="N296" s="410">
        <v>0</v>
      </c>
      <c r="O296" s="472" t="e">
        <f t="shared" si="25"/>
        <v>#DIV/0!</v>
      </c>
      <c r="P296" s="410">
        <f t="shared" si="29"/>
        <v>0</v>
      </c>
      <c r="Q296" s="410" t="e">
        <f t="shared" si="26"/>
        <v>#VALUE!</v>
      </c>
      <c r="R296" s="410">
        <v>1</v>
      </c>
      <c r="S296" s="410" t="str">
        <f t="shared" si="27"/>
        <v>Unclassified? Y/N Out of Order?</v>
      </c>
    </row>
    <row r="297" spans="6:19" x14ac:dyDescent="0.2">
      <c r="F297" s="410" t="b">
        <v>0</v>
      </c>
      <c r="G297" s="416" t="b">
        <f t="shared" si="28"/>
        <v>1</v>
      </c>
      <c r="H297" s="410" t="b">
        <v>0</v>
      </c>
      <c r="I297" s="410" t="b">
        <v>0</v>
      </c>
      <c r="K297" s="410" t="b">
        <v>0</v>
      </c>
      <c r="L297" s="410">
        <v>0</v>
      </c>
      <c r="M297" s="410" t="b">
        <v>0</v>
      </c>
      <c r="N297" s="410">
        <v>0</v>
      </c>
      <c r="O297" s="472" t="e">
        <f t="shared" si="25"/>
        <v>#DIV/0!</v>
      </c>
      <c r="P297" s="410">
        <f t="shared" si="29"/>
        <v>0</v>
      </c>
      <c r="Q297" s="410" t="e">
        <f t="shared" si="26"/>
        <v>#VALUE!</v>
      </c>
      <c r="R297" s="410">
        <v>1</v>
      </c>
      <c r="S297" s="410" t="str">
        <f t="shared" si="27"/>
        <v>Unclassified? Y/N Out of Order?</v>
      </c>
    </row>
    <row r="298" spans="6:19" x14ac:dyDescent="0.2">
      <c r="F298" s="410" t="b">
        <v>0</v>
      </c>
      <c r="G298" s="416" t="b">
        <f t="shared" si="28"/>
        <v>1</v>
      </c>
      <c r="H298" s="410" t="b">
        <v>0</v>
      </c>
      <c r="I298" s="410" t="b">
        <v>0</v>
      </c>
      <c r="K298" s="410" t="b">
        <v>0</v>
      </c>
      <c r="L298" s="410">
        <v>0</v>
      </c>
      <c r="M298" s="410" t="b">
        <v>0</v>
      </c>
      <c r="N298" s="410">
        <v>0</v>
      </c>
      <c r="O298" s="472" t="e">
        <f t="shared" si="25"/>
        <v>#DIV/0!</v>
      </c>
      <c r="P298" s="410">
        <f t="shared" si="29"/>
        <v>0</v>
      </c>
      <c r="Q298" s="410" t="e">
        <f t="shared" si="26"/>
        <v>#VALUE!</v>
      </c>
      <c r="R298" s="410">
        <v>1</v>
      </c>
      <c r="S298" s="410" t="str">
        <f t="shared" si="27"/>
        <v>Unclassified? Y/N Out of Order?</v>
      </c>
    </row>
    <row r="299" spans="6:19" x14ac:dyDescent="0.2">
      <c r="F299" s="410" t="b">
        <v>0</v>
      </c>
      <c r="G299" s="416" t="b">
        <f t="shared" si="28"/>
        <v>1</v>
      </c>
      <c r="H299" s="410" t="b">
        <v>0</v>
      </c>
      <c r="I299" s="410" t="b">
        <v>0</v>
      </c>
      <c r="K299" s="410" t="b">
        <v>0</v>
      </c>
      <c r="L299" s="410">
        <v>0</v>
      </c>
      <c r="M299" s="410" t="b">
        <v>0</v>
      </c>
      <c r="N299" s="410">
        <v>0</v>
      </c>
      <c r="O299" s="472" t="e">
        <f t="shared" si="25"/>
        <v>#DIV/0!</v>
      </c>
      <c r="P299" s="410">
        <f t="shared" si="29"/>
        <v>0</v>
      </c>
      <c r="Q299" s="410" t="e">
        <f t="shared" si="26"/>
        <v>#VALUE!</v>
      </c>
      <c r="R299" s="410">
        <v>1</v>
      </c>
      <c r="S299" s="410" t="str">
        <f t="shared" si="27"/>
        <v>Unclassified? Y/N Out of Order?</v>
      </c>
    </row>
    <row r="300" spans="6:19" x14ac:dyDescent="0.2">
      <c r="F300" s="410" t="b">
        <v>0</v>
      </c>
      <c r="G300" s="416" t="b">
        <f t="shared" si="28"/>
        <v>1</v>
      </c>
      <c r="H300" s="410" t="b">
        <v>0</v>
      </c>
      <c r="I300" s="410" t="b">
        <v>0</v>
      </c>
      <c r="K300" s="410" t="b">
        <v>0</v>
      </c>
      <c r="L300" s="410">
        <v>0</v>
      </c>
      <c r="M300" s="410" t="b">
        <v>0</v>
      </c>
      <c r="N300" s="410">
        <v>0</v>
      </c>
      <c r="O300" s="472" t="e">
        <f t="shared" si="25"/>
        <v>#DIV/0!</v>
      </c>
      <c r="P300" s="410">
        <f t="shared" si="29"/>
        <v>0</v>
      </c>
      <c r="Q300" s="410" t="e">
        <f t="shared" si="26"/>
        <v>#VALUE!</v>
      </c>
      <c r="R300" s="410">
        <v>1</v>
      </c>
      <c r="S300" s="410" t="str">
        <f t="shared" si="27"/>
        <v>Unclassified? Y/N Out of Order?</v>
      </c>
    </row>
    <row r="301" spans="6:19" x14ac:dyDescent="0.2">
      <c r="F301" s="410" t="b">
        <v>0</v>
      </c>
      <c r="G301" s="416" t="b">
        <f t="shared" si="28"/>
        <v>1</v>
      </c>
      <c r="H301" s="410" t="b">
        <v>0</v>
      </c>
      <c r="I301" s="410" t="b">
        <v>0</v>
      </c>
      <c r="K301" s="410" t="b">
        <v>0</v>
      </c>
      <c r="L301" s="410">
        <v>0</v>
      </c>
      <c r="M301" s="410" t="b">
        <v>0</v>
      </c>
      <c r="N301" s="410">
        <v>0</v>
      </c>
      <c r="O301" s="472" t="e">
        <f t="shared" si="25"/>
        <v>#DIV/0!</v>
      </c>
      <c r="P301" s="410">
        <f t="shared" si="29"/>
        <v>0</v>
      </c>
      <c r="Q301" s="410" t="e">
        <f t="shared" si="26"/>
        <v>#VALUE!</v>
      </c>
      <c r="R301" s="410">
        <v>1</v>
      </c>
      <c r="S301" s="410" t="str">
        <f t="shared" si="27"/>
        <v>Unclassified? Y/N Out of Order?</v>
      </c>
    </row>
    <row r="302" spans="6:19" x14ac:dyDescent="0.2">
      <c r="F302" s="410" t="b">
        <v>0</v>
      </c>
      <c r="G302" s="416" t="b">
        <f t="shared" si="28"/>
        <v>1</v>
      </c>
      <c r="H302" s="410" t="b">
        <v>0</v>
      </c>
      <c r="I302" s="410" t="b">
        <v>0</v>
      </c>
      <c r="K302" s="410" t="b">
        <v>0</v>
      </c>
      <c r="L302" s="410">
        <v>0</v>
      </c>
      <c r="M302" s="410" t="b">
        <v>0</v>
      </c>
      <c r="N302" s="410">
        <v>0</v>
      </c>
      <c r="O302" s="472" t="e">
        <f t="shared" si="25"/>
        <v>#DIV/0!</v>
      </c>
      <c r="P302" s="410">
        <f t="shared" si="29"/>
        <v>0</v>
      </c>
      <c r="Q302" s="410" t="e">
        <f t="shared" si="26"/>
        <v>#VALUE!</v>
      </c>
      <c r="R302" s="410">
        <v>1</v>
      </c>
      <c r="S302" s="410" t="str">
        <f t="shared" si="27"/>
        <v>Unclassified? Y/N Out of Order?</v>
      </c>
    </row>
    <row r="303" spans="6:19" x14ac:dyDescent="0.2">
      <c r="F303" s="410" t="b">
        <v>0</v>
      </c>
      <c r="G303" s="416" t="b">
        <f t="shared" si="28"/>
        <v>1</v>
      </c>
      <c r="H303" s="410" t="b">
        <v>0</v>
      </c>
      <c r="I303" s="410" t="b">
        <v>0</v>
      </c>
      <c r="K303" s="410" t="b">
        <v>0</v>
      </c>
      <c r="L303" s="410">
        <v>0</v>
      </c>
      <c r="M303" s="410" t="b">
        <v>0</v>
      </c>
      <c r="N303" s="410">
        <v>0</v>
      </c>
      <c r="O303" s="472" t="e">
        <f t="shared" si="25"/>
        <v>#DIV/0!</v>
      </c>
      <c r="P303" s="410">
        <f t="shared" si="29"/>
        <v>0</v>
      </c>
      <c r="Q303" s="410" t="e">
        <f t="shared" si="26"/>
        <v>#VALUE!</v>
      </c>
      <c r="R303" s="410">
        <v>1</v>
      </c>
      <c r="S303" s="410" t="str">
        <f t="shared" si="27"/>
        <v>Unclassified? Y/N Out of Order?</v>
      </c>
    </row>
    <row r="304" spans="6:19" x14ac:dyDescent="0.2">
      <c r="F304" s="410" t="b">
        <v>0</v>
      </c>
      <c r="G304" s="416" t="b">
        <f t="shared" si="28"/>
        <v>1</v>
      </c>
      <c r="H304" s="410" t="b">
        <v>0</v>
      </c>
      <c r="I304" s="410" t="b">
        <v>0</v>
      </c>
      <c r="K304" s="410" t="b">
        <v>0</v>
      </c>
      <c r="L304" s="410">
        <v>0</v>
      </c>
      <c r="M304" s="410" t="b">
        <v>0</v>
      </c>
      <c r="N304" s="410">
        <v>0</v>
      </c>
      <c r="O304" s="472" t="e">
        <f t="shared" si="25"/>
        <v>#DIV/0!</v>
      </c>
      <c r="P304" s="410">
        <f t="shared" si="29"/>
        <v>0</v>
      </c>
      <c r="Q304" s="410" t="e">
        <f t="shared" si="26"/>
        <v>#VALUE!</v>
      </c>
      <c r="R304" s="410">
        <v>1</v>
      </c>
      <c r="S304" s="410" t="str">
        <f t="shared" si="27"/>
        <v>Unclassified? Y/N Out of Order?</v>
      </c>
    </row>
    <row r="305" spans="6:19" x14ac:dyDescent="0.2">
      <c r="F305" s="410" t="b">
        <v>0</v>
      </c>
      <c r="G305" s="416" t="b">
        <f t="shared" si="28"/>
        <v>1</v>
      </c>
      <c r="H305" s="410" t="b">
        <v>0</v>
      </c>
      <c r="I305" s="410" t="b">
        <v>0</v>
      </c>
      <c r="K305" s="410" t="b">
        <v>0</v>
      </c>
      <c r="L305" s="410">
        <v>0</v>
      </c>
      <c r="M305" s="410" t="b">
        <v>0</v>
      </c>
      <c r="N305" s="410">
        <v>0</v>
      </c>
      <c r="O305" s="472" t="e">
        <f t="shared" si="25"/>
        <v>#DIV/0!</v>
      </c>
      <c r="P305" s="410">
        <f t="shared" si="29"/>
        <v>0</v>
      </c>
      <c r="Q305" s="410" t="e">
        <f t="shared" si="26"/>
        <v>#VALUE!</v>
      </c>
      <c r="R305" s="410">
        <v>1</v>
      </c>
      <c r="S305" s="410" t="str">
        <f t="shared" si="27"/>
        <v>Unclassified? Y/N Out of Order?</v>
      </c>
    </row>
    <row r="306" spans="6:19" x14ac:dyDescent="0.2">
      <c r="F306" s="410" t="b">
        <v>0</v>
      </c>
      <c r="G306" s="416" t="b">
        <f t="shared" si="28"/>
        <v>1</v>
      </c>
      <c r="H306" s="410" t="b">
        <v>0</v>
      </c>
      <c r="I306" s="410" t="b">
        <v>0</v>
      </c>
      <c r="K306" s="410" t="b">
        <v>0</v>
      </c>
      <c r="L306" s="410">
        <v>0</v>
      </c>
      <c r="M306" s="410" t="b">
        <v>0</v>
      </c>
      <c r="N306" s="410">
        <v>0</v>
      </c>
      <c r="O306" s="472" t="e">
        <f t="shared" si="25"/>
        <v>#DIV/0!</v>
      </c>
      <c r="P306" s="410">
        <f t="shared" si="29"/>
        <v>0</v>
      </c>
      <c r="Q306" s="410" t="e">
        <f t="shared" si="26"/>
        <v>#VALUE!</v>
      </c>
      <c r="R306" s="410">
        <v>1</v>
      </c>
      <c r="S306" s="410" t="str">
        <f t="shared" si="27"/>
        <v>Unclassified? Y/N Out of Order?</v>
      </c>
    </row>
    <row r="307" spans="6:19" x14ac:dyDescent="0.2">
      <c r="F307" s="410" t="b">
        <v>0</v>
      </c>
      <c r="G307" s="416" t="b">
        <f t="shared" si="28"/>
        <v>1</v>
      </c>
      <c r="H307" s="410" t="b">
        <v>0</v>
      </c>
      <c r="I307" s="410" t="b">
        <v>0</v>
      </c>
      <c r="K307" s="410" t="b">
        <v>0</v>
      </c>
      <c r="L307" s="410">
        <v>0</v>
      </c>
      <c r="M307" s="410" t="b">
        <v>0</v>
      </c>
      <c r="N307" s="410">
        <v>0</v>
      </c>
      <c r="O307" s="472" t="e">
        <f t="shared" si="25"/>
        <v>#DIV/0!</v>
      </c>
      <c r="P307" s="410">
        <f t="shared" si="29"/>
        <v>0</v>
      </c>
      <c r="Q307" s="410" t="e">
        <f t="shared" si="26"/>
        <v>#VALUE!</v>
      </c>
      <c r="R307" s="410">
        <v>1</v>
      </c>
      <c r="S307" s="410" t="str">
        <f t="shared" si="27"/>
        <v>Unclassified? Y/N Out of Order?</v>
      </c>
    </row>
    <row r="308" spans="6:19" x14ac:dyDescent="0.2">
      <c r="F308" s="410" t="b">
        <v>0</v>
      </c>
      <c r="G308" s="416" t="b">
        <f t="shared" si="28"/>
        <v>1</v>
      </c>
      <c r="H308" s="410" t="b">
        <v>0</v>
      </c>
      <c r="I308" s="410" t="b">
        <v>0</v>
      </c>
      <c r="K308" s="410" t="b">
        <v>0</v>
      </c>
      <c r="L308" s="410">
        <v>0</v>
      </c>
      <c r="M308" s="410" t="b">
        <v>0</v>
      </c>
      <c r="N308" s="410">
        <v>0</v>
      </c>
      <c r="O308" s="472" t="e">
        <f t="shared" si="25"/>
        <v>#DIV/0!</v>
      </c>
      <c r="P308" s="410">
        <f t="shared" si="29"/>
        <v>0</v>
      </c>
      <c r="Q308" s="410" t="e">
        <f t="shared" si="26"/>
        <v>#VALUE!</v>
      </c>
      <c r="R308" s="410">
        <v>1</v>
      </c>
      <c r="S308" s="410" t="str">
        <f t="shared" si="27"/>
        <v>Unclassified? Y/N Out of Order?</v>
      </c>
    </row>
    <row r="309" spans="6:19" x14ac:dyDescent="0.2">
      <c r="F309" s="410" t="b">
        <v>0</v>
      </c>
      <c r="G309" s="416" t="b">
        <f t="shared" si="28"/>
        <v>1</v>
      </c>
      <c r="H309" s="410" t="b">
        <v>0</v>
      </c>
      <c r="I309" s="410" t="b">
        <v>0</v>
      </c>
      <c r="K309" s="410" t="b">
        <v>0</v>
      </c>
      <c r="L309" s="410">
        <v>0</v>
      </c>
      <c r="M309" s="410" t="b">
        <v>0</v>
      </c>
      <c r="N309" s="410">
        <v>0</v>
      </c>
      <c r="O309" s="472" t="e">
        <f t="shared" si="25"/>
        <v>#DIV/0!</v>
      </c>
      <c r="P309" s="410">
        <f t="shared" si="29"/>
        <v>0</v>
      </c>
      <c r="Q309" s="410" t="e">
        <f t="shared" si="26"/>
        <v>#VALUE!</v>
      </c>
      <c r="R309" s="410">
        <v>1</v>
      </c>
      <c r="S309" s="410" t="str">
        <f t="shared" si="27"/>
        <v>Unclassified? Y/N Out of Order?</v>
      </c>
    </row>
    <row r="310" spans="6:19" x14ac:dyDescent="0.2">
      <c r="F310" s="410" t="b">
        <v>0</v>
      </c>
      <c r="G310" s="416" t="b">
        <f t="shared" si="28"/>
        <v>1</v>
      </c>
      <c r="H310" s="410" t="b">
        <v>0</v>
      </c>
      <c r="I310" s="410" t="b">
        <v>0</v>
      </c>
      <c r="K310" s="410" t="b">
        <v>0</v>
      </c>
      <c r="L310" s="410">
        <v>0</v>
      </c>
      <c r="M310" s="410" t="b">
        <v>0</v>
      </c>
      <c r="N310" s="410">
        <v>0</v>
      </c>
      <c r="O310" s="472" t="e">
        <f t="shared" si="25"/>
        <v>#DIV/0!</v>
      </c>
      <c r="P310" s="410">
        <f t="shared" si="29"/>
        <v>0</v>
      </c>
      <c r="Q310" s="410" t="e">
        <f t="shared" si="26"/>
        <v>#VALUE!</v>
      </c>
      <c r="R310" s="410">
        <v>1</v>
      </c>
      <c r="S310" s="410" t="str">
        <f t="shared" si="27"/>
        <v>Unclassified? Y/N Out of Order?</v>
      </c>
    </row>
    <row r="311" spans="6:19" x14ac:dyDescent="0.2">
      <c r="F311" s="410" t="b">
        <v>0</v>
      </c>
      <c r="G311" s="416" t="b">
        <f t="shared" si="28"/>
        <v>1</v>
      </c>
      <c r="H311" s="410" t="b">
        <v>0</v>
      </c>
      <c r="I311" s="410" t="b">
        <v>0</v>
      </c>
      <c r="K311" s="410" t="b">
        <v>0</v>
      </c>
      <c r="L311" s="410">
        <v>0</v>
      </c>
      <c r="M311" s="410" t="b">
        <v>0</v>
      </c>
      <c r="N311" s="410">
        <v>0</v>
      </c>
      <c r="O311" s="472" t="e">
        <f t="shared" si="25"/>
        <v>#DIV/0!</v>
      </c>
      <c r="P311" s="410">
        <f t="shared" si="29"/>
        <v>0</v>
      </c>
      <c r="Q311" s="410" t="e">
        <f t="shared" si="26"/>
        <v>#VALUE!</v>
      </c>
      <c r="R311" s="410">
        <v>1</v>
      </c>
      <c r="S311" s="410" t="str">
        <f t="shared" si="27"/>
        <v>Unclassified? Y/N Out of Order?</v>
      </c>
    </row>
    <row r="312" spans="6:19" x14ac:dyDescent="0.2">
      <c r="F312" s="410" t="b">
        <v>0</v>
      </c>
      <c r="G312" s="416" t="b">
        <f t="shared" si="28"/>
        <v>1</v>
      </c>
      <c r="H312" s="410" t="b">
        <v>0</v>
      </c>
      <c r="I312" s="410" t="b">
        <v>0</v>
      </c>
      <c r="K312" s="410" t="b">
        <v>0</v>
      </c>
      <c r="L312" s="410">
        <v>0</v>
      </c>
      <c r="M312" s="410" t="b">
        <v>0</v>
      </c>
      <c r="N312" s="410">
        <v>0</v>
      </c>
      <c r="O312" s="472" t="e">
        <f t="shared" si="25"/>
        <v>#DIV/0!</v>
      </c>
      <c r="P312" s="410">
        <f t="shared" si="29"/>
        <v>0</v>
      </c>
      <c r="Q312" s="410" t="e">
        <f t="shared" si="26"/>
        <v>#VALUE!</v>
      </c>
      <c r="R312" s="410">
        <v>1</v>
      </c>
      <c r="S312" s="410" t="str">
        <f t="shared" si="27"/>
        <v>Unclassified? Y/N Out of Order?</v>
      </c>
    </row>
    <row r="313" spans="6:19" x14ac:dyDescent="0.2">
      <c r="F313" s="410" t="b">
        <v>0</v>
      </c>
      <c r="G313" s="416" t="b">
        <f t="shared" si="28"/>
        <v>1</v>
      </c>
      <c r="H313" s="410" t="b">
        <v>0</v>
      </c>
      <c r="I313" s="410" t="b">
        <v>0</v>
      </c>
      <c r="K313" s="410" t="b">
        <v>0</v>
      </c>
      <c r="L313" s="410">
        <v>0</v>
      </c>
      <c r="M313" s="410" t="b">
        <v>0</v>
      </c>
      <c r="N313" s="410">
        <v>0</v>
      </c>
      <c r="O313" s="472" t="e">
        <f t="shared" si="25"/>
        <v>#DIV/0!</v>
      </c>
      <c r="P313" s="410">
        <f t="shared" si="29"/>
        <v>0</v>
      </c>
      <c r="Q313" s="410" t="e">
        <f t="shared" si="26"/>
        <v>#VALUE!</v>
      </c>
      <c r="R313" s="410">
        <v>1</v>
      </c>
      <c r="S313" s="410" t="str">
        <f t="shared" si="27"/>
        <v>Unclassified? Y/N Out of Order?</v>
      </c>
    </row>
    <row r="314" spans="6:19" x14ac:dyDescent="0.2">
      <c r="F314" s="410" t="b">
        <v>0</v>
      </c>
      <c r="G314" s="416" t="b">
        <f t="shared" si="28"/>
        <v>1</v>
      </c>
      <c r="H314" s="410" t="b">
        <v>0</v>
      </c>
      <c r="I314" s="410" t="b">
        <v>0</v>
      </c>
      <c r="K314" s="410" t="b">
        <v>0</v>
      </c>
      <c r="L314" s="410">
        <v>0</v>
      </c>
      <c r="M314" s="410" t="b">
        <v>0</v>
      </c>
      <c r="N314" s="410">
        <v>0</v>
      </c>
      <c r="O314" s="472" t="e">
        <f t="shared" si="25"/>
        <v>#DIV/0!</v>
      </c>
      <c r="P314" s="410">
        <f t="shared" si="29"/>
        <v>0</v>
      </c>
      <c r="Q314" s="410" t="e">
        <f t="shared" si="26"/>
        <v>#VALUE!</v>
      </c>
      <c r="R314" s="410">
        <v>1</v>
      </c>
      <c r="S314" s="410" t="str">
        <f t="shared" si="27"/>
        <v>Unclassified? Y/N Out of Order?</v>
      </c>
    </row>
    <row r="315" spans="6:19" x14ac:dyDescent="0.2">
      <c r="F315" s="410" t="b">
        <v>0</v>
      </c>
      <c r="G315" s="416" t="b">
        <f t="shared" si="28"/>
        <v>1</v>
      </c>
      <c r="H315" s="410" t="b">
        <v>0</v>
      </c>
      <c r="I315" s="410" t="b">
        <v>0</v>
      </c>
      <c r="K315" s="410" t="b">
        <v>0</v>
      </c>
      <c r="L315" s="410">
        <v>0</v>
      </c>
      <c r="M315" s="410" t="b">
        <v>0</v>
      </c>
      <c r="N315" s="410">
        <v>0</v>
      </c>
      <c r="O315" s="472" t="e">
        <f t="shared" si="25"/>
        <v>#DIV/0!</v>
      </c>
      <c r="P315" s="410">
        <f t="shared" si="29"/>
        <v>0</v>
      </c>
      <c r="Q315" s="410" t="e">
        <f t="shared" si="26"/>
        <v>#VALUE!</v>
      </c>
      <c r="R315" s="410">
        <v>1</v>
      </c>
      <c r="S315" s="410" t="str">
        <f t="shared" si="27"/>
        <v>Unclassified? Y/N Out of Order?</v>
      </c>
    </row>
    <row r="316" spans="6:19" x14ac:dyDescent="0.2">
      <c r="F316" s="410" t="b">
        <v>0</v>
      </c>
      <c r="G316" s="416" t="b">
        <f t="shared" si="28"/>
        <v>1</v>
      </c>
      <c r="H316" s="410" t="b">
        <v>0</v>
      </c>
      <c r="I316" s="410" t="b">
        <v>0</v>
      </c>
      <c r="K316" s="410" t="b">
        <v>0</v>
      </c>
      <c r="L316" s="410">
        <v>0</v>
      </c>
      <c r="M316" s="410" t="b">
        <v>0</v>
      </c>
      <c r="N316" s="410">
        <v>0</v>
      </c>
      <c r="O316" s="472" t="e">
        <f t="shared" si="25"/>
        <v>#DIV/0!</v>
      </c>
      <c r="P316" s="410">
        <f t="shared" si="29"/>
        <v>0</v>
      </c>
      <c r="Q316" s="410" t="e">
        <f t="shared" si="26"/>
        <v>#VALUE!</v>
      </c>
      <c r="R316" s="410">
        <v>1</v>
      </c>
      <c r="S316" s="410" t="str">
        <f t="shared" si="27"/>
        <v>Unclassified? Y/N Out of Order?</v>
      </c>
    </row>
    <row r="317" spans="6:19" x14ac:dyDescent="0.2">
      <c r="F317" s="410" t="b">
        <v>0</v>
      </c>
      <c r="G317" s="416" t="b">
        <f t="shared" si="28"/>
        <v>1</v>
      </c>
      <c r="H317" s="410" t="b">
        <v>0</v>
      </c>
      <c r="I317" s="410" t="b">
        <v>0</v>
      </c>
      <c r="K317" s="410" t="b">
        <v>0</v>
      </c>
      <c r="L317" s="410">
        <v>0</v>
      </c>
      <c r="M317" s="410" t="b">
        <v>0</v>
      </c>
      <c r="N317" s="410">
        <v>0</v>
      </c>
      <c r="O317" s="472" t="e">
        <f t="shared" si="25"/>
        <v>#DIV/0!</v>
      </c>
      <c r="P317" s="410">
        <f t="shared" si="29"/>
        <v>0</v>
      </c>
      <c r="Q317" s="410" t="e">
        <f t="shared" si="26"/>
        <v>#VALUE!</v>
      </c>
      <c r="R317" s="410">
        <v>1</v>
      </c>
      <c r="S317" s="410" t="str">
        <f t="shared" si="27"/>
        <v>Unclassified? Y/N Out of Order?</v>
      </c>
    </row>
    <row r="318" spans="6:19" x14ac:dyDescent="0.2">
      <c r="F318" s="410" t="b">
        <v>0</v>
      </c>
      <c r="G318" s="416" t="b">
        <f t="shared" si="28"/>
        <v>1</v>
      </c>
      <c r="H318" s="410" t="b">
        <v>0</v>
      </c>
      <c r="I318" s="410" t="b">
        <v>0</v>
      </c>
      <c r="K318" s="410" t="b">
        <v>0</v>
      </c>
      <c r="L318" s="410">
        <v>0</v>
      </c>
      <c r="M318" s="410" t="b">
        <v>0</v>
      </c>
      <c r="N318" s="410">
        <v>0</v>
      </c>
      <c r="O318" s="472" t="e">
        <f t="shared" si="25"/>
        <v>#DIV/0!</v>
      </c>
      <c r="P318" s="410">
        <f t="shared" si="29"/>
        <v>0</v>
      </c>
      <c r="Q318" s="410" t="e">
        <f t="shared" si="26"/>
        <v>#VALUE!</v>
      </c>
      <c r="R318" s="410">
        <v>1</v>
      </c>
      <c r="S318" s="410" t="str">
        <f t="shared" si="27"/>
        <v>Unclassified? Y/N Out of Order?</v>
      </c>
    </row>
    <row r="319" spans="6:19" x14ac:dyDescent="0.2">
      <c r="F319" s="410" t="b">
        <v>0</v>
      </c>
      <c r="G319" s="416" t="b">
        <f t="shared" si="28"/>
        <v>1</v>
      </c>
      <c r="H319" s="410" t="b">
        <v>0</v>
      </c>
      <c r="I319" s="410" t="b">
        <v>0</v>
      </c>
      <c r="K319" s="410" t="b">
        <v>0</v>
      </c>
      <c r="L319" s="410">
        <v>0</v>
      </c>
      <c r="M319" s="410" t="b">
        <v>0</v>
      </c>
      <c r="N319" s="410">
        <v>0</v>
      </c>
      <c r="O319" s="472" t="e">
        <f t="shared" si="25"/>
        <v>#DIV/0!</v>
      </c>
      <c r="P319" s="410">
        <f t="shared" si="29"/>
        <v>0</v>
      </c>
      <c r="Q319" s="410" t="e">
        <f t="shared" si="26"/>
        <v>#VALUE!</v>
      </c>
      <c r="R319" s="410">
        <v>1</v>
      </c>
      <c r="S319" s="410" t="str">
        <f t="shared" si="27"/>
        <v>Unclassified? Y/N Out of Order?</v>
      </c>
    </row>
    <row r="320" spans="6:19" x14ac:dyDescent="0.2">
      <c r="F320" s="410" t="b">
        <v>0</v>
      </c>
      <c r="G320" s="416" t="b">
        <f t="shared" si="28"/>
        <v>1</v>
      </c>
      <c r="H320" s="410" t="b">
        <v>0</v>
      </c>
      <c r="I320" s="410" t="b">
        <v>0</v>
      </c>
      <c r="K320" s="410" t="b">
        <v>0</v>
      </c>
      <c r="L320" s="410">
        <v>0</v>
      </c>
      <c r="M320" s="410" t="b">
        <v>0</v>
      </c>
      <c r="N320" s="410">
        <v>0</v>
      </c>
      <c r="O320" s="472" t="e">
        <f t="shared" si="25"/>
        <v>#DIV/0!</v>
      </c>
      <c r="P320" s="410">
        <f t="shared" si="29"/>
        <v>0</v>
      </c>
      <c r="Q320" s="410" t="e">
        <f t="shared" si="26"/>
        <v>#VALUE!</v>
      </c>
      <c r="R320" s="410">
        <v>1</v>
      </c>
      <c r="S320" s="410" t="str">
        <f t="shared" si="27"/>
        <v>Unclassified? Y/N Out of Order?</v>
      </c>
    </row>
    <row r="321" spans="6:19" x14ac:dyDescent="0.2">
      <c r="F321" s="410" t="b">
        <v>0</v>
      </c>
      <c r="G321" s="416" t="b">
        <f t="shared" si="28"/>
        <v>1</v>
      </c>
      <c r="H321" s="410" t="b">
        <v>0</v>
      </c>
      <c r="I321" s="410" t="b">
        <v>0</v>
      </c>
      <c r="K321" s="410" t="b">
        <v>0</v>
      </c>
      <c r="L321" s="410">
        <v>0</v>
      </c>
      <c r="M321" s="410" t="b">
        <v>0</v>
      </c>
      <c r="N321" s="410">
        <v>0</v>
      </c>
      <c r="O321" s="472" t="e">
        <f t="shared" si="25"/>
        <v>#DIV/0!</v>
      </c>
      <c r="P321" s="410">
        <f t="shared" si="29"/>
        <v>0</v>
      </c>
      <c r="Q321" s="410" t="e">
        <f t="shared" si="26"/>
        <v>#VALUE!</v>
      </c>
      <c r="R321" s="410">
        <v>1</v>
      </c>
      <c r="S321" s="410" t="str">
        <f t="shared" si="27"/>
        <v>Unclassified? Y/N Out of Order?</v>
      </c>
    </row>
    <row r="322" spans="6:19" x14ac:dyDescent="0.2">
      <c r="F322" s="410" t="b">
        <v>0</v>
      </c>
      <c r="G322" s="416" t="b">
        <f t="shared" si="28"/>
        <v>1</v>
      </c>
      <c r="H322" s="410" t="b">
        <v>0</v>
      </c>
      <c r="I322" s="410" t="b">
        <v>0</v>
      </c>
      <c r="K322" s="410" t="b">
        <v>0</v>
      </c>
      <c r="L322" s="410">
        <v>0</v>
      </c>
      <c r="M322" s="410" t="b">
        <v>0</v>
      </c>
      <c r="N322" s="410">
        <v>0</v>
      </c>
      <c r="O322" s="472" t="e">
        <f t="shared" si="25"/>
        <v>#DIV/0!</v>
      </c>
      <c r="P322" s="410">
        <f t="shared" si="29"/>
        <v>0</v>
      </c>
      <c r="Q322" s="410" t="e">
        <f t="shared" si="26"/>
        <v>#VALUE!</v>
      </c>
      <c r="R322" s="410">
        <v>1</v>
      </c>
      <c r="S322" s="410" t="str">
        <f t="shared" si="27"/>
        <v>Unclassified? Y/N Out of Order?</v>
      </c>
    </row>
    <row r="323" spans="6:19" x14ac:dyDescent="0.2">
      <c r="F323" s="410" t="b">
        <v>0</v>
      </c>
      <c r="G323" s="416" t="b">
        <f t="shared" si="28"/>
        <v>1</v>
      </c>
      <c r="H323" s="410" t="b">
        <v>0</v>
      </c>
      <c r="I323" s="410" t="b">
        <v>0</v>
      </c>
      <c r="K323" s="410" t="b">
        <v>0</v>
      </c>
      <c r="L323" s="410">
        <v>0</v>
      </c>
      <c r="M323" s="410" t="b">
        <v>0</v>
      </c>
      <c r="N323" s="410">
        <v>0</v>
      </c>
      <c r="O323" s="472" t="e">
        <f t="shared" si="25"/>
        <v>#DIV/0!</v>
      </c>
      <c r="P323" s="410">
        <f t="shared" si="29"/>
        <v>0</v>
      </c>
      <c r="Q323" s="410" t="e">
        <f t="shared" si="26"/>
        <v>#VALUE!</v>
      </c>
      <c r="R323" s="410">
        <v>1</v>
      </c>
      <c r="S323" s="410" t="str">
        <f t="shared" si="27"/>
        <v>Unclassified? Y/N Out of Order?</v>
      </c>
    </row>
    <row r="324" spans="6:19" x14ac:dyDescent="0.2">
      <c r="F324" s="410" t="b">
        <v>0</v>
      </c>
      <c r="G324" s="416" t="b">
        <f t="shared" si="28"/>
        <v>1</v>
      </c>
      <c r="H324" s="410" t="b">
        <v>0</v>
      </c>
      <c r="I324" s="410" t="b">
        <v>0</v>
      </c>
      <c r="K324" s="410" t="b">
        <v>0</v>
      </c>
      <c r="L324" s="410">
        <v>0</v>
      </c>
      <c r="M324" s="410" t="b">
        <v>0</v>
      </c>
      <c r="N324" s="410">
        <v>0</v>
      </c>
      <c r="O324" s="472" t="e">
        <f t="shared" si="25"/>
        <v>#DIV/0!</v>
      </c>
      <c r="P324" s="410">
        <f t="shared" si="29"/>
        <v>0</v>
      </c>
      <c r="Q324" s="410" t="e">
        <f t="shared" si="26"/>
        <v>#VALUE!</v>
      </c>
      <c r="R324" s="410">
        <v>1</v>
      </c>
      <c r="S324" s="410" t="str">
        <f t="shared" si="27"/>
        <v>Unclassified? Y/N Out of Order?</v>
      </c>
    </row>
    <row r="325" spans="6:19" x14ac:dyDescent="0.2">
      <c r="F325" s="410" t="b">
        <v>0</v>
      </c>
      <c r="G325" s="416" t="b">
        <f t="shared" si="28"/>
        <v>1</v>
      </c>
      <c r="H325" s="410" t="b">
        <v>0</v>
      </c>
      <c r="I325" s="410" t="b">
        <v>0</v>
      </c>
      <c r="K325" s="410" t="b">
        <v>0</v>
      </c>
      <c r="L325" s="410">
        <v>0</v>
      </c>
      <c r="M325" s="410" t="b">
        <v>0</v>
      </c>
      <c r="N325" s="410">
        <v>0</v>
      </c>
      <c r="O325" s="472" t="e">
        <f t="shared" si="25"/>
        <v>#DIV/0!</v>
      </c>
      <c r="P325" s="410">
        <f t="shared" si="29"/>
        <v>0</v>
      </c>
      <c r="Q325" s="410" t="e">
        <f t="shared" si="26"/>
        <v>#VALUE!</v>
      </c>
      <c r="R325" s="410">
        <v>1</v>
      </c>
      <c r="S325" s="410" t="str">
        <f t="shared" si="27"/>
        <v>Unclassified? Y/N Out of Order?</v>
      </c>
    </row>
    <row r="326" spans="6:19" x14ac:dyDescent="0.2">
      <c r="F326" s="410" t="b">
        <v>0</v>
      </c>
      <c r="G326" s="416" t="b">
        <f t="shared" si="28"/>
        <v>1</v>
      </c>
      <c r="H326" s="410" t="b">
        <v>0</v>
      </c>
      <c r="I326" s="410" t="b">
        <v>0</v>
      </c>
      <c r="K326" s="410" t="b">
        <v>0</v>
      </c>
      <c r="L326" s="410">
        <v>0</v>
      </c>
      <c r="M326" s="410" t="b">
        <v>0</v>
      </c>
      <c r="N326" s="410">
        <v>0</v>
      </c>
      <c r="O326" s="472" t="e">
        <f t="shared" si="25"/>
        <v>#DIV/0!</v>
      </c>
      <c r="P326" s="410">
        <f t="shared" si="29"/>
        <v>0</v>
      </c>
      <c r="Q326" s="410" t="e">
        <f t="shared" si="26"/>
        <v>#VALUE!</v>
      </c>
      <c r="R326" s="410">
        <v>1</v>
      </c>
      <c r="S326" s="410" t="str">
        <f t="shared" si="27"/>
        <v>Unclassified? Y/N Out of Order?</v>
      </c>
    </row>
    <row r="327" spans="6:19" x14ac:dyDescent="0.2">
      <c r="F327" s="410" t="b">
        <v>0</v>
      </c>
      <c r="G327" s="416" t="b">
        <f t="shared" si="28"/>
        <v>1</v>
      </c>
      <c r="H327" s="410" t="b">
        <v>0</v>
      </c>
      <c r="I327" s="410" t="b">
        <v>0</v>
      </c>
      <c r="K327" s="410" t="b">
        <v>0</v>
      </c>
      <c r="L327" s="410">
        <v>0</v>
      </c>
      <c r="M327" s="410" t="b">
        <v>0</v>
      </c>
      <c r="N327" s="410">
        <v>0</v>
      </c>
      <c r="O327" s="472" t="e">
        <f t="shared" si="25"/>
        <v>#DIV/0!</v>
      </c>
      <c r="P327" s="410">
        <f t="shared" si="29"/>
        <v>0</v>
      </c>
      <c r="Q327" s="410" t="e">
        <f t="shared" si="26"/>
        <v>#VALUE!</v>
      </c>
      <c r="R327" s="410">
        <v>1</v>
      </c>
      <c r="S327" s="410" t="str">
        <f t="shared" si="27"/>
        <v>Unclassified? Y/N Out of Order?</v>
      </c>
    </row>
    <row r="328" spans="6:19" x14ac:dyDescent="0.2">
      <c r="F328" s="410" t="b">
        <v>0</v>
      </c>
      <c r="G328" s="416" t="b">
        <f t="shared" si="28"/>
        <v>1</v>
      </c>
      <c r="H328" s="410" t="b">
        <v>0</v>
      </c>
      <c r="I328" s="410" t="b">
        <v>0</v>
      </c>
      <c r="K328" s="410" t="b">
        <v>0</v>
      </c>
      <c r="L328" s="410">
        <v>0</v>
      </c>
      <c r="M328" s="410" t="b">
        <v>0</v>
      </c>
      <c r="N328" s="410">
        <v>0</v>
      </c>
      <c r="O328" s="472" t="e">
        <f t="shared" si="25"/>
        <v>#DIV/0!</v>
      </c>
      <c r="P328" s="410">
        <f t="shared" si="29"/>
        <v>0</v>
      </c>
      <c r="Q328" s="410" t="e">
        <f t="shared" si="26"/>
        <v>#VALUE!</v>
      </c>
      <c r="R328" s="410">
        <v>1</v>
      </c>
      <c r="S328" s="410" t="str">
        <f t="shared" si="27"/>
        <v>Unclassified? Y/N Out of Order?</v>
      </c>
    </row>
    <row r="329" spans="6:19" x14ac:dyDescent="0.2">
      <c r="F329" s="410" t="b">
        <v>0</v>
      </c>
      <c r="G329" s="416" t="b">
        <f t="shared" si="28"/>
        <v>1</v>
      </c>
      <c r="H329" s="410" t="b">
        <v>0</v>
      </c>
      <c r="I329" s="410" t="b">
        <v>0</v>
      </c>
      <c r="K329" s="410" t="b">
        <v>0</v>
      </c>
      <c r="L329" s="410">
        <v>0</v>
      </c>
      <c r="M329" s="410" t="b">
        <v>0</v>
      </c>
      <c r="N329" s="410">
        <v>0</v>
      </c>
      <c r="O329" s="472" t="e">
        <f t="shared" si="25"/>
        <v>#DIV/0!</v>
      </c>
      <c r="P329" s="410">
        <f t="shared" si="29"/>
        <v>0</v>
      </c>
      <c r="Q329" s="410" t="e">
        <f t="shared" si="26"/>
        <v>#VALUE!</v>
      </c>
      <c r="R329" s="410">
        <v>1</v>
      </c>
      <c r="S329" s="410" t="str">
        <f t="shared" si="27"/>
        <v>Unclassified? Y/N Out of Order?</v>
      </c>
    </row>
    <row r="330" spans="6:19" x14ac:dyDescent="0.2">
      <c r="F330" s="410" t="b">
        <v>0</v>
      </c>
      <c r="G330" s="416" t="b">
        <f t="shared" si="28"/>
        <v>1</v>
      </c>
      <c r="H330" s="410" t="b">
        <v>0</v>
      </c>
      <c r="I330" s="410" t="b">
        <v>0</v>
      </c>
      <c r="K330" s="410" t="b">
        <v>0</v>
      </c>
      <c r="L330" s="410">
        <v>0</v>
      </c>
      <c r="M330" s="410" t="b">
        <v>0</v>
      </c>
      <c r="N330" s="410">
        <v>0</v>
      </c>
      <c r="O330" s="472" t="e">
        <f t="shared" ref="O330:O393" si="30">SUM(IF(I330 = 1, 1, 0) * J330, IF(K330 = 1, 1, 0) * L330, IF(M330 = 1, 1, 0) * N330) / P330</f>
        <v>#DIV/0!</v>
      </c>
      <c r="P330" s="410">
        <f t="shared" si="29"/>
        <v>0</v>
      </c>
      <c r="Q330" s="410" t="e">
        <f t="shared" ref="Q330:Q393" si="31">SUM(IF(I330 = 1, 1, 0) * J330, IF(K330 = 1, 1, 0) * L330, IF(M330 = 1, 1, 0) * N330) + " / " + P330</f>
        <v>#VALUE!</v>
      </c>
      <c r="R330" s="410">
        <v>1</v>
      </c>
      <c r="S330" s="410" t="str">
        <f t="shared" ref="S330:S393" si="32">IF(AND(G330= 1, H330 = 0, I330= 0, K330= 0, M330= 0), "1. Not Yet Tested", IF(AND(G330= 0, H330 = 1, I330= 0, K330= 0, M330= 0), "2. Ready for Testing", IF(AND(G330= 0, H330 = 1, I330= 1, K330= 0, M330= 0), "3. Test/Task Complete", IF(AND(G330= 0, H330 = 1, I330= 1, K330= 1, M330= 0), "4. Sheet Complete &amp; Uploaded to Svr.", IF(AND(G330= 0, H330 = 1, I330= 1, K330= 1, M330= 1), "5. Sheet Ready for Report", "Unclassified? Y/N Out of Order?")))))</f>
        <v>Unclassified? Y/N Out of Order?</v>
      </c>
    </row>
    <row r="331" spans="6:19" x14ac:dyDescent="0.2">
      <c r="F331" s="410" t="b">
        <v>0</v>
      </c>
      <c r="G331" s="416" t="b">
        <f t="shared" ref="G331:G394" si="33">NOT(H331)</f>
        <v>1</v>
      </c>
      <c r="H331" s="410" t="b">
        <v>0</v>
      </c>
      <c r="I331" s="410" t="b">
        <v>0</v>
      </c>
      <c r="K331" s="410" t="b">
        <v>0</v>
      </c>
      <c r="L331" s="410">
        <v>0</v>
      </c>
      <c r="M331" s="410" t="b">
        <v>0</v>
      </c>
      <c r="N331" s="410">
        <v>0</v>
      </c>
      <c r="O331" s="472" t="e">
        <f t="shared" si="30"/>
        <v>#DIV/0!</v>
      </c>
      <c r="P331" s="410">
        <f t="shared" si="29"/>
        <v>0</v>
      </c>
      <c r="Q331" s="410" t="e">
        <f t="shared" si="31"/>
        <v>#VALUE!</v>
      </c>
      <c r="R331" s="410">
        <v>1</v>
      </c>
      <c r="S331" s="410" t="str">
        <f t="shared" si="32"/>
        <v>Unclassified? Y/N Out of Order?</v>
      </c>
    </row>
    <row r="332" spans="6:19" x14ac:dyDescent="0.2">
      <c r="F332" s="410" t="b">
        <v>0</v>
      </c>
      <c r="G332" s="416" t="b">
        <f t="shared" si="33"/>
        <v>1</v>
      </c>
      <c r="H332" s="410" t="b">
        <v>0</v>
      </c>
      <c r="I332" s="410" t="b">
        <v>0</v>
      </c>
      <c r="K332" s="410" t="b">
        <v>0</v>
      </c>
      <c r="L332" s="410">
        <v>0</v>
      </c>
      <c r="M332" s="410" t="b">
        <v>0</v>
      </c>
      <c r="N332" s="410">
        <v>0</v>
      </c>
      <c r="O332" s="472" t="e">
        <f t="shared" si="30"/>
        <v>#DIV/0!</v>
      </c>
      <c r="P332" s="410">
        <f t="shared" si="29"/>
        <v>0</v>
      </c>
      <c r="Q332" s="410" t="e">
        <f t="shared" si="31"/>
        <v>#VALUE!</v>
      </c>
      <c r="R332" s="410">
        <v>1</v>
      </c>
      <c r="S332" s="410" t="str">
        <f t="shared" si="32"/>
        <v>Unclassified? Y/N Out of Order?</v>
      </c>
    </row>
    <row r="333" spans="6:19" x14ac:dyDescent="0.2">
      <c r="F333" s="410" t="b">
        <v>0</v>
      </c>
      <c r="G333" s="416" t="b">
        <f t="shared" si="33"/>
        <v>1</v>
      </c>
      <c r="H333" s="410" t="b">
        <v>0</v>
      </c>
      <c r="I333" s="410" t="b">
        <v>0</v>
      </c>
      <c r="K333" s="410" t="b">
        <v>0</v>
      </c>
      <c r="L333" s="410">
        <v>0</v>
      </c>
      <c r="M333" s="410" t="b">
        <v>0</v>
      </c>
      <c r="N333" s="410">
        <v>0</v>
      </c>
      <c r="O333" s="472" t="e">
        <f t="shared" si="30"/>
        <v>#DIV/0!</v>
      </c>
      <c r="P333" s="410">
        <f t="shared" ref="P333:P396" si="34">SUM(J333, L333, N333)</f>
        <v>0</v>
      </c>
      <c r="Q333" s="410" t="e">
        <f t="shared" si="31"/>
        <v>#VALUE!</v>
      </c>
      <c r="R333" s="410">
        <v>1</v>
      </c>
      <c r="S333" s="410" t="str">
        <f t="shared" si="32"/>
        <v>Unclassified? Y/N Out of Order?</v>
      </c>
    </row>
    <row r="334" spans="6:19" x14ac:dyDescent="0.2">
      <c r="F334" s="410" t="b">
        <v>0</v>
      </c>
      <c r="G334" s="416" t="b">
        <f t="shared" si="33"/>
        <v>1</v>
      </c>
      <c r="H334" s="410" t="b">
        <v>0</v>
      </c>
      <c r="I334" s="410" t="b">
        <v>0</v>
      </c>
      <c r="K334" s="410" t="b">
        <v>0</v>
      </c>
      <c r="L334" s="410">
        <v>0</v>
      </c>
      <c r="M334" s="410" t="b">
        <v>0</v>
      </c>
      <c r="N334" s="410">
        <v>0</v>
      </c>
      <c r="O334" s="472" t="e">
        <f t="shared" si="30"/>
        <v>#DIV/0!</v>
      </c>
      <c r="P334" s="410">
        <f t="shared" si="34"/>
        <v>0</v>
      </c>
      <c r="Q334" s="410" t="e">
        <f t="shared" si="31"/>
        <v>#VALUE!</v>
      </c>
      <c r="R334" s="410">
        <v>1</v>
      </c>
      <c r="S334" s="410" t="str">
        <f t="shared" si="32"/>
        <v>Unclassified? Y/N Out of Order?</v>
      </c>
    </row>
    <row r="335" spans="6:19" x14ac:dyDescent="0.2">
      <c r="F335" s="410" t="b">
        <v>0</v>
      </c>
      <c r="G335" s="416" t="b">
        <f t="shared" si="33"/>
        <v>1</v>
      </c>
      <c r="H335" s="410" t="b">
        <v>0</v>
      </c>
      <c r="I335" s="410" t="b">
        <v>0</v>
      </c>
      <c r="K335" s="410" t="b">
        <v>0</v>
      </c>
      <c r="L335" s="410">
        <v>0</v>
      </c>
      <c r="M335" s="410" t="b">
        <v>0</v>
      </c>
      <c r="N335" s="410">
        <v>0</v>
      </c>
      <c r="O335" s="472" t="e">
        <f t="shared" si="30"/>
        <v>#DIV/0!</v>
      </c>
      <c r="P335" s="410">
        <f t="shared" si="34"/>
        <v>0</v>
      </c>
      <c r="Q335" s="410" t="e">
        <f t="shared" si="31"/>
        <v>#VALUE!</v>
      </c>
      <c r="R335" s="410">
        <v>1</v>
      </c>
      <c r="S335" s="410" t="str">
        <f t="shared" si="32"/>
        <v>Unclassified? Y/N Out of Order?</v>
      </c>
    </row>
    <row r="336" spans="6:19" x14ac:dyDescent="0.2">
      <c r="F336" s="410" t="b">
        <v>0</v>
      </c>
      <c r="G336" s="416" t="b">
        <f t="shared" si="33"/>
        <v>1</v>
      </c>
      <c r="H336" s="410" t="b">
        <v>0</v>
      </c>
      <c r="I336" s="410" t="b">
        <v>0</v>
      </c>
      <c r="K336" s="410" t="b">
        <v>0</v>
      </c>
      <c r="L336" s="410">
        <v>0</v>
      </c>
      <c r="M336" s="410" t="b">
        <v>0</v>
      </c>
      <c r="N336" s="410">
        <v>0</v>
      </c>
      <c r="O336" s="472" t="e">
        <f t="shared" si="30"/>
        <v>#DIV/0!</v>
      </c>
      <c r="P336" s="410">
        <f t="shared" si="34"/>
        <v>0</v>
      </c>
      <c r="Q336" s="410" t="e">
        <f t="shared" si="31"/>
        <v>#VALUE!</v>
      </c>
      <c r="R336" s="410">
        <v>1</v>
      </c>
      <c r="S336" s="410" t="str">
        <f t="shared" si="32"/>
        <v>Unclassified? Y/N Out of Order?</v>
      </c>
    </row>
    <row r="337" spans="6:19" x14ac:dyDescent="0.2">
      <c r="F337" s="410" t="b">
        <v>0</v>
      </c>
      <c r="G337" s="416" t="b">
        <f t="shared" si="33"/>
        <v>1</v>
      </c>
      <c r="H337" s="410" t="b">
        <v>0</v>
      </c>
      <c r="I337" s="410" t="b">
        <v>0</v>
      </c>
      <c r="K337" s="410" t="b">
        <v>0</v>
      </c>
      <c r="L337" s="410">
        <v>0</v>
      </c>
      <c r="M337" s="410" t="b">
        <v>0</v>
      </c>
      <c r="N337" s="410">
        <v>0</v>
      </c>
      <c r="O337" s="472" t="e">
        <f t="shared" si="30"/>
        <v>#DIV/0!</v>
      </c>
      <c r="P337" s="410">
        <f t="shared" si="34"/>
        <v>0</v>
      </c>
      <c r="Q337" s="410" t="e">
        <f t="shared" si="31"/>
        <v>#VALUE!</v>
      </c>
      <c r="R337" s="410">
        <v>1</v>
      </c>
      <c r="S337" s="410" t="str">
        <f t="shared" si="32"/>
        <v>Unclassified? Y/N Out of Order?</v>
      </c>
    </row>
    <row r="338" spans="6:19" x14ac:dyDescent="0.2">
      <c r="F338" s="410" t="b">
        <v>0</v>
      </c>
      <c r="G338" s="416" t="b">
        <f t="shared" si="33"/>
        <v>1</v>
      </c>
      <c r="H338" s="410" t="b">
        <v>0</v>
      </c>
      <c r="I338" s="410" t="b">
        <v>0</v>
      </c>
      <c r="K338" s="410" t="b">
        <v>0</v>
      </c>
      <c r="L338" s="410">
        <v>0</v>
      </c>
      <c r="M338" s="410" t="b">
        <v>0</v>
      </c>
      <c r="N338" s="410">
        <v>0</v>
      </c>
      <c r="O338" s="472" t="e">
        <f t="shared" si="30"/>
        <v>#DIV/0!</v>
      </c>
      <c r="P338" s="410">
        <f t="shared" si="34"/>
        <v>0</v>
      </c>
      <c r="Q338" s="410" t="e">
        <f t="shared" si="31"/>
        <v>#VALUE!</v>
      </c>
      <c r="R338" s="410">
        <v>1</v>
      </c>
      <c r="S338" s="410" t="str">
        <f t="shared" si="32"/>
        <v>Unclassified? Y/N Out of Order?</v>
      </c>
    </row>
    <row r="339" spans="6:19" x14ac:dyDescent="0.2">
      <c r="F339" s="410" t="b">
        <v>0</v>
      </c>
      <c r="G339" s="416" t="b">
        <f t="shared" si="33"/>
        <v>1</v>
      </c>
      <c r="H339" s="410" t="b">
        <v>0</v>
      </c>
      <c r="I339" s="410" t="b">
        <v>0</v>
      </c>
      <c r="K339" s="410" t="b">
        <v>0</v>
      </c>
      <c r="L339" s="410">
        <v>0</v>
      </c>
      <c r="M339" s="410" t="b">
        <v>0</v>
      </c>
      <c r="N339" s="410">
        <v>0</v>
      </c>
      <c r="O339" s="472" t="e">
        <f t="shared" si="30"/>
        <v>#DIV/0!</v>
      </c>
      <c r="P339" s="410">
        <f t="shared" si="34"/>
        <v>0</v>
      </c>
      <c r="Q339" s="410" t="e">
        <f t="shared" si="31"/>
        <v>#VALUE!</v>
      </c>
      <c r="R339" s="410">
        <v>1</v>
      </c>
      <c r="S339" s="410" t="str">
        <f t="shared" si="32"/>
        <v>Unclassified? Y/N Out of Order?</v>
      </c>
    </row>
    <row r="340" spans="6:19" x14ac:dyDescent="0.2">
      <c r="F340" s="410" t="b">
        <v>0</v>
      </c>
      <c r="G340" s="416" t="b">
        <f t="shared" si="33"/>
        <v>1</v>
      </c>
      <c r="H340" s="410" t="b">
        <v>0</v>
      </c>
      <c r="I340" s="410" t="b">
        <v>0</v>
      </c>
      <c r="K340" s="410" t="b">
        <v>0</v>
      </c>
      <c r="L340" s="410">
        <v>0</v>
      </c>
      <c r="M340" s="410" t="b">
        <v>0</v>
      </c>
      <c r="N340" s="410">
        <v>0</v>
      </c>
      <c r="O340" s="472" t="e">
        <f t="shared" si="30"/>
        <v>#DIV/0!</v>
      </c>
      <c r="P340" s="410">
        <f t="shared" si="34"/>
        <v>0</v>
      </c>
      <c r="Q340" s="410" t="e">
        <f t="shared" si="31"/>
        <v>#VALUE!</v>
      </c>
      <c r="R340" s="410">
        <v>1</v>
      </c>
      <c r="S340" s="410" t="str">
        <f t="shared" si="32"/>
        <v>Unclassified? Y/N Out of Order?</v>
      </c>
    </row>
    <row r="341" spans="6:19" x14ac:dyDescent="0.2">
      <c r="F341" s="410" t="b">
        <v>0</v>
      </c>
      <c r="G341" s="416" t="b">
        <f t="shared" si="33"/>
        <v>1</v>
      </c>
      <c r="H341" s="410" t="b">
        <v>0</v>
      </c>
      <c r="I341" s="410" t="b">
        <v>0</v>
      </c>
      <c r="K341" s="410" t="b">
        <v>0</v>
      </c>
      <c r="L341" s="410">
        <v>0</v>
      </c>
      <c r="M341" s="410" t="b">
        <v>0</v>
      </c>
      <c r="N341" s="410">
        <v>0</v>
      </c>
      <c r="O341" s="472" t="e">
        <f t="shared" si="30"/>
        <v>#DIV/0!</v>
      </c>
      <c r="P341" s="410">
        <f t="shared" si="34"/>
        <v>0</v>
      </c>
      <c r="Q341" s="410" t="e">
        <f t="shared" si="31"/>
        <v>#VALUE!</v>
      </c>
      <c r="R341" s="410">
        <v>1</v>
      </c>
      <c r="S341" s="410" t="str">
        <f t="shared" si="32"/>
        <v>Unclassified? Y/N Out of Order?</v>
      </c>
    </row>
    <row r="342" spans="6:19" x14ac:dyDescent="0.2">
      <c r="F342" s="410" t="b">
        <v>0</v>
      </c>
      <c r="G342" s="416" t="b">
        <f t="shared" si="33"/>
        <v>1</v>
      </c>
      <c r="H342" s="410" t="b">
        <v>0</v>
      </c>
      <c r="I342" s="410" t="b">
        <v>0</v>
      </c>
      <c r="K342" s="410" t="b">
        <v>0</v>
      </c>
      <c r="L342" s="410">
        <v>0</v>
      </c>
      <c r="M342" s="410" t="b">
        <v>0</v>
      </c>
      <c r="N342" s="410">
        <v>0</v>
      </c>
      <c r="O342" s="472" t="e">
        <f t="shared" si="30"/>
        <v>#DIV/0!</v>
      </c>
      <c r="P342" s="410">
        <f t="shared" si="34"/>
        <v>0</v>
      </c>
      <c r="Q342" s="410" t="e">
        <f t="shared" si="31"/>
        <v>#VALUE!</v>
      </c>
      <c r="R342" s="410">
        <v>1</v>
      </c>
      <c r="S342" s="410" t="str">
        <f t="shared" si="32"/>
        <v>Unclassified? Y/N Out of Order?</v>
      </c>
    </row>
    <row r="343" spans="6:19" x14ac:dyDescent="0.2">
      <c r="F343" s="410" t="b">
        <v>0</v>
      </c>
      <c r="G343" s="416" t="b">
        <f t="shared" si="33"/>
        <v>1</v>
      </c>
      <c r="H343" s="410" t="b">
        <v>0</v>
      </c>
      <c r="I343" s="410" t="b">
        <v>0</v>
      </c>
      <c r="K343" s="410" t="b">
        <v>0</v>
      </c>
      <c r="L343" s="410">
        <v>0</v>
      </c>
      <c r="M343" s="410" t="b">
        <v>0</v>
      </c>
      <c r="N343" s="410">
        <v>0</v>
      </c>
      <c r="O343" s="472" t="e">
        <f t="shared" si="30"/>
        <v>#DIV/0!</v>
      </c>
      <c r="P343" s="410">
        <f t="shared" si="34"/>
        <v>0</v>
      </c>
      <c r="Q343" s="410" t="e">
        <f t="shared" si="31"/>
        <v>#VALUE!</v>
      </c>
      <c r="R343" s="410">
        <v>1</v>
      </c>
      <c r="S343" s="410" t="str">
        <f t="shared" si="32"/>
        <v>Unclassified? Y/N Out of Order?</v>
      </c>
    </row>
    <row r="344" spans="6:19" x14ac:dyDescent="0.2">
      <c r="F344" s="410" t="b">
        <v>0</v>
      </c>
      <c r="G344" s="416" t="b">
        <f t="shared" si="33"/>
        <v>1</v>
      </c>
      <c r="H344" s="410" t="b">
        <v>0</v>
      </c>
      <c r="I344" s="410" t="b">
        <v>0</v>
      </c>
      <c r="K344" s="410" t="b">
        <v>0</v>
      </c>
      <c r="L344" s="410">
        <v>0</v>
      </c>
      <c r="M344" s="410" t="b">
        <v>0</v>
      </c>
      <c r="N344" s="410">
        <v>0</v>
      </c>
      <c r="O344" s="472" t="e">
        <f t="shared" si="30"/>
        <v>#DIV/0!</v>
      </c>
      <c r="P344" s="410">
        <f t="shared" si="34"/>
        <v>0</v>
      </c>
      <c r="Q344" s="410" t="e">
        <f t="shared" si="31"/>
        <v>#VALUE!</v>
      </c>
      <c r="R344" s="410">
        <v>1</v>
      </c>
      <c r="S344" s="410" t="str">
        <f t="shared" si="32"/>
        <v>Unclassified? Y/N Out of Order?</v>
      </c>
    </row>
    <row r="345" spans="6:19" x14ac:dyDescent="0.2">
      <c r="F345" s="410" t="b">
        <v>0</v>
      </c>
      <c r="G345" s="416" t="b">
        <f t="shared" si="33"/>
        <v>1</v>
      </c>
      <c r="H345" s="410" t="b">
        <v>0</v>
      </c>
      <c r="I345" s="410" t="b">
        <v>0</v>
      </c>
      <c r="K345" s="410" t="b">
        <v>0</v>
      </c>
      <c r="L345" s="410">
        <v>0</v>
      </c>
      <c r="M345" s="410" t="b">
        <v>0</v>
      </c>
      <c r="N345" s="410">
        <v>0</v>
      </c>
      <c r="O345" s="472" t="e">
        <f t="shared" si="30"/>
        <v>#DIV/0!</v>
      </c>
      <c r="P345" s="410">
        <f t="shared" si="34"/>
        <v>0</v>
      </c>
      <c r="Q345" s="410" t="e">
        <f t="shared" si="31"/>
        <v>#VALUE!</v>
      </c>
      <c r="R345" s="410">
        <v>1</v>
      </c>
      <c r="S345" s="410" t="str">
        <f t="shared" si="32"/>
        <v>Unclassified? Y/N Out of Order?</v>
      </c>
    </row>
    <row r="346" spans="6:19" x14ac:dyDescent="0.2">
      <c r="F346" s="410" t="b">
        <v>0</v>
      </c>
      <c r="G346" s="416" t="b">
        <f t="shared" si="33"/>
        <v>1</v>
      </c>
      <c r="H346" s="410" t="b">
        <v>0</v>
      </c>
      <c r="I346" s="410" t="b">
        <v>0</v>
      </c>
      <c r="K346" s="410" t="b">
        <v>0</v>
      </c>
      <c r="L346" s="410">
        <v>0</v>
      </c>
      <c r="M346" s="410" t="b">
        <v>0</v>
      </c>
      <c r="N346" s="410">
        <v>0</v>
      </c>
      <c r="O346" s="472" t="e">
        <f t="shared" si="30"/>
        <v>#DIV/0!</v>
      </c>
      <c r="P346" s="410">
        <f t="shared" si="34"/>
        <v>0</v>
      </c>
      <c r="Q346" s="410" t="e">
        <f t="shared" si="31"/>
        <v>#VALUE!</v>
      </c>
      <c r="R346" s="410">
        <v>1</v>
      </c>
      <c r="S346" s="410" t="str">
        <f t="shared" si="32"/>
        <v>Unclassified? Y/N Out of Order?</v>
      </c>
    </row>
    <row r="347" spans="6:19" x14ac:dyDescent="0.2">
      <c r="F347" s="410" t="b">
        <v>0</v>
      </c>
      <c r="G347" s="416" t="b">
        <f t="shared" si="33"/>
        <v>1</v>
      </c>
      <c r="H347" s="410" t="b">
        <v>0</v>
      </c>
      <c r="I347" s="410" t="b">
        <v>0</v>
      </c>
      <c r="K347" s="410" t="b">
        <v>0</v>
      </c>
      <c r="L347" s="410">
        <v>0</v>
      </c>
      <c r="M347" s="410" t="b">
        <v>0</v>
      </c>
      <c r="N347" s="410">
        <v>0</v>
      </c>
      <c r="O347" s="472" t="e">
        <f t="shared" si="30"/>
        <v>#DIV/0!</v>
      </c>
      <c r="P347" s="410">
        <f t="shared" si="34"/>
        <v>0</v>
      </c>
      <c r="Q347" s="410" t="e">
        <f t="shared" si="31"/>
        <v>#VALUE!</v>
      </c>
      <c r="R347" s="410">
        <v>1</v>
      </c>
      <c r="S347" s="410" t="str">
        <f t="shared" si="32"/>
        <v>Unclassified? Y/N Out of Order?</v>
      </c>
    </row>
    <row r="348" spans="6:19" x14ac:dyDescent="0.2">
      <c r="F348" s="410" t="b">
        <v>0</v>
      </c>
      <c r="G348" s="416" t="b">
        <f t="shared" si="33"/>
        <v>1</v>
      </c>
      <c r="H348" s="410" t="b">
        <v>0</v>
      </c>
      <c r="I348" s="410" t="b">
        <v>0</v>
      </c>
      <c r="K348" s="410" t="b">
        <v>0</v>
      </c>
      <c r="L348" s="410">
        <v>0</v>
      </c>
      <c r="M348" s="410" t="b">
        <v>0</v>
      </c>
      <c r="N348" s="410">
        <v>0</v>
      </c>
      <c r="O348" s="472" t="e">
        <f t="shared" si="30"/>
        <v>#DIV/0!</v>
      </c>
      <c r="P348" s="410">
        <f t="shared" si="34"/>
        <v>0</v>
      </c>
      <c r="Q348" s="410" t="e">
        <f t="shared" si="31"/>
        <v>#VALUE!</v>
      </c>
      <c r="R348" s="410">
        <v>1</v>
      </c>
      <c r="S348" s="410" t="str">
        <f t="shared" si="32"/>
        <v>Unclassified? Y/N Out of Order?</v>
      </c>
    </row>
    <row r="349" spans="6:19" x14ac:dyDescent="0.2">
      <c r="F349" s="410" t="b">
        <v>0</v>
      </c>
      <c r="G349" s="416" t="b">
        <f t="shared" si="33"/>
        <v>1</v>
      </c>
      <c r="H349" s="410" t="b">
        <v>0</v>
      </c>
      <c r="I349" s="410" t="b">
        <v>0</v>
      </c>
      <c r="K349" s="410" t="b">
        <v>0</v>
      </c>
      <c r="L349" s="410">
        <v>0</v>
      </c>
      <c r="M349" s="410" t="b">
        <v>0</v>
      </c>
      <c r="N349" s="410">
        <v>0</v>
      </c>
      <c r="O349" s="472" t="e">
        <f t="shared" si="30"/>
        <v>#DIV/0!</v>
      </c>
      <c r="P349" s="410">
        <f t="shared" si="34"/>
        <v>0</v>
      </c>
      <c r="Q349" s="410" t="e">
        <f t="shared" si="31"/>
        <v>#VALUE!</v>
      </c>
      <c r="R349" s="410">
        <v>1</v>
      </c>
      <c r="S349" s="410" t="str">
        <f t="shared" si="32"/>
        <v>Unclassified? Y/N Out of Order?</v>
      </c>
    </row>
    <row r="350" spans="6:19" x14ac:dyDescent="0.2">
      <c r="F350" s="410" t="b">
        <v>0</v>
      </c>
      <c r="G350" s="416" t="b">
        <f t="shared" si="33"/>
        <v>1</v>
      </c>
      <c r="H350" s="410" t="b">
        <v>0</v>
      </c>
      <c r="I350" s="410" t="b">
        <v>0</v>
      </c>
      <c r="K350" s="410" t="b">
        <v>0</v>
      </c>
      <c r="L350" s="410">
        <v>0</v>
      </c>
      <c r="M350" s="410" t="b">
        <v>0</v>
      </c>
      <c r="N350" s="410">
        <v>0</v>
      </c>
      <c r="O350" s="472" t="e">
        <f t="shared" si="30"/>
        <v>#DIV/0!</v>
      </c>
      <c r="P350" s="410">
        <f t="shared" si="34"/>
        <v>0</v>
      </c>
      <c r="Q350" s="410" t="e">
        <f t="shared" si="31"/>
        <v>#VALUE!</v>
      </c>
      <c r="R350" s="410">
        <v>1</v>
      </c>
      <c r="S350" s="410" t="str">
        <f t="shared" si="32"/>
        <v>Unclassified? Y/N Out of Order?</v>
      </c>
    </row>
    <row r="351" spans="6:19" x14ac:dyDescent="0.2">
      <c r="F351" s="410" t="b">
        <v>0</v>
      </c>
      <c r="G351" s="416" t="b">
        <f t="shared" si="33"/>
        <v>1</v>
      </c>
      <c r="H351" s="410" t="b">
        <v>0</v>
      </c>
      <c r="I351" s="410" t="b">
        <v>0</v>
      </c>
      <c r="K351" s="410" t="b">
        <v>0</v>
      </c>
      <c r="L351" s="410">
        <v>0</v>
      </c>
      <c r="M351" s="410" t="b">
        <v>0</v>
      </c>
      <c r="N351" s="410">
        <v>0</v>
      </c>
      <c r="O351" s="472" t="e">
        <f t="shared" si="30"/>
        <v>#DIV/0!</v>
      </c>
      <c r="P351" s="410">
        <f t="shared" si="34"/>
        <v>0</v>
      </c>
      <c r="Q351" s="410" t="e">
        <f t="shared" si="31"/>
        <v>#VALUE!</v>
      </c>
      <c r="R351" s="410">
        <v>1</v>
      </c>
      <c r="S351" s="410" t="str">
        <f t="shared" si="32"/>
        <v>Unclassified? Y/N Out of Order?</v>
      </c>
    </row>
    <row r="352" spans="6:19" x14ac:dyDescent="0.2">
      <c r="F352" s="410" t="b">
        <v>0</v>
      </c>
      <c r="G352" s="416" t="b">
        <f t="shared" si="33"/>
        <v>1</v>
      </c>
      <c r="H352" s="410" t="b">
        <v>0</v>
      </c>
      <c r="I352" s="410" t="b">
        <v>0</v>
      </c>
      <c r="K352" s="410" t="b">
        <v>0</v>
      </c>
      <c r="L352" s="410">
        <v>0</v>
      </c>
      <c r="M352" s="410" t="b">
        <v>0</v>
      </c>
      <c r="N352" s="410">
        <v>0</v>
      </c>
      <c r="O352" s="472" t="e">
        <f t="shared" si="30"/>
        <v>#DIV/0!</v>
      </c>
      <c r="P352" s="410">
        <f t="shared" si="34"/>
        <v>0</v>
      </c>
      <c r="Q352" s="410" t="e">
        <f t="shared" si="31"/>
        <v>#VALUE!</v>
      </c>
      <c r="R352" s="410">
        <v>1</v>
      </c>
      <c r="S352" s="410" t="str">
        <f t="shared" si="32"/>
        <v>Unclassified? Y/N Out of Order?</v>
      </c>
    </row>
    <row r="353" spans="6:19" x14ac:dyDescent="0.2">
      <c r="F353" s="410" t="b">
        <v>0</v>
      </c>
      <c r="G353" s="416" t="b">
        <f t="shared" si="33"/>
        <v>1</v>
      </c>
      <c r="H353" s="410" t="b">
        <v>0</v>
      </c>
      <c r="I353" s="410" t="b">
        <v>0</v>
      </c>
      <c r="K353" s="410" t="b">
        <v>0</v>
      </c>
      <c r="L353" s="410">
        <v>0</v>
      </c>
      <c r="M353" s="410" t="b">
        <v>0</v>
      </c>
      <c r="N353" s="410">
        <v>0</v>
      </c>
      <c r="O353" s="472" t="e">
        <f t="shared" si="30"/>
        <v>#DIV/0!</v>
      </c>
      <c r="P353" s="410">
        <f t="shared" si="34"/>
        <v>0</v>
      </c>
      <c r="Q353" s="410" t="e">
        <f t="shared" si="31"/>
        <v>#VALUE!</v>
      </c>
      <c r="R353" s="410">
        <v>1</v>
      </c>
      <c r="S353" s="410" t="str">
        <f t="shared" si="32"/>
        <v>Unclassified? Y/N Out of Order?</v>
      </c>
    </row>
    <row r="354" spans="6:19" x14ac:dyDescent="0.2">
      <c r="F354" s="410" t="b">
        <v>0</v>
      </c>
      <c r="G354" s="416" t="b">
        <f t="shared" si="33"/>
        <v>1</v>
      </c>
      <c r="H354" s="410" t="b">
        <v>0</v>
      </c>
      <c r="I354" s="410" t="b">
        <v>0</v>
      </c>
      <c r="K354" s="410" t="b">
        <v>0</v>
      </c>
      <c r="L354" s="410">
        <v>0</v>
      </c>
      <c r="M354" s="410" t="b">
        <v>0</v>
      </c>
      <c r="N354" s="410">
        <v>0</v>
      </c>
      <c r="O354" s="472" t="e">
        <f t="shared" si="30"/>
        <v>#DIV/0!</v>
      </c>
      <c r="P354" s="410">
        <f t="shared" si="34"/>
        <v>0</v>
      </c>
      <c r="Q354" s="410" t="e">
        <f t="shared" si="31"/>
        <v>#VALUE!</v>
      </c>
      <c r="R354" s="410">
        <v>1</v>
      </c>
      <c r="S354" s="410" t="str">
        <f t="shared" si="32"/>
        <v>Unclassified? Y/N Out of Order?</v>
      </c>
    </row>
    <row r="355" spans="6:19" x14ac:dyDescent="0.2">
      <c r="F355" s="410" t="b">
        <v>0</v>
      </c>
      <c r="G355" s="416" t="b">
        <f t="shared" si="33"/>
        <v>1</v>
      </c>
      <c r="H355" s="410" t="b">
        <v>0</v>
      </c>
      <c r="I355" s="410" t="b">
        <v>0</v>
      </c>
      <c r="K355" s="410" t="b">
        <v>0</v>
      </c>
      <c r="L355" s="410">
        <v>0</v>
      </c>
      <c r="M355" s="410" t="b">
        <v>0</v>
      </c>
      <c r="N355" s="410">
        <v>0</v>
      </c>
      <c r="O355" s="472" t="e">
        <f t="shared" si="30"/>
        <v>#DIV/0!</v>
      </c>
      <c r="P355" s="410">
        <f t="shared" si="34"/>
        <v>0</v>
      </c>
      <c r="Q355" s="410" t="e">
        <f t="shared" si="31"/>
        <v>#VALUE!</v>
      </c>
      <c r="R355" s="410">
        <v>1</v>
      </c>
      <c r="S355" s="410" t="str">
        <f t="shared" si="32"/>
        <v>Unclassified? Y/N Out of Order?</v>
      </c>
    </row>
    <row r="356" spans="6:19" x14ac:dyDescent="0.2">
      <c r="F356" s="410" t="b">
        <v>0</v>
      </c>
      <c r="G356" s="416" t="b">
        <f t="shared" si="33"/>
        <v>1</v>
      </c>
      <c r="H356" s="410" t="b">
        <v>0</v>
      </c>
      <c r="I356" s="410" t="b">
        <v>0</v>
      </c>
      <c r="K356" s="410" t="b">
        <v>0</v>
      </c>
      <c r="L356" s="410">
        <v>0</v>
      </c>
      <c r="M356" s="410" t="b">
        <v>0</v>
      </c>
      <c r="N356" s="410">
        <v>0</v>
      </c>
      <c r="O356" s="472" t="e">
        <f t="shared" si="30"/>
        <v>#DIV/0!</v>
      </c>
      <c r="P356" s="410">
        <f t="shared" si="34"/>
        <v>0</v>
      </c>
      <c r="Q356" s="410" t="e">
        <f t="shared" si="31"/>
        <v>#VALUE!</v>
      </c>
      <c r="R356" s="410">
        <v>1</v>
      </c>
      <c r="S356" s="410" t="str">
        <f t="shared" si="32"/>
        <v>Unclassified? Y/N Out of Order?</v>
      </c>
    </row>
    <row r="357" spans="6:19" x14ac:dyDescent="0.2">
      <c r="F357" s="410" t="b">
        <v>0</v>
      </c>
      <c r="G357" s="416" t="b">
        <f t="shared" si="33"/>
        <v>1</v>
      </c>
      <c r="H357" s="410" t="b">
        <v>0</v>
      </c>
      <c r="I357" s="410" t="b">
        <v>0</v>
      </c>
      <c r="K357" s="410" t="b">
        <v>0</v>
      </c>
      <c r="L357" s="410">
        <v>0</v>
      </c>
      <c r="M357" s="410" t="b">
        <v>0</v>
      </c>
      <c r="N357" s="410">
        <v>0</v>
      </c>
      <c r="O357" s="472" t="e">
        <f t="shared" si="30"/>
        <v>#DIV/0!</v>
      </c>
      <c r="P357" s="410">
        <f t="shared" si="34"/>
        <v>0</v>
      </c>
      <c r="Q357" s="410" t="e">
        <f t="shared" si="31"/>
        <v>#VALUE!</v>
      </c>
      <c r="R357" s="410">
        <v>1</v>
      </c>
      <c r="S357" s="410" t="str">
        <f t="shared" si="32"/>
        <v>Unclassified? Y/N Out of Order?</v>
      </c>
    </row>
    <row r="358" spans="6:19" x14ac:dyDescent="0.2">
      <c r="F358" s="410" t="b">
        <v>0</v>
      </c>
      <c r="G358" s="416" t="b">
        <f t="shared" si="33"/>
        <v>1</v>
      </c>
      <c r="H358" s="410" t="b">
        <v>0</v>
      </c>
      <c r="I358" s="410" t="b">
        <v>0</v>
      </c>
      <c r="K358" s="410" t="b">
        <v>0</v>
      </c>
      <c r="L358" s="410">
        <v>0</v>
      </c>
      <c r="M358" s="410" t="b">
        <v>0</v>
      </c>
      <c r="N358" s="410">
        <v>0</v>
      </c>
      <c r="O358" s="472" t="e">
        <f t="shared" si="30"/>
        <v>#DIV/0!</v>
      </c>
      <c r="P358" s="410">
        <f t="shared" si="34"/>
        <v>0</v>
      </c>
      <c r="Q358" s="410" t="e">
        <f t="shared" si="31"/>
        <v>#VALUE!</v>
      </c>
      <c r="R358" s="410">
        <v>1</v>
      </c>
      <c r="S358" s="410" t="str">
        <f t="shared" si="32"/>
        <v>Unclassified? Y/N Out of Order?</v>
      </c>
    </row>
    <row r="359" spans="6:19" x14ac:dyDescent="0.2">
      <c r="F359" s="410" t="b">
        <v>0</v>
      </c>
      <c r="G359" s="416" t="b">
        <f t="shared" si="33"/>
        <v>1</v>
      </c>
      <c r="H359" s="410" t="b">
        <v>0</v>
      </c>
      <c r="I359" s="410" t="b">
        <v>0</v>
      </c>
      <c r="K359" s="410" t="b">
        <v>0</v>
      </c>
      <c r="L359" s="410">
        <v>0</v>
      </c>
      <c r="M359" s="410" t="b">
        <v>0</v>
      </c>
      <c r="N359" s="410">
        <v>0</v>
      </c>
      <c r="O359" s="472" t="e">
        <f t="shared" si="30"/>
        <v>#DIV/0!</v>
      </c>
      <c r="P359" s="410">
        <f t="shared" si="34"/>
        <v>0</v>
      </c>
      <c r="Q359" s="410" t="e">
        <f t="shared" si="31"/>
        <v>#VALUE!</v>
      </c>
      <c r="R359" s="410">
        <v>1</v>
      </c>
      <c r="S359" s="410" t="str">
        <f t="shared" si="32"/>
        <v>Unclassified? Y/N Out of Order?</v>
      </c>
    </row>
    <row r="360" spans="6:19" x14ac:dyDescent="0.2">
      <c r="F360" s="410" t="b">
        <v>0</v>
      </c>
      <c r="G360" s="416" t="b">
        <f t="shared" si="33"/>
        <v>1</v>
      </c>
      <c r="H360" s="410" t="b">
        <v>0</v>
      </c>
      <c r="I360" s="410" t="b">
        <v>0</v>
      </c>
      <c r="K360" s="410" t="b">
        <v>0</v>
      </c>
      <c r="L360" s="410">
        <v>0</v>
      </c>
      <c r="M360" s="410" t="b">
        <v>0</v>
      </c>
      <c r="N360" s="410">
        <v>0</v>
      </c>
      <c r="O360" s="472" t="e">
        <f t="shared" si="30"/>
        <v>#DIV/0!</v>
      </c>
      <c r="P360" s="410">
        <f t="shared" si="34"/>
        <v>0</v>
      </c>
      <c r="Q360" s="410" t="e">
        <f t="shared" si="31"/>
        <v>#VALUE!</v>
      </c>
      <c r="R360" s="410">
        <v>1</v>
      </c>
      <c r="S360" s="410" t="str">
        <f t="shared" si="32"/>
        <v>Unclassified? Y/N Out of Order?</v>
      </c>
    </row>
    <row r="361" spans="6:19" x14ac:dyDescent="0.2">
      <c r="F361" s="410" t="b">
        <v>0</v>
      </c>
      <c r="G361" s="416" t="b">
        <f t="shared" si="33"/>
        <v>1</v>
      </c>
      <c r="H361" s="410" t="b">
        <v>0</v>
      </c>
      <c r="I361" s="410" t="b">
        <v>0</v>
      </c>
      <c r="K361" s="410" t="b">
        <v>0</v>
      </c>
      <c r="L361" s="410">
        <v>0</v>
      </c>
      <c r="M361" s="410" t="b">
        <v>0</v>
      </c>
      <c r="N361" s="410">
        <v>0</v>
      </c>
      <c r="O361" s="472" t="e">
        <f t="shared" si="30"/>
        <v>#DIV/0!</v>
      </c>
      <c r="P361" s="410">
        <f t="shared" si="34"/>
        <v>0</v>
      </c>
      <c r="Q361" s="410" t="e">
        <f t="shared" si="31"/>
        <v>#VALUE!</v>
      </c>
      <c r="R361" s="410">
        <v>1</v>
      </c>
      <c r="S361" s="410" t="str">
        <f t="shared" si="32"/>
        <v>Unclassified? Y/N Out of Order?</v>
      </c>
    </row>
    <row r="362" spans="6:19" x14ac:dyDescent="0.2">
      <c r="F362" s="410" t="b">
        <v>0</v>
      </c>
      <c r="G362" s="416" t="b">
        <f t="shared" si="33"/>
        <v>1</v>
      </c>
      <c r="H362" s="410" t="b">
        <v>0</v>
      </c>
      <c r="I362" s="410" t="b">
        <v>0</v>
      </c>
      <c r="K362" s="410" t="b">
        <v>0</v>
      </c>
      <c r="L362" s="410">
        <v>0</v>
      </c>
      <c r="M362" s="410" t="b">
        <v>0</v>
      </c>
      <c r="N362" s="410">
        <v>0</v>
      </c>
      <c r="O362" s="472" t="e">
        <f t="shared" si="30"/>
        <v>#DIV/0!</v>
      </c>
      <c r="P362" s="410">
        <f t="shared" si="34"/>
        <v>0</v>
      </c>
      <c r="Q362" s="410" t="e">
        <f t="shared" si="31"/>
        <v>#VALUE!</v>
      </c>
      <c r="R362" s="410">
        <v>1</v>
      </c>
      <c r="S362" s="410" t="str">
        <f t="shared" si="32"/>
        <v>Unclassified? Y/N Out of Order?</v>
      </c>
    </row>
    <row r="363" spans="6:19" x14ac:dyDescent="0.2">
      <c r="F363" s="410" t="b">
        <v>0</v>
      </c>
      <c r="G363" s="416" t="b">
        <f t="shared" si="33"/>
        <v>1</v>
      </c>
      <c r="H363" s="410" t="b">
        <v>0</v>
      </c>
      <c r="I363" s="410" t="b">
        <v>0</v>
      </c>
      <c r="K363" s="410" t="b">
        <v>0</v>
      </c>
      <c r="L363" s="410">
        <v>0</v>
      </c>
      <c r="M363" s="410" t="b">
        <v>0</v>
      </c>
      <c r="N363" s="410">
        <v>0</v>
      </c>
      <c r="O363" s="472" t="e">
        <f t="shared" si="30"/>
        <v>#DIV/0!</v>
      </c>
      <c r="P363" s="410">
        <f t="shared" si="34"/>
        <v>0</v>
      </c>
      <c r="Q363" s="410" t="e">
        <f t="shared" si="31"/>
        <v>#VALUE!</v>
      </c>
      <c r="R363" s="410">
        <v>1</v>
      </c>
      <c r="S363" s="410" t="str">
        <f t="shared" si="32"/>
        <v>Unclassified? Y/N Out of Order?</v>
      </c>
    </row>
    <row r="364" spans="6:19" x14ac:dyDescent="0.2">
      <c r="F364" s="410" t="b">
        <v>0</v>
      </c>
      <c r="G364" s="416" t="b">
        <f t="shared" si="33"/>
        <v>1</v>
      </c>
      <c r="H364" s="410" t="b">
        <v>0</v>
      </c>
      <c r="I364" s="410" t="b">
        <v>0</v>
      </c>
      <c r="K364" s="410" t="b">
        <v>0</v>
      </c>
      <c r="L364" s="410">
        <v>0</v>
      </c>
      <c r="M364" s="410" t="b">
        <v>0</v>
      </c>
      <c r="N364" s="410">
        <v>0</v>
      </c>
      <c r="O364" s="472" t="e">
        <f t="shared" si="30"/>
        <v>#DIV/0!</v>
      </c>
      <c r="P364" s="410">
        <f t="shared" si="34"/>
        <v>0</v>
      </c>
      <c r="Q364" s="410" t="e">
        <f t="shared" si="31"/>
        <v>#VALUE!</v>
      </c>
      <c r="R364" s="410">
        <v>1</v>
      </c>
      <c r="S364" s="410" t="str">
        <f t="shared" si="32"/>
        <v>Unclassified? Y/N Out of Order?</v>
      </c>
    </row>
    <row r="365" spans="6:19" x14ac:dyDescent="0.2">
      <c r="F365" s="410" t="b">
        <v>0</v>
      </c>
      <c r="G365" s="416" t="b">
        <f t="shared" si="33"/>
        <v>1</v>
      </c>
      <c r="H365" s="410" t="b">
        <v>0</v>
      </c>
      <c r="I365" s="410" t="b">
        <v>0</v>
      </c>
      <c r="K365" s="410" t="b">
        <v>0</v>
      </c>
      <c r="L365" s="410">
        <v>0</v>
      </c>
      <c r="M365" s="410" t="b">
        <v>0</v>
      </c>
      <c r="N365" s="410">
        <v>0</v>
      </c>
      <c r="O365" s="472" t="e">
        <f t="shared" si="30"/>
        <v>#DIV/0!</v>
      </c>
      <c r="P365" s="410">
        <f t="shared" si="34"/>
        <v>0</v>
      </c>
      <c r="Q365" s="410" t="e">
        <f t="shared" si="31"/>
        <v>#VALUE!</v>
      </c>
      <c r="R365" s="410">
        <v>1</v>
      </c>
      <c r="S365" s="410" t="str">
        <f t="shared" si="32"/>
        <v>Unclassified? Y/N Out of Order?</v>
      </c>
    </row>
    <row r="366" spans="6:19" x14ac:dyDescent="0.2">
      <c r="F366" s="410" t="b">
        <v>0</v>
      </c>
      <c r="G366" s="416" t="b">
        <f t="shared" si="33"/>
        <v>1</v>
      </c>
      <c r="H366" s="410" t="b">
        <v>0</v>
      </c>
      <c r="I366" s="410" t="b">
        <v>0</v>
      </c>
      <c r="K366" s="410" t="b">
        <v>0</v>
      </c>
      <c r="L366" s="410">
        <v>0</v>
      </c>
      <c r="M366" s="410" t="b">
        <v>0</v>
      </c>
      <c r="N366" s="410">
        <v>0</v>
      </c>
      <c r="O366" s="472" t="e">
        <f t="shared" si="30"/>
        <v>#DIV/0!</v>
      </c>
      <c r="P366" s="410">
        <f t="shared" si="34"/>
        <v>0</v>
      </c>
      <c r="Q366" s="410" t="e">
        <f t="shared" si="31"/>
        <v>#VALUE!</v>
      </c>
      <c r="R366" s="410">
        <v>1</v>
      </c>
      <c r="S366" s="410" t="str">
        <f t="shared" si="32"/>
        <v>Unclassified? Y/N Out of Order?</v>
      </c>
    </row>
    <row r="367" spans="6:19" x14ac:dyDescent="0.2">
      <c r="F367" s="410" t="b">
        <v>0</v>
      </c>
      <c r="G367" s="416" t="b">
        <f t="shared" si="33"/>
        <v>1</v>
      </c>
      <c r="H367" s="410" t="b">
        <v>0</v>
      </c>
      <c r="I367" s="410" t="b">
        <v>0</v>
      </c>
      <c r="K367" s="410" t="b">
        <v>0</v>
      </c>
      <c r="L367" s="410">
        <v>0</v>
      </c>
      <c r="M367" s="410" t="b">
        <v>0</v>
      </c>
      <c r="N367" s="410">
        <v>0</v>
      </c>
      <c r="O367" s="472" t="e">
        <f t="shared" si="30"/>
        <v>#DIV/0!</v>
      </c>
      <c r="P367" s="410">
        <f t="shared" si="34"/>
        <v>0</v>
      </c>
      <c r="Q367" s="410" t="e">
        <f t="shared" si="31"/>
        <v>#VALUE!</v>
      </c>
      <c r="R367" s="410">
        <v>1</v>
      </c>
      <c r="S367" s="410" t="str">
        <f t="shared" si="32"/>
        <v>Unclassified? Y/N Out of Order?</v>
      </c>
    </row>
    <row r="368" spans="6:19" x14ac:dyDescent="0.2">
      <c r="F368" s="410" t="b">
        <v>0</v>
      </c>
      <c r="G368" s="416" t="b">
        <f t="shared" si="33"/>
        <v>1</v>
      </c>
      <c r="H368" s="410" t="b">
        <v>0</v>
      </c>
      <c r="I368" s="410" t="b">
        <v>0</v>
      </c>
      <c r="K368" s="410" t="b">
        <v>0</v>
      </c>
      <c r="L368" s="410">
        <v>0</v>
      </c>
      <c r="M368" s="410" t="b">
        <v>0</v>
      </c>
      <c r="N368" s="410">
        <v>0</v>
      </c>
      <c r="O368" s="472" t="e">
        <f t="shared" si="30"/>
        <v>#DIV/0!</v>
      </c>
      <c r="P368" s="410">
        <f t="shared" si="34"/>
        <v>0</v>
      </c>
      <c r="Q368" s="410" t="e">
        <f t="shared" si="31"/>
        <v>#VALUE!</v>
      </c>
      <c r="R368" s="410">
        <v>1</v>
      </c>
      <c r="S368" s="410" t="str">
        <f t="shared" si="32"/>
        <v>Unclassified? Y/N Out of Order?</v>
      </c>
    </row>
    <row r="369" spans="6:19" x14ac:dyDescent="0.2">
      <c r="F369" s="410" t="b">
        <v>0</v>
      </c>
      <c r="G369" s="416" t="b">
        <f t="shared" si="33"/>
        <v>1</v>
      </c>
      <c r="H369" s="410" t="b">
        <v>0</v>
      </c>
      <c r="I369" s="410" t="b">
        <v>0</v>
      </c>
      <c r="K369" s="410" t="b">
        <v>0</v>
      </c>
      <c r="L369" s="410">
        <v>0</v>
      </c>
      <c r="M369" s="410" t="b">
        <v>0</v>
      </c>
      <c r="N369" s="410">
        <v>0</v>
      </c>
      <c r="O369" s="472" t="e">
        <f t="shared" si="30"/>
        <v>#DIV/0!</v>
      </c>
      <c r="P369" s="410">
        <f t="shared" si="34"/>
        <v>0</v>
      </c>
      <c r="Q369" s="410" t="e">
        <f t="shared" si="31"/>
        <v>#VALUE!</v>
      </c>
      <c r="R369" s="410">
        <v>1</v>
      </c>
      <c r="S369" s="410" t="str">
        <f t="shared" si="32"/>
        <v>Unclassified? Y/N Out of Order?</v>
      </c>
    </row>
    <row r="370" spans="6:19" x14ac:dyDescent="0.2">
      <c r="F370" s="410" t="b">
        <v>0</v>
      </c>
      <c r="G370" s="416" t="b">
        <f t="shared" si="33"/>
        <v>1</v>
      </c>
      <c r="H370" s="410" t="b">
        <v>0</v>
      </c>
      <c r="I370" s="410" t="b">
        <v>0</v>
      </c>
      <c r="K370" s="410" t="b">
        <v>0</v>
      </c>
      <c r="L370" s="410">
        <v>0</v>
      </c>
      <c r="M370" s="410" t="b">
        <v>0</v>
      </c>
      <c r="N370" s="410">
        <v>0</v>
      </c>
      <c r="O370" s="472" t="e">
        <f t="shared" si="30"/>
        <v>#DIV/0!</v>
      </c>
      <c r="P370" s="410">
        <f t="shared" si="34"/>
        <v>0</v>
      </c>
      <c r="Q370" s="410" t="e">
        <f t="shared" si="31"/>
        <v>#VALUE!</v>
      </c>
      <c r="R370" s="410">
        <v>1</v>
      </c>
      <c r="S370" s="410" t="str">
        <f t="shared" si="32"/>
        <v>Unclassified? Y/N Out of Order?</v>
      </c>
    </row>
    <row r="371" spans="6:19" x14ac:dyDescent="0.2">
      <c r="F371" s="410" t="b">
        <v>0</v>
      </c>
      <c r="G371" s="416" t="b">
        <f t="shared" si="33"/>
        <v>1</v>
      </c>
      <c r="H371" s="410" t="b">
        <v>0</v>
      </c>
      <c r="I371" s="410" t="b">
        <v>0</v>
      </c>
      <c r="K371" s="410" t="b">
        <v>0</v>
      </c>
      <c r="L371" s="410">
        <v>0</v>
      </c>
      <c r="M371" s="410" t="b">
        <v>0</v>
      </c>
      <c r="N371" s="410">
        <v>0</v>
      </c>
      <c r="O371" s="472" t="e">
        <f t="shared" si="30"/>
        <v>#DIV/0!</v>
      </c>
      <c r="P371" s="410">
        <f t="shared" si="34"/>
        <v>0</v>
      </c>
      <c r="Q371" s="410" t="e">
        <f t="shared" si="31"/>
        <v>#VALUE!</v>
      </c>
      <c r="R371" s="410">
        <v>1</v>
      </c>
      <c r="S371" s="410" t="str">
        <f t="shared" si="32"/>
        <v>Unclassified? Y/N Out of Order?</v>
      </c>
    </row>
    <row r="372" spans="6:19" x14ac:dyDescent="0.2">
      <c r="F372" s="410" t="b">
        <v>0</v>
      </c>
      <c r="G372" s="416" t="b">
        <f t="shared" si="33"/>
        <v>1</v>
      </c>
      <c r="H372" s="410" t="b">
        <v>0</v>
      </c>
      <c r="I372" s="410" t="b">
        <v>0</v>
      </c>
      <c r="K372" s="410" t="b">
        <v>0</v>
      </c>
      <c r="L372" s="410">
        <v>0</v>
      </c>
      <c r="M372" s="410" t="b">
        <v>0</v>
      </c>
      <c r="N372" s="410">
        <v>0</v>
      </c>
      <c r="O372" s="472" t="e">
        <f t="shared" si="30"/>
        <v>#DIV/0!</v>
      </c>
      <c r="P372" s="410">
        <f t="shared" si="34"/>
        <v>0</v>
      </c>
      <c r="Q372" s="410" t="e">
        <f t="shared" si="31"/>
        <v>#VALUE!</v>
      </c>
      <c r="R372" s="410">
        <v>1</v>
      </c>
      <c r="S372" s="410" t="str">
        <f t="shared" si="32"/>
        <v>Unclassified? Y/N Out of Order?</v>
      </c>
    </row>
    <row r="373" spans="6:19" x14ac:dyDescent="0.2">
      <c r="F373" s="410" t="b">
        <v>0</v>
      </c>
      <c r="G373" s="416" t="b">
        <f t="shared" si="33"/>
        <v>1</v>
      </c>
      <c r="H373" s="410" t="b">
        <v>0</v>
      </c>
      <c r="I373" s="410" t="b">
        <v>0</v>
      </c>
      <c r="K373" s="410" t="b">
        <v>0</v>
      </c>
      <c r="L373" s="410">
        <v>0</v>
      </c>
      <c r="M373" s="410" t="b">
        <v>0</v>
      </c>
      <c r="N373" s="410">
        <v>0</v>
      </c>
      <c r="O373" s="472" t="e">
        <f t="shared" si="30"/>
        <v>#DIV/0!</v>
      </c>
      <c r="P373" s="410">
        <f t="shared" si="34"/>
        <v>0</v>
      </c>
      <c r="Q373" s="410" t="e">
        <f t="shared" si="31"/>
        <v>#VALUE!</v>
      </c>
      <c r="R373" s="410">
        <v>1</v>
      </c>
      <c r="S373" s="410" t="str">
        <f t="shared" si="32"/>
        <v>Unclassified? Y/N Out of Order?</v>
      </c>
    </row>
    <row r="374" spans="6:19" x14ac:dyDescent="0.2">
      <c r="F374" s="410" t="b">
        <v>0</v>
      </c>
      <c r="G374" s="416" t="b">
        <f t="shared" si="33"/>
        <v>1</v>
      </c>
      <c r="H374" s="410" t="b">
        <v>0</v>
      </c>
      <c r="I374" s="410" t="b">
        <v>0</v>
      </c>
      <c r="K374" s="410" t="b">
        <v>0</v>
      </c>
      <c r="L374" s="410">
        <v>0</v>
      </c>
      <c r="M374" s="410" t="b">
        <v>0</v>
      </c>
      <c r="N374" s="410">
        <v>0</v>
      </c>
      <c r="O374" s="472" t="e">
        <f t="shared" si="30"/>
        <v>#DIV/0!</v>
      </c>
      <c r="P374" s="410">
        <f t="shared" si="34"/>
        <v>0</v>
      </c>
      <c r="Q374" s="410" t="e">
        <f t="shared" si="31"/>
        <v>#VALUE!</v>
      </c>
      <c r="R374" s="410">
        <v>1</v>
      </c>
      <c r="S374" s="410" t="str">
        <f t="shared" si="32"/>
        <v>Unclassified? Y/N Out of Order?</v>
      </c>
    </row>
    <row r="375" spans="6:19" x14ac:dyDescent="0.2">
      <c r="F375" s="410" t="b">
        <v>0</v>
      </c>
      <c r="G375" s="416" t="b">
        <f t="shared" si="33"/>
        <v>1</v>
      </c>
      <c r="H375" s="410" t="b">
        <v>0</v>
      </c>
      <c r="I375" s="410" t="b">
        <v>0</v>
      </c>
      <c r="K375" s="410" t="b">
        <v>0</v>
      </c>
      <c r="L375" s="410">
        <v>0</v>
      </c>
      <c r="M375" s="410" t="b">
        <v>0</v>
      </c>
      <c r="N375" s="410">
        <v>0</v>
      </c>
      <c r="O375" s="472" t="e">
        <f t="shared" si="30"/>
        <v>#DIV/0!</v>
      </c>
      <c r="P375" s="410">
        <f t="shared" si="34"/>
        <v>0</v>
      </c>
      <c r="Q375" s="410" t="e">
        <f t="shared" si="31"/>
        <v>#VALUE!</v>
      </c>
      <c r="R375" s="410">
        <v>1</v>
      </c>
      <c r="S375" s="410" t="str">
        <f t="shared" si="32"/>
        <v>Unclassified? Y/N Out of Order?</v>
      </c>
    </row>
    <row r="376" spans="6:19" x14ac:dyDescent="0.2">
      <c r="F376" s="410" t="b">
        <v>0</v>
      </c>
      <c r="G376" s="416" t="b">
        <f t="shared" si="33"/>
        <v>1</v>
      </c>
      <c r="H376" s="410" t="b">
        <v>0</v>
      </c>
      <c r="I376" s="410" t="b">
        <v>0</v>
      </c>
      <c r="K376" s="410" t="b">
        <v>0</v>
      </c>
      <c r="L376" s="410">
        <v>0</v>
      </c>
      <c r="M376" s="410" t="b">
        <v>0</v>
      </c>
      <c r="N376" s="410">
        <v>0</v>
      </c>
      <c r="O376" s="472" t="e">
        <f t="shared" si="30"/>
        <v>#DIV/0!</v>
      </c>
      <c r="P376" s="410">
        <f t="shared" si="34"/>
        <v>0</v>
      </c>
      <c r="Q376" s="410" t="e">
        <f t="shared" si="31"/>
        <v>#VALUE!</v>
      </c>
      <c r="R376" s="410">
        <v>1</v>
      </c>
      <c r="S376" s="410" t="str">
        <f t="shared" si="32"/>
        <v>Unclassified? Y/N Out of Order?</v>
      </c>
    </row>
    <row r="377" spans="6:19" x14ac:dyDescent="0.2">
      <c r="F377" s="410" t="b">
        <v>0</v>
      </c>
      <c r="G377" s="416" t="b">
        <f t="shared" si="33"/>
        <v>1</v>
      </c>
      <c r="H377" s="410" t="b">
        <v>0</v>
      </c>
      <c r="I377" s="410" t="b">
        <v>0</v>
      </c>
      <c r="K377" s="410" t="b">
        <v>0</v>
      </c>
      <c r="L377" s="410">
        <v>0</v>
      </c>
      <c r="M377" s="410" t="b">
        <v>0</v>
      </c>
      <c r="N377" s="410">
        <v>0</v>
      </c>
      <c r="O377" s="472" t="e">
        <f t="shared" si="30"/>
        <v>#DIV/0!</v>
      </c>
      <c r="P377" s="410">
        <f t="shared" si="34"/>
        <v>0</v>
      </c>
      <c r="Q377" s="410" t="e">
        <f t="shared" si="31"/>
        <v>#VALUE!</v>
      </c>
      <c r="R377" s="410">
        <v>1</v>
      </c>
      <c r="S377" s="410" t="str">
        <f t="shared" si="32"/>
        <v>Unclassified? Y/N Out of Order?</v>
      </c>
    </row>
    <row r="378" spans="6:19" x14ac:dyDescent="0.2">
      <c r="F378" s="410" t="b">
        <v>0</v>
      </c>
      <c r="G378" s="416" t="b">
        <f t="shared" si="33"/>
        <v>1</v>
      </c>
      <c r="H378" s="410" t="b">
        <v>0</v>
      </c>
      <c r="I378" s="410" t="b">
        <v>0</v>
      </c>
      <c r="K378" s="410" t="b">
        <v>0</v>
      </c>
      <c r="L378" s="410">
        <v>0</v>
      </c>
      <c r="M378" s="410" t="b">
        <v>0</v>
      </c>
      <c r="N378" s="410">
        <v>0</v>
      </c>
      <c r="O378" s="472" t="e">
        <f t="shared" si="30"/>
        <v>#DIV/0!</v>
      </c>
      <c r="P378" s="410">
        <f t="shared" si="34"/>
        <v>0</v>
      </c>
      <c r="Q378" s="410" t="e">
        <f t="shared" si="31"/>
        <v>#VALUE!</v>
      </c>
      <c r="R378" s="410">
        <v>1</v>
      </c>
      <c r="S378" s="410" t="str">
        <f t="shared" si="32"/>
        <v>Unclassified? Y/N Out of Order?</v>
      </c>
    </row>
    <row r="379" spans="6:19" x14ac:dyDescent="0.2">
      <c r="F379" s="410" t="b">
        <v>0</v>
      </c>
      <c r="G379" s="416" t="b">
        <f t="shared" si="33"/>
        <v>1</v>
      </c>
      <c r="H379" s="410" t="b">
        <v>0</v>
      </c>
      <c r="I379" s="410" t="b">
        <v>0</v>
      </c>
      <c r="K379" s="410" t="b">
        <v>0</v>
      </c>
      <c r="L379" s="410">
        <v>0</v>
      </c>
      <c r="M379" s="410" t="b">
        <v>0</v>
      </c>
      <c r="N379" s="410">
        <v>0</v>
      </c>
      <c r="O379" s="472" t="e">
        <f t="shared" si="30"/>
        <v>#DIV/0!</v>
      </c>
      <c r="P379" s="410">
        <f t="shared" si="34"/>
        <v>0</v>
      </c>
      <c r="Q379" s="410" t="e">
        <f t="shared" si="31"/>
        <v>#VALUE!</v>
      </c>
      <c r="R379" s="410">
        <v>1</v>
      </c>
      <c r="S379" s="410" t="str">
        <f t="shared" si="32"/>
        <v>Unclassified? Y/N Out of Order?</v>
      </c>
    </row>
    <row r="380" spans="6:19" x14ac:dyDescent="0.2">
      <c r="F380" s="410" t="b">
        <v>0</v>
      </c>
      <c r="G380" s="416" t="b">
        <f t="shared" si="33"/>
        <v>1</v>
      </c>
      <c r="H380" s="410" t="b">
        <v>0</v>
      </c>
      <c r="I380" s="410" t="b">
        <v>0</v>
      </c>
      <c r="K380" s="410" t="b">
        <v>0</v>
      </c>
      <c r="L380" s="410">
        <v>0</v>
      </c>
      <c r="M380" s="410" t="b">
        <v>0</v>
      </c>
      <c r="N380" s="410">
        <v>0</v>
      </c>
      <c r="O380" s="472" t="e">
        <f t="shared" si="30"/>
        <v>#DIV/0!</v>
      </c>
      <c r="P380" s="410">
        <f t="shared" si="34"/>
        <v>0</v>
      </c>
      <c r="Q380" s="410" t="e">
        <f t="shared" si="31"/>
        <v>#VALUE!</v>
      </c>
      <c r="R380" s="410">
        <v>1</v>
      </c>
      <c r="S380" s="410" t="str">
        <f t="shared" si="32"/>
        <v>Unclassified? Y/N Out of Order?</v>
      </c>
    </row>
    <row r="381" spans="6:19" x14ac:dyDescent="0.2">
      <c r="F381" s="410" t="b">
        <v>0</v>
      </c>
      <c r="G381" s="416" t="b">
        <f t="shared" si="33"/>
        <v>1</v>
      </c>
      <c r="H381" s="410" t="b">
        <v>0</v>
      </c>
      <c r="I381" s="410" t="b">
        <v>0</v>
      </c>
      <c r="K381" s="410" t="b">
        <v>0</v>
      </c>
      <c r="L381" s="410">
        <v>0</v>
      </c>
      <c r="M381" s="410" t="b">
        <v>0</v>
      </c>
      <c r="N381" s="410">
        <v>0</v>
      </c>
      <c r="O381" s="472" t="e">
        <f t="shared" si="30"/>
        <v>#DIV/0!</v>
      </c>
      <c r="P381" s="410">
        <f t="shared" si="34"/>
        <v>0</v>
      </c>
      <c r="Q381" s="410" t="e">
        <f t="shared" si="31"/>
        <v>#VALUE!</v>
      </c>
      <c r="R381" s="410">
        <v>1</v>
      </c>
      <c r="S381" s="410" t="str">
        <f t="shared" si="32"/>
        <v>Unclassified? Y/N Out of Order?</v>
      </c>
    </row>
    <row r="382" spans="6:19" x14ac:dyDescent="0.2">
      <c r="F382" s="410" t="b">
        <v>0</v>
      </c>
      <c r="G382" s="416" t="b">
        <f t="shared" si="33"/>
        <v>1</v>
      </c>
      <c r="H382" s="410" t="b">
        <v>0</v>
      </c>
      <c r="I382" s="410" t="b">
        <v>0</v>
      </c>
      <c r="K382" s="410" t="b">
        <v>0</v>
      </c>
      <c r="L382" s="410">
        <v>0</v>
      </c>
      <c r="M382" s="410" t="b">
        <v>0</v>
      </c>
      <c r="N382" s="410">
        <v>0</v>
      </c>
      <c r="O382" s="472" t="e">
        <f t="shared" si="30"/>
        <v>#DIV/0!</v>
      </c>
      <c r="P382" s="410">
        <f t="shared" si="34"/>
        <v>0</v>
      </c>
      <c r="Q382" s="410" t="e">
        <f t="shared" si="31"/>
        <v>#VALUE!</v>
      </c>
      <c r="R382" s="410">
        <v>1</v>
      </c>
      <c r="S382" s="410" t="str">
        <f t="shared" si="32"/>
        <v>Unclassified? Y/N Out of Order?</v>
      </c>
    </row>
    <row r="383" spans="6:19" x14ac:dyDescent="0.2">
      <c r="F383" s="410" t="b">
        <v>0</v>
      </c>
      <c r="G383" s="416" t="b">
        <f t="shared" si="33"/>
        <v>1</v>
      </c>
      <c r="H383" s="410" t="b">
        <v>0</v>
      </c>
      <c r="I383" s="410" t="b">
        <v>0</v>
      </c>
      <c r="K383" s="410" t="b">
        <v>0</v>
      </c>
      <c r="L383" s="410">
        <v>0</v>
      </c>
      <c r="M383" s="410" t="b">
        <v>0</v>
      </c>
      <c r="N383" s="410">
        <v>0</v>
      </c>
      <c r="O383" s="472" t="e">
        <f t="shared" si="30"/>
        <v>#DIV/0!</v>
      </c>
      <c r="P383" s="410">
        <f t="shared" si="34"/>
        <v>0</v>
      </c>
      <c r="Q383" s="410" t="e">
        <f t="shared" si="31"/>
        <v>#VALUE!</v>
      </c>
      <c r="R383" s="410">
        <v>1</v>
      </c>
      <c r="S383" s="410" t="str">
        <f t="shared" si="32"/>
        <v>Unclassified? Y/N Out of Order?</v>
      </c>
    </row>
    <row r="384" spans="6:19" x14ac:dyDescent="0.2">
      <c r="F384" s="410" t="b">
        <v>0</v>
      </c>
      <c r="G384" s="416" t="b">
        <f t="shared" si="33"/>
        <v>1</v>
      </c>
      <c r="H384" s="410" t="b">
        <v>0</v>
      </c>
      <c r="I384" s="410" t="b">
        <v>0</v>
      </c>
      <c r="K384" s="410" t="b">
        <v>0</v>
      </c>
      <c r="L384" s="410">
        <v>0</v>
      </c>
      <c r="M384" s="410" t="b">
        <v>0</v>
      </c>
      <c r="N384" s="410">
        <v>0</v>
      </c>
      <c r="O384" s="472" t="e">
        <f t="shared" si="30"/>
        <v>#DIV/0!</v>
      </c>
      <c r="P384" s="410">
        <f t="shared" si="34"/>
        <v>0</v>
      </c>
      <c r="Q384" s="410" t="e">
        <f t="shared" si="31"/>
        <v>#VALUE!</v>
      </c>
      <c r="R384" s="410">
        <v>1</v>
      </c>
      <c r="S384" s="410" t="str">
        <f t="shared" si="32"/>
        <v>Unclassified? Y/N Out of Order?</v>
      </c>
    </row>
    <row r="385" spans="6:19" x14ac:dyDescent="0.2">
      <c r="F385" s="410" t="b">
        <v>0</v>
      </c>
      <c r="G385" s="416" t="b">
        <f t="shared" si="33"/>
        <v>1</v>
      </c>
      <c r="H385" s="410" t="b">
        <v>0</v>
      </c>
      <c r="I385" s="410" t="b">
        <v>0</v>
      </c>
      <c r="K385" s="410" t="b">
        <v>0</v>
      </c>
      <c r="L385" s="410">
        <v>0</v>
      </c>
      <c r="M385" s="410" t="b">
        <v>0</v>
      </c>
      <c r="N385" s="410">
        <v>0</v>
      </c>
      <c r="O385" s="472" t="e">
        <f t="shared" si="30"/>
        <v>#DIV/0!</v>
      </c>
      <c r="P385" s="410">
        <f t="shared" si="34"/>
        <v>0</v>
      </c>
      <c r="Q385" s="410" t="e">
        <f t="shared" si="31"/>
        <v>#VALUE!</v>
      </c>
      <c r="R385" s="410">
        <v>1</v>
      </c>
      <c r="S385" s="410" t="str">
        <f t="shared" si="32"/>
        <v>Unclassified? Y/N Out of Order?</v>
      </c>
    </row>
    <row r="386" spans="6:19" x14ac:dyDescent="0.2">
      <c r="F386" s="410" t="b">
        <v>0</v>
      </c>
      <c r="G386" s="416" t="b">
        <f t="shared" si="33"/>
        <v>1</v>
      </c>
      <c r="H386" s="410" t="b">
        <v>0</v>
      </c>
      <c r="I386" s="410" t="b">
        <v>0</v>
      </c>
      <c r="K386" s="410" t="b">
        <v>0</v>
      </c>
      <c r="L386" s="410">
        <v>0</v>
      </c>
      <c r="M386" s="410" t="b">
        <v>0</v>
      </c>
      <c r="N386" s="410">
        <v>0</v>
      </c>
      <c r="O386" s="472" t="e">
        <f t="shared" si="30"/>
        <v>#DIV/0!</v>
      </c>
      <c r="P386" s="410">
        <f t="shared" si="34"/>
        <v>0</v>
      </c>
      <c r="Q386" s="410" t="e">
        <f t="shared" si="31"/>
        <v>#VALUE!</v>
      </c>
      <c r="R386" s="410">
        <v>1</v>
      </c>
      <c r="S386" s="410" t="str">
        <f t="shared" si="32"/>
        <v>Unclassified? Y/N Out of Order?</v>
      </c>
    </row>
    <row r="387" spans="6:19" x14ac:dyDescent="0.2">
      <c r="F387" s="410" t="b">
        <v>0</v>
      </c>
      <c r="G387" s="416" t="b">
        <f t="shared" si="33"/>
        <v>1</v>
      </c>
      <c r="H387" s="410" t="b">
        <v>0</v>
      </c>
      <c r="I387" s="410" t="b">
        <v>0</v>
      </c>
      <c r="K387" s="410" t="b">
        <v>0</v>
      </c>
      <c r="L387" s="410">
        <v>0</v>
      </c>
      <c r="M387" s="410" t="b">
        <v>0</v>
      </c>
      <c r="N387" s="410">
        <v>0</v>
      </c>
      <c r="O387" s="472" t="e">
        <f t="shared" si="30"/>
        <v>#DIV/0!</v>
      </c>
      <c r="P387" s="410">
        <f t="shared" si="34"/>
        <v>0</v>
      </c>
      <c r="Q387" s="410" t="e">
        <f t="shared" si="31"/>
        <v>#VALUE!</v>
      </c>
      <c r="R387" s="410">
        <v>1</v>
      </c>
      <c r="S387" s="410" t="str">
        <f t="shared" si="32"/>
        <v>Unclassified? Y/N Out of Order?</v>
      </c>
    </row>
    <row r="388" spans="6:19" x14ac:dyDescent="0.2">
      <c r="F388" s="410" t="b">
        <v>0</v>
      </c>
      <c r="G388" s="416" t="b">
        <f t="shared" si="33"/>
        <v>1</v>
      </c>
      <c r="H388" s="410" t="b">
        <v>0</v>
      </c>
      <c r="I388" s="410" t="b">
        <v>0</v>
      </c>
      <c r="K388" s="410" t="b">
        <v>0</v>
      </c>
      <c r="L388" s="410">
        <v>0</v>
      </c>
      <c r="M388" s="410" t="b">
        <v>0</v>
      </c>
      <c r="N388" s="410">
        <v>0</v>
      </c>
      <c r="O388" s="472" t="e">
        <f t="shared" si="30"/>
        <v>#DIV/0!</v>
      </c>
      <c r="P388" s="410">
        <f t="shared" si="34"/>
        <v>0</v>
      </c>
      <c r="Q388" s="410" t="e">
        <f t="shared" si="31"/>
        <v>#VALUE!</v>
      </c>
      <c r="R388" s="410">
        <v>1</v>
      </c>
      <c r="S388" s="410" t="str">
        <f t="shared" si="32"/>
        <v>Unclassified? Y/N Out of Order?</v>
      </c>
    </row>
    <row r="389" spans="6:19" x14ac:dyDescent="0.2">
      <c r="F389" s="410" t="b">
        <v>0</v>
      </c>
      <c r="G389" s="416" t="b">
        <f t="shared" si="33"/>
        <v>1</v>
      </c>
      <c r="H389" s="410" t="b">
        <v>0</v>
      </c>
      <c r="I389" s="410" t="b">
        <v>0</v>
      </c>
      <c r="K389" s="410" t="b">
        <v>0</v>
      </c>
      <c r="L389" s="410">
        <v>0</v>
      </c>
      <c r="M389" s="410" t="b">
        <v>0</v>
      </c>
      <c r="N389" s="410">
        <v>0</v>
      </c>
      <c r="O389" s="472" t="e">
        <f t="shared" si="30"/>
        <v>#DIV/0!</v>
      </c>
      <c r="P389" s="410">
        <f t="shared" si="34"/>
        <v>0</v>
      </c>
      <c r="Q389" s="410" t="e">
        <f t="shared" si="31"/>
        <v>#VALUE!</v>
      </c>
      <c r="R389" s="410">
        <v>1</v>
      </c>
      <c r="S389" s="410" t="str">
        <f t="shared" si="32"/>
        <v>Unclassified? Y/N Out of Order?</v>
      </c>
    </row>
    <row r="390" spans="6:19" x14ac:dyDescent="0.2">
      <c r="F390" s="410" t="b">
        <v>0</v>
      </c>
      <c r="G390" s="416" t="b">
        <f t="shared" si="33"/>
        <v>1</v>
      </c>
      <c r="H390" s="410" t="b">
        <v>0</v>
      </c>
      <c r="I390" s="410" t="b">
        <v>0</v>
      </c>
      <c r="K390" s="410" t="b">
        <v>0</v>
      </c>
      <c r="L390" s="410">
        <v>0</v>
      </c>
      <c r="M390" s="410" t="b">
        <v>0</v>
      </c>
      <c r="N390" s="410">
        <v>0</v>
      </c>
      <c r="O390" s="472" t="e">
        <f t="shared" si="30"/>
        <v>#DIV/0!</v>
      </c>
      <c r="P390" s="410">
        <f t="shared" si="34"/>
        <v>0</v>
      </c>
      <c r="Q390" s="410" t="e">
        <f t="shared" si="31"/>
        <v>#VALUE!</v>
      </c>
      <c r="R390" s="410">
        <v>1</v>
      </c>
      <c r="S390" s="410" t="str">
        <f t="shared" si="32"/>
        <v>Unclassified? Y/N Out of Order?</v>
      </c>
    </row>
    <row r="391" spans="6:19" x14ac:dyDescent="0.2">
      <c r="F391" s="410" t="b">
        <v>0</v>
      </c>
      <c r="G391" s="416" t="b">
        <f t="shared" si="33"/>
        <v>1</v>
      </c>
      <c r="H391" s="410" t="b">
        <v>0</v>
      </c>
      <c r="I391" s="410" t="b">
        <v>0</v>
      </c>
      <c r="K391" s="410" t="b">
        <v>0</v>
      </c>
      <c r="L391" s="410">
        <v>0</v>
      </c>
      <c r="M391" s="410" t="b">
        <v>0</v>
      </c>
      <c r="N391" s="410">
        <v>0</v>
      </c>
      <c r="O391" s="472" t="e">
        <f t="shared" si="30"/>
        <v>#DIV/0!</v>
      </c>
      <c r="P391" s="410">
        <f t="shared" si="34"/>
        <v>0</v>
      </c>
      <c r="Q391" s="410" t="e">
        <f t="shared" si="31"/>
        <v>#VALUE!</v>
      </c>
      <c r="R391" s="410">
        <v>1</v>
      </c>
      <c r="S391" s="410" t="str">
        <f t="shared" si="32"/>
        <v>Unclassified? Y/N Out of Order?</v>
      </c>
    </row>
    <row r="392" spans="6:19" x14ac:dyDescent="0.2">
      <c r="F392" s="410" t="b">
        <v>0</v>
      </c>
      <c r="G392" s="416" t="b">
        <f t="shared" si="33"/>
        <v>1</v>
      </c>
      <c r="H392" s="410" t="b">
        <v>0</v>
      </c>
      <c r="I392" s="410" t="b">
        <v>0</v>
      </c>
      <c r="K392" s="410" t="b">
        <v>0</v>
      </c>
      <c r="L392" s="410">
        <v>0</v>
      </c>
      <c r="M392" s="410" t="b">
        <v>0</v>
      </c>
      <c r="N392" s="410">
        <v>0</v>
      </c>
      <c r="O392" s="472" t="e">
        <f t="shared" si="30"/>
        <v>#DIV/0!</v>
      </c>
      <c r="P392" s="410">
        <f t="shared" si="34"/>
        <v>0</v>
      </c>
      <c r="Q392" s="410" t="e">
        <f t="shared" si="31"/>
        <v>#VALUE!</v>
      </c>
      <c r="R392" s="410">
        <v>1</v>
      </c>
      <c r="S392" s="410" t="str">
        <f t="shared" si="32"/>
        <v>Unclassified? Y/N Out of Order?</v>
      </c>
    </row>
    <row r="393" spans="6:19" x14ac:dyDescent="0.2">
      <c r="F393" s="410" t="b">
        <v>0</v>
      </c>
      <c r="G393" s="416" t="b">
        <f t="shared" si="33"/>
        <v>1</v>
      </c>
      <c r="H393" s="410" t="b">
        <v>0</v>
      </c>
      <c r="I393" s="410" t="b">
        <v>0</v>
      </c>
      <c r="K393" s="410" t="b">
        <v>0</v>
      </c>
      <c r="L393" s="410">
        <v>0</v>
      </c>
      <c r="M393" s="410" t="b">
        <v>0</v>
      </c>
      <c r="N393" s="410">
        <v>0</v>
      </c>
      <c r="O393" s="472" t="e">
        <f t="shared" si="30"/>
        <v>#DIV/0!</v>
      </c>
      <c r="P393" s="410">
        <f t="shared" si="34"/>
        <v>0</v>
      </c>
      <c r="Q393" s="410" t="e">
        <f t="shared" si="31"/>
        <v>#VALUE!</v>
      </c>
      <c r="R393" s="410">
        <v>1</v>
      </c>
      <c r="S393" s="410" t="str">
        <f t="shared" si="32"/>
        <v>Unclassified? Y/N Out of Order?</v>
      </c>
    </row>
    <row r="394" spans="6:19" x14ac:dyDescent="0.2">
      <c r="F394" s="410" t="b">
        <v>0</v>
      </c>
      <c r="G394" s="416" t="b">
        <f t="shared" si="33"/>
        <v>1</v>
      </c>
      <c r="H394" s="410" t="b">
        <v>0</v>
      </c>
      <c r="I394" s="410" t="b">
        <v>0</v>
      </c>
      <c r="K394" s="410" t="b">
        <v>0</v>
      </c>
      <c r="L394" s="410">
        <v>0</v>
      </c>
      <c r="M394" s="410" t="b">
        <v>0</v>
      </c>
      <c r="N394" s="410">
        <v>0</v>
      </c>
      <c r="O394" s="472" t="e">
        <f t="shared" ref="O394:O457" si="35">SUM(IF(I394 = 1, 1, 0) * J394, IF(K394 = 1, 1, 0) * L394, IF(M394 = 1, 1, 0) * N394) / P394</f>
        <v>#DIV/0!</v>
      </c>
      <c r="P394" s="410">
        <f t="shared" si="34"/>
        <v>0</v>
      </c>
      <c r="Q394" s="410" t="e">
        <f t="shared" ref="Q394:Q457" si="36">SUM(IF(I394 = 1, 1, 0) * J394, IF(K394 = 1, 1, 0) * L394, IF(M394 = 1, 1, 0) * N394) + " / " + P394</f>
        <v>#VALUE!</v>
      </c>
      <c r="R394" s="410">
        <v>1</v>
      </c>
      <c r="S394" s="410" t="str">
        <f t="shared" ref="S394:S457" si="37">IF(AND(G394= 1, H394 = 0, I394= 0, K394= 0, M394= 0), "1. Not Yet Tested", IF(AND(G394= 0, H394 = 1, I394= 0, K394= 0, M394= 0), "2. Ready for Testing", IF(AND(G394= 0, H394 = 1, I394= 1, K394= 0, M394= 0), "3. Test/Task Complete", IF(AND(G394= 0, H394 = 1, I394= 1, K394= 1, M394= 0), "4. Sheet Complete &amp; Uploaded to Svr.", IF(AND(G394= 0, H394 = 1, I394= 1, K394= 1, M394= 1), "5. Sheet Ready for Report", "Unclassified? Y/N Out of Order?")))))</f>
        <v>Unclassified? Y/N Out of Order?</v>
      </c>
    </row>
    <row r="395" spans="6:19" x14ac:dyDescent="0.2">
      <c r="F395" s="410" t="b">
        <v>0</v>
      </c>
      <c r="G395" s="416" t="b">
        <f t="shared" ref="G395:G458" si="38">NOT(H395)</f>
        <v>1</v>
      </c>
      <c r="H395" s="410" t="b">
        <v>0</v>
      </c>
      <c r="I395" s="410" t="b">
        <v>0</v>
      </c>
      <c r="K395" s="410" t="b">
        <v>0</v>
      </c>
      <c r="L395" s="410">
        <v>0</v>
      </c>
      <c r="M395" s="410" t="b">
        <v>0</v>
      </c>
      <c r="N395" s="410">
        <v>0</v>
      </c>
      <c r="O395" s="472" t="e">
        <f t="shared" si="35"/>
        <v>#DIV/0!</v>
      </c>
      <c r="P395" s="410">
        <f t="shared" si="34"/>
        <v>0</v>
      </c>
      <c r="Q395" s="410" t="e">
        <f t="shared" si="36"/>
        <v>#VALUE!</v>
      </c>
      <c r="R395" s="410">
        <v>1</v>
      </c>
      <c r="S395" s="410" t="str">
        <f t="shared" si="37"/>
        <v>Unclassified? Y/N Out of Order?</v>
      </c>
    </row>
    <row r="396" spans="6:19" x14ac:dyDescent="0.2">
      <c r="F396" s="410" t="b">
        <v>0</v>
      </c>
      <c r="G396" s="416" t="b">
        <f t="shared" si="38"/>
        <v>1</v>
      </c>
      <c r="H396" s="410" t="b">
        <v>0</v>
      </c>
      <c r="I396" s="410" t="b">
        <v>0</v>
      </c>
      <c r="K396" s="410" t="b">
        <v>0</v>
      </c>
      <c r="L396" s="410">
        <v>0</v>
      </c>
      <c r="M396" s="410" t="b">
        <v>0</v>
      </c>
      <c r="N396" s="410">
        <v>0</v>
      </c>
      <c r="O396" s="472" t="e">
        <f t="shared" si="35"/>
        <v>#DIV/0!</v>
      </c>
      <c r="P396" s="410">
        <f t="shared" si="34"/>
        <v>0</v>
      </c>
      <c r="Q396" s="410" t="e">
        <f t="shared" si="36"/>
        <v>#VALUE!</v>
      </c>
      <c r="R396" s="410">
        <v>1</v>
      </c>
      <c r="S396" s="410" t="str">
        <f t="shared" si="37"/>
        <v>Unclassified? Y/N Out of Order?</v>
      </c>
    </row>
    <row r="397" spans="6:19" x14ac:dyDescent="0.2">
      <c r="F397" s="410" t="b">
        <v>0</v>
      </c>
      <c r="G397" s="416" t="b">
        <f t="shared" si="38"/>
        <v>1</v>
      </c>
      <c r="H397" s="410" t="b">
        <v>0</v>
      </c>
      <c r="I397" s="410" t="b">
        <v>0</v>
      </c>
      <c r="K397" s="410" t="b">
        <v>0</v>
      </c>
      <c r="L397" s="410">
        <v>0</v>
      </c>
      <c r="M397" s="410" t="b">
        <v>0</v>
      </c>
      <c r="N397" s="410">
        <v>0</v>
      </c>
      <c r="O397" s="472" t="e">
        <f t="shared" si="35"/>
        <v>#DIV/0!</v>
      </c>
      <c r="P397" s="410">
        <f t="shared" ref="P397:P460" si="39">SUM(J397, L397, N397)</f>
        <v>0</v>
      </c>
      <c r="Q397" s="410" t="e">
        <f t="shared" si="36"/>
        <v>#VALUE!</v>
      </c>
      <c r="R397" s="410">
        <v>1</v>
      </c>
      <c r="S397" s="410" t="str">
        <f t="shared" si="37"/>
        <v>Unclassified? Y/N Out of Order?</v>
      </c>
    </row>
    <row r="398" spans="6:19" x14ac:dyDescent="0.2">
      <c r="F398" s="410" t="b">
        <v>0</v>
      </c>
      <c r="G398" s="416" t="b">
        <f t="shared" si="38"/>
        <v>1</v>
      </c>
      <c r="H398" s="410" t="b">
        <v>0</v>
      </c>
      <c r="I398" s="410" t="b">
        <v>0</v>
      </c>
      <c r="K398" s="410" t="b">
        <v>0</v>
      </c>
      <c r="L398" s="410">
        <v>0</v>
      </c>
      <c r="M398" s="410" t="b">
        <v>0</v>
      </c>
      <c r="N398" s="410">
        <v>0</v>
      </c>
      <c r="O398" s="472" t="e">
        <f t="shared" si="35"/>
        <v>#DIV/0!</v>
      </c>
      <c r="P398" s="410">
        <f t="shared" si="39"/>
        <v>0</v>
      </c>
      <c r="Q398" s="410" t="e">
        <f t="shared" si="36"/>
        <v>#VALUE!</v>
      </c>
      <c r="R398" s="410">
        <v>1</v>
      </c>
      <c r="S398" s="410" t="str">
        <f t="shared" si="37"/>
        <v>Unclassified? Y/N Out of Order?</v>
      </c>
    </row>
    <row r="399" spans="6:19" x14ac:dyDescent="0.2">
      <c r="F399" s="410" t="b">
        <v>0</v>
      </c>
      <c r="G399" s="416" t="b">
        <f t="shared" si="38"/>
        <v>1</v>
      </c>
      <c r="H399" s="410" t="b">
        <v>0</v>
      </c>
      <c r="I399" s="410" t="b">
        <v>0</v>
      </c>
      <c r="K399" s="410" t="b">
        <v>0</v>
      </c>
      <c r="L399" s="410">
        <v>0</v>
      </c>
      <c r="M399" s="410" t="b">
        <v>0</v>
      </c>
      <c r="N399" s="410">
        <v>0</v>
      </c>
      <c r="O399" s="472" t="e">
        <f t="shared" si="35"/>
        <v>#DIV/0!</v>
      </c>
      <c r="P399" s="410">
        <f t="shared" si="39"/>
        <v>0</v>
      </c>
      <c r="Q399" s="410" t="e">
        <f t="shared" si="36"/>
        <v>#VALUE!</v>
      </c>
      <c r="R399" s="410">
        <v>1</v>
      </c>
      <c r="S399" s="410" t="str">
        <f t="shared" si="37"/>
        <v>Unclassified? Y/N Out of Order?</v>
      </c>
    </row>
    <row r="400" spans="6:19" x14ac:dyDescent="0.2">
      <c r="F400" s="410" t="b">
        <v>0</v>
      </c>
      <c r="G400" s="416" t="b">
        <f t="shared" si="38"/>
        <v>1</v>
      </c>
      <c r="H400" s="410" t="b">
        <v>0</v>
      </c>
      <c r="I400" s="410" t="b">
        <v>0</v>
      </c>
      <c r="K400" s="410" t="b">
        <v>0</v>
      </c>
      <c r="L400" s="410">
        <v>0</v>
      </c>
      <c r="M400" s="410" t="b">
        <v>0</v>
      </c>
      <c r="N400" s="410">
        <v>0</v>
      </c>
      <c r="O400" s="472" t="e">
        <f t="shared" si="35"/>
        <v>#DIV/0!</v>
      </c>
      <c r="P400" s="410">
        <f t="shared" si="39"/>
        <v>0</v>
      </c>
      <c r="Q400" s="410" t="e">
        <f t="shared" si="36"/>
        <v>#VALUE!</v>
      </c>
      <c r="R400" s="410">
        <v>1</v>
      </c>
      <c r="S400" s="410" t="str">
        <f t="shared" si="37"/>
        <v>Unclassified? Y/N Out of Order?</v>
      </c>
    </row>
    <row r="401" spans="6:19" x14ac:dyDescent="0.2">
      <c r="F401" s="410" t="b">
        <v>0</v>
      </c>
      <c r="G401" s="416" t="b">
        <f t="shared" si="38"/>
        <v>1</v>
      </c>
      <c r="H401" s="410" t="b">
        <v>0</v>
      </c>
      <c r="I401" s="410" t="b">
        <v>0</v>
      </c>
      <c r="K401" s="410" t="b">
        <v>0</v>
      </c>
      <c r="L401" s="410">
        <v>0</v>
      </c>
      <c r="M401" s="410" t="b">
        <v>0</v>
      </c>
      <c r="N401" s="410">
        <v>0</v>
      </c>
      <c r="O401" s="472" t="e">
        <f t="shared" si="35"/>
        <v>#DIV/0!</v>
      </c>
      <c r="P401" s="410">
        <f t="shared" si="39"/>
        <v>0</v>
      </c>
      <c r="Q401" s="410" t="e">
        <f t="shared" si="36"/>
        <v>#VALUE!</v>
      </c>
      <c r="R401" s="410">
        <v>1</v>
      </c>
      <c r="S401" s="410" t="str">
        <f t="shared" si="37"/>
        <v>Unclassified? Y/N Out of Order?</v>
      </c>
    </row>
    <row r="402" spans="6:19" x14ac:dyDescent="0.2">
      <c r="F402" s="410" t="b">
        <v>0</v>
      </c>
      <c r="G402" s="416" t="b">
        <f t="shared" si="38"/>
        <v>1</v>
      </c>
      <c r="H402" s="410" t="b">
        <v>0</v>
      </c>
      <c r="I402" s="410" t="b">
        <v>0</v>
      </c>
      <c r="K402" s="410" t="b">
        <v>0</v>
      </c>
      <c r="L402" s="410">
        <v>0</v>
      </c>
      <c r="M402" s="410" t="b">
        <v>0</v>
      </c>
      <c r="N402" s="410">
        <v>0</v>
      </c>
      <c r="O402" s="472" t="e">
        <f t="shared" si="35"/>
        <v>#DIV/0!</v>
      </c>
      <c r="P402" s="410">
        <f t="shared" si="39"/>
        <v>0</v>
      </c>
      <c r="Q402" s="410" t="e">
        <f t="shared" si="36"/>
        <v>#VALUE!</v>
      </c>
      <c r="R402" s="410">
        <v>1</v>
      </c>
      <c r="S402" s="410" t="str">
        <f t="shared" si="37"/>
        <v>Unclassified? Y/N Out of Order?</v>
      </c>
    </row>
    <row r="403" spans="6:19" x14ac:dyDescent="0.2">
      <c r="F403" s="410" t="b">
        <v>0</v>
      </c>
      <c r="G403" s="416" t="b">
        <f t="shared" si="38"/>
        <v>1</v>
      </c>
      <c r="H403" s="410" t="b">
        <v>0</v>
      </c>
      <c r="I403" s="410" t="b">
        <v>0</v>
      </c>
      <c r="K403" s="410" t="b">
        <v>0</v>
      </c>
      <c r="L403" s="410">
        <v>0</v>
      </c>
      <c r="M403" s="410" t="b">
        <v>0</v>
      </c>
      <c r="N403" s="410">
        <v>0</v>
      </c>
      <c r="O403" s="472" t="e">
        <f t="shared" si="35"/>
        <v>#DIV/0!</v>
      </c>
      <c r="P403" s="410">
        <f t="shared" si="39"/>
        <v>0</v>
      </c>
      <c r="Q403" s="410" t="e">
        <f t="shared" si="36"/>
        <v>#VALUE!</v>
      </c>
      <c r="R403" s="410">
        <v>1</v>
      </c>
      <c r="S403" s="410" t="str">
        <f t="shared" si="37"/>
        <v>Unclassified? Y/N Out of Order?</v>
      </c>
    </row>
    <row r="404" spans="6:19" x14ac:dyDescent="0.2">
      <c r="F404" s="410" t="b">
        <v>0</v>
      </c>
      <c r="G404" s="416" t="b">
        <f t="shared" si="38"/>
        <v>1</v>
      </c>
      <c r="H404" s="410" t="b">
        <v>0</v>
      </c>
      <c r="I404" s="410" t="b">
        <v>0</v>
      </c>
      <c r="K404" s="410" t="b">
        <v>0</v>
      </c>
      <c r="L404" s="410">
        <v>0</v>
      </c>
      <c r="M404" s="410" t="b">
        <v>0</v>
      </c>
      <c r="N404" s="410">
        <v>0</v>
      </c>
      <c r="O404" s="472" t="e">
        <f t="shared" si="35"/>
        <v>#DIV/0!</v>
      </c>
      <c r="P404" s="410">
        <f t="shared" si="39"/>
        <v>0</v>
      </c>
      <c r="Q404" s="410" t="e">
        <f t="shared" si="36"/>
        <v>#VALUE!</v>
      </c>
      <c r="R404" s="410">
        <v>1</v>
      </c>
      <c r="S404" s="410" t="str">
        <f t="shared" si="37"/>
        <v>Unclassified? Y/N Out of Order?</v>
      </c>
    </row>
    <row r="405" spans="6:19" x14ac:dyDescent="0.2">
      <c r="F405" s="410" t="b">
        <v>0</v>
      </c>
      <c r="G405" s="416" t="b">
        <f t="shared" si="38"/>
        <v>1</v>
      </c>
      <c r="H405" s="410" t="b">
        <v>0</v>
      </c>
      <c r="I405" s="410" t="b">
        <v>0</v>
      </c>
      <c r="K405" s="410" t="b">
        <v>0</v>
      </c>
      <c r="L405" s="410">
        <v>0</v>
      </c>
      <c r="M405" s="410" t="b">
        <v>0</v>
      </c>
      <c r="N405" s="410">
        <v>0</v>
      </c>
      <c r="O405" s="472" t="e">
        <f t="shared" si="35"/>
        <v>#DIV/0!</v>
      </c>
      <c r="P405" s="410">
        <f t="shared" si="39"/>
        <v>0</v>
      </c>
      <c r="Q405" s="410" t="e">
        <f t="shared" si="36"/>
        <v>#VALUE!</v>
      </c>
      <c r="R405" s="410">
        <v>1</v>
      </c>
      <c r="S405" s="410" t="str">
        <f t="shared" si="37"/>
        <v>Unclassified? Y/N Out of Order?</v>
      </c>
    </row>
    <row r="406" spans="6:19" x14ac:dyDescent="0.2">
      <c r="F406" s="410" t="b">
        <v>0</v>
      </c>
      <c r="G406" s="416" t="b">
        <f t="shared" si="38"/>
        <v>1</v>
      </c>
      <c r="H406" s="410" t="b">
        <v>0</v>
      </c>
      <c r="I406" s="410" t="b">
        <v>0</v>
      </c>
      <c r="K406" s="410" t="b">
        <v>0</v>
      </c>
      <c r="L406" s="410">
        <v>0</v>
      </c>
      <c r="M406" s="410" t="b">
        <v>0</v>
      </c>
      <c r="N406" s="410">
        <v>0</v>
      </c>
      <c r="O406" s="472" t="e">
        <f t="shared" si="35"/>
        <v>#DIV/0!</v>
      </c>
      <c r="P406" s="410">
        <f t="shared" si="39"/>
        <v>0</v>
      </c>
      <c r="Q406" s="410" t="e">
        <f t="shared" si="36"/>
        <v>#VALUE!</v>
      </c>
      <c r="R406" s="410">
        <v>1</v>
      </c>
      <c r="S406" s="410" t="str">
        <f t="shared" si="37"/>
        <v>Unclassified? Y/N Out of Order?</v>
      </c>
    </row>
    <row r="407" spans="6:19" x14ac:dyDescent="0.2">
      <c r="F407" s="410" t="b">
        <v>0</v>
      </c>
      <c r="G407" s="416" t="b">
        <f t="shared" si="38"/>
        <v>1</v>
      </c>
      <c r="H407" s="410" t="b">
        <v>0</v>
      </c>
      <c r="I407" s="410" t="b">
        <v>0</v>
      </c>
      <c r="K407" s="410" t="b">
        <v>0</v>
      </c>
      <c r="L407" s="410">
        <v>0</v>
      </c>
      <c r="M407" s="410" t="b">
        <v>0</v>
      </c>
      <c r="N407" s="410">
        <v>0</v>
      </c>
      <c r="O407" s="472" t="e">
        <f t="shared" si="35"/>
        <v>#DIV/0!</v>
      </c>
      <c r="P407" s="410">
        <f t="shared" si="39"/>
        <v>0</v>
      </c>
      <c r="Q407" s="410" t="e">
        <f t="shared" si="36"/>
        <v>#VALUE!</v>
      </c>
      <c r="R407" s="410">
        <v>1</v>
      </c>
      <c r="S407" s="410" t="str">
        <f t="shared" si="37"/>
        <v>Unclassified? Y/N Out of Order?</v>
      </c>
    </row>
    <row r="408" spans="6:19" x14ac:dyDescent="0.2">
      <c r="F408" s="410" t="b">
        <v>0</v>
      </c>
      <c r="G408" s="416" t="b">
        <f t="shared" si="38"/>
        <v>1</v>
      </c>
      <c r="H408" s="410" t="b">
        <v>0</v>
      </c>
      <c r="I408" s="410" t="b">
        <v>0</v>
      </c>
      <c r="K408" s="410" t="b">
        <v>0</v>
      </c>
      <c r="L408" s="410">
        <v>0</v>
      </c>
      <c r="M408" s="410" t="b">
        <v>0</v>
      </c>
      <c r="N408" s="410">
        <v>0</v>
      </c>
      <c r="O408" s="472" t="e">
        <f t="shared" si="35"/>
        <v>#DIV/0!</v>
      </c>
      <c r="P408" s="410">
        <f t="shared" si="39"/>
        <v>0</v>
      </c>
      <c r="Q408" s="410" t="e">
        <f t="shared" si="36"/>
        <v>#VALUE!</v>
      </c>
      <c r="R408" s="410">
        <v>1</v>
      </c>
      <c r="S408" s="410" t="str">
        <f t="shared" si="37"/>
        <v>Unclassified? Y/N Out of Order?</v>
      </c>
    </row>
    <row r="409" spans="6:19" x14ac:dyDescent="0.2">
      <c r="F409" s="410" t="b">
        <v>0</v>
      </c>
      <c r="G409" s="416" t="b">
        <f t="shared" si="38"/>
        <v>1</v>
      </c>
      <c r="H409" s="410" t="b">
        <v>0</v>
      </c>
      <c r="I409" s="410" t="b">
        <v>0</v>
      </c>
      <c r="K409" s="410" t="b">
        <v>0</v>
      </c>
      <c r="L409" s="410">
        <v>0</v>
      </c>
      <c r="M409" s="410" t="b">
        <v>0</v>
      </c>
      <c r="N409" s="410">
        <v>0</v>
      </c>
      <c r="O409" s="472" t="e">
        <f t="shared" si="35"/>
        <v>#DIV/0!</v>
      </c>
      <c r="P409" s="410">
        <f t="shared" si="39"/>
        <v>0</v>
      </c>
      <c r="Q409" s="410" t="e">
        <f t="shared" si="36"/>
        <v>#VALUE!</v>
      </c>
      <c r="R409" s="410">
        <v>1</v>
      </c>
      <c r="S409" s="410" t="str">
        <f t="shared" si="37"/>
        <v>Unclassified? Y/N Out of Order?</v>
      </c>
    </row>
    <row r="410" spans="6:19" x14ac:dyDescent="0.2">
      <c r="F410" s="410" t="b">
        <v>0</v>
      </c>
      <c r="G410" s="416" t="b">
        <f t="shared" si="38"/>
        <v>1</v>
      </c>
      <c r="H410" s="410" t="b">
        <v>0</v>
      </c>
      <c r="I410" s="410" t="b">
        <v>0</v>
      </c>
      <c r="K410" s="410" t="b">
        <v>0</v>
      </c>
      <c r="L410" s="410">
        <v>0</v>
      </c>
      <c r="M410" s="410" t="b">
        <v>0</v>
      </c>
      <c r="N410" s="410">
        <v>0</v>
      </c>
      <c r="O410" s="472" t="e">
        <f t="shared" si="35"/>
        <v>#DIV/0!</v>
      </c>
      <c r="P410" s="410">
        <f t="shared" si="39"/>
        <v>0</v>
      </c>
      <c r="Q410" s="410" t="e">
        <f t="shared" si="36"/>
        <v>#VALUE!</v>
      </c>
      <c r="R410" s="410">
        <v>1</v>
      </c>
      <c r="S410" s="410" t="str">
        <f t="shared" si="37"/>
        <v>Unclassified? Y/N Out of Order?</v>
      </c>
    </row>
    <row r="411" spans="6:19" x14ac:dyDescent="0.2">
      <c r="F411" s="410" t="b">
        <v>0</v>
      </c>
      <c r="G411" s="416" t="b">
        <f t="shared" si="38"/>
        <v>1</v>
      </c>
      <c r="H411" s="410" t="b">
        <v>0</v>
      </c>
      <c r="I411" s="410" t="b">
        <v>0</v>
      </c>
      <c r="K411" s="410" t="b">
        <v>0</v>
      </c>
      <c r="L411" s="410">
        <v>0</v>
      </c>
      <c r="M411" s="410" t="b">
        <v>0</v>
      </c>
      <c r="N411" s="410">
        <v>0</v>
      </c>
      <c r="O411" s="472" t="e">
        <f t="shared" si="35"/>
        <v>#DIV/0!</v>
      </c>
      <c r="P411" s="410">
        <f t="shared" si="39"/>
        <v>0</v>
      </c>
      <c r="Q411" s="410" t="e">
        <f t="shared" si="36"/>
        <v>#VALUE!</v>
      </c>
      <c r="R411" s="410">
        <v>1</v>
      </c>
      <c r="S411" s="410" t="str">
        <f t="shared" si="37"/>
        <v>Unclassified? Y/N Out of Order?</v>
      </c>
    </row>
    <row r="412" spans="6:19" x14ac:dyDescent="0.2">
      <c r="F412" s="410" t="b">
        <v>0</v>
      </c>
      <c r="G412" s="416" t="b">
        <f t="shared" si="38"/>
        <v>1</v>
      </c>
      <c r="H412" s="410" t="b">
        <v>0</v>
      </c>
      <c r="I412" s="410" t="b">
        <v>0</v>
      </c>
      <c r="K412" s="410" t="b">
        <v>0</v>
      </c>
      <c r="L412" s="410">
        <v>0</v>
      </c>
      <c r="M412" s="410" t="b">
        <v>0</v>
      </c>
      <c r="N412" s="410">
        <v>0</v>
      </c>
      <c r="O412" s="472" t="e">
        <f t="shared" si="35"/>
        <v>#DIV/0!</v>
      </c>
      <c r="P412" s="410">
        <f t="shared" si="39"/>
        <v>0</v>
      </c>
      <c r="Q412" s="410" t="e">
        <f t="shared" si="36"/>
        <v>#VALUE!</v>
      </c>
      <c r="R412" s="410">
        <v>1</v>
      </c>
      <c r="S412" s="410" t="str">
        <f t="shared" si="37"/>
        <v>Unclassified? Y/N Out of Order?</v>
      </c>
    </row>
    <row r="413" spans="6:19" x14ac:dyDescent="0.2">
      <c r="F413" s="410" t="b">
        <v>0</v>
      </c>
      <c r="G413" s="416" t="b">
        <f t="shared" si="38"/>
        <v>1</v>
      </c>
      <c r="H413" s="410" t="b">
        <v>0</v>
      </c>
      <c r="I413" s="410" t="b">
        <v>0</v>
      </c>
      <c r="K413" s="410" t="b">
        <v>0</v>
      </c>
      <c r="L413" s="410">
        <v>0</v>
      </c>
      <c r="M413" s="410" t="b">
        <v>0</v>
      </c>
      <c r="N413" s="410">
        <v>0</v>
      </c>
      <c r="O413" s="472" t="e">
        <f t="shared" si="35"/>
        <v>#DIV/0!</v>
      </c>
      <c r="P413" s="410">
        <f t="shared" si="39"/>
        <v>0</v>
      </c>
      <c r="Q413" s="410" t="e">
        <f t="shared" si="36"/>
        <v>#VALUE!</v>
      </c>
      <c r="R413" s="410">
        <v>1</v>
      </c>
      <c r="S413" s="410" t="str">
        <f t="shared" si="37"/>
        <v>Unclassified? Y/N Out of Order?</v>
      </c>
    </row>
    <row r="414" spans="6:19" x14ac:dyDescent="0.2">
      <c r="F414" s="410" t="b">
        <v>0</v>
      </c>
      <c r="G414" s="416" t="b">
        <f t="shared" si="38"/>
        <v>1</v>
      </c>
      <c r="H414" s="410" t="b">
        <v>0</v>
      </c>
      <c r="I414" s="410" t="b">
        <v>0</v>
      </c>
      <c r="K414" s="410" t="b">
        <v>0</v>
      </c>
      <c r="L414" s="410">
        <v>0</v>
      </c>
      <c r="M414" s="410" t="b">
        <v>0</v>
      </c>
      <c r="N414" s="410">
        <v>0</v>
      </c>
      <c r="O414" s="472" t="e">
        <f t="shared" si="35"/>
        <v>#DIV/0!</v>
      </c>
      <c r="P414" s="410">
        <f t="shared" si="39"/>
        <v>0</v>
      </c>
      <c r="Q414" s="410" t="e">
        <f t="shared" si="36"/>
        <v>#VALUE!</v>
      </c>
      <c r="R414" s="410">
        <v>1</v>
      </c>
      <c r="S414" s="410" t="str">
        <f t="shared" si="37"/>
        <v>Unclassified? Y/N Out of Order?</v>
      </c>
    </row>
    <row r="415" spans="6:19" x14ac:dyDescent="0.2">
      <c r="F415" s="410" t="b">
        <v>0</v>
      </c>
      <c r="G415" s="416" t="b">
        <f t="shared" si="38"/>
        <v>1</v>
      </c>
      <c r="H415" s="410" t="b">
        <v>0</v>
      </c>
      <c r="I415" s="410" t="b">
        <v>0</v>
      </c>
      <c r="K415" s="410" t="b">
        <v>0</v>
      </c>
      <c r="L415" s="410">
        <v>0</v>
      </c>
      <c r="M415" s="410" t="b">
        <v>0</v>
      </c>
      <c r="N415" s="410">
        <v>0</v>
      </c>
      <c r="O415" s="472" t="e">
        <f t="shared" si="35"/>
        <v>#DIV/0!</v>
      </c>
      <c r="P415" s="410">
        <f t="shared" si="39"/>
        <v>0</v>
      </c>
      <c r="Q415" s="410" t="e">
        <f t="shared" si="36"/>
        <v>#VALUE!</v>
      </c>
      <c r="R415" s="410">
        <v>1</v>
      </c>
      <c r="S415" s="410" t="str">
        <f t="shared" si="37"/>
        <v>Unclassified? Y/N Out of Order?</v>
      </c>
    </row>
    <row r="416" spans="6:19" x14ac:dyDescent="0.2">
      <c r="F416" s="410" t="b">
        <v>0</v>
      </c>
      <c r="G416" s="416" t="b">
        <f t="shared" si="38"/>
        <v>1</v>
      </c>
      <c r="H416" s="410" t="b">
        <v>0</v>
      </c>
      <c r="I416" s="410" t="b">
        <v>0</v>
      </c>
      <c r="K416" s="410" t="b">
        <v>0</v>
      </c>
      <c r="L416" s="410">
        <v>0</v>
      </c>
      <c r="M416" s="410" t="b">
        <v>0</v>
      </c>
      <c r="N416" s="410">
        <v>0</v>
      </c>
      <c r="O416" s="472" t="e">
        <f t="shared" si="35"/>
        <v>#DIV/0!</v>
      </c>
      <c r="P416" s="410">
        <f t="shared" si="39"/>
        <v>0</v>
      </c>
      <c r="Q416" s="410" t="e">
        <f t="shared" si="36"/>
        <v>#VALUE!</v>
      </c>
      <c r="R416" s="410">
        <v>1</v>
      </c>
      <c r="S416" s="410" t="str">
        <f t="shared" si="37"/>
        <v>Unclassified? Y/N Out of Order?</v>
      </c>
    </row>
    <row r="417" spans="6:19" x14ac:dyDescent="0.2">
      <c r="F417" s="410" t="b">
        <v>0</v>
      </c>
      <c r="G417" s="416" t="b">
        <f t="shared" si="38"/>
        <v>1</v>
      </c>
      <c r="H417" s="410" t="b">
        <v>0</v>
      </c>
      <c r="I417" s="410" t="b">
        <v>0</v>
      </c>
      <c r="K417" s="410" t="b">
        <v>0</v>
      </c>
      <c r="L417" s="410">
        <v>0</v>
      </c>
      <c r="M417" s="410" t="b">
        <v>0</v>
      </c>
      <c r="N417" s="410">
        <v>0</v>
      </c>
      <c r="O417" s="472" t="e">
        <f t="shared" si="35"/>
        <v>#DIV/0!</v>
      </c>
      <c r="P417" s="410">
        <f t="shared" si="39"/>
        <v>0</v>
      </c>
      <c r="Q417" s="410" t="e">
        <f t="shared" si="36"/>
        <v>#VALUE!</v>
      </c>
      <c r="R417" s="410">
        <v>1</v>
      </c>
      <c r="S417" s="410" t="str">
        <f t="shared" si="37"/>
        <v>Unclassified? Y/N Out of Order?</v>
      </c>
    </row>
    <row r="418" spans="6:19" x14ac:dyDescent="0.2">
      <c r="F418" s="410" t="b">
        <v>0</v>
      </c>
      <c r="G418" s="416" t="b">
        <f t="shared" si="38"/>
        <v>1</v>
      </c>
      <c r="H418" s="410" t="b">
        <v>0</v>
      </c>
      <c r="I418" s="410" t="b">
        <v>0</v>
      </c>
      <c r="K418" s="410" t="b">
        <v>0</v>
      </c>
      <c r="L418" s="410">
        <v>0</v>
      </c>
      <c r="M418" s="410" t="b">
        <v>0</v>
      </c>
      <c r="N418" s="410">
        <v>0</v>
      </c>
      <c r="O418" s="472" t="e">
        <f t="shared" si="35"/>
        <v>#DIV/0!</v>
      </c>
      <c r="P418" s="410">
        <f t="shared" si="39"/>
        <v>0</v>
      </c>
      <c r="Q418" s="410" t="e">
        <f t="shared" si="36"/>
        <v>#VALUE!</v>
      </c>
      <c r="R418" s="410">
        <v>1</v>
      </c>
      <c r="S418" s="410" t="str">
        <f t="shared" si="37"/>
        <v>Unclassified? Y/N Out of Order?</v>
      </c>
    </row>
    <row r="419" spans="6:19" x14ac:dyDescent="0.2">
      <c r="F419" s="410" t="b">
        <v>0</v>
      </c>
      <c r="G419" s="416" t="b">
        <f t="shared" si="38"/>
        <v>1</v>
      </c>
      <c r="H419" s="410" t="b">
        <v>0</v>
      </c>
      <c r="I419" s="410" t="b">
        <v>0</v>
      </c>
      <c r="K419" s="410" t="b">
        <v>0</v>
      </c>
      <c r="L419" s="410">
        <v>0</v>
      </c>
      <c r="M419" s="410" t="b">
        <v>0</v>
      </c>
      <c r="N419" s="410">
        <v>0</v>
      </c>
      <c r="O419" s="472" t="e">
        <f t="shared" si="35"/>
        <v>#DIV/0!</v>
      </c>
      <c r="P419" s="410">
        <f t="shared" si="39"/>
        <v>0</v>
      </c>
      <c r="Q419" s="410" t="e">
        <f t="shared" si="36"/>
        <v>#VALUE!</v>
      </c>
      <c r="R419" s="410">
        <v>1</v>
      </c>
      <c r="S419" s="410" t="str">
        <f t="shared" si="37"/>
        <v>Unclassified? Y/N Out of Order?</v>
      </c>
    </row>
    <row r="420" spans="6:19" x14ac:dyDescent="0.2">
      <c r="F420" s="410" t="b">
        <v>0</v>
      </c>
      <c r="G420" s="416" t="b">
        <f t="shared" si="38"/>
        <v>1</v>
      </c>
      <c r="H420" s="410" t="b">
        <v>0</v>
      </c>
      <c r="I420" s="410" t="b">
        <v>0</v>
      </c>
      <c r="K420" s="410" t="b">
        <v>0</v>
      </c>
      <c r="L420" s="410">
        <v>0</v>
      </c>
      <c r="M420" s="410" t="b">
        <v>0</v>
      </c>
      <c r="N420" s="410">
        <v>0</v>
      </c>
      <c r="O420" s="472" t="e">
        <f t="shared" si="35"/>
        <v>#DIV/0!</v>
      </c>
      <c r="P420" s="410">
        <f t="shared" si="39"/>
        <v>0</v>
      </c>
      <c r="Q420" s="410" t="e">
        <f t="shared" si="36"/>
        <v>#VALUE!</v>
      </c>
      <c r="R420" s="410">
        <v>1</v>
      </c>
      <c r="S420" s="410" t="str">
        <f t="shared" si="37"/>
        <v>Unclassified? Y/N Out of Order?</v>
      </c>
    </row>
    <row r="421" spans="6:19" x14ac:dyDescent="0.2">
      <c r="F421" s="410" t="b">
        <v>0</v>
      </c>
      <c r="G421" s="416" t="b">
        <f t="shared" si="38"/>
        <v>1</v>
      </c>
      <c r="H421" s="410" t="b">
        <v>0</v>
      </c>
      <c r="I421" s="410" t="b">
        <v>0</v>
      </c>
      <c r="K421" s="410" t="b">
        <v>0</v>
      </c>
      <c r="L421" s="410">
        <v>0</v>
      </c>
      <c r="M421" s="410" t="b">
        <v>0</v>
      </c>
      <c r="N421" s="410">
        <v>0</v>
      </c>
      <c r="O421" s="472" t="e">
        <f t="shared" si="35"/>
        <v>#DIV/0!</v>
      </c>
      <c r="P421" s="410">
        <f t="shared" si="39"/>
        <v>0</v>
      </c>
      <c r="Q421" s="410" t="e">
        <f t="shared" si="36"/>
        <v>#VALUE!</v>
      </c>
      <c r="R421" s="410">
        <v>1</v>
      </c>
      <c r="S421" s="410" t="str">
        <f t="shared" si="37"/>
        <v>Unclassified? Y/N Out of Order?</v>
      </c>
    </row>
    <row r="422" spans="6:19" x14ac:dyDescent="0.2">
      <c r="F422" s="410" t="b">
        <v>0</v>
      </c>
      <c r="G422" s="416" t="b">
        <f t="shared" si="38"/>
        <v>1</v>
      </c>
      <c r="H422" s="410" t="b">
        <v>0</v>
      </c>
      <c r="I422" s="410" t="b">
        <v>0</v>
      </c>
      <c r="K422" s="410" t="b">
        <v>0</v>
      </c>
      <c r="L422" s="410">
        <v>0</v>
      </c>
      <c r="M422" s="410" t="b">
        <v>0</v>
      </c>
      <c r="N422" s="410">
        <v>0</v>
      </c>
      <c r="O422" s="472" t="e">
        <f t="shared" si="35"/>
        <v>#DIV/0!</v>
      </c>
      <c r="P422" s="410">
        <f t="shared" si="39"/>
        <v>0</v>
      </c>
      <c r="Q422" s="410" t="e">
        <f t="shared" si="36"/>
        <v>#VALUE!</v>
      </c>
      <c r="R422" s="410">
        <v>1</v>
      </c>
      <c r="S422" s="410" t="str">
        <f t="shared" si="37"/>
        <v>Unclassified? Y/N Out of Order?</v>
      </c>
    </row>
    <row r="423" spans="6:19" x14ac:dyDescent="0.2">
      <c r="F423" s="410" t="b">
        <v>0</v>
      </c>
      <c r="G423" s="416" t="b">
        <f t="shared" si="38"/>
        <v>1</v>
      </c>
      <c r="H423" s="410" t="b">
        <v>0</v>
      </c>
      <c r="I423" s="410" t="b">
        <v>0</v>
      </c>
      <c r="K423" s="410" t="b">
        <v>0</v>
      </c>
      <c r="L423" s="410">
        <v>0</v>
      </c>
      <c r="M423" s="410" t="b">
        <v>0</v>
      </c>
      <c r="N423" s="410">
        <v>0</v>
      </c>
      <c r="O423" s="472" t="e">
        <f t="shared" si="35"/>
        <v>#DIV/0!</v>
      </c>
      <c r="P423" s="410">
        <f t="shared" si="39"/>
        <v>0</v>
      </c>
      <c r="Q423" s="410" t="e">
        <f t="shared" si="36"/>
        <v>#VALUE!</v>
      </c>
      <c r="R423" s="410">
        <v>1</v>
      </c>
      <c r="S423" s="410" t="str">
        <f t="shared" si="37"/>
        <v>Unclassified? Y/N Out of Order?</v>
      </c>
    </row>
    <row r="424" spans="6:19" x14ac:dyDescent="0.2">
      <c r="F424" s="410" t="b">
        <v>0</v>
      </c>
      <c r="G424" s="416" t="b">
        <f t="shared" si="38"/>
        <v>1</v>
      </c>
      <c r="H424" s="410" t="b">
        <v>0</v>
      </c>
      <c r="I424" s="410" t="b">
        <v>0</v>
      </c>
      <c r="K424" s="410" t="b">
        <v>0</v>
      </c>
      <c r="L424" s="410">
        <v>0</v>
      </c>
      <c r="M424" s="410" t="b">
        <v>0</v>
      </c>
      <c r="N424" s="410">
        <v>0</v>
      </c>
      <c r="O424" s="472" t="e">
        <f t="shared" si="35"/>
        <v>#DIV/0!</v>
      </c>
      <c r="P424" s="410">
        <f t="shared" si="39"/>
        <v>0</v>
      </c>
      <c r="Q424" s="410" t="e">
        <f t="shared" si="36"/>
        <v>#VALUE!</v>
      </c>
      <c r="R424" s="410">
        <v>1</v>
      </c>
      <c r="S424" s="410" t="str">
        <f t="shared" si="37"/>
        <v>Unclassified? Y/N Out of Order?</v>
      </c>
    </row>
    <row r="425" spans="6:19" x14ac:dyDescent="0.2">
      <c r="F425" s="410" t="b">
        <v>0</v>
      </c>
      <c r="G425" s="416" t="b">
        <f t="shared" si="38"/>
        <v>1</v>
      </c>
      <c r="H425" s="410" t="b">
        <v>0</v>
      </c>
      <c r="I425" s="410" t="b">
        <v>0</v>
      </c>
      <c r="K425" s="410" t="b">
        <v>0</v>
      </c>
      <c r="L425" s="410">
        <v>0</v>
      </c>
      <c r="M425" s="410" t="b">
        <v>0</v>
      </c>
      <c r="N425" s="410">
        <v>0</v>
      </c>
      <c r="O425" s="472" t="e">
        <f t="shared" si="35"/>
        <v>#DIV/0!</v>
      </c>
      <c r="P425" s="410">
        <f t="shared" si="39"/>
        <v>0</v>
      </c>
      <c r="Q425" s="410" t="e">
        <f t="shared" si="36"/>
        <v>#VALUE!</v>
      </c>
      <c r="R425" s="410">
        <v>1</v>
      </c>
      <c r="S425" s="410" t="str">
        <f t="shared" si="37"/>
        <v>Unclassified? Y/N Out of Order?</v>
      </c>
    </row>
    <row r="426" spans="6:19" x14ac:dyDescent="0.2">
      <c r="F426" s="410" t="b">
        <v>0</v>
      </c>
      <c r="G426" s="416" t="b">
        <f t="shared" si="38"/>
        <v>1</v>
      </c>
      <c r="H426" s="410" t="b">
        <v>0</v>
      </c>
      <c r="I426" s="410" t="b">
        <v>0</v>
      </c>
      <c r="K426" s="410" t="b">
        <v>0</v>
      </c>
      <c r="L426" s="410">
        <v>0</v>
      </c>
      <c r="M426" s="410" t="b">
        <v>0</v>
      </c>
      <c r="N426" s="410">
        <v>0</v>
      </c>
      <c r="O426" s="472" t="e">
        <f t="shared" si="35"/>
        <v>#DIV/0!</v>
      </c>
      <c r="P426" s="410">
        <f t="shared" si="39"/>
        <v>0</v>
      </c>
      <c r="Q426" s="410" t="e">
        <f t="shared" si="36"/>
        <v>#VALUE!</v>
      </c>
      <c r="R426" s="410">
        <v>1</v>
      </c>
      <c r="S426" s="410" t="str">
        <f t="shared" si="37"/>
        <v>Unclassified? Y/N Out of Order?</v>
      </c>
    </row>
    <row r="427" spans="6:19" x14ac:dyDescent="0.2">
      <c r="F427" s="410" t="b">
        <v>0</v>
      </c>
      <c r="G427" s="416" t="b">
        <f t="shared" si="38"/>
        <v>1</v>
      </c>
      <c r="H427" s="410" t="b">
        <v>0</v>
      </c>
      <c r="I427" s="410" t="b">
        <v>0</v>
      </c>
      <c r="K427" s="410" t="b">
        <v>0</v>
      </c>
      <c r="L427" s="410">
        <v>0</v>
      </c>
      <c r="M427" s="410" t="b">
        <v>0</v>
      </c>
      <c r="N427" s="410">
        <v>0</v>
      </c>
      <c r="O427" s="472" t="e">
        <f t="shared" si="35"/>
        <v>#DIV/0!</v>
      </c>
      <c r="P427" s="410">
        <f t="shared" si="39"/>
        <v>0</v>
      </c>
      <c r="Q427" s="410" t="e">
        <f t="shared" si="36"/>
        <v>#VALUE!</v>
      </c>
      <c r="R427" s="410">
        <v>1</v>
      </c>
      <c r="S427" s="410" t="str">
        <f t="shared" si="37"/>
        <v>Unclassified? Y/N Out of Order?</v>
      </c>
    </row>
    <row r="428" spans="6:19" x14ac:dyDescent="0.2">
      <c r="F428" s="410" t="b">
        <v>0</v>
      </c>
      <c r="G428" s="416" t="b">
        <f t="shared" si="38"/>
        <v>1</v>
      </c>
      <c r="H428" s="410" t="b">
        <v>0</v>
      </c>
      <c r="I428" s="410" t="b">
        <v>0</v>
      </c>
      <c r="K428" s="410" t="b">
        <v>0</v>
      </c>
      <c r="L428" s="410">
        <v>0</v>
      </c>
      <c r="M428" s="410" t="b">
        <v>0</v>
      </c>
      <c r="N428" s="410">
        <v>0</v>
      </c>
      <c r="O428" s="472" t="e">
        <f t="shared" si="35"/>
        <v>#DIV/0!</v>
      </c>
      <c r="P428" s="410">
        <f t="shared" si="39"/>
        <v>0</v>
      </c>
      <c r="Q428" s="410" t="e">
        <f t="shared" si="36"/>
        <v>#VALUE!</v>
      </c>
      <c r="R428" s="410">
        <v>1</v>
      </c>
      <c r="S428" s="410" t="str">
        <f t="shared" si="37"/>
        <v>Unclassified? Y/N Out of Order?</v>
      </c>
    </row>
    <row r="429" spans="6:19" x14ac:dyDescent="0.2">
      <c r="F429" s="410" t="b">
        <v>0</v>
      </c>
      <c r="G429" s="416" t="b">
        <f t="shared" si="38"/>
        <v>1</v>
      </c>
      <c r="H429" s="410" t="b">
        <v>0</v>
      </c>
      <c r="I429" s="410" t="b">
        <v>0</v>
      </c>
      <c r="K429" s="410" t="b">
        <v>0</v>
      </c>
      <c r="L429" s="410">
        <v>0</v>
      </c>
      <c r="M429" s="410" t="b">
        <v>0</v>
      </c>
      <c r="N429" s="410">
        <v>0</v>
      </c>
      <c r="O429" s="472" t="e">
        <f t="shared" si="35"/>
        <v>#DIV/0!</v>
      </c>
      <c r="P429" s="410">
        <f t="shared" si="39"/>
        <v>0</v>
      </c>
      <c r="Q429" s="410" t="e">
        <f t="shared" si="36"/>
        <v>#VALUE!</v>
      </c>
      <c r="R429" s="410">
        <v>1</v>
      </c>
      <c r="S429" s="410" t="str">
        <f t="shared" si="37"/>
        <v>Unclassified? Y/N Out of Order?</v>
      </c>
    </row>
    <row r="430" spans="6:19" x14ac:dyDescent="0.2">
      <c r="F430" s="410" t="b">
        <v>0</v>
      </c>
      <c r="G430" s="416" t="b">
        <f t="shared" si="38"/>
        <v>1</v>
      </c>
      <c r="H430" s="410" t="b">
        <v>0</v>
      </c>
      <c r="I430" s="410" t="b">
        <v>0</v>
      </c>
      <c r="K430" s="410" t="b">
        <v>0</v>
      </c>
      <c r="L430" s="410">
        <v>0</v>
      </c>
      <c r="M430" s="410" t="b">
        <v>0</v>
      </c>
      <c r="N430" s="410">
        <v>0</v>
      </c>
      <c r="O430" s="472" t="e">
        <f t="shared" si="35"/>
        <v>#DIV/0!</v>
      </c>
      <c r="P430" s="410">
        <f t="shared" si="39"/>
        <v>0</v>
      </c>
      <c r="Q430" s="410" t="e">
        <f t="shared" si="36"/>
        <v>#VALUE!</v>
      </c>
      <c r="R430" s="410">
        <v>1</v>
      </c>
      <c r="S430" s="410" t="str">
        <f t="shared" si="37"/>
        <v>Unclassified? Y/N Out of Order?</v>
      </c>
    </row>
    <row r="431" spans="6:19" x14ac:dyDescent="0.2">
      <c r="F431" s="410" t="b">
        <v>0</v>
      </c>
      <c r="G431" s="416" t="b">
        <f t="shared" si="38"/>
        <v>1</v>
      </c>
      <c r="H431" s="410" t="b">
        <v>0</v>
      </c>
      <c r="I431" s="410" t="b">
        <v>0</v>
      </c>
      <c r="K431" s="410" t="b">
        <v>0</v>
      </c>
      <c r="L431" s="410">
        <v>0</v>
      </c>
      <c r="M431" s="410" t="b">
        <v>0</v>
      </c>
      <c r="N431" s="410">
        <v>0</v>
      </c>
      <c r="O431" s="472" t="e">
        <f t="shared" si="35"/>
        <v>#DIV/0!</v>
      </c>
      <c r="P431" s="410">
        <f t="shared" si="39"/>
        <v>0</v>
      </c>
      <c r="Q431" s="410" t="e">
        <f t="shared" si="36"/>
        <v>#VALUE!</v>
      </c>
      <c r="R431" s="410">
        <v>1</v>
      </c>
      <c r="S431" s="410" t="str">
        <f t="shared" si="37"/>
        <v>Unclassified? Y/N Out of Order?</v>
      </c>
    </row>
    <row r="432" spans="6:19" x14ac:dyDescent="0.2">
      <c r="F432" s="410" t="b">
        <v>0</v>
      </c>
      <c r="G432" s="416" t="b">
        <f t="shared" si="38"/>
        <v>1</v>
      </c>
      <c r="H432" s="410" t="b">
        <v>0</v>
      </c>
      <c r="I432" s="410" t="b">
        <v>0</v>
      </c>
      <c r="K432" s="410" t="b">
        <v>0</v>
      </c>
      <c r="L432" s="410">
        <v>0</v>
      </c>
      <c r="M432" s="410" t="b">
        <v>0</v>
      </c>
      <c r="N432" s="410">
        <v>0</v>
      </c>
      <c r="O432" s="472" t="e">
        <f t="shared" si="35"/>
        <v>#DIV/0!</v>
      </c>
      <c r="P432" s="410">
        <f t="shared" si="39"/>
        <v>0</v>
      </c>
      <c r="Q432" s="410" t="e">
        <f t="shared" si="36"/>
        <v>#VALUE!</v>
      </c>
      <c r="R432" s="410">
        <v>1</v>
      </c>
      <c r="S432" s="410" t="str">
        <f t="shared" si="37"/>
        <v>Unclassified? Y/N Out of Order?</v>
      </c>
    </row>
    <row r="433" spans="6:19" x14ac:dyDescent="0.2">
      <c r="F433" s="410" t="b">
        <v>0</v>
      </c>
      <c r="G433" s="416" t="b">
        <f t="shared" si="38"/>
        <v>1</v>
      </c>
      <c r="H433" s="410" t="b">
        <v>0</v>
      </c>
      <c r="I433" s="410" t="b">
        <v>0</v>
      </c>
      <c r="K433" s="410" t="b">
        <v>0</v>
      </c>
      <c r="L433" s="410">
        <v>0</v>
      </c>
      <c r="M433" s="410" t="b">
        <v>0</v>
      </c>
      <c r="N433" s="410">
        <v>0</v>
      </c>
      <c r="O433" s="472" t="e">
        <f t="shared" si="35"/>
        <v>#DIV/0!</v>
      </c>
      <c r="P433" s="410">
        <f t="shared" si="39"/>
        <v>0</v>
      </c>
      <c r="Q433" s="410" t="e">
        <f t="shared" si="36"/>
        <v>#VALUE!</v>
      </c>
      <c r="R433" s="410">
        <v>1</v>
      </c>
      <c r="S433" s="410" t="str">
        <f t="shared" si="37"/>
        <v>Unclassified? Y/N Out of Order?</v>
      </c>
    </row>
    <row r="434" spans="6:19" x14ac:dyDescent="0.2">
      <c r="F434" s="410" t="b">
        <v>0</v>
      </c>
      <c r="G434" s="416" t="b">
        <f t="shared" si="38"/>
        <v>1</v>
      </c>
      <c r="H434" s="410" t="b">
        <v>0</v>
      </c>
      <c r="I434" s="410" t="b">
        <v>0</v>
      </c>
      <c r="K434" s="410" t="b">
        <v>0</v>
      </c>
      <c r="L434" s="410">
        <v>0</v>
      </c>
      <c r="M434" s="410" t="b">
        <v>0</v>
      </c>
      <c r="N434" s="410">
        <v>0</v>
      </c>
      <c r="O434" s="472" t="e">
        <f t="shared" si="35"/>
        <v>#DIV/0!</v>
      </c>
      <c r="P434" s="410">
        <f t="shared" si="39"/>
        <v>0</v>
      </c>
      <c r="Q434" s="410" t="e">
        <f t="shared" si="36"/>
        <v>#VALUE!</v>
      </c>
      <c r="R434" s="410">
        <v>1</v>
      </c>
      <c r="S434" s="410" t="str">
        <f t="shared" si="37"/>
        <v>Unclassified? Y/N Out of Order?</v>
      </c>
    </row>
    <row r="435" spans="6:19" x14ac:dyDescent="0.2">
      <c r="F435" s="410" t="b">
        <v>0</v>
      </c>
      <c r="G435" s="416" t="b">
        <f t="shared" si="38"/>
        <v>1</v>
      </c>
      <c r="H435" s="410" t="b">
        <v>0</v>
      </c>
      <c r="I435" s="410" t="b">
        <v>0</v>
      </c>
      <c r="K435" s="410" t="b">
        <v>0</v>
      </c>
      <c r="L435" s="410">
        <v>0</v>
      </c>
      <c r="M435" s="410" t="b">
        <v>0</v>
      </c>
      <c r="N435" s="410">
        <v>0</v>
      </c>
      <c r="O435" s="472" t="e">
        <f t="shared" si="35"/>
        <v>#DIV/0!</v>
      </c>
      <c r="P435" s="410">
        <f t="shared" si="39"/>
        <v>0</v>
      </c>
      <c r="Q435" s="410" t="e">
        <f t="shared" si="36"/>
        <v>#VALUE!</v>
      </c>
      <c r="R435" s="410">
        <v>1</v>
      </c>
      <c r="S435" s="410" t="str">
        <f t="shared" si="37"/>
        <v>Unclassified? Y/N Out of Order?</v>
      </c>
    </row>
    <row r="436" spans="6:19" x14ac:dyDescent="0.2">
      <c r="F436" s="410" t="b">
        <v>0</v>
      </c>
      <c r="G436" s="416" t="b">
        <f t="shared" si="38"/>
        <v>1</v>
      </c>
      <c r="H436" s="410" t="b">
        <v>0</v>
      </c>
      <c r="I436" s="410" t="b">
        <v>0</v>
      </c>
      <c r="K436" s="410" t="b">
        <v>0</v>
      </c>
      <c r="L436" s="410">
        <v>0</v>
      </c>
      <c r="M436" s="410" t="b">
        <v>0</v>
      </c>
      <c r="N436" s="410">
        <v>0</v>
      </c>
      <c r="O436" s="472" t="e">
        <f t="shared" si="35"/>
        <v>#DIV/0!</v>
      </c>
      <c r="P436" s="410">
        <f t="shared" si="39"/>
        <v>0</v>
      </c>
      <c r="Q436" s="410" t="e">
        <f t="shared" si="36"/>
        <v>#VALUE!</v>
      </c>
      <c r="R436" s="410">
        <v>1</v>
      </c>
      <c r="S436" s="410" t="str">
        <f t="shared" si="37"/>
        <v>Unclassified? Y/N Out of Order?</v>
      </c>
    </row>
    <row r="437" spans="6:19" x14ac:dyDescent="0.2">
      <c r="F437" s="410" t="b">
        <v>0</v>
      </c>
      <c r="G437" s="416" t="b">
        <f t="shared" si="38"/>
        <v>1</v>
      </c>
      <c r="H437" s="410" t="b">
        <v>0</v>
      </c>
      <c r="I437" s="410" t="b">
        <v>0</v>
      </c>
      <c r="K437" s="410" t="b">
        <v>0</v>
      </c>
      <c r="L437" s="410">
        <v>0</v>
      </c>
      <c r="M437" s="410" t="b">
        <v>0</v>
      </c>
      <c r="N437" s="410">
        <v>0</v>
      </c>
      <c r="O437" s="472" t="e">
        <f t="shared" si="35"/>
        <v>#DIV/0!</v>
      </c>
      <c r="P437" s="410">
        <f t="shared" si="39"/>
        <v>0</v>
      </c>
      <c r="Q437" s="410" t="e">
        <f t="shared" si="36"/>
        <v>#VALUE!</v>
      </c>
      <c r="R437" s="410">
        <v>1</v>
      </c>
      <c r="S437" s="410" t="str">
        <f t="shared" si="37"/>
        <v>Unclassified? Y/N Out of Order?</v>
      </c>
    </row>
    <row r="438" spans="6:19" x14ac:dyDescent="0.2">
      <c r="F438" s="410" t="b">
        <v>0</v>
      </c>
      <c r="G438" s="416" t="b">
        <f t="shared" si="38"/>
        <v>1</v>
      </c>
      <c r="H438" s="410" t="b">
        <v>0</v>
      </c>
      <c r="I438" s="410" t="b">
        <v>0</v>
      </c>
      <c r="K438" s="410" t="b">
        <v>0</v>
      </c>
      <c r="L438" s="410">
        <v>0</v>
      </c>
      <c r="M438" s="410" t="b">
        <v>0</v>
      </c>
      <c r="N438" s="410">
        <v>0</v>
      </c>
      <c r="O438" s="472" t="e">
        <f t="shared" si="35"/>
        <v>#DIV/0!</v>
      </c>
      <c r="P438" s="410">
        <f t="shared" si="39"/>
        <v>0</v>
      </c>
      <c r="Q438" s="410" t="e">
        <f t="shared" si="36"/>
        <v>#VALUE!</v>
      </c>
      <c r="R438" s="410">
        <v>1</v>
      </c>
      <c r="S438" s="410" t="str">
        <f t="shared" si="37"/>
        <v>Unclassified? Y/N Out of Order?</v>
      </c>
    </row>
    <row r="439" spans="6:19" x14ac:dyDescent="0.2">
      <c r="F439" s="410" t="b">
        <v>0</v>
      </c>
      <c r="G439" s="416" t="b">
        <f t="shared" si="38"/>
        <v>1</v>
      </c>
      <c r="H439" s="410" t="b">
        <v>0</v>
      </c>
      <c r="I439" s="410" t="b">
        <v>0</v>
      </c>
      <c r="K439" s="410" t="b">
        <v>0</v>
      </c>
      <c r="L439" s="410">
        <v>0</v>
      </c>
      <c r="M439" s="410" t="b">
        <v>0</v>
      </c>
      <c r="N439" s="410">
        <v>0</v>
      </c>
      <c r="O439" s="472" t="e">
        <f t="shared" si="35"/>
        <v>#DIV/0!</v>
      </c>
      <c r="P439" s="410">
        <f t="shared" si="39"/>
        <v>0</v>
      </c>
      <c r="Q439" s="410" t="e">
        <f t="shared" si="36"/>
        <v>#VALUE!</v>
      </c>
      <c r="R439" s="410">
        <v>1</v>
      </c>
      <c r="S439" s="410" t="str">
        <f t="shared" si="37"/>
        <v>Unclassified? Y/N Out of Order?</v>
      </c>
    </row>
    <row r="440" spans="6:19" x14ac:dyDescent="0.2">
      <c r="F440" s="410" t="b">
        <v>0</v>
      </c>
      <c r="G440" s="416" t="b">
        <f t="shared" si="38"/>
        <v>1</v>
      </c>
      <c r="H440" s="410" t="b">
        <v>0</v>
      </c>
      <c r="I440" s="410" t="b">
        <v>0</v>
      </c>
      <c r="K440" s="410" t="b">
        <v>0</v>
      </c>
      <c r="L440" s="410">
        <v>0</v>
      </c>
      <c r="M440" s="410" t="b">
        <v>0</v>
      </c>
      <c r="N440" s="410">
        <v>0</v>
      </c>
      <c r="O440" s="472" t="e">
        <f t="shared" si="35"/>
        <v>#DIV/0!</v>
      </c>
      <c r="P440" s="410">
        <f t="shared" si="39"/>
        <v>0</v>
      </c>
      <c r="Q440" s="410" t="e">
        <f t="shared" si="36"/>
        <v>#VALUE!</v>
      </c>
      <c r="R440" s="410">
        <v>1</v>
      </c>
      <c r="S440" s="410" t="str">
        <f t="shared" si="37"/>
        <v>Unclassified? Y/N Out of Order?</v>
      </c>
    </row>
    <row r="441" spans="6:19" x14ac:dyDescent="0.2">
      <c r="F441" s="410" t="b">
        <v>0</v>
      </c>
      <c r="G441" s="416" t="b">
        <f t="shared" si="38"/>
        <v>1</v>
      </c>
      <c r="H441" s="410" t="b">
        <v>0</v>
      </c>
      <c r="I441" s="410" t="b">
        <v>0</v>
      </c>
      <c r="K441" s="410" t="b">
        <v>0</v>
      </c>
      <c r="L441" s="410">
        <v>0</v>
      </c>
      <c r="M441" s="410" t="b">
        <v>0</v>
      </c>
      <c r="N441" s="410">
        <v>0</v>
      </c>
      <c r="O441" s="472" t="e">
        <f t="shared" si="35"/>
        <v>#DIV/0!</v>
      </c>
      <c r="P441" s="410">
        <f t="shared" si="39"/>
        <v>0</v>
      </c>
      <c r="Q441" s="410" t="e">
        <f t="shared" si="36"/>
        <v>#VALUE!</v>
      </c>
      <c r="R441" s="410">
        <v>1</v>
      </c>
      <c r="S441" s="410" t="str">
        <f t="shared" si="37"/>
        <v>Unclassified? Y/N Out of Order?</v>
      </c>
    </row>
    <row r="442" spans="6:19" x14ac:dyDescent="0.2">
      <c r="F442" s="410" t="b">
        <v>0</v>
      </c>
      <c r="G442" s="416" t="b">
        <f t="shared" si="38"/>
        <v>1</v>
      </c>
      <c r="H442" s="410" t="b">
        <v>0</v>
      </c>
      <c r="I442" s="410" t="b">
        <v>0</v>
      </c>
      <c r="K442" s="410" t="b">
        <v>0</v>
      </c>
      <c r="L442" s="410">
        <v>0</v>
      </c>
      <c r="M442" s="410" t="b">
        <v>0</v>
      </c>
      <c r="N442" s="410">
        <v>0</v>
      </c>
      <c r="O442" s="472" t="e">
        <f t="shared" si="35"/>
        <v>#DIV/0!</v>
      </c>
      <c r="P442" s="410">
        <f t="shared" si="39"/>
        <v>0</v>
      </c>
      <c r="Q442" s="410" t="e">
        <f t="shared" si="36"/>
        <v>#VALUE!</v>
      </c>
      <c r="R442" s="410">
        <v>1</v>
      </c>
      <c r="S442" s="410" t="str">
        <f t="shared" si="37"/>
        <v>Unclassified? Y/N Out of Order?</v>
      </c>
    </row>
    <row r="443" spans="6:19" x14ac:dyDescent="0.2">
      <c r="F443" s="410" t="b">
        <v>0</v>
      </c>
      <c r="G443" s="416" t="b">
        <f t="shared" si="38"/>
        <v>1</v>
      </c>
      <c r="H443" s="410" t="b">
        <v>0</v>
      </c>
      <c r="I443" s="410" t="b">
        <v>0</v>
      </c>
      <c r="K443" s="410" t="b">
        <v>0</v>
      </c>
      <c r="L443" s="410">
        <v>0</v>
      </c>
      <c r="M443" s="410" t="b">
        <v>0</v>
      </c>
      <c r="N443" s="410">
        <v>0</v>
      </c>
      <c r="O443" s="472" t="e">
        <f t="shared" si="35"/>
        <v>#DIV/0!</v>
      </c>
      <c r="P443" s="410">
        <f t="shared" si="39"/>
        <v>0</v>
      </c>
      <c r="Q443" s="410" t="e">
        <f t="shared" si="36"/>
        <v>#VALUE!</v>
      </c>
      <c r="R443" s="410">
        <v>1</v>
      </c>
      <c r="S443" s="410" t="str">
        <f t="shared" si="37"/>
        <v>Unclassified? Y/N Out of Order?</v>
      </c>
    </row>
    <row r="444" spans="6:19" x14ac:dyDescent="0.2">
      <c r="F444" s="410" t="b">
        <v>0</v>
      </c>
      <c r="G444" s="416" t="b">
        <f t="shared" si="38"/>
        <v>1</v>
      </c>
      <c r="H444" s="410" t="b">
        <v>0</v>
      </c>
      <c r="I444" s="410" t="b">
        <v>0</v>
      </c>
      <c r="K444" s="410" t="b">
        <v>0</v>
      </c>
      <c r="L444" s="410">
        <v>0</v>
      </c>
      <c r="M444" s="410" t="b">
        <v>0</v>
      </c>
      <c r="N444" s="410">
        <v>0</v>
      </c>
      <c r="O444" s="472" t="e">
        <f t="shared" si="35"/>
        <v>#DIV/0!</v>
      </c>
      <c r="P444" s="410">
        <f t="shared" si="39"/>
        <v>0</v>
      </c>
      <c r="Q444" s="410" t="e">
        <f t="shared" si="36"/>
        <v>#VALUE!</v>
      </c>
      <c r="R444" s="410">
        <v>1</v>
      </c>
      <c r="S444" s="410" t="str">
        <f t="shared" si="37"/>
        <v>Unclassified? Y/N Out of Order?</v>
      </c>
    </row>
    <row r="445" spans="6:19" x14ac:dyDescent="0.2">
      <c r="F445" s="410" t="b">
        <v>0</v>
      </c>
      <c r="G445" s="416" t="b">
        <f t="shared" si="38"/>
        <v>1</v>
      </c>
      <c r="H445" s="410" t="b">
        <v>0</v>
      </c>
      <c r="I445" s="410" t="b">
        <v>0</v>
      </c>
      <c r="K445" s="410" t="b">
        <v>0</v>
      </c>
      <c r="L445" s="410">
        <v>0</v>
      </c>
      <c r="M445" s="410" t="b">
        <v>0</v>
      </c>
      <c r="N445" s="410">
        <v>0</v>
      </c>
      <c r="O445" s="472" t="e">
        <f t="shared" si="35"/>
        <v>#DIV/0!</v>
      </c>
      <c r="P445" s="410">
        <f t="shared" si="39"/>
        <v>0</v>
      </c>
      <c r="Q445" s="410" t="e">
        <f t="shared" si="36"/>
        <v>#VALUE!</v>
      </c>
      <c r="R445" s="410">
        <v>1</v>
      </c>
      <c r="S445" s="410" t="str">
        <f t="shared" si="37"/>
        <v>Unclassified? Y/N Out of Order?</v>
      </c>
    </row>
    <row r="446" spans="6:19" x14ac:dyDescent="0.2">
      <c r="F446" s="410" t="b">
        <v>0</v>
      </c>
      <c r="G446" s="416" t="b">
        <f t="shared" si="38"/>
        <v>1</v>
      </c>
      <c r="H446" s="410" t="b">
        <v>0</v>
      </c>
      <c r="I446" s="410" t="b">
        <v>0</v>
      </c>
      <c r="K446" s="410" t="b">
        <v>0</v>
      </c>
      <c r="L446" s="410">
        <v>0</v>
      </c>
      <c r="M446" s="410" t="b">
        <v>0</v>
      </c>
      <c r="N446" s="410">
        <v>0</v>
      </c>
      <c r="O446" s="472" t="e">
        <f t="shared" si="35"/>
        <v>#DIV/0!</v>
      </c>
      <c r="P446" s="410">
        <f t="shared" si="39"/>
        <v>0</v>
      </c>
      <c r="Q446" s="410" t="e">
        <f t="shared" si="36"/>
        <v>#VALUE!</v>
      </c>
      <c r="R446" s="410">
        <v>1</v>
      </c>
      <c r="S446" s="410" t="str">
        <f t="shared" si="37"/>
        <v>Unclassified? Y/N Out of Order?</v>
      </c>
    </row>
    <row r="447" spans="6:19" x14ac:dyDescent="0.2">
      <c r="F447" s="410" t="b">
        <v>0</v>
      </c>
      <c r="G447" s="416" t="b">
        <f t="shared" si="38"/>
        <v>1</v>
      </c>
      <c r="H447" s="410" t="b">
        <v>0</v>
      </c>
      <c r="I447" s="410" t="b">
        <v>0</v>
      </c>
      <c r="K447" s="410" t="b">
        <v>0</v>
      </c>
      <c r="L447" s="410">
        <v>0</v>
      </c>
      <c r="M447" s="410" t="b">
        <v>0</v>
      </c>
      <c r="N447" s="410">
        <v>0</v>
      </c>
      <c r="O447" s="472" t="e">
        <f t="shared" si="35"/>
        <v>#DIV/0!</v>
      </c>
      <c r="P447" s="410">
        <f t="shared" si="39"/>
        <v>0</v>
      </c>
      <c r="Q447" s="410" t="e">
        <f t="shared" si="36"/>
        <v>#VALUE!</v>
      </c>
      <c r="R447" s="410">
        <v>1</v>
      </c>
      <c r="S447" s="410" t="str">
        <f t="shared" si="37"/>
        <v>Unclassified? Y/N Out of Order?</v>
      </c>
    </row>
    <row r="448" spans="6:19" x14ac:dyDescent="0.2">
      <c r="F448" s="410" t="b">
        <v>0</v>
      </c>
      <c r="G448" s="416" t="b">
        <f t="shared" si="38"/>
        <v>1</v>
      </c>
      <c r="H448" s="410" t="b">
        <v>0</v>
      </c>
      <c r="I448" s="410" t="b">
        <v>0</v>
      </c>
      <c r="K448" s="410" t="b">
        <v>0</v>
      </c>
      <c r="L448" s="410">
        <v>0</v>
      </c>
      <c r="M448" s="410" t="b">
        <v>0</v>
      </c>
      <c r="N448" s="410">
        <v>0</v>
      </c>
      <c r="O448" s="472" t="e">
        <f t="shared" si="35"/>
        <v>#DIV/0!</v>
      </c>
      <c r="P448" s="410">
        <f t="shared" si="39"/>
        <v>0</v>
      </c>
      <c r="Q448" s="410" t="e">
        <f t="shared" si="36"/>
        <v>#VALUE!</v>
      </c>
      <c r="R448" s="410">
        <v>1</v>
      </c>
      <c r="S448" s="410" t="str">
        <f t="shared" si="37"/>
        <v>Unclassified? Y/N Out of Order?</v>
      </c>
    </row>
    <row r="449" spans="6:19" x14ac:dyDescent="0.2">
      <c r="F449" s="410" t="b">
        <v>0</v>
      </c>
      <c r="G449" s="416" t="b">
        <f t="shared" si="38"/>
        <v>1</v>
      </c>
      <c r="H449" s="410" t="b">
        <v>0</v>
      </c>
      <c r="I449" s="410" t="b">
        <v>0</v>
      </c>
      <c r="K449" s="410" t="b">
        <v>0</v>
      </c>
      <c r="L449" s="410">
        <v>0</v>
      </c>
      <c r="M449" s="410" t="b">
        <v>0</v>
      </c>
      <c r="N449" s="410">
        <v>0</v>
      </c>
      <c r="O449" s="472" t="e">
        <f t="shared" si="35"/>
        <v>#DIV/0!</v>
      </c>
      <c r="P449" s="410">
        <f t="shared" si="39"/>
        <v>0</v>
      </c>
      <c r="Q449" s="410" t="e">
        <f t="shared" si="36"/>
        <v>#VALUE!</v>
      </c>
      <c r="R449" s="410">
        <v>1</v>
      </c>
      <c r="S449" s="410" t="str">
        <f t="shared" si="37"/>
        <v>Unclassified? Y/N Out of Order?</v>
      </c>
    </row>
    <row r="450" spans="6:19" x14ac:dyDescent="0.2">
      <c r="F450" s="410" t="b">
        <v>0</v>
      </c>
      <c r="G450" s="416" t="b">
        <f t="shared" si="38"/>
        <v>1</v>
      </c>
      <c r="H450" s="410" t="b">
        <v>0</v>
      </c>
      <c r="I450" s="410" t="b">
        <v>0</v>
      </c>
      <c r="K450" s="410" t="b">
        <v>0</v>
      </c>
      <c r="L450" s="410">
        <v>0</v>
      </c>
      <c r="M450" s="410" t="b">
        <v>0</v>
      </c>
      <c r="N450" s="410">
        <v>0</v>
      </c>
      <c r="O450" s="472" t="e">
        <f t="shared" si="35"/>
        <v>#DIV/0!</v>
      </c>
      <c r="P450" s="410">
        <f t="shared" si="39"/>
        <v>0</v>
      </c>
      <c r="Q450" s="410" t="e">
        <f t="shared" si="36"/>
        <v>#VALUE!</v>
      </c>
      <c r="R450" s="410">
        <v>1</v>
      </c>
      <c r="S450" s="410" t="str">
        <f t="shared" si="37"/>
        <v>Unclassified? Y/N Out of Order?</v>
      </c>
    </row>
    <row r="451" spans="6:19" x14ac:dyDescent="0.2">
      <c r="F451" s="410" t="b">
        <v>0</v>
      </c>
      <c r="G451" s="416" t="b">
        <f t="shared" si="38"/>
        <v>1</v>
      </c>
      <c r="H451" s="410" t="b">
        <v>0</v>
      </c>
      <c r="I451" s="410" t="b">
        <v>0</v>
      </c>
      <c r="K451" s="410" t="b">
        <v>0</v>
      </c>
      <c r="L451" s="410">
        <v>0</v>
      </c>
      <c r="M451" s="410" t="b">
        <v>0</v>
      </c>
      <c r="N451" s="410">
        <v>0</v>
      </c>
      <c r="O451" s="472" t="e">
        <f t="shared" si="35"/>
        <v>#DIV/0!</v>
      </c>
      <c r="P451" s="410">
        <f t="shared" si="39"/>
        <v>0</v>
      </c>
      <c r="Q451" s="410" t="e">
        <f t="shared" si="36"/>
        <v>#VALUE!</v>
      </c>
      <c r="R451" s="410">
        <v>1</v>
      </c>
      <c r="S451" s="410" t="str">
        <f t="shared" si="37"/>
        <v>Unclassified? Y/N Out of Order?</v>
      </c>
    </row>
    <row r="452" spans="6:19" x14ac:dyDescent="0.2">
      <c r="F452" s="410" t="b">
        <v>0</v>
      </c>
      <c r="G452" s="416" t="b">
        <f t="shared" si="38"/>
        <v>1</v>
      </c>
      <c r="H452" s="410" t="b">
        <v>0</v>
      </c>
      <c r="I452" s="410" t="b">
        <v>0</v>
      </c>
      <c r="K452" s="410" t="b">
        <v>0</v>
      </c>
      <c r="L452" s="410">
        <v>0</v>
      </c>
      <c r="M452" s="410" t="b">
        <v>0</v>
      </c>
      <c r="N452" s="410">
        <v>0</v>
      </c>
      <c r="O452" s="472" t="e">
        <f t="shared" si="35"/>
        <v>#DIV/0!</v>
      </c>
      <c r="P452" s="410">
        <f t="shared" si="39"/>
        <v>0</v>
      </c>
      <c r="Q452" s="410" t="e">
        <f t="shared" si="36"/>
        <v>#VALUE!</v>
      </c>
      <c r="R452" s="410">
        <v>1</v>
      </c>
      <c r="S452" s="410" t="str">
        <f t="shared" si="37"/>
        <v>Unclassified? Y/N Out of Order?</v>
      </c>
    </row>
    <row r="453" spans="6:19" x14ac:dyDescent="0.2">
      <c r="F453" s="410" t="b">
        <v>0</v>
      </c>
      <c r="G453" s="416" t="b">
        <f t="shared" si="38"/>
        <v>1</v>
      </c>
      <c r="H453" s="410" t="b">
        <v>0</v>
      </c>
      <c r="I453" s="410" t="b">
        <v>0</v>
      </c>
      <c r="K453" s="410" t="b">
        <v>0</v>
      </c>
      <c r="L453" s="410">
        <v>0</v>
      </c>
      <c r="M453" s="410" t="b">
        <v>0</v>
      </c>
      <c r="N453" s="410">
        <v>0</v>
      </c>
      <c r="O453" s="472" t="e">
        <f t="shared" si="35"/>
        <v>#DIV/0!</v>
      </c>
      <c r="P453" s="410">
        <f t="shared" si="39"/>
        <v>0</v>
      </c>
      <c r="Q453" s="410" t="e">
        <f t="shared" si="36"/>
        <v>#VALUE!</v>
      </c>
      <c r="R453" s="410">
        <v>1</v>
      </c>
      <c r="S453" s="410" t="str">
        <f t="shared" si="37"/>
        <v>Unclassified? Y/N Out of Order?</v>
      </c>
    </row>
    <row r="454" spans="6:19" x14ac:dyDescent="0.2">
      <c r="F454" s="410" t="b">
        <v>0</v>
      </c>
      <c r="G454" s="416" t="b">
        <f t="shared" si="38"/>
        <v>1</v>
      </c>
      <c r="H454" s="410" t="b">
        <v>0</v>
      </c>
      <c r="I454" s="410" t="b">
        <v>0</v>
      </c>
      <c r="K454" s="410" t="b">
        <v>0</v>
      </c>
      <c r="L454" s="410">
        <v>0</v>
      </c>
      <c r="M454" s="410" t="b">
        <v>0</v>
      </c>
      <c r="N454" s="410">
        <v>0</v>
      </c>
      <c r="O454" s="472" t="e">
        <f t="shared" si="35"/>
        <v>#DIV/0!</v>
      </c>
      <c r="P454" s="410">
        <f t="shared" si="39"/>
        <v>0</v>
      </c>
      <c r="Q454" s="410" t="e">
        <f t="shared" si="36"/>
        <v>#VALUE!</v>
      </c>
      <c r="R454" s="410">
        <v>1</v>
      </c>
      <c r="S454" s="410" t="str">
        <f t="shared" si="37"/>
        <v>Unclassified? Y/N Out of Order?</v>
      </c>
    </row>
    <row r="455" spans="6:19" x14ac:dyDescent="0.2">
      <c r="F455" s="410" t="b">
        <v>0</v>
      </c>
      <c r="G455" s="416" t="b">
        <f t="shared" si="38"/>
        <v>1</v>
      </c>
      <c r="H455" s="410" t="b">
        <v>0</v>
      </c>
      <c r="I455" s="410" t="b">
        <v>0</v>
      </c>
      <c r="K455" s="410" t="b">
        <v>0</v>
      </c>
      <c r="L455" s="410">
        <v>0</v>
      </c>
      <c r="M455" s="410" t="b">
        <v>0</v>
      </c>
      <c r="N455" s="410">
        <v>0</v>
      </c>
      <c r="O455" s="472" t="e">
        <f t="shared" si="35"/>
        <v>#DIV/0!</v>
      </c>
      <c r="P455" s="410">
        <f t="shared" si="39"/>
        <v>0</v>
      </c>
      <c r="Q455" s="410" t="e">
        <f t="shared" si="36"/>
        <v>#VALUE!</v>
      </c>
      <c r="R455" s="410">
        <v>1</v>
      </c>
      <c r="S455" s="410" t="str">
        <f t="shared" si="37"/>
        <v>Unclassified? Y/N Out of Order?</v>
      </c>
    </row>
    <row r="456" spans="6:19" x14ac:dyDescent="0.2">
      <c r="F456" s="410" t="b">
        <v>0</v>
      </c>
      <c r="G456" s="416" t="b">
        <f t="shared" si="38"/>
        <v>1</v>
      </c>
      <c r="H456" s="410" t="b">
        <v>0</v>
      </c>
      <c r="I456" s="410" t="b">
        <v>0</v>
      </c>
      <c r="K456" s="410" t="b">
        <v>0</v>
      </c>
      <c r="L456" s="410">
        <v>0</v>
      </c>
      <c r="M456" s="410" t="b">
        <v>0</v>
      </c>
      <c r="N456" s="410">
        <v>0</v>
      </c>
      <c r="O456" s="472" t="e">
        <f t="shared" si="35"/>
        <v>#DIV/0!</v>
      </c>
      <c r="P456" s="410">
        <f t="shared" si="39"/>
        <v>0</v>
      </c>
      <c r="Q456" s="410" t="e">
        <f t="shared" si="36"/>
        <v>#VALUE!</v>
      </c>
      <c r="R456" s="410">
        <v>1</v>
      </c>
      <c r="S456" s="410" t="str">
        <f t="shared" si="37"/>
        <v>Unclassified? Y/N Out of Order?</v>
      </c>
    </row>
    <row r="457" spans="6:19" x14ac:dyDescent="0.2">
      <c r="F457" s="410" t="b">
        <v>0</v>
      </c>
      <c r="G457" s="416" t="b">
        <f t="shared" si="38"/>
        <v>1</v>
      </c>
      <c r="H457" s="410" t="b">
        <v>0</v>
      </c>
      <c r="I457" s="410" t="b">
        <v>0</v>
      </c>
      <c r="K457" s="410" t="b">
        <v>0</v>
      </c>
      <c r="L457" s="410">
        <v>0</v>
      </c>
      <c r="M457" s="410" t="b">
        <v>0</v>
      </c>
      <c r="N457" s="410">
        <v>0</v>
      </c>
      <c r="O457" s="472" t="e">
        <f t="shared" si="35"/>
        <v>#DIV/0!</v>
      </c>
      <c r="P457" s="410">
        <f t="shared" si="39"/>
        <v>0</v>
      </c>
      <c r="Q457" s="410" t="e">
        <f t="shared" si="36"/>
        <v>#VALUE!</v>
      </c>
      <c r="R457" s="410">
        <v>1</v>
      </c>
      <c r="S457" s="410" t="str">
        <f t="shared" si="37"/>
        <v>Unclassified? Y/N Out of Order?</v>
      </c>
    </row>
    <row r="458" spans="6:19" x14ac:dyDescent="0.2">
      <c r="F458" s="410" t="b">
        <v>0</v>
      </c>
      <c r="G458" s="416" t="b">
        <f t="shared" si="38"/>
        <v>1</v>
      </c>
      <c r="H458" s="410" t="b">
        <v>0</v>
      </c>
      <c r="I458" s="410" t="b">
        <v>0</v>
      </c>
      <c r="K458" s="410" t="b">
        <v>0</v>
      </c>
      <c r="L458" s="410">
        <v>0</v>
      </c>
      <c r="M458" s="410" t="b">
        <v>0</v>
      </c>
      <c r="N458" s="410">
        <v>0</v>
      </c>
      <c r="O458" s="472" t="e">
        <f t="shared" ref="O458:O521" si="40">SUM(IF(I458 = 1, 1, 0) * J458, IF(K458 = 1, 1, 0) * L458, IF(M458 = 1, 1, 0) * N458) / P458</f>
        <v>#DIV/0!</v>
      </c>
      <c r="P458" s="410">
        <f t="shared" si="39"/>
        <v>0</v>
      </c>
      <c r="Q458" s="410" t="e">
        <f t="shared" ref="Q458:Q521" si="41">SUM(IF(I458 = 1, 1, 0) * J458, IF(K458 = 1, 1, 0) * L458, IF(M458 = 1, 1, 0) * N458) + " / " + P458</f>
        <v>#VALUE!</v>
      </c>
      <c r="R458" s="410">
        <v>1</v>
      </c>
      <c r="S458" s="410" t="str">
        <f t="shared" ref="S458:S521" si="42">IF(AND(G458= 1, H458 = 0, I458= 0, K458= 0, M458= 0), "1. Not Yet Tested", IF(AND(G458= 0, H458 = 1, I458= 0, K458= 0, M458= 0), "2. Ready for Testing", IF(AND(G458= 0, H458 = 1, I458= 1, K458= 0, M458= 0), "3. Test/Task Complete", IF(AND(G458= 0, H458 = 1, I458= 1, K458= 1, M458= 0), "4. Sheet Complete &amp; Uploaded to Svr.", IF(AND(G458= 0, H458 = 1, I458= 1, K458= 1, M458= 1), "5. Sheet Ready for Report", "Unclassified? Y/N Out of Order?")))))</f>
        <v>Unclassified? Y/N Out of Order?</v>
      </c>
    </row>
    <row r="459" spans="6:19" x14ac:dyDescent="0.2">
      <c r="F459" s="410" t="b">
        <v>0</v>
      </c>
      <c r="G459" s="416" t="b">
        <f t="shared" ref="G459:G522" si="43">NOT(H459)</f>
        <v>1</v>
      </c>
      <c r="H459" s="410" t="b">
        <v>0</v>
      </c>
      <c r="I459" s="410" t="b">
        <v>0</v>
      </c>
      <c r="K459" s="410" t="b">
        <v>0</v>
      </c>
      <c r="L459" s="410">
        <v>0</v>
      </c>
      <c r="M459" s="410" t="b">
        <v>0</v>
      </c>
      <c r="N459" s="410">
        <v>0</v>
      </c>
      <c r="O459" s="472" t="e">
        <f t="shared" si="40"/>
        <v>#DIV/0!</v>
      </c>
      <c r="P459" s="410">
        <f t="shared" si="39"/>
        <v>0</v>
      </c>
      <c r="Q459" s="410" t="e">
        <f t="shared" si="41"/>
        <v>#VALUE!</v>
      </c>
      <c r="R459" s="410">
        <v>1</v>
      </c>
      <c r="S459" s="410" t="str">
        <f t="shared" si="42"/>
        <v>Unclassified? Y/N Out of Order?</v>
      </c>
    </row>
    <row r="460" spans="6:19" x14ac:dyDescent="0.2">
      <c r="F460" s="410" t="b">
        <v>0</v>
      </c>
      <c r="G460" s="416" t="b">
        <f t="shared" si="43"/>
        <v>1</v>
      </c>
      <c r="H460" s="410" t="b">
        <v>0</v>
      </c>
      <c r="I460" s="410" t="b">
        <v>0</v>
      </c>
      <c r="K460" s="410" t="b">
        <v>0</v>
      </c>
      <c r="L460" s="410">
        <v>0</v>
      </c>
      <c r="M460" s="410" t="b">
        <v>0</v>
      </c>
      <c r="N460" s="410">
        <v>0</v>
      </c>
      <c r="O460" s="472" t="e">
        <f t="shared" si="40"/>
        <v>#DIV/0!</v>
      </c>
      <c r="P460" s="410">
        <f t="shared" si="39"/>
        <v>0</v>
      </c>
      <c r="Q460" s="410" t="e">
        <f t="shared" si="41"/>
        <v>#VALUE!</v>
      </c>
      <c r="R460" s="410">
        <v>1</v>
      </c>
      <c r="S460" s="410" t="str">
        <f t="shared" si="42"/>
        <v>Unclassified? Y/N Out of Order?</v>
      </c>
    </row>
    <row r="461" spans="6:19" x14ac:dyDescent="0.2">
      <c r="F461" s="410" t="b">
        <v>0</v>
      </c>
      <c r="G461" s="416" t="b">
        <f t="shared" si="43"/>
        <v>1</v>
      </c>
      <c r="H461" s="410" t="b">
        <v>0</v>
      </c>
      <c r="I461" s="410" t="b">
        <v>0</v>
      </c>
      <c r="K461" s="410" t="b">
        <v>0</v>
      </c>
      <c r="L461" s="410">
        <v>0</v>
      </c>
      <c r="M461" s="410" t="b">
        <v>0</v>
      </c>
      <c r="N461" s="410">
        <v>0</v>
      </c>
      <c r="O461" s="472" t="e">
        <f t="shared" si="40"/>
        <v>#DIV/0!</v>
      </c>
      <c r="P461" s="410">
        <f t="shared" ref="P461:P524" si="44">SUM(J461, L461, N461)</f>
        <v>0</v>
      </c>
      <c r="Q461" s="410" t="e">
        <f t="shared" si="41"/>
        <v>#VALUE!</v>
      </c>
      <c r="R461" s="410">
        <v>1</v>
      </c>
      <c r="S461" s="410" t="str">
        <f t="shared" si="42"/>
        <v>Unclassified? Y/N Out of Order?</v>
      </c>
    </row>
    <row r="462" spans="6:19" x14ac:dyDescent="0.2">
      <c r="F462" s="410" t="b">
        <v>0</v>
      </c>
      <c r="G462" s="416" t="b">
        <f t="shared" si="43"/>
        <v>1</v>
      </c>
      <c r="H462" s="410" t="b">
        <v>0</v>
      </c>
      <c r="I462" s="410" t="b">
        <v>0</v>
      </c>
      <c r="K462" s="410" t="b">
        <v>0</v>
      </c>
      <c r="L462" s="410">
        <v>0</v>
      </c>
      <c r="M462" s="410" t="b">
        <v>0</v>
      </c>
      <c r="N462" s="410">
        <v>0</v>
      </c>
      <c r="O462" s="472" t="e">
        <f t="shared" si="40"/>
        <v>#DIV/0!</v>
      </c>
      <c r="P462" s="410">
        <f t="shared" si="44"/>
        <v>0</v>
      </c>
      <c r="Q462" s="410" t="e">
        <f t="shared" si="41"/>
        <v>#VALUE!</v>
      </c>
      <c r="R462" s="410">
        <v>1</v>
      </c>
      <c r="S462" s="410" t="str">
        <f t="shared" si="42"/>
        <v>Unclassified? Y/N Out of Order?</v>
      </c>
    </row>
    <row r="463" spans="6:19" x14ac:dyDescent="0.2">
      <c r="F463" s="410" t="b">
        <v>0</v>
      </c>
      <c r="G463" s="416" t="b">
        <f t="shared" si="43"/>
        <v>1</v>
      </c>
      <c r="H463" s="410" t="b">
        <v>0</v>
      </c>
      <c r="I463" s="410" t="b">
        <v>0</v>
      </c>
      <c r="K463" s="410" t="b">
        <v>0</v>
      </c>
      <c r="L463" s="410">
        <v>0</v>
      </c>
      <c r="M463" s="410" t="b">
        <v>0</v>
      </c>
      <c r="N463" s="410">
        <v>0</v>
      </c>
      <c r="O463" s="472" t="e">
        <f t="shared" si="40"/>
        <v>#DIV/0!</v>
      </c>
      <c r="P463" s="410">
        <f t="shared" si="44"/>
        <v>0</v>
      </c>
      <c r="Q463" s="410" t="e">
        <f t="shared" si="41"/>
        <v>#VALUE!</v>
      </c>
      <c r="R463" s="410">
        <v>1</v>
      </c>
      <c r="S463" s="410" t="str">
        <f t="shared" si="42"/>
        <v>Unclassified? Y/N Out of Order?</v>
      </c>
    </row>
    <row r="464" spans="6:19" x14ac:dyDescent="0.2">
      <c r="F464" s="410" t="b">
        <v>0</v>
      </c>
      <c r="G464" s="416" t="b">
        <f t="shared" si="43"/>
        <v>1</v>
      </c>
      <c r="H464" s="410" t="b">
        <v>0</v>
      </c>
      <c r="I464" s="410" t="b">
        <v>0</v>
      </c>
      <c r="K464" s="410" t="b">
        <v>0</v>
      </c>
      <c r="L464" s="410">
        <v>0</v>
      </c>
      <c r="M464" s="410" t="b">
        <v>0</v>
      </c>
      <c r="N464" s="410">
        <v>0</v>
      </c>
      <c r="O464" s="472" t="e">
        <f t="shared" si="40"/>
        <v>#DIV/0!</v>
      </c>
      <c r="P464" s="410">
        <f t="shared" si="44"/>
        <v>0</v>
      </c>
      <c r="Q464" s="410" t="e">
        <f t="shared" si="41"/>
        <v>#VALUE!</v>
      </c>
      <c r="R464" s="410">
        <v>1</v>
      </c>
      <c r="S464" s="410" t="str">
        <f t="shared" si="42"/>
        <v>Unclassified? Y/N Out of Order?</v>
      </c>
    </row>
    <row r="465" spans="6:19" x14ac:dyDescent="0.2">
      <c r="F465" s="410" t="b">
        <v>0</v>
      </c>
      <c r="G465" s="416" t="b">
        <f t="shared" si="43"/>
        <v>1</v>
      </c>
      <c r="H465" s="410" t="b">
        <v>0</v>
      </c>
      <c r="I465" s="410" t="b">
        <v>0</v>
      </c>
      <c r="K465" s="410" t="b">
        <v>0</v>
      </c>
      <c r="L465" s="410">
        <v>0</v>
      </c>
      <c r="M465" s="410" t="b">
        <v>0</v>
      </c>
      <c r="N465" s="410">
        <v>0</v>
      </c>
      <c r="O465" s="472" t="e">
        <f t="shared" si="40"/>
        <v>#DIV/0!</v>
      </c>
      <c r="P465" s="410">
        <f t="shared" si="44"/>
        <v>0</v>
      </c>
      <c r="Q465" s="410" t="e">
        <f t="shared" si="41"/>
        <v>#VALUE!</v>
      </c>
      <c r="R465" s="410">
        <v>1</v>
      </c>
      <c r="S465" s="410" t="str">
        <f t="shared" si="42"/>
        <v>Unclassified? Y/N Out of Order?</v>
      </c>
    </row>
    <row r="466" spans="6:19" x14ac:dyDescent="0.2">
      <c r="F466" s="410" t="b">
        <v>0</v>
      </c>
      <c r="G466" s="416" t="b">
        <f t="shared" si="43"/>
        <v>1</v>
      </c>
      <c r="H466" s="410" t="b">
        <v>0</v>
      </c>
      <c r="I466" s="410" t="b">
        <v>0</v>
      </c>
      <c r="K466" s="410" t="b">
        <v>0</v>
      </c>
      <c r="L466" s="410">
        <v>0</v>
      </c>
      <c r="M466" s="410" t="b">
        <v>0</v>
      </c>
      <c r="N466" s="410">
        <v>0</v>
      </c>
      <c r="O466" s="472" t="e">
        <f t="shared" si="40"/>
        <v>#DIV/0!</v>
      </c>
      <c r="P466" s="410">
        <f t="shared" si="44"/>
        <v>0</v>
      </c>
      <c r="Q466" s="410" t="e">
        <f t="shared" si="41"/>
        <v>#VALUE!</v>
      </c>
      <c r="R466" s="410">
        <v>1</v>
      </c>
      <c r="S466" s="410" t="str">
        <f t="shared" si="42"/>
        <v>Unclassified? Y/N Out of Order?</v>
      </c>
    </row>
    <row r="467" spans="6:19" x14ac:dyDescent="0.2">
      <c r="F467" s="410" t="b">
        <v>0</v>
      </c>
      <c r="G467" s="416" t="b">
        <f t="shared" si="43"/>
        <v>1</v>
      </c>
      <c r="H467" s="410" t="b">
        <v>0</v>
      </c>
      <c r="I467" s="410" t="b">
        <v>0</v>
      </c>
      <c r="K467" s="410" t="b">
        <v>0</v>
      </c>
      <c r="L467" s="410">
        <v>0</v>
      </c>
      <c r="M467" s="410" t="b">
        <v>0</v>
      </c>
      <c r="N467" s="410">
        <v>0</v>
      </c>
      <c r="O467" s="472" t="e">
        <f t="shared" si="40"/>
        <v>#DIV/0!</v>
      </c>
      <c r="P467" s="410">
        <f t="shared" si="44"/>
        <v>0</v>
      </c>
      <c r="Q467" s="410" t="e">
        <f t="shared" si="41"/>
        <v>#VALUE!</v>
      </c>
      <c r="R467" s="410">
        <v>1</v>
      </c>
      <c r="S467" s="410" t="str">
        <f t="shared" si="42"/>
        <v>Unclassified? Y/N Out of Order?</v>
      </c>
    </row>
    <row r="468" spans="6:19" x14ac:dyDescent="0.2">
      <c r="F468" s="410" t="b">
        <v>0</v>
      </c>
      <c r="G468" s="416" t="b">
        <f t="shared" si="43"/>
        <v>1</v>
      </c>
      <c r="H468" s="410" t="b">
        <v>0</v>
      </c>
      <c r="I468" s="410" t="b">
        <v>0</v>
      </c>
      <c r="K468" s="410" t="b">
        <v>0</v>
      </c>
      <c r="L468" s="410">
        <v>0</v>
      </c>
      <c r="M468" s="410" t="b">
        <v>0</v>
      </c>
      <c r="N468" s="410">
        <v>0</v>
      </c>
      <c r="O468" s="472" t="e">
        <f t="shared" si="40"/>
        <v>#DIV/0!</v>
      </c>
      <c r="P468" s="410">
        <f t="shared" si="44"/>
        <v>0</v>
      </c>
      <c r="Q468" s="410" t="e">
        <f t="shared" si="41"/>
        <v>#VALUE!</v>
      </c>
      <c r="R468" s="410">
        <v>1</v>
      </c>
      <c r="S468" s="410" t="str">
        <f t="shared" si="42"/>
        <v>Unclassified? Y/N Out of Order?</v>
      </c>
    </row>
    <row r="469" spans="6:19" x14ac:dyDescent="0.2">
      <c r="F469" s="410" t="b">
        <v>0</v>
      </c>
      <c r="G469" s="416" t="b">
        <f t="shared" si="43"/>
        <v>1</v>
      </c>
      <c r="H469" s="410" t="b">
        <v>0</v>
      </c>
      <c r="I469" s="410" t="b">
        <v>0</v>
      </c>
      <c r="K469" s="410" t="b">
        <v>0</v>
      </c>
      <c r="L469" s="410">
        <v>0</v>
      </c>
      <c r="M469" s="410" t="b">
        <v>0</v>
      </c>
      <c r="N469" s="410">
        <v>0</v>
      </c>
      <c r="O469" s="472" t="e">
        <f t="shared" si="40"/>
        <v>#DIV/0!</v>
      </c>
      <c r="P469" s="410">
        <f t="shared" si="44"/>
        <v>0</v>
      </c>
      <c r="Q469" s="410" t="e">
        <f t="shared" si="41"/>
        <v>#VALUE!</v>
      </c>
      <c r="R469" s="410">
        <v>1</v>
      </c>
      <c r="S469" s="410" t="str">
        <f t="shared" si="42"/>
        <v>Unclassified? Y/N Out of Order?</v>
      </c>
    </row>
    <row r="470" spans="6:19" x14ac:dyDescent="0.2">
      <c r="F470" s="410" t="b">
        <v>0</v>
      </c>
      <c r="G470" s="416" t="b">
        <f t="shared" si="43"/>
        <v>1</v>
      </c>
      <c r="H470" s="410" t="b">
        <v>0</v>
      </c>
      <c r="I470" s="410" t="b">
        <v>0</v>
      </c>
      <c r="K470" s="410" t="b">
        <v>0</v>
      </c>
      <c r="L470" s="410">
        <v>0</v>
      </c>
      <c r="M470" s="410" t="b">
        <v>0</v>
      </c>
      <c r="N470" s="410">
        <v>0</v>
      </c>
      <c r="O470" s="472" t="e">
        <f t="shared" si="40"/>
        <v>#DIV/0!</v>
      </c>
      <c r="P470" s="410">
        <f t="shared" si="44"/>
        <v>0</v>
      </c>
      <c r="Q470" s="410" t="e">
        <f t="shared" si="41"/>
        <v>#VALUE!</v>
      </c>
      <c r="R470" s="410">
        <v>1</v>
      </c>
      <c r="S470" s="410" t="str">
        <f t="shared" si="42"/>
        <v>Unclassified? Y/N Out of Order?</v>
      </c>
    </row>
    <row r="471" spans="6:19" x14ac:dyDescent="0.2">
      <c r="F471" s="410" t="b">
        <v>0</v>
      </c>
      <c r="G471" s="416" t="b">
        <f t="shared" si="43"/>
        <v>1</v>
      </c>
      <c r="H471" s="410" t="b">
        <v>0</v>
      </c>
      <c r="I471" s="410" t="b">
        <v>0</v>
      </c>
      <c r="K471" s="410" t="b">
        <v>0</v>
      </c>
      <c r="L471" s="410">
        <v>0</v>
      </c>
      <c r="M471" s="410" t="b">
        <v>0</v>
      </c>
      <c r="N471" s="410">
        <v>0</v>
      </c>
      <c r="O471" s="472" t="e">
        <f t="shared" si="40"/>
        <v>#DIV/0!</v>
      </c>
      <c r="P471" s="410">
        <f t="shared" si="44"/>
        <v>0</v>
      </c>
      <c r="Q471" s="410" t="e">
        <f t="shared" si="41"/>
        <v>#VALUE!</v>
      </c>
      <c r="R471" s="410">
        <v>1</v>
      </c>
      <c r="S471" s="410" t="str">
        <f t="shared" si="42"/>
        <v>Unclassified? Y/N Out of Order?</v>
      </c>
    </row>
    <row r="472" spans="6:19" x14ac:dyDescent="0.2">
      <c r="F472" s="410" t="b">
        <v>0</v>
      </c>
      <c r="G472" s="416" t="b">
        <f t="shared" si="43"/>
        <v>1</v>
      </c>
      <c r="H472" s="410" t="b">
        <v>0</v>
      </c>
      <c r="I472" s="410" t="b">
        <v>0</v>
      </c>
      <c r="K472" s="410" t="b">
        <v>0</v>
      </c>
      <c r="L472" s="410">
        <v>0</v>
      </c>
      <c r="M472" s="410" t="b">
        <v>0</v>
      </c>
      <c r="N472" s="410">
        <v>0</v>
      </c>
      <c r="O472" s="472" t="e">
        <f t="shared" si="40"/>
        <v>#DIV/0!</v>
      </c>
      <c r="P472" s="410">
        <f t="shared" si="44"/>
        <v>0</v>
      </c>
      <c r="Q472" s="410" t="e">
        <f t="shared" si="41"/>
        <v>#VALUE!</v>
      </c>
      <c r="R472" s="410">
        <v>1</v>
      </c>
      <c r="S472" s="410" t="str">
        <f t="shared" si="42"/>
        <v>Unclassified? Y/N Out of Order?</v>
      </c>
    </row>
    <row r="473" spans="6:19" x14ac:dyDescent="0.2">
      <c r="F473" s="410" t="b">
        <v>0</v>
      </c>
      <c r="G473" s="416" t="b">
        <f t="shared" si="43"/>
        <v>1</v>
      </c>
      <c r="H473" s="410" t="b">
        <v>0</v>
      </c>
      <c r="I473" s="410" t="b">
        <v>0</v>
      </c>
      <c r="K473" s="410" t="b">
        <v>0</v>
      </c>
      <c r="L473" s="410">
        <v>0</v>
      </c>
      <c r="M473" s="410" t="b">
        <v>0</v>
      </c>
      <c r="N473" s="410">
        <v>0</v>
      </c>
      <c r="O473" s="472" t="e">
        <f t="shared" si="40"/>
        <v>#DIV/0!</v>
      </c>
      <c r="P473" s="410">
        <f t="shared" si="44"/>
        <v>0</v>
      </c>
      <c r="Q473" s="410" t="e">
        <f t="shared" si="41"/>
        <v>#VALUE!</v>
      </c>
      <c r="R473" s="410">
        <v>1</v>
      </c>
      <c r="S473" s="410" t="str">
        <f t="shared" si="42"/>
        <v>Unclassified? Y/N Out of Order?</v>
      </c>
    </row>
    <row r="474" spans="6:19" x14ac:dyDescent="0.2">
      <c r="F474" s="410" t="b">
        <v>0</v>
      </c>
      <c r="G474" s="416" t="b">
        <f t="shared" si="43"/>
        <v>1</v>
      </c>
      <c r="H474" s="410" t="b">
        <v>0</v>
      </c>
      <c r="I474" s="410" t="b">
        <v>0</v>
      </c>
      <c r="K474" s="410" t="b">
        <v>0</v>
      </c>
      <c r="L474" s="410">
        <v>0</v>
      </c>
      <c r="M474" s="410" t="b">
        <v>0</v>
      </c>
      <c r="N474" s="410">
        <v>0</v>
      </c>
      <c r="O474" s="472" t="e">
        <f t="shared" si="40"/>
        <v>#DIV/0!</v>
      </c>
      <c r="P474" s="410">
        <f t="shared" si="44"/>
        <v>0</v>
      </c>
      <c r="Q474" s="410" t="e">
        <f t="shared" si="41"/>
        <v>#VALUE!</v>
      </c>
      <c r="R474" s="410">
        <v>1</v>
      </c>
      <c r="S474" s="410" t="str">
        <f t="shared" si="42"/>
        <v>Unclassified? Y/N Out of Order?</v>
      </c>
    </row>
    <row r="475" spans="6:19" x14ac:dyDescent="0.2">
      <c r="F475" s="410" t="b">
        <v>0</v>
      </c>
      <c r="G475" s="416" t="b">
        <f t="shared" si="43"/>
        <v>1</v>
      </c>
      <c r="H475" s="410" t="b">
        <v>0</v>
      </c>
      <c r="I475" s="410" t="b">
        <v>0</v>
      </c>
      <c r="K475" s="410" t="b">
        <v>0</v>
      </c>
      <c r="L475" s="410">
        <v>0</v>
      </c>
      <c r="M475" s="410" t="b">
        <v>0</v>
      </c>
      <c r="N475" s="410">
        <v>0</v>
      </c>
      <c r="O475" s="472" t="e">
        <f t="shared" si="40"/>
        <v>#DIV/0!</v>
      </c>
      <c r="P475" s="410">
        <f t="shared" si="44"/>
        <v>0</v>
      </c>
      <c r="Q475" s="410" t="e">
        <f t="shared" si="41"/>
        <v>#VALUE!</v>
      </c>
      <c r="R475" s="410">
        <v>1</v>
      </c>
      <c r="S475" s="410" t="str">
        <f t="shared" si="42"/>
        <v>Unclassified? Y/N Out of Order?</v>
      </c>
    </row>
    <row r="476" spans="6:19" x14ac:dyDescent="0.2">
      <c r="F476" s="410" t="b">
        <v>0</v>
      </c>
      <c r="G476" s="416" t="b">
        <f t="shared" si="43"/>
        <v>1</v>
      </c>
      <c r="H476" s="410" t="b">
        <v>0</v>
      </c>
      <c r="I476" s="410" t="b">
        <v>0</v>
      </c>
      <c r="K476" s="410" t="b">
        <v>0</v>
      </c>
      <c r="L476" s="410">
        <v>0</v>
      </c>
      <c r="M476" s="410" t="b">
        <v>0</v>
      </c>
      <c r="N476" s="410">
        <v>0</v>
      </c>
      <c r="O476" s="472" t="e">
        <f t="shared" si="40"/>
        <v>#DIV/0!</v>
      </c>
      <c r="P476" s="410">
        <f t="shared" si="44"/>
        <v>0</v>
      </c>
      <c r="Q476" s="410" t="e">
        <f t="shared" si="41"/>
        <v>#VALUE!</v>
      </c>
      <c r="R476" s="410">
        <v>1</v>
      </c>
      <c r="S476" s="410" t="str">
        <f t="shared" si="42"/>
        <v>Unclassified? Y/N Out of Order?</v>
      </c>
    </row>
    <row r="477" spans="6:19" x14ac:dyDescent="0.2">
      <c r="F477" s="410" t="b">
        <v>0</v>
      </c>
      <c r="G477" s="416" t="b">
        <f t="shared" si="43"/>
        <v>1</v>
      </c>
      <c r="H477" s="410" t="b">
        <v>0</v>
      </c>
      <c r="I477" s="410" t="b">
        <v>0</v>
      </c>
      <c r="K477" s="410" t="b">
        <v>0</v>
      </c>
      <c r="L477" s="410">
        <v>0</v>
      </c>
      <c r="M477" s="410" t="b">
        <v>0</v>
      </c>
      <c r="N477" s="410">
        <v>0</v>
      </c>
      <c r="O477" s="472" t="e">
        <f t="shared" si="40"/>
        <v>#DIV/0!</v>
      </c>
      <c r="P477" s="410">
        <f t="shared" si="44"/>
        <v>0</v>
      </c>
      <c r="Q477" s="410" t="e">
        <f t="shared" si="41"/>
        <v>#VALUE!</v>
      </c>
      <c r="R477" s="410">
        <v>1</v>
      </c>
      <c r="S477" s="410" t="str">
        <f t="shared" si="42"/>
        <v>Unclassified? Y/N Out of Order?</v>
      </c>
    </row>
    <row r="478" spans="6:19" x14ac:dyDescent="0.2">
      <c r="F478" s="410" t="b">
        <v>0</v>
      </c>
      <c r="G478" s="416" t="b">
        <f t="shared" si="43"/>
        <v>1</v>
      </c>
      <c r="H478" s="410" t="b">
        <v>0</v>
      </c>
      <c r="I478" s="410" t="b">
        <v>0</v>
      </c>
      <c r="K478" s="410" t="b">
        <v>0</v>
      </c>
      <c r="L478" s="410">
        <v>0</v>
      </c>
      <c r="M478" s="410" t="b">
        <v>0</v>
      </c>
      <c r="N478" s="410">
        <v>0</v>
      </c>
      <c r="O478" s="472" t="e">
        <f t="shared" si="40"/>
        <v>#DIV/0!</v>
      </c>
      <c r="P478" s="410">
        <f t="shared" si="44"/>
        <v>0</v>
      </c>
      <c r="Q478" s="410" t="e">
        <f t="shared" si="41"/>
        <v>#VALUE!</v>
      </c>
      <c r="R478" s="410">
        <v>1</v>
      </c>
      <c r="S478" s="410" t="str">
        <f t="shared" si="42"/>
        <v>Unclassified? Y/N Out of Order?</v>
      </c>
    </row>
    <row r="479" spans="6:19" x14ac:dyDescent="0.2">
      <c r="F479" s="410" t="b">
        <v>0</v>
      </c>
      <c r="G479" s="416" t="b">
        <f t="shared" si="43"/>
        <v>1</v>
      </c>
      <c r="H479" s="410" t="b">
        <v>0</v>
      </c>
      <c r="I479" s="410" t="b">
        <v>0</v>
      </c>
      <c r="K479" s="410" t="b">
        <v>0</v>
      </c>
      <c r="L479" s="410">
        <v>0</v>
      </c>
      <c r="M479" s="410" t="b">
        <v>0</v>
      </c>
      <c r="N479" s="410">
        <v>0</v>
      </c>
      <c r="O479" s="472" t="e">
        <f t="shared" si="40"/>
        <v>#DIV/0!</v>
      </c>
      <c r="P479" s="410">
        <f t="shared" si="44"/>
        <v>0</v>
      </c>
      <c r="Q479" s="410" t="e">
        <f t="shared" si="41"/>
        <v>#VALUE!</v>
      </c>
      <c r="R479" s="410">
        <v>1</v>
      </c>
      <c r="S479" s="410" t="str">
        <f t="shared" si="42"/>
        <v>Unclassified? Y/N Out of Order?</v>
      </c>
    </row>
    <row r="480" spans="6:19" x14ac:dyDescent="0.2">
      <c r="F480" s="410" t="b">
        <v>0</v>
      </c>
      <c r="G480" s="416" t="b">
        <f t="shared" si="43"/>
        <v>1</v>
      </c>
      <c r="H480" s="410" t="b">
        <v>0</v>
      </c>
      <c r="I480" s="410" t="b">
        <v>0</v>
      </c>
      <c r="K480" s="410" t="b">
        <v>0</v>
      </c>
      <c r="L480" s="410">
        <v>0</v>
      </c>
      <c r="M480" s="410" t="b">
        <v>0</v>
      </c>
      <c r="N480" s="410">
        <v>0</v>
      </c>
      <c r="O480" s="472" t="e">
        <f t="shared" si="40"/>
        <v>#DIV/0!</v>
      </c>
      <c r="P480" s="410">
        <f t="shared" si="44"/>
        <v>0</v>
      </c>
      <c r="Q480" s="410" t="e">
        <f t="shared" si="41"/>
        <v>#VALUE!</v>
      </c>
      <c r="R480" s="410">
        <v>1</v>
      </c>
      <c r="S480" s="410" t="str">
        <f t="shared" si="42"/>
        <v>Unclassified? Y/N Out of Order?</v>
      </c>
    </row>
    <row r="481" spans="6:19" x14ac:dyDescent="0.2">
      <c r="F481" s="410" t="b">
        <v>0</v>
      </c>
      <c r="G481" s="416" t="b">
        <f t="shared" si="43"/>
        <v>1</v>
      </c>
      <c r="H481" s="410" t="b">
        <v>0</v>
      </c>
      <c r="I481" s="410" t="b">
        <v>0</v>
      </c>
      <c r="K481" s="410" t="b">
        <v>0</v>
      </c>
      <c r="L481" s="410">
        <v>0</v>
      </c>
      <c r="M481" s="410" t="b">
        <v>0</v>
      </c>
      <c r="N481" s="410">
        <v>0</v>
      </c>
      <c r="O481" s="472" t="e">
        <f t="shared" si="40"/>
        <v>#DIV/0!</v>
      </c>
      <c r="P481" s="410">
        <f t="shared" si="44"/>
        <v>0</v>
      </c>
      <c r="Q481" s="410" t="e">
        <f t="shared" si="41"/>
        <v>#VALUE!</v>
      </c>
      <c r="R481" s="410">
        <v>1</v>
      </c>
      <c r="S481" s="410" t="str">
        <f t="shared" si="42"/>
        <v>Unclassified? Y/N Out of Order?</v>
      </c>
    </row>
    <row r="482" spans="6:19" x14ac:dyDescent="0.2">
      <c r="F482" s="410" t="b">
        <v>0</v>
      </c>
      <c r="G482" s="416" t="b">
        <f t="shared" si="43"/>
        <v>1</v>
      </c>
      <c r="H482" s="410" t="b">
        <v>0</v>
      </c>
      <c r="I482" s="410" t="b">
        <v>0</v>
      </c>
      <c r="K482" s="410" t="b">
        <v>0</v>
      </c>
      <c r="L482" s="410">
        <v>0</v>
      </c>
      <c r="M482" s="410" t="b">
        <v>0</v>
      </c>
      <c r="N482" s="410">
        <v>0</v>
      </c>
      <c r="O482" s="472" t="e">
        <f t="shared" si="40"/>
        <v>#DIV/0!</v>
      </c>
      <c r="P482" s="410">
        <f t="shared" si="44"/>
        <v>0</v>
      </c>
      <c r="Q482" s="410" t="e">
        <f t="shared" si="41"/>
        <v>#VALUE!</v>
      </c>
      <c r="R482" s="410">
        <v>1</v>
      </c>
      <c r="S482" s="410" t="str">
        <f t="shared" si="42"/>
        <v>Unclassified? Y/N Out of Order?</v>
      </c>
    </row>
    <row r="483" spans="6:19" x14ac:dyDescent="0.2">
      <c r="F483" s="410" t="b">
        <v>0</v>
      </c>
      <c r="G483" s="416" t="b">
        <f t="shared" si="43"/>
        <v>1</v>
      </c>
      <c r="H483" s="410" t="b">
        <v>0</v>
      </c>
      <c r="I483" s="410" t="b">
        <v>0</v>
      </c>
      <c r="K483" s="410" t="b">
        <v>0</v>
      </c>
      <c r="L483" s="410">
        <v>0</v>
      </c>
      <c r="M483" s="410" t="b">
        <v>0</v>
      </c>
      <c r="N483" s="410">
        <v>0</v>
      </c>
      <c r="O483" s="472" t="e">
        <f t="shared" si="40"/>
        <v>#DIV/0!</v>
      </c>
      <c r="P483" s="410">
        <f t="shared" si="44"/>
        <v>0</v>
      </c>
      <c r="Q483" s="410" t="e">
        <f t="shared" si="41"/>
        <v>#VALUE!</v>
      </c>
      <c r="R483" s="410">
        <v>1</v>
      </c>
      <c r="S483" s="410" t="str">
        <f t="shared" si="42"/>
        <v>Unclassified? Y/N Out of Order?</v>
      </c>
    </row>
    <row r="484" spans="6:19" x14ac:dyDescent="0.2">
      <c r="F484" s="410" t="b">
        <v>0</v>
      </c>
      <c r="G484" s="416" t="b">
        <f t="shared" si="43"/>
        <v>1</v>
      </c>
      <c r="H484" s="410" t="b">
        <v>0</v>
      </c>
      <c r="I484" s="410" t="b">
        <v>0</v>
      </c>
      <c r="K484" s="410" t="b">
        <v>0</v>
      </c>
      <c r="L484" s="410">
        <v>0</v>
      </c>
      <c r="M484" s="410" t="b">
        <v>0</v>
      </c>
      <c r="N484" s="410">
        <v>0</v>
      </c>
      <c r="O484" s="472" t="e">
        <f t="shared" si="40"/>
        <v>#DIV/0!</v>
      </c>
      <c r="P484" s="410">
        <f t="shared" si="44"/>
        <v>0</v>
      </c>
      <c r="Q484" s="410" t="e">
        <f t="shared" si="41"/>
        <v>#VALUE!</v>
      </c>
      <c r="R484" s="410">
        <v>1</v>
      </c>
      <c r="S484" s="410" t="str">
        <f t="shared" si="42"/>
        <v>Unclassified? Y/N Out of Order?</v>
      </c>
    </row>
    <row r="485" spans="6:19" x14ac:dyDescent="0.2">
      <c r="F485" s="410" t="b">
        <v>0</v>
      </c>
      <c r="G485" s="416" t="b">
        <f t="shared" si="43"/>
        <v>1</v>
      </c>
      <c r="H485" s="410" t="b">
        <v>0</v>
      </c>
      <c r="I485" s="410" t="b">
        <v>0</v>
      </c>
      <c r="K485" s="410" t="b">
        <v>0</v>
      </c>
      <c r="L485" s="410">
        <v>0</v>
      </c>
      <c r="M485" s="410" t="b">
        <v>0</v>
      </c>
      <c r="N485" s="410">
        <v>0</v>
      </c>
      <c r="O485" s="472" t="e">
        <f t="shared" si="40"/>
        <v>#DIV/0!</v>
      </c>
      <c r="P485" s="410">
        <f t="shared" si="44"/>
        <v>0</v>
      </c>
      <c r="Q485" s="410" t="e">
        <f t="shared" si="41"/>
        <v>#VALUE!</v>
      </c>
      <c r="R485" s="410">
        <v>1</v>
      </c>
      <c r="S485" s="410" t="str">
        <f t="shared" si="42"/>
        <v>Unclassified? Y/N Out of Order?</v>
      </c>
    </row>
    <row r="486" spans="6:19" x14ac:dyDescent="0.2">
      <c r="F486" s="410" t="b">
        <v>0</v>
      </c>
      <c r="G486" s="416" t="b">
        <f t="shared" si="43"/>
        <v>1</v>
      </c>
      <c r="H486" s="410" t="b">
        <v>0</v>
      </c>
      <c r="I486" s="410" t="b">
        <v>0</v>
      </c>
      <c r="K486" s="410" t="b">
        <v>0</v>
      </c>
      <c r="L486" s="410">
        <v>0</v>
      </c>
      <c r="M486" s="410" t="b">
        <v>0</v>
      </c>
      <c r="N486" s="410">
        <v>0</v>
      </c>
      <c r="O486" s="472" t="e">
        <f t="shared" si="40"/>
        <v>#DIV/0!</v>
      </c>
      <c r="P486" s="410">
        <f t="shared" si="44"/>
        <v>0</v>
      </c>
      <c r="Q486" s="410" t="e">
        <f t="shared" si="41"/>
        <v>#VALUE!</v>
      </c>
      <c r="R486" s="410">
        <v>1</v>
      </c>
      <c r="S486" s="410" t="str">
        <f t="shared" si="42"/>
        <v>Unclassified? Y/N Out of Order?</v>
      </c>
    </row>
    <row r="487" spans="6:19" x14ac:dyDescent="0.2">
      <c r="F487" s="410" t="b">
        <v>0</v>
      </c>
      <c r="G487" s="416" t="b">
        <f t="shared" si="43"/>
        <v>1</v>
      </c>
      <c r="H487" s="410" t="b">
        <v>0</v>
      </c>
      <c r="I487" s="410" t="b">
        <v>0</v>
      </c>
      <c r="K487" s="410" t="b">
        <v>0</v>
      </c>
      <c r="L487" s="410">
        <v>0</v>
      </c>
      <c r="M487" s="410" t="b">
        <v>0</v>
      </c>
      <c r="N487" s="410">
        <v>0</v>
      </c>
      <c r="O487" s="472" t="e">
        <f t="shared" si="40"/>
        <v>#DIV/0!</v>
      </c>
      <c r="P487" s="410">
        <f t="shared" si="44"/>
        <v>0</v>
      </c>
      <c r="Q487" s="410" t="e">
        <f t="shared" si="41"/>
        <v>#VALUE!</v>
      </c>
      <c r="R487" s="410">
        <v>1</v>
      </c>
      <c r="S487" s="410" t="str">
        <f t="shared" si="42"/>
        <v>Unclassified? Y/N Out of Order?</v>
      </c>
    </row>
    <row r="488" spans="6:19" x14ac:dyDescent="0.2">
      <c r="F488" s="410" t="b">
        <v>0</v>
      </c>
      <c r="G488" s="416" t="b">
        <f t="shared" si="43"/>
        <v>1</v>
      </c>
      <c r="H488" s="410" t="b">
        <v>0</v>
      </c>
      <c r="I488" s="410" t="b">
        <v>0</v>
      </c>
      <c r="K488" s="410" t="b">
        <v>0</v>
      </c>
      <c r="L488" s="410">
        <v>0</v>
      </c>
      <c r="M488" s="410" t="b">
        <v>0</v>
      </c>
      <c r="N488" s="410">
        <v>0</v>
      </c>
      <c r="O488" s="472" t="e">
        <f t="shared" si="40"/>
        <v>#DIV/0!</v>
      </c>
      <c r="P488" s="410">
        <f t="shared" si="44"/>
        <v>0</v>
      </c>
      <c r="Q488" s="410" t="e">
        <f t="shared" si="41"/>
        <v>#VALUE!</v>
      </c>
      <c r="R488" s="410">
        <v>1</v>
      </c>
      <c r="S488" s="410" t="str">
        <f t="shared" si="42"/>
        <v>Unclassified? Y/N Out of Order?</v>
      </c>
    </row>
    <row r="489" spans="6:19" x14ac:dyDescent="0.2">
      <c r="F489" s="410" t="b">
        <v>0</v>
      </c>
      <c r="G489" s="416" t="b">
        <f t="shared" si="43"/>
        <v>1</v>
      </c>
      <c r="H489" s="410" t="b">
        <v>0</v>
      </c>
      <c r="I489" s="410" t="b">
        <v>0</v>
      </c>
      <c r="K489" s="410" t="b">
        <v>0</v>
      </c>
      <c r="L489" s="410">
        <v>0</v>
      </c>
      <c r="M489" s="410" t="b">
        <v>0</v>
      </c>
      <c r="N489" s="410">
        <v>0</v>
      </c>
      <c r="O489" s="472" t="e">
        <f t="shared" si="40"/>
        <v>#DIV/0!</v>
      </c>
      <c r="P489" s="410">
        <f t="shared" si="44"/>
        <v>0</v>
      </c>
      <c r="Q489" s="410" t="e">
        <f t="shared" si="41"/>
        <v>#VALUE!</v>
      </c>
      <c r="R489" s="410">
        <v>1</v>
      </c>
      <c r="S489" s="410" t="str">
        <f t="shared" si="42"/>
        <v>Unclassified? Y/N Out of Order?</v>
      </c>
    </row>
    <row r="490" spans="6:19" x14ac:dyDescent="0.2">
      <c r="F490" s="410" t="b">
        <v>0</v>
      </c>
      <c r="G490" s="416" t="b">
        <f t="shared" si="43"/>
        <v>1</v>
      </c>
      <c r="H490" s="410" t="b">
        <v>0</v>
      </c>
      <c r="I490" s="410" t="b">
        <v>0</v>
      </c>
      <c r="K490" s="410" t="b">
        <v>0</v>
      </c>
      <c r="L490" s="410">
        <v>0</v>
      </c>
      <c r="M490" s="410" t="b">
        <v>0</v>
      </c>
      <c r="N490" s="410">
        <v>0</v>
      </c>
      <c r="O490" s="472" t="e">
        <f t="shared" si="40"/>
        <v>#DIV/0!</v>
      </c>
      <c r="P490" s="410">
        <f t="shared" si="44"/>
        <v>0</v>
      </c>
      <c r="Q490" s="410" t="e">
        <f t="shared" si="41"/>
        <v>#VALUE!</v>
      </c>
      <c r="R490" s="410">
        <v>1</v>
      </c>
      <c r="S490" s="410" t="str">
        <f t="shared" si="42"/>
        <v>Unclassified? Y/N Out of Order?</v>
      </c>
    </row>
    <row r="491" spans="6:19" x14ac:dyDescent="0.2">
      <c r="F491" s="410" t="b">
        <v>0</v>
      </c>
      <c r="G491" s="416" t="b">
        <f t="shared" si="43"/>
        <v>1</v>
      </c>
      <c r="H491" s="410" t="b">
        <v>0</v>
      </c>
      <c r="I491" s="410" t="b">
        <v>0</v>
      </c>
      <c r="K491" s="410" t="b">
        <v>0</v>
      </c>
      <c r="L491" s="410">
        <v>0</v>
      </c>
      <c r="M491" s="410" t="b">
        <v>0</v>
      </c>
      <c r="N491" s="410">
        <v>0</v>
      </c>
      <c r="O491" s="472" t="e">
        <f t="shared" si="40"/>
        <v>#DIV/0!</v>
      </c>
      <c r="P491" s="410">
        <f t="shared" si="44"/>
        <v>0</v>
      </c>
      <c r="Q491" s="410" t="e">
        <f t="shared" si="41"/>
        <v>#VALUE!</v>
      </c>
      <c r="R491" s="410">
        <v>1</v>
      </c>
      <c r="S491" s="410" t="str">
        <f t="shared" si="42"/>
        <v>Unclassified? Y/N Out of Order?</v>
      </c>
    </row>
    <row r="492" spans="6:19" x14ac:dyDescent="0.2">
      <c r="F492" s="410" t="b">
        <v>0</v>
      </c>
      <c r="G492" s="416" t="b">
        <f t="shared" si="43"/>
        <v>1</v>
      </c>
      <c r="H492" s="410" t="b">
        <v>0</v>
      </c>
      <c r="I492" s="410" t="b">
        <v>0</v>
      </c>
      <c r="K492" s="410" t="b">
        <v>0</v>
      </c>
      <c r="L492" s="410">
        <v>0</v>
      </c>
      <c r="M492" s="410" t="b">
        <v>0</v>
      </c>
      <c r="N492" s="410">
        <v>0</v>
      </c>
      <c r="O492" s="472" t="e">
        <f t="shared" si="40"/>
        <v>#DIV/0!</v>
      </c>
      <c r="P492" s="410">
        <f t="shared" si="44"/>
        <v>0</v>
      </c>
      <c r="Q492" s="410" t="e">
        <f t="shared" si="41"/>
        <v>#VALUE!</v>
      </c>
      <c r="R492" s="410">
        <v>1</v>
      </c>
      <c r="S492" s="410" t="str">
        <f t="shared" si="42"/>
        <v>Unclassified? Y/N Out of Order?</v>
      </c>
    </row>
    <row r="493" spans="6:19" x14ac:dyDescent="0.2">
      <c r="F493" s="410" t="b">
        <v>0</v>
      </c>
      <c r="G493" s="416" t="b">
        <f t="shared" si="43"/>
        <v>1</v>
      </c>
      <c r="H493" s="410" t="b">
        <v>0</v>
      </c>
      <c r="I493" s="410" t="b">
        <v>0</v>
      </c>
      <c r="K493" s="410" t="b">
        <v>0</v>
      </c>
      <c r="L493" s="410">
        <v>0</v>
      </c>
      <c r="M493" s="410" t="b">
        <v>0</v>
      </c>
      <c r="N493" s="410">
        <v>0</v>
      </c>
      <c r="O493" s="472" t="e">
        <f t="shared" si="40"/>
        <v>#DIV/0!</v>
      </c>
      <c r="P493" s="410">
        <f t="shared" si="44"/>
        <v>0</v>
      </c>
      <c r="Q493" s="410" t="e">
        <f t="shared" si="41"/>
        <v>#VALUE!</v>
      </c>
      <c r="R493" s="410">
        <v>1</v>
      </c>
      <c r="S493" s="410" t="str">
        <f t="shared" si="42"/>
        <v>Unclassified? Y/N Out of Order?</v>
      </c>
    </row>
    <row r="494" spans="6:19" x14ac:dyDescent="0.2">
      <c r="F494" s="410" t="b">
        <v>0</v>
      </c>
      <c r="G494" s="416" t="b">
        <f t="shared" si="43"/>
        <v>1</v>
      </c>
      <c r="H494" s="410" t="b">
        <v>0</v>
      </c>
      <c r="I494" s="410" t="b">
        <v>0</v>
      </c>
      <c r="K494" s="410" t="b">
        <v>0</v>
      </c>
      <c r="L494" s="410">
        <v>0</v>
      </c>
      <c r="M494" s="410" t="b">
        <v>0</v>
      </c>
      <c r="N494" s="410">
        <v>0</v>
      </c>
      <c r="O494" s="472" t="e">
        <f t="shared" si="40"/>
        <v>#DIV/0!</v>
      </c>
      <c r="P494" s="410">
        <f t="shared" si="44"/>
        <v>0</v>
      </c>
      <c r="Q494" s="410" t="e">
        <f t="shared" si="41"/>
        <v>#VALUE!</v>
      </c>
      <c r="R494" s="410">
        <v>1</v>
      </c>
      <c r="S494" s="410" t="str">
        <f t="shared" si="42"/>
        <v>Unclassified? Y/N Out of Order?</v>
      </c>
    </row>
    <row r="495" spans="6:19" x14ac:dyDescent="0.2">
      <c r="F495" s="410" t="b">
        <v>0</v>
      </c>
      <c r="G495" s="416" t="b">
        <f t="shared" si="43"/>
        <v>1</v>
      </c>
      <c r="H495" s="410" t="b">
        <v>0</v>
      </c>
      <c r="I495" s="410" t="b">
        <v>0</v>
      </c>
      <c r="K495" s="410" t="b">
        <v>0</v>
      </c>
      <c r="L495" s="410">
        <v>0</v>
      </c>
      <c r="M495" s="410" t="b">
        <v>0</v>
      </c>
      <c r="N495" s="410">
        <v>0</v>
      </c>
      <c r="O495" s="472" t="e">
        <f t="shared" si="40"/>
        <v>#DIV/0!</v>
      </c>
      <c r="P495" s="410">
        <f t="shared" si="44"/>
        <v>0</v>
      </c>
      <c r="Q495" s="410" t="e">
        <f t="shared" si="41"/>
        <v>#VALUE!</v>
      </c>
      <c r="R495" s="410">
        <v>1</v>
      </c>
      <c r="S495" s="410" t="str">
        <f t="shared" si="42"/>
        <v>Unclassified? Y/N Out of Order?</v>
      </c>
    </row>
    <row r="496" spans="6:19" x14ac:dyDescent="0.2">
      <c r="F496" s="410" t="b">
        <v>0</v>
      </c>
      <c r="G496" s="416" t="b">
        <f t="shared" si="43"/>
        <v>1</v>
      </c>
      <c r="H496" s="410" t="b">
        <v>0</v>
      </c>
      <c r="I496" s="410" t="b">
        <v>0</v>
      </c>
      <c r="K496" s="410" t="b">
        <v>0</v>
      </c>
      <c r="L496" s="410">
        <v>0</v>
      </c>
      <c r="M496" s="410" t="b">
        <v>0</v>
      </c>
      <c r="N496" s="410">
        <v>0</v>
      </c>
      <c r="O496" s="472" t="e">
        <f t="shared" si="40"/>
        <v>#DIV/0!</v>
      </c>
      <c r="P496" s="410">
        <f t="shared" si="44"/>
        <v>0</v>
      </c>
      <c r="Q496" s="410" t="e">
        <f t="shared" si="41"/>
        <v>#VALUE!</v>
      </c>
      <c r="R496" s="410">
        <v>1</v>
      </c>
      <c r="S496" s="410" t="str">
        <f t="shared" si="42"/>
        <v>Unclassified? Y/N Out of Order?</v>
      </c>
    </row>
    <row r="497" spans="6:19" x14ac:dyDescent="0.2">
      <c r="F497" s="410" t="b">
        <v>0</v>
      </c>
      <c r="G497" s="416" t="b">
        <f t="shared" si="43"/>
        <v>1</v>
      </c>
      <c r="H497" s="410" t="b">
        <v>0</v>
      </c>
      <c r="I497" s="410" t="b">
        <v>0</v>
      </c>
      <c r="K497" s="410" t="b">
        <v>0</v>
      </c>
      <c r="L497" s="410">
        <v>0</v>
      </c>
      <c r="M497" s="410" t="b">
        <v>0</v>
      </c>
      <c r="N497" s="410">
        <v>0</v>
      </c>
      <c r="O497" s="472" t="e">
        <f t="shared" si="40"/>
        <v>#DIV/0!</v>
      </c>
      <c r="P497" s="410">
        <f t="shared" si="44"/>
        <v>0</v>
      </c>
      <c r="Q497" s="410" t="e">
        <f t="shared" si="41"/>
        <v>#VALUE!</v>
      </c>
      <c r="R497" s="410">
        <v>1</v>
      </c>
      <c r="S497" s="410" t="str">
        <f t="shared" si="42"/>
        <v>Unclassified? Y/N Out of Order?</v>
      </c>
    </row>
    <row r="498" spans="6:19" x14ac:dyDescent="0.2">
      <c r="F498" s="410" t="b">
        <v>0</v>
      </c>
      <c r="G498" s="416" t="b">
        <f t="shared" si="43"/>
        <v>1</v>
      </c>
      <c r="H498" s="410" t="b">
        <v>0</v>
      </c>
      <c r="I498" s="410" t="b">
        <v>0</v>
      </c>
      <c r="K498" s="410" t="b">
        <v>0</v>
      </c>
      <c r="L498" s="410">
        <v>0</v>
      </c>
      <c r="M498" s="410" t="b">
        <v>0</v>
      </c>
      <c r="N498" s="410">
        <v>0</v>
      </c>
      <c r="O498" s="472" t="e">
        <f t="shared" si="40"/>
        <v>#DIV/0!</v>
      </c>
      <c r="P498" s="410">
        <f t="shared" si="44"/>
        <v>0</v>
      </c>
      <c r="Q498" s="410" t="e">
        <f t="shared" si="41"/>
        <v>#VALUE!</v>
      </c>
      <c r="R498" s="410">
        <v>1</v>
      </c>
      <c r="S498" s="410" t="str">
        <f t="shared" si="42"/>
        <v>Unclassified? Y/N Out of Order?</v>
      </c>
    </row>
    <row r="499" spans="6:19" x14ac:dyDescent="0.2">
      <c r="F499" s="410" t="b">
        <v>0</v>
      </c>
      <c r="G499" s="416" t="b">
        <f t="shared" si="43"/>
        <v>1</v>
      </c>
      <c r="H499" s="410" t="b">
        <v>0</v>
      </c>
      <c r="I499" s="410" t="b">
        <v>0</v>
      </c>
      <c r="K499" s="410" t="b">
        <v>0</v>
      </c>
      <c r="L499" s="410">
        <v>0</v>
      </c>
      <c r="M499" s="410" t="b">
        <v>0</v>
      </c>
      <c r="N499" s="410">
        <v>0</v>
      </c>
      <c r="O499" s="472" t="e">
        <f t="shared" si="40"/>
        <v>#DIV/0!</v>
      </c>
      <c r="P499" s="410">
        <f t="shared" si="44"/>
        <v>0</v>
      </c>
      <c r="Q499" s="410" t="e">
        <f t="shared" si="41"/>
        <v>#VALUE!</v>
      </c>
      <c r="R499" s="410">
        <v>1</v>
      </c>
      <c r="S499" s="410" t="str">
        <f t="shared" si="42"/>
        <v>Unclassified? Y/N Out of Order?</v>
      </c>
    </row>
    <row r="500" spans="6:19" x14ac:dyDescent="0.2">
      <c r="F500" s="410" t="b">
        <v>0</v>
      </c>
      <c r="G500" s="416" t="b">
        <f t="shared" si="43"/>
        <v>1</v>
      </c>
      <c r="H500" s="410" t="b">
        <v>0</v>
      </c>
      <c r="I500" s="410" t="b">
        <v>0</v>
      </c>
      <c r="K500" s="410" t="b">
        <v>0</v>
      </c>
      <c r="L500" s="410">
        <v>0</v>
      </c>
      <c r="M500" s="410" t="b">
        <v>0</v>
      </c>
      <c r="N500" s="410">
        <v>0</v>
      </c>
      <c r="O500" s="472" t="e">
        <f t="shared" si="40"/>
        <v>#DIV/0!</v>
      </c>
      <c r="P500" s="410">
        <f t="shared" si="44"/>
        <v>0</v>
      </c>
      <c r="Q500" s="410" t="e">
        <f t="shared" si="41"/>
        <v>#VALUE!</v>
      </c>
      <c r="R500" s="410">
        <v>1</v>
      </c>
      <c r="S500" s="410" t="str">
        <f t="shared" si="42"/>
        <v>Unclassified? Y/N Out of Order?</v>
      </c>
    </row>
    <row r="501" spans="6:19" x14ac:dyDescent="0.2">
      <c r="F501" s="410" t="b">
        <v>0</v>
      </c>
      <c r="G501" s="416" t="b">
        <f t="shared" si="43"/>
        <v>1</v>
      </c>
      <c r="H501" s="410" t="b">
        <v>0</v>
      </c>
      <c r="I501" s="410" t="b">
        <v>0</v>
      </c>
      <c r="K501" s="410" t="b">
        <v>0</v>
      </c>
      <c r="L501" s="410">
        <v>0</v>
      </c>
      <c r="M501" s="410" t="b">
        <v>0</v>
      </c>
      <c r="N501" s="410">
        <v>0</v>
      </c>
      <c r="O501" s="472" t="e">
        <f t="shared" si="40"/>
        <v>#DIV/0!</v>
      </c>
      <c r="P501" s="410">
        <f t="shared" si="44"/>
        <v>0</v>
      </c>
      <c r="Q501" s="410" t="e">
        <f t="shared" si="41"/>
        <v>#VALUE!</v>
      </c>
      <c r="R501" s="410">
        <v>1</v>
      </c>
      <c r="S501" s="410" t="str">
        <f t="shared" si="42"/>
        <v>Unclassified? Y/N Out of Order?</v>
      </c>
    </row>
    <row r="502" spans="6:19" x14ac:dyDescent="0.2">
      <c r="F502" s="410" t="b">
        <v>0</v>
      </c>
      <c r="G502" s="416" t="b">
        <f t="shared" si="43"/>
        <v>1</v>
      </c>
      <c r="H502" s="410" t="b">
        <v>0</v>
      </c>
      <c r="I502" s="410" t="b">
        <v>0</v>
      </c>
      <c r="K502" s="410" t="b">
        <v>0</v>
      </c>
      <c r="L502" s="410">
        <v>0</v>
      </c>
      <c r="M502" s="410" t="b">
        <v>0</v>
      </c>
      <c r="N502" s="410">
        <v>0</v>
      </c>
      <c r="O502" s="472" t="e">
        <f t="shared" si="40"/>
        <v>#DIV/0!</v>
      </c>
      <c r="P502" s="410">
        <f t="shared" si="44"/>
        <v>0</v>
      </c>
      <c r="Q502" s="410" t="e">
        <f t="shared" si="41"/>
        <v>#VALUE!</v>
      </c>
      <c r="R502" s="410">
        <v>1</v>
      </c>
      <c r="S502" s="410" t="str">
        <f t="shared" si="42"/>
        <v>Unclassified? Y/N Out of Order?</v>
      </c>
    </row>
    <row r="503" spans="6:19" x14ac:dyDescent="0.2">
      <c r="F503" s="410" t="b">
        <v>0</v>
      </c>
      <c r="G503" s="416" t="b">
        <f t="shared" si="43"/>
        <v>1</v>
      </c>
      <c r="H503" s="410" t="b">
        <v>0</v>
      </c>
      <c r="I503" s="410" t="b">
        <v>0</v>
      </c>
      <c r="K503" s="410" t="b">
        <v>0</v>
      </c>
      <c r="L503" s="410">
        <v>0</v>
      </c>
      <c r="M503" s="410" t="b">
        <v>0</v>
      </c>
      <c r="N503" s="410">
        <v>0</v>
      </c>
      <c r="O503" s="472" t="e">
        <f t="shared" si="40"/>
        <v>#DIV/0!</v>
      </c>
      <c r="P503" s="410">
        <f t="shared" si="44"/>
        <v>0</v>
      </c>
      <c r="Q503" s="410" t="e">
        <f t="shared" si="41"/>
        <v>#VALUE!</v>
      </c>
      <c r="R503" s="410">
        <v>1</v>
      </c>
      <c r="S503" s="410" t="str">
        <f t="shared" si="42"/>
        <v>Unclassified? Y/N Out of Order?</v>
      </c>
    </row>
    <row r="504" spans="6:19" x14ac:dyDescent="0.2">
      <c r="F504" s="410" t="b">
        <v>0</v>
      </c>
      <c r="G504" s="416" t="b">
        <f t="shared" si="43"/>
        <v>1</v>
      </c>
      <c r="H504" s="410" t="b">
        <v>0</v>
      </c>
      <c r="I504" s="410" t="b">
        <v>0</v>
      </c>
      <c r="K504" s="410" t="b">
        <v>0</v>
      </c>
      <c r="L504" s="410">
        <v>0</v>
      </c>
      <c r="M504" s="410" t="b">
        <v>0</v>
      </c>
      <c r="N504" s="410">
        <v>0</v>
      </c>
      <c r="O504" s="472" t="e">
        <f t="shared" si="40"/>
        <v>#DIV/0!</v>
      </c>
      <c r="P504" s="410">
        <f t="shared" si="44"/>
        <v>0</v>
      </c>
      <c r="Q504" s="410" t="e">
        <f t="shared" si="41"/>
        <v>#VALUE!</v>
      </c>
      <c r="R504" s="410">
        <v>1</v>
      </c>
      <c r="S504" s="410" t="str">
        <f t="shared" si="42"/>
        <v>Unclassified? Y/N Out of Order?</v>
      </c>
    </row>
    <row r="505" spans="6:19" x14ac:dyDescent="0.2">
      <c r="F505" s="410" t="b">
        <v>0</v>
      </c>
      <c r="G505" s="416" t="b">
        <f t="shared" si="43"/>
        <v>1</v>
      </c>
      <c r="H505" s="410" t="b">
        <v>0</v>
      </c>
      <c r="I505" s="410" t="b">
        <v>0</v>
      </c>
      <c r="K505" s="410" t="b">
        <v>0</v>
      </c>
      <c r="L505" s="410">
        <v>0</v>
      </c>
      <c r="M505" s="410" t="b">
        <v>0</v>
      </c>
      <c r="N505" s="410">
        <v>0</v>
      </c>
      <c r="O505" s="472" t="e">
        <f t="shared" si="40"/>
        <v>#DIV/0!</v>
      </c>
      <c r="P505" s="410">
        <f t="shared" si="44"/>
        <v>0</v>
      </c>
      <c r="Q505" s="410" t="e">
        <f t="shared" si="41"/>
        <v>#VALUE!</v>
      </c>
      <c r="R505" s="410">
        <v>1</v>
      </c>
      <c r="S505" s="410" t="str">
        <f t="shared" si="42"/>
        <v>Unclassified? Y/N Out of Order?</v>
      </c>
    </row>
    <row r="506" spans="6:19" x14ac:dyDescent="0.2">
      <c r="F506" s="410" t="b">
        <v>0</v>
      </c>
      <c r="G506" s="416" t="b">
        <f t="shared" si="43"/>
        <v>1</v>
      </c>
      <c r="H506" s="410" t="b">
        <v>0</v>
      </c>
      <c r="I506" s="410" t="b">
        <v>0</v>
      </c>
      <c r="K506" s="410" t="b">
        <v>0</v>
      </c>
      <c r="L506" s="410">
        <v>0</v>
      </c>
      <c r="M506" s="410" t="b">
        <v>0</v>
      </c>
      <c r="N506" s="410">
        <v>0</v>
      </c>
      <c r="O506" s="472" t="e">
        <f t="shared" si="40"/>
        <v>#DIV/0!</v>
      </c>
      <c r="P506" s="410">
        <f t="shared" si="44"/>
        <v>0</v>
      </c>
      <c r="Q506" s="410" t="e">
        <f t="shared" si="41"/>
        <v>#VALUE!</v>
      </c>
      <c r="R506" s="410">
        <v>1</v>
      </c>
      <c r="S506" s="410" t="str">
        <f t="shared" si="42"/>
        <v>Unclassified? Y/N Out of Order?</v>
      </c>
    </row>
    <row r="507" spans="6:19" x14ac:dyDescent="0.2">
      <c r="F507" s="410" t="b">
        <v>0</v>
      </c>
      <c r="G507" s="416" t="b">
        <f t="shared" si="43"/>
        <v>1</v>
      </c>
      <c r="H507" s="410" t="b">
        <v>0</v>
      </c>
      <c r="I507" s="410" t="b">
        <v>0</v>
      </c>
      <c r="K507" s="410" t="b">
        <v>0</v>
      </c>
      <c r="L507" s="410">
        <v>0</v>
      </c>
      <c r="M507" s="410" t="b">
        <v>0</v>
      </c>
      <c r="N507" s="410">
        <v>0</v>
      </c>
      <c r="O507" s="472" t="e">
        <f t="shared" si="40"/>
        <v>#DIV/0!</v>
      </c>
      <c r="P507" s="410">
        <f t="shared" si="44"/>
        <v>0</v>
      </c>
      <c r="Q507" s="410" t="e">
        <f t="shared" si="41"/>
        <v>#VALUE!</v>
      </c>
      <c r="R507" s="410">
        <v>1</v>
      </c>
      <c r="S507" s="410" t="str">
        <f t="shared" si="42"/>
        <v>Unclassified? Y/N Out of Order?</v>
      </c>
    </row>
    <row r="508" spans="6:19" x14ac:dyDescent="0.2">
      <c r="F508" s="410" t="b">
        <v>0</v>
      </c>
      <c r="G508" s="416" t="b">
        <f t="shared" si="43"/>
        <v>1</v>
      </c>
      <c r="H508" s="410" t="b">
        <v>0</v>
      </c>
      <c r="I508" s="410" t="b">
        <v>0</v>
      </c>
      <c r="K508" s="410" t="b">
        <v>0</v>
      </c>
      <c r="L508" s="410">
        <v>0</v>
      </c>
      <c r="M508" s="410" t="b">
        <v>0</v>
      </c>
      <c r="N508" s="410">
        <v>0</v>
      </c>
      <c r="O508" s="472" t="e">
        <f t="shared" si="40"/>
        <v>#DIV/0!</v>
      </c>
      <c r="P508" s="410">
        <f t="shared" si="44"/>
        <v>0</v>
      </c>
      <c r="Q508" s="410" t="e">
        <f t="shared" si="41"/>
        <v>#VALUE!</v>
      </c>
      <c r="R508" s="410">
        <v>1</v>
      </c>
      <c r="S508" s="410" t="str">
        <f t="shared" si="42"/>
        <v>Unclassified? Y/N Out of Order?</v>
      </c>
    </row>
    <row r="509" spans="6:19" x14ac:dyDescent="0.2">
      <c r="F509" s="410" t="b">
        <v>0</v>
      </c>
      <c r="G509" s="416" t="b">
        <f t="shared" si="43"/>
        <v>1</v>
      </c>
      <c r="H509" s="410" t="b">
        <v>0</v>
      </c>
      <c r="I509" s="410" t="b">
        <v>0</v>
      </c>
      <c r="K509" s="410" t="b">
        <v>0</v>
      </c>
      <c r="L509" s="410">
        <v>0</v>
      </c>
      <c r="M509" s="410" t="b">
        <v>0</v>
      </c>
      <c r="N509" s="410">
        <v>0</v>
      </c>
      <c r="O509" s="472" t="e">
        <f t="shared" si="40"/>
        <v>#DIV/0!</v>
      </c>
      <c r="P509" s="410">
        <f t="shared" si="44"/>
        <v>0</v>
      </c>
      <c r="Q509" s="410" t="e">
        <f t="shared" si="41"/>
        <v>#VALUE!</v>
      </c>
      <c r="R509" s="410">
        <v>1</v>
      </c>
      <c r="S509" s="410" t="str">
        <f t="shared" si="42"/>
        <v>Unclassified? Y/N Out of Order?</v>
      </c>
    </row>
    <row r="510" spans="6:19" x14ac:dyDescent="0.2">
      <c r="F510" s="410" t="b">
        <v>0</v>
      </c>
      <c r="G510" s="416" t="b">
        <f t="shared" si="43"/>
        <v>1</v>
      </c>
      <c r="H510" s="410" t="b">
        <v>0</v>
      </c>
      <c r="I510" s="410" t="b">
        <v>0</v>
      </c>
      <c r="K510" s="410" t="b">
        <v>0</v>
      </c>
      <c r="L510" s="410">
        <v>0</v>
      </c>
      <c r="M510" s="410" t="b">
        <v>0</v>
      </c>
      <c r="N510" s="410">
        <v>0</v>
      </c>
      <c r="O510" s="472" t="e">
        <f t="shared" si="40"/>
        <v>#DIV/0!</v>
      </c>
      <c r="P510" s="410">
        <f t="shared" si="44"/>
        <v>0</v>
      </c>
      <c r="Q510" s="410" t="e">
        <f t="shared" si="41"/>
        <v>#VALUE!</v>
      </c>
      <c r="R510" s="410">
        <v>1</v>
      </c>
      <c r="S510" s="410" t="str">
        <f t="shared" si="42"/>
        <v>Unclassified? Y/N Out of Order?</v>
      </c>
    </row>
    <row r="511" spans="6:19" x14ac:dyDescent="0.2">
      <c r="F511" s="410" t="b">
        <v>0</v>
      </c>
      <c r="G511" s="416" t="b">
        <f t="shared" si="43"/>
        <v>1</v>
      </c>
      <c r="H511" s="410" t="b">
        <v>0</v>
      </c>
      <c r="I511" s="410" t="b">
        <v>0</v>
      </c>
      <c r="K511" s="410" t="b">
        <v>0</v>
      </c>
      <c r="L511" s="410">
        <v>0</v>
      </c>
      <c r="M511" s="410" t="b">
        <v>0</v>
      </c>
      <c r="N511" s="410">
        <v>0</v>
      </c>
      <c r="O511" s="472" t="e">
        <f t="shared" si="40"/>
        <v>#DIV/0!</v>
      </c>
      <c r="P511" s="410">
        <f t="shared" si="44"/>
        <v>0</v>
      </c>
      <c r="Q511" s="410" t="e">
        <f t="shared" si="41"/>
        <v>#VALUE!</v>
      </c>
      <c r="R511" s="410">
        <v>1</v>
      </c>
      <c r="S511" s="410" t="str">
        <f t="shared" si="42"/>
        <v>Unclassified? Y/N Out of Order?</v>
      </c>
    </row>
    <row r="512" spans="6:19" x14ac:dyDescent="0.2">
      <c r="F512" s="410" t="b">
        <v>0</v>
      </c>
      <c r="G512" s="416" t="b">
        <f t="shared" si="43"/>
        <v>1</v>
      </c>
      <c r="H512" s="410" t="b">
        <v>0</v>
      </c>
      <c r="I512" s="410" t="b">
        <v>0</v>
      </c>
      <c r="K512" s="410" t="b">
        <v>0</v>
      </c>
      <c r="L512" s="410">
        <v>0</v>
      </c>
      <c r="M512" s="410" t="b">
        <v>0</v>
      </c>
      <c r="N512" s="410">
        <v>0</v>
      </c>
      <c r="O512" s="472" t="e">
        <f t="shared" si="40"/>
        <v>#DIV/0!</v>
      </c>
      <c r="P512" s="410">
        <f t="shared" si="44"/>
        <v>0</v>
      </c>
      <c r="Q512" s="410" t="e">
        <f t="shared" si="41"/>
        <v>#VALUE!</v>
      </c>
      <c r="R512" s="410">
        <v>1</v>
      </c>
      <c r="S512" s="410" t="str">
        <f t="shared" si="42"/>
        <v>Unclassified? Y/N Out of Order?</v>
      </c>
    </row>
    <row r="513" spans="6:19" x14ac:dyDescent="0.2">
      <c r="F513" s="410" t="b">
        <v>0</v>
      </c>
      <c r="G513" s="416" t="b">
        <f t="shared" si="43"/>
        <v>1</v>
      </c>
      <c r="H513" s="410" t="b">
        <v>0</v>
      </c>
      <c r="I513" s="410" t="b">
        <v>0</v>
      </c>
      <c r="K513" s="410" t="b">
        <v>0</v>
      </c>
      <c r="L513" s="410">
        <v>0</v>
      </c>
      <c r="M513" s="410" t="b">
        <v>0</v>
      </c>
      <c r="N513" s="410">
        <v>0</v>
      </c>
      <c r="O513" s="472" t="e">
        <f t="shared" si="40"/>
        <v>#DIV/0!</v>
      </c>
      <c r="P513" s="410">
        <f t="shared" si="44"/>
        <v>0</v>
      </c>
      <c r="Q513" s="410" t="e">
        <f t="shared" si="41"/>
        <v>#VALUE!</v>
      </c>
      <c r="R513" s="410">
        <v>1</v>
      </c>
      <c r="S513" s="410" t="str">
        <f t="shared" si="42"/>
        <v>Unclassified? Y/N Out of Order?</v>
      </c>
    </row>
    <row r="514" spans="6:19" x14ac:dyDescent="0.2">
      <c r="F514" s="410" t="b">
        <v>0</v>
      </c>
      <c r="G514" s="416" t="b">
        <f t="shared" si="43"/>
        <v>1</v>
      </c>
      <c r="H514" s="410" t="b">
        <v>0</v>
      </c>
      <c r="I514" s="410" t="b">
        <v>0</v>
      </c>
      <c r="K514" s="410" t="b">
        <v>0</v>
      </c>
      <c r="L514" s="410">
        <v>0</v>
      </c>
      <c r="M514" s="410" t="b">
        <v>0</v>
      </c>
      <c r="N514" s="410">
        <v>0</v>
      </c>
      <c r="O514" s="472" t="e">
        <f t="shared" si="40"/>
        <v>#DIV/0!</v>
      </c>
      <c r="P514" s="410">
        <f t="shared" si="44"/>
        <v>0</v>
      </c>
      <c r="Q514" s="410" t="e">
        <f t="shared" si="41"/>
        <v>#VALUE!</v>
      </c>
      <c r="R514" s="410">
        <v>1</v>
      </c>
      <c r="S514" s="410" t="str">
        <f t="shared" si="42"/>
        <v>Unclassified? Y/N Out of Order?</v>
      </c>
    </row>
    <row r="515" spans="6:19" x14ac:dyDescent="0.2">
      <c r="F515" s="410" t="b">
        <v>0</v>
      </c>
      <c r="G515" s="416" t="b">
        <f t="shared" si="43"/>
        <v>1</v>
      </c>
      <c r="H515" s="410" t="b">
        <v>0</v>
      </c>
      <c r="I515" s="410" t="b">
        <v>0</v>
      </c>
      <c r="K515" s="410" t="b">
        <v>0</v>
      </c>
      <c r="L515" s="410">
        <v>0</v>
      </c>
      <c r="M515" s="410" t="b">
        <v>0</v>
      </c>
      <c r="N515" s="410">
        <v>0</v>
      </c>
      <c r="O515" s="472" t="e">
        <f t="shared" si="40"/>
        <v>#DIV/0!</v>
      </c>
      <c r="P515" s="410">
        <f t="shared" si="44"/>
        <v>0</v>
      </c>
      <c r="Q515" s="410" t="e">
        <f t="shared" si="41"/>
        <v>#VALUE!</v>
      </c>
      <c r="R515" s="410">
        <v>1</v>
      </c>
      <c r="S515" s="410" t="str">
        <f t="shared" si="42"/>
        <v>Unclassified? Y/N Out of Order?</v>
      </c>
    </row>
    <row r="516" spans="6:19" x14ac:dyDescent="0.2">
      <c r="F516" s="410" t="b">
        <v>0</v>
      </c>
      <c r="G516" s="416" t="b">
        <f t="shared" si="43"/>
        <v>1</v>
      </c>
      <c r="H516" s="410" t="b">
        <v>0</v>
      </c>
      <c r="I516" s="410" t="b">
        <v>0</v>
      </c>
      <c r="K516" s="410" t="b">
        <v>0</v>
      </c>
      <c r="L516" s="410">
        <v>0</v>
      </c>
      <c r="M516" s="410" t="b">
        <v>0</v>
      </c>
      <c r="N516" s="410">
        <v>0</v>
      </c>
      <c r="O516" s="472" t="e">
        <f t="shared" si="40"/>
        <v>#DIV/0!</v>
      </c>
      <c r="P516" s="410">
        <f t="shared" si="44"/>
        <v>0</v>
      </c>
      <c r="Q516" s="410" t="e">
        <f t="shared" si="41"/>
        <v>#VALUE!</v>
      </c>
      <c r="R516" s="410">
        <v>1</v>
      </c>
      <c r="S516" s="410" t="str">
        <f t="shared" si="42"/>
        <v>Unclassified? Y/N Out of Order?</v>
      </c>
    </row>
    <row r="517" spans="6:19" x14ac:dyDescent="0.2">
      <c r="F517" s="410" t="b">
        <v>0</v>
      </c>
      <c r="G517" s="416" t="b">
        <f t="shared" si="43"/>
        <v>1</v>
      </c>
      <c r="H517" s="410" t="b">
        <v>0</v>
      </c>
      <c r="I517" s="410" t="b">
        <v>0</v>
      </c>
      <c r="K517" s="410" t="b">
        <v>0</v>
      </c>
      <c r="L517" s="410">
        <v>0</v>
      </c>
      <c r="M517" s="410" t="b">
        <v>0</v>
      </c>
      <c r="N517" s="410">
        <v>0</v>
      </c>
      <c r="O517" s="472" t="e">
        <f t="shared" si="40"/>
        <v>#DIV/0!</v>
      </c>
      <c r="P517" s="410">
        <f t="shared" si="44"/>
        <v>0</v>
      </c>
      <c r="Q517" s="410" t="e">
        <f t="shared" si="41"/>
        <v>#VALUE!</v>
      </c>
      <c r="R517" s="410">
        <v>1</v>
      </c>
      <c r="S517" s="410" t="str">
        <f t="shared" si="42"/>
        <v>Unclassified? Y/N Out of Order?</v>
      </c>
    </row>
    <row r="518" spans="6:19" x14ac:dyDescent="0.2">
      <c r="F518" s="410" t="b">
        <v>0</v>
      </c>
      <c r="G518" s="416" t="b">
        <f t="shared" si="43"/>
        <v>1</v>
      </c>
      <c r="H518" s="410" t="b">
        <v>0</v>
      </c>
      <c r="I518" s="410" t="b">
        <v>0</v>
      </c>
      <c r="K518" s="410" t="b">
        <v>0</v>
      </c>
      <c r="L518" s="410">
        <v>0</v>
      </c>
      <c r="M518" s="410" t="b">
        <v>0</v>
      </c>
      <c r="N518" s="410">
        <v>0</v>
      </c>
      <c r="O518" s="472" t="e">
        <f t="shared" si="40"/>
        <v>#DIV/0!</v>
      </c>
      <c r="P518" s="410">
        <f t="shared" si="44"/>
        <v>0</v>
      </c>
      <c r="Q518" s="410" t="e">
        <f t="shared" si="41"/>
        <v>#VALUE!</v>
      </c>
      <c r="R518" s="410">
        <v>1</v>
      </c>
      <c r="S518" s="410" t="str">
        <f t="shared" si="42"/>
        <v>Unclassified? Y/N Out of Order?</v>
      </c>
    </row>
    <row r="519" spans="6:19" x14ac:dyDescent="0.2">
      <c r="F519" s="410" t="b">
        <v>0</v>
      </c>
      <c r="G519" s="416" t="b">
        <f t="shared" si="43"/>
        <v>1</v>
      </c>
      <c r="H519" s="410" t="b">
        <v>0</v>
      </c>
      <c r="I519" s="410" t="b">
        <v>0</v>
      </c>
      <c r="K519" s="410" t="b">
        <v>0</v>
      </c>
      <c r="L519" s="410">
        <v>0</v>
      </c>
      <c r="M519" s="410" t="b">
        <v>0</v>
      </c>
      <c r="N519" s="410">
        <v>0</v>
      </c>
      <c r="O519" s="472" t="e">
        <f t="shared" si="40"/>
        <v>#DIV/0!</v>
      </c>
      <c r="P519" s="410">
        <f t="shared" si="44"/>
        <v>0</v>
      </c>
      <c r="Q519" s="410" t="e">
        <f t="shared" si="41"/>
        <v>#VALUE!</v>
      </c>
      <c r="R519" s="410">
        <v>1</v>
      </c>
      <c r="S519" s="410" t="str">
        <f t="shared" si="42"/>
        <v>Unclassified? Y/N Out of Order?</v>
      </c>
    </row>
    <row r="520" spans="6:19" x14ac:dyDescent="0.2">
      <c r="F520" s="410" t="b">
        <v>0</v>
      </c>
      <c r="G520" s="416" t="b">
        <f t="shared" si="43"/>
        <v>1</v>
      </c>
      <c r="H520" s="410" t="b">
        <v>0</v>
      </c>
      <c r="I520" s="410" t="b">
        <v>0</v>
      </c>
      <c r="K520" s="410" t="b">
        <v>0</v>
      </c>
      <c r="L520" s="410">
        <v>0</v>
      </c>
      <c r="M520" s="410" t="b">
        <v>0</v>
      </c>
      <c r="N520" s="410">
        <v>0</v>
      </c>
      <c r="O520" s="472" t="e">
        <f t="shared" si="40"/>
        <v>#DIV/0!</v>
      </c>
      <c r="P520" s="410">
        <f t="shared" si="44"/>
        <v>0</v>
      </c>
      <c r="Q520" s="410" t="e">
        <f t="shared" si="41"/>
        <v>#VALUE!</v>
      </c>
      <c r="R520" s="410">
        <v>1</v>
      </c>
      <c r="S520" s="410" t="str">
        <f t="shared" si="42"/>
        <v>Unclassified? Y/N Out of Order?</v>
      </c>
    </row>
    <row r="521" spans="6:19" x14ac:dyDescent="0.2">
      <c r="F521" s="410" t="b">
        <v>0</v>
      </c>
      <c r="G521" s="416" t="b">
        <f t="shared" si="43"/>
        <v>1</v>
      </c>
      <c r="H521" s="410" t="b">
        <v>0</v>
      </c>
      <c r="I521" s="410" t="b">
        <v>0</v>
      </c>
      <c r="K521" s="410" t="b">
        <v>0</v>
      </c>
      <c r="L521" s="410">
        <v>0</v>
      </c>
      <c r="M521" s="410" t="b">
        <v>0</v>
      </c>
      <c r="N521" s="410">
        <v>0</v>
      </c>
      <c r="O521" s="472" t="e">
        <f t="shared" si="40"/>
        <v>#DIV/0!</v>
      </c>
      <c r="P521" s="410">
        <f t="shared" si="44"/>
        <v>0</v>
      </c>
      <c r="Q521" s="410" t="e">
        <f t="shared" si="41"/>
        <v>#VALUE!</v>
      </c>
      <c r="R521" s="410">
        <v>1</v>
      </c>
      <c r="S521" s="410" t="str">
        <f t="shared" si="42"/>
        <v>Unclassified? Y/N Out of Order?</v>
      </c>
    </row>
    <row r="522" spans="6:19" x14ac:dyDescent="0.2">
      <c r="F522" s="410" t="b">
        <v>0</v>
      </c>
      <c r="G522" s="416" t="b">
        <f t="shared" si="43"/>
        <v>1</v>
      </c>
      <c r="H522" s="410" t="b">
        <v>0</v>
      </c>
      <c r="I522" s="410" t="b">
        <v>0</v>
      </c>
      <c r="K522" s="410" t="b">
        <v>0</v>
      </c>
      <c r="L522" s="410">
        <v>0</v>
      </c>
      <c r="M522" s="410" t="b">
        <v>0</v>
      </c>
      <c r="N522" s="410">
        <v>0</v>
      </c>
      <c r="O522" s="472" t="e">
        <f t="shared" ref="O522:O585" si="45">SUM(IF(I522 = 1, 1, 0) * J522, IF(K522 = 1, 1, 0) * L522, IF(M522 = 1, 1, 0) * N522) / P522</f>
        <v>#DIV/0!</v>
      </c>
      <c r="P522" s="410">
        <f t="shared" si="44"/>
        <v>0</v>
      </c>
      <c r="Q522" s="410" t="e">
        <f t="shared" ref="Q522:Q585" si="46">SUM(IF(I522 = 1, 1, 0) * J522, IF(K522 = 1, 1, 0) * L522, IF(M522 = 1, 1, 0) * N522) + " / " + P522</f>
        <v>#VALUE!</v>
      </c>
      <c r="R522" s="410">
        <v>1</v>
      </c>
      <c r="S522" s="410" t="str">
        <f t="shared" ref="S522:S585" si="47">IF(AND(G522= 1, H522 = 0, I522= 0, K522= 0, M522= 0), "1. Not Yet Tested", IF(AND(G522= 0, H522 = 1, I522= 0, K522= 0, M522= 0), "2. Ready for Testing", IF(AND(G522= 0, H522 = 1, I522= 1, K522= 0, M522= 0), "3. Test/Task Complete", IF(AND(G522= 0, H522 = 1, I522= 1, K522= 1, M522= 0), "4. Sheet Complete &amp; Uploaded to Svr.", IF(AND(G522= 0, H522 = 1, I522= 1, K522= 1, M522= 1), "5. Sheet Ready for Report", "Unclassified? Y/N Out of Order?")))))</f>
        <v>Unclassified? Y/N Out of Order?</v>
      </c>
    </row>
    <row r="523" spans="6:19" x14ac:dyDescent="0.2">
      <c r="F523" s="410" t="b">
        <v>0</v>
      </c>
      <c r="G523" s="416" t="b">
        <f t="shared" ref="G523:G586" si="48">NOT(H523)</f>
        <v>1</v>
      </c>
      <c r="H523" s="410" t="b">
        <v>0</v>
      </c>
      <c r="I523" s="410" t="b">
        <v>0</v>
      </c>
      <c r="K523" s="410" t="b">
        <v>0</v>
      </c>
      <c r="L523" s="410">
        <v>0</v>
      </c>
      <c r="M523" s="410" t="b">
        <v>0</v>
      </c>
      <c r="N523" s="410">
        <v>0</v>
      </c>
      <c r="O523" s="472" t="e">
        <f t="shared" si="45"/>
        <v>#DIV/0!</v>
      </c>
      <c r="P523" s="410">
        <f t="shared" si="44"/>
        <v>0</v>
      </c>
      <c r="Q523" s="410" t="e">
        <f t="shared" si="46"/>
        <v>#VALUE!</v>
      </c>
      <c r="R523" s="410">
        <v>1</v>
      </c>
      <c r="S523" s="410" t="str">
        <f t="shared" si="47"/>
        <v>Unclassified? Y/N Out of Order?</v>
      </c>
    </row>
    <row r="524" spans="6:19" x14ac:dyDescent="0.2">
      <c r="F524" s="410" t="b">
        <v>0</v>
      </c>
      <c r="G524" s="416" t="b">
        <f t="shared" si="48"/>
        <v>1</v>
      </c>
      <c r="H524" s="410" t="b">
        <v>0</v>
      </c>
      <c r="I524" s="410" t="b">
        <v>0</v>
      </c>
      <c r="K524" s="410" t="b">
        <v>0</v>
      </c>
      <c r="L524" s="410">
        <v>0</v>
      </c>
      <c r="M524" s="410" t="b">
        <v>0</v>
      </c>
      <c r="N524" s="410">
        <v>0</v>
      </c>
      <c r="O524" s="472" t="e">
        <f t="shared" si="45"/>
        <v>#DIV/0!</v>
      </c>
      <c r="P524" s="410">
        <f t="shared" si="44"/>
        <v>0</v>
      </c>
      <c r="Q524" s="410" t="e">
        <f t="shared" si="46"/>
        <v>#VALUE!</v>
      </c>
      <c r="R524" s="410">
        <v>1</v>
      </c>
      <c r="S524" s="410" t="str">
        <f t="shared" si="47"/>
        <v>Unclassified? Y/N Out of Order?</v>
      </c>
    </row>
    <row r="525" spans="6:19" x14ac:dyDescent="0.2">
      <c r="F525" s="410" t="b">
        <v>0</v>
      </c>
      <c r="G525" s="416" t="b">
        <f t="shared" si="48"/>
        <v>1</v>
      </c>
      <c r="H525" s="410" t="b">
        <v>0</v>
      </c>
      <c r="I525" s="410" t="b">
        <v>0</v>
      </c>
      <c r="K525" s="410" t="b">
        <v>0</v>
      </c>
      <c r="L525" s="410">
        <v>0</v>
      </c>
      <c r="M525" s="410" t="b">
        <v>0</v>
      </c>
      <c r="N525" s="410">
        <v>0</v>
      </c>
      <c r="O525" s="472" t="e">
        <f t="shared" si="45"/>
        <v>#DIV/0!</v>
      </c>
      <c r="P525" s="410">
        <f t="shared" ref="P525:P588" si="49">SUM(J525, L525, N525)</f>
        <v>0</v>
      </c>
      <c r="Q525" s="410" t="e">
        <f t="shared" si="46"/>
        <v>#VALUE!</v>
      </c>
      <c r="R525" s="410">
        <v>1</v>
      </c>
      <c r="S525" s="410" t="str">
        <f t="shared" si="47"/>
        <v>Unclassified? Y/N Out of Order?</v>
      </c>
    </row>
    <row r="526" spans="6:19" x14ac:dyDescent="0.2">
      <c r="F526" s="410" t="b">
        <v>0</v>
      </c>
      <c r="G526" s="416" t="b">
        <f t="shared" si="48"/>
        <v>1</v>
      </c>
      <c r="H526" s="410" t="b">
        <v>0</v>
      </c>
      <c r="I526" s="410" t="b">
        <v>0</v>
      </c>
      <c r="K526" s="410" t="b">
        <v>0</v>
      </c>
      <c r="L526" s="410">
        <v>0</v>
      </c>
      <c r="M526" s="410" t="b">
        <v>0</v>
      </c>
      <c r="N526" s="410">
        <v>0</v>
      </c>
      <c r="O526" s="472" t="e">
        <f t="shared" si="45"/>
        <v>#DIV/0!</v>
      </c>
      <c r="P526" s="410">
        <f t="shared" si="49"/>
        <v>0</v>
      </c>
      <c r="Q526" s="410" t="e">
        <f t="shared" si="46"/>
        <v>#VALUE!</v>
      </c>
      <c r="R526" s="410">
        <v>1</v>
      </c>
      <c r="S526" s="410" t="str">
        <f t="shared" si="47"/>
        <v>Unclassified? Y/N Out of Order?</v>
      </c>
    </row>
    <row r="527" spans="6:19" x14ac:dyDescent="0.2">
      <c r="F527" s="410" t="b">
        <v>0</v>
      </c>
      <c r="G527" s="416" t="b">
        <f t="shared" si="48"/>
        <v>1</v>
      </c>
      <c r="H527" s="410" t="b">
        <v>0</v>
      </c>
      <c r="I527" s="410" t="b">
        <v>0</v>
      </c>
      <c r="K527" s="410" t="b">
        <v>0</v>
      </c>
      <c r="L527" s="410">
        <v>0</v>
      </c>
      <c r="M527" s="410" t="b">
        <v>0</v>
      </c>
      <c r="N527" s="410">
        <v>0</v>
      </c>
      <c r="O527" s="472" t="e">
        <f t="shared" si="45"/>
        <v>#DIV/0!</v>
      </c>
      <c r="P527" s="410">
        <f t="shared" si="49"/>
        <v>0</v>
      </c>
      <c r="Q527" s="410" t="e">
        <f t="shared" si="46"/>
        <v>#VALUE!</v>
      </c>
      <c r="R527" s="410">
        <v>1</v>
      </c>
      <c r="S527" s="410" t="str">
        <f t="shared" si="47"/>
        <v>Unclassified? Y/N Out of Order?</v>
      </c>
    </row>
    <row r="528" spans="6:19" x14ac:dyDescent="0.2">
      <c r="F528" s="410" t="b">
        <v>0</v>
      </c>
      <c r="G528" s="416" t="b">
        <f t="shared" si="48"/>
        <v>1</v>
      </c>
      <c r="H528" s="410" t="b">
        <v>0</v>
      </c>
      <c r="I528" s="410" t="b">
        <v>0</v>
      </c>
      <c r="K528" s="410" t="b">
        <v>0</v>
      </c>
      <c r="L528" s="410">
        <v>0</v>
      </c>
      <c r="M528" s="410" t="b">
        <v>0</v>
      </c>
      <c r="N528" s="410">
        <v>0</v>
      </c>
      <c r="O528" s="472" t="e">
        <f t="shared" si="45"/>
        <v>#DIV/0!</v>
      </c>
      <c r="P528" s="410">
        <f t="shared" si="49"/>
        <v>0</v>
      </c>
      <c r="Q528" s="410" t="e">
        <f t="shared" si="46"/>
        <v>#VALUE!</v>
      </c>
      <c r="R528" s="410">
        <v>1</v>
      </c>
      <c r="S528" s="410" t="str">
        <f t="shared" si="47"/>
        <v>Unclassified? Y/N Out of Order?</v>
      </c>
    </row>
    <row r="529" spans="6:19" x14ac:dyDescent="0.2">
      <c r="F529" s="410" t="b">
        <v>0</v>
      </c>
      <c r="G529" s="416" t="b">
        <f t="shared" si="48"/>
        <v>1</v>
      </c>
      <c r="H529" s="410" t="b">
        <v>0</v>
      </c>
      <c r="I529" s="410" t="b">
        <v>0</v>
      </c>
      <c r="K529" s="410" t="b">
        <v>0</v>
      </c>
      <c r="L529" s="410">
        <v>0</v>
      </c>
      <c r="M529" s="410" t="b">
        <v>0</v>
      </c>
      <c r="N529" s="410">
        <v>0</v>
      </c>
      <c r="O529" s="472" t="e">
        <f t="shared" si="45"/>
        <v>#DIV/0!</v>
      </c>
      <c r="P529" s="410">
        <f t="shared" si="49"/>
        <v>0</v>
      </c>
      <c r="Q529" s="410" t="e">
        <f t="shared" si="46"/>
        <v>#VALUE!</v>
      </c>
      <c r="R529" s="410">
        <v>1</v>
      </c>
      <c r="S529" s="410" t="str">
        <f t="shared" si="47"/>
        <v>Unclassified? Y/N Out of Order?</v>
      </c>
    </row>
    <row r="530" spans="6:19" x14ac:dyDescent="0.2">
      <c r="F530" s="410" t="b">
        <v>0</v>
      </c>
      <c r="G530" s="416" t="b">
        <f t="shared" si="48"/>
        <v>1</v>
      </c>
      <c r="H530" s="410" t="b">
        <v>0</v>
      </c>
      <c r="I530" s="410" t="b">
        <v>0</v>
      </c>
      <c r="K530" s="410" t="b">
        <v>0</v>
      </c>
      <c r="L530" s="410">
        <v>0</v>
      </c>
      <c r="M530" s="410" t="b">
        <v>0</v>
      </c>
      <c r="N530" s="410">
        <v>0</v>
      </c>
      <c r="O530" s="472" t="e">
        <f t="shared" si="45"/>
        <v>#DIV/0!</v>
      </c>
      <c r="P530" s="410">
        <f t="shared" si="49"/>
        <v>0</v>
      </c>
      <c r="Q530" s="410" t="e">
        <f t="shared" si="46"/>
        <v>#VALUE!</v>
      </c>
      <c r="R530" s="410">
        <v>1</v>
      </c>
      <c r="S530" s="410" t="str">
        <f t="shared" si="47"/>
        <v>Unclassified? Y/N Out of Order?</v>
      </c>
    </row>
    <row r="531" spans="6:19" x14ac:dyDescent="0.2">
      <c r="F531" s="410" t="b">
        <v>0</v>
      </c>
      <c r="G531" s="416" t="b">
        <f t="shared" si="48"/>
        <v>1</v>
      </c>
      <c r="H531" s="410" t="b">
        <v>0</v>
      </c>
      <c r="I531" s="410" t="b">
        <v>0</v>
      </c>
      <c r="K531" s="410" t="b">
        <v>0</v>
      </c>
      <c r="L531" s="410">
        <v>0</v>
      </c>
      <c r="M531" s="410" t="b">
        <v>0</v>
      </c>
      <c r="N531" s="410">
        <v>0</v>
      </c>
      <c r="O531" s="472" t="e">
        <f t="shared" si="45"/>
        <v>#DIV/0!</v>
      </c>
      <c r="P531" s="410">
        <f t="shared" si="49"/>
        <v>0</v>
      </c>
      <c r="Q531" s="410" t="e">
        <f t="shared" si="46"/>
        <v>#VALUE!</v>
      </c>
      <c r="R531" s="410">
        <v>1</v>
      </c>
      <c r="S531" s="410" t="str">
        <f t="shared" si="47"/>
        <v>Unclassified? Y/N Out of Order?</v>
      </c>
    </row>
    <row r="532" spans="6:19" x14ac:dyDescent="0.2">
      <c r="F532" s="410" t="b">
        <v>0</v>
      </c>
      <c r="G532" s="416" t="b">
        <f t="shared" si="48"/>
        <v>1</v>
      </c>
      <c r="H532" s="410" t="b">
        <v>0</v>
      </c>
      <c r="I532" s="410" t="b">
        <v>0</v>
      </c>
      <c r="K532" s="410" t="b">
        <v>0</v>
      </c>
      <c r="L532" s="410">
        <v>0</v>
      </c>
      <c r="M532" s="410" t="b">
        <v>0</v>
      </c>
      <c r="N532" s="410">
        <v>0</v>
      </c>
      <c r="O532" s="472" t="e">
        <f t="shared" si="45"/>
        <v>#DIV/0!</v>
      </c>
      <c r="P532" s="410">
        <f t="shared" si="49"/>
        <v>0</v>
      </c>
      <c r="Q532" s="410" t="e">
        <f t="shared" si="46"/>
        <v>#VALUE!</v>
      </c>
      <c r="R532" s="410">
        <v>1</v>
      </c>
      <c r="S532" s="410" t="str">
        <f t="shared" si="47"/>
        <v>Unclassified? Y/N Out of Order?</v>
      </c>
    </row>
    <row r="533" spans="6:19" x14ac:dyDescent="0.2">
      <c r="F533" s="410" t="b">
        <v>0</v>
      </c>
      <c r="G533" s="416" t="b">
        <f t="shared" si="48"/>
        <v>1</v>
      </c>
      <c r="H533" s="410" t="b">
        <v>0</v>
      </c>
      <c r="I533" s="410" t="b">
        <v>0</v>
      </c>
      <c r="K533" s="410" t="b">
        <v>0</v>
      </c>
      <c r="L533" s="410">
        <v>0</v>
      </c>
      <c r="M533" s="410" t="b">
        <v>0</v>
      </c>
      <c r="N533" s="410">
        <v>0</v>
      </c>
      <c r="O533" s="472" t="e">
        <f t="shared" si="45"/>
        <v>#DIV/0!</v>
      </c>
      <c r="P533" s="410">
        <f t="shared" si="49"/>
        <v>0</v>
      </c>
      <c r="Q533" s="410" t="e">
        <f t="shared" si="46"/>
        <v>#VALUE!</v>
      </c>
      <c r="R533" s="410">
        <v>1</v>
      </c>
      <c r="S533" s="410" t="str">
        <f t="shared" si="47"/>
        <v>Unclassified? Y/N Out of Order?</v>
      </c>
    </row>
    <row r="534" spans="6:19" x14ac:dyDescent="0.2">
      <c r="F534" s="410" t="b">
        <v>0</v>
      </c>
      <c r="G534" s="416" t="b">
        <f t="shared" si="48"/>
        <v>1</v>
      </c>
      <c r="H534" s="410" t="b">
        <v>0</v>
      </c>
      <c r="I534" s="410" t="b">
        <v>0</v>
      </c>
      <c r="K534" s="410" t="b">
        <v>0</v>
      </c>
      <c r="L534" s="410">
        <v>0</v>
      </c>
      <c r="M534" s="410" t="b">
        <v>0</v>
      </c>
      <c r="N534" s="410">
        <v>0</v>
      </c>
      <c r="O534" s="472" t="e">
        <f t="shared" si="45"/>
        <v>#DIV/0!</v>
      </c>
      <c r="P534" s="410">
        <f t="shared" si="49"/>
        <v>0</v>
      </c>
      <c r="Q534" s="410" t="e">
        <f t="shared" si="46"/>
        <v>#VALUE!</v>
      </c>
      <c r="R534" s="410">
        <v>1</v>
      </c>
      <c r="S534" s="410" t="str">
        <f t="shared" si="47"/>
        <v>Unclassified? Y/N Out of Order?</v>
      </c>
    </row>
    <row r="535" spans="6:19" x14ac:dyDescent="0.2">
      <c r="F535" s="410" t="b">
        <v>0</v>
      </c>
      <c r="G535" s="416" t="b">
        <f t="shared" si="48"/>
        <v>1</v>
      </c>
      <c r="H535" s="410" t="b">
        <v>0</v>
      </c>
      <c r="I535" s="410" t="b">
        <v>0</v>
      </c>
      <c r="K535" s="410" t="b">
        <v>0</v>
      </c>
      <c r="L535" s="410">
        <v>0</v>
      </c>
      <c r="M535" s="410" t="b">
        <v>0</v>
      </c>
      <c r="N535" s="410">
        <v>0</v>
      </c>
      <c r="O535" s="472" t="e">
        <f t="shared" si="45"/>
        <v>#DIV/0!</v>
      </c>
      <c r="P535" s="410">
        <f t="shared" si="49"/>
        <v>0</v>
      </c>
      <c r="Q535" s="410" t="e">
        <f t="shared" si="46"/>
        <v>#VALUE!</v>
      </c>
      <c r="R535" s="410">
        <v>1</v>
      </c>
      <c r="S535" s="410" t="str">
        <f t="shared" si="47"/>
        <v>Unclassified? Y/N Out of Order?</v>
      </c>
    </row>
    <row r="536" spans="6:19" x14ac:dyDescent="0.2">
      <c r="F536" s="410" t="b">
        <v>0</v>
      </c>
      <c r="G536" s="416" t="b">
        <f t="shared" si="48"/>
        <v>1</v>
      </c>
      <c r="H536" s="410" t="b">
        <v>0</v>
      </c>
      <c r="I536" s="410" t="b">
        <v>0</v>
      </c>
      <c r="K536" s="410" t="b">
        <v>0</v>
      </c>
      <c r="L536" s="410">
        <v>0</v>
      </c>
      <c r="M536" s="410" t="b">
        <v>0</v>
      </c>
      <c r="N536" s="410">
        <v>0</v>
      </c>
      <c r="O536" s="472" t="e">
        <f t="shared" si="45"/>
        <v>#DIV/0!</v>
      </c>
      <c r="P536" s="410">
        <f t="shared" si="49"/>
        <v>0</v>
      </c>
      <c r="Q536" s="410" t="e">
        <f t="shared" si="46"/>
        <v>#VALUE!</v>
      </c>
      <c r="R536" s="410">
        <v>1</v>
      </c>
      <c r="S536" s="410" t="str">
        <f t="shared" si="47"/>
        <v>Unclassified? Y/N Out of Order?</v>
      </c>
    </row>
    <row r="537" spans="6:19" x14ac:dyDescent="0.2">
      <c r="F537" s="410" t="b">
        <v>0</v>
      </c>
      <c r="G537" s="416" t="b">
        <f t="shared" si="48"/>
        <v>1</v>
      </c>
      <c r="H537" s="410" t="b">
        <v>0</v>
      </c>
      <c r="I537" s="410" t="b">
        <v>0</v>
      </c>
      <c r="K537" s="410" t="b">
        <v>0</v>
      </c>
      <c r="L537" s="410">
        <v>0</v>
      </c>
      <c r="M537" s="410" t="b">
        <v>0</v>
      </c>
      <c r="N537" s="410">
        <v>0</v>
      </c>
      <c r="O537" s="472" t="e">
        <f t="shared" si="45"/>
        <v>#DIV/0!</v>
      </c>
      <c r="P537" s="410">
        <f t="shared" si="49"/>
        <v>0</v>
      </c>
      <c r="Q537" s="410" t="e">
        <f t="shared" si="46"/>
        <v>#VALUE!</v>
      </c>
      <c r="R537" s="410">
        <v>1</v>
      </c>
      <c r="S537" s="410" t="str">
        <f t="shared" si="47"/>
        <v>Unclassified? Y/N Out of Order?</v>
      </c>
    </row>
    <row r="538" spans="6:19" x14ac:dyDescent="0.2">
      <c r="F538" s="410" t="b">
        <v>0</v>
      </c>
      <c r="G538" s="416" t="b">
        <f t="shared" si="48"/>
        <v>1</v>
      </c>
      <c r="H538" s="410" t="b">
        <v>0</v>
      </c>
      <c r="I538" s="410" t="b">
        <v>0</v>
      </c>
      <c r="K538" s="410" t="b">
        <v>0</v>
      </c>
      <c r="L538" s="410">
        <v>0</v>
      </c>
      <c r="M538" s="410" t="b">
        <v>0</v>
      </c>
      <c r="N538" s="410">
        <v>0</v>
      </c>
      <c r="O538" s="472" t="e">
        <f t="shared" si="45"/>
        <v>#DIV/0!</v>
      </c>
      <c r="P538" s="410">
        <f t="shared" si="49"/>
        <v>0</v>
      </c>
      <c r="Q538" s="410" t="e">
        <f t="shared" si="46"/>
        <v>#VALUE!</v>
      </c>
      <c r="R538" s="410">
        <v>1</v>
      </c>
      <c r="S538" s="410" t="str">
        <f t="shared" si="47"/>
        <v>Unclassified? Y/N Out of Order?</v>
      </c>
    </row>
    <row r="539" spans="6:19" x14ac:dyDescent="0.2">
      <c r="F539" s="410" t="b">
        <v>0</v>
      </c>
      <c r="G539" s="416" t="b">
        <f t="shared" si="48"/>
        <v>1</v>
      </c>
      <c r="H539" s="410" t="b">
        <v>0</v>
      </c>
      <c r="I539" s="410" t="b">
        <v>0</v>
      </c>
      <c r="K539" s="410" t="b">
        <v>0</v>
      </c>
      <c r="L539" s="410">
        <v>0</v>
      </c>
      <c r="M539" s="410" t="b">
        <v>0</v>
      </c>
      <c r="N539" s="410">
        <v>0</v>
      </c>
      <c r="O539" s="472" t="e">
        <f t="shared" si="45"/>
        <v>#DIV/0!</v>
      </c>
      <c r="P539" s="410">
        <f t="shared" si="49"/>
        <v>0</v>
      </c>
      <c r="Q539" s="410" t="e">
        <f t="shared" si="46"/>
        <v>#VALUE!</v>
      </c>
      <c r="R539" s="410">
        <v>1</v>
      </c>
      <c r="S539" s="410" t="str">
        <f t="shared" si="47"/>
        <v>Unclassified? Y/N Out of Order?</v>
      </c>
    </row>
    <row r="540" spans="6:19" x14ac:dyDescent="0.2">
      <c r="F540" s="410" t="b">
        <v>0</v>
      </c>
      <c r="G540" s="416" t="b">
        <f t="shared" si="48"/>
        <v>1</v>
      </c>
      <c r="H540" s="410" t="b">
        <v>0</v>
      </c>
      <c r="I540" s="410" t="b">
        <v>0</v>
      </c>
      <c r="K540" s="410" t="b">
        <v>0</v>
      </c>
      <c r="L540" s="410">
        <v>0</v>
      </c>
      <c r="M540" s="410" t="b">
        <v>0</v>
      </c>
      <c r="N540" s="410">
        <v>0</v>
      </c>
      <c r="O540" s="472" t="e">
        <f t="shared" si="45"/>
        <v>#DIV/0!</v>
      </c>
      <c r="P540" s="410">
        <f t="shared" si="49"/>
        <v>0</v>
      </c>
      <c r="Q540" s="410" t="e">
        <f t="shared" si="46"/>
        <v>#VALUE!</v>
      </c>
      <c r="R540" s="410">
        <v>1</v>
      </c>
      <c r="S540" s="410" t="str">
        <f t="shared" si="47"/>
        <v>Unclassified? Y/N Out of Order?</v>
      </c>
    </row>
    <row r="541" spans="6:19" x14ac:dyDescent="0.2">
      <c r="F541" s="410" t="b">
        <v>0</v>
      </c>
      <c r="G541" s="416" t="b">
        <f t="shared" si="48"/>
        <v>1</v>
      </c>
      <c r="H541" s="410" t="b">
        <v>0</v>
      </c>
      <c r="I541" s="410" t="b">
        <v>0</v>
      </c>
      <c r="K541" s="410" t="b">
        <v>0</v>
      </c>
      <c r="L541" s="410">
        <v>0</v>
      </c>
      <c r="M541" s="410" t="b">
        <v>0</v>
      </c>
      <c r="N541" s="410">
        <v>0</v>
      </c>
      <c r="O541" s="472" t="e">
        <f t="shared" si="45"/>
        <v>#DIV/0!</v>
      </c>
      <c r="P541" s="410">
        <f t="shared" si="49"/>
        <v>0</v>
      </c>
      <c r="Q541" s="410" t="e">
        <f t="shared" si="46"/>
        <v>#VALUE!</v>
      </c>
      <c r="R541" s="410">
        <v>1</v>
      </c>
      <c r="S541" s="410" t="str">
        <f t="shared" si="47"/>
        <v>Unclassified? Y/N Out of Order?</v>
      </c>
    </row>
    <row r="542" spans="6:19" x14ac:dyDescent="0.2">
      <c r="F542" s="410" t="b">
        <v>0</v>
      </c>
      <c r="G542" s="416" t="b">
        <f t="shared" si="48"/>
        <v>1</v>
      </c>
      <c r="H542" s="410" t="b">
        <v>0</v>
      </c>
      <c r="I542" s="410" t="b">
        <v>0</v>
      </c>
      <c r="K542" s="410" t="b">
        <v>0</v>
      </c>
      <c r="L542" s="410">
        <v>0</v>
      </c>
      <c r="M542" s="410" t="b">
        <v>0</v>
      </c>
      <c r="N542" s="410">
        <v>0</v>
      </c>
      <c r="O542" s="472" t="e">
        <f t="shared" si="45"/>
        <v>#DIV/0!</v>
      </c>
      <c r="P542" s="410">
        <f t="shared" si="49"/>
        <v>0</v>
      </c>
      <c r="Q542" s="410" t="e">
        <f t="shared" si="46"/>
        <v>#VALUE!</v>
      </c>
      <c r="R542" s="410">
        <v>1</v>
      </c>
      <c r="S542" s="410" t="str">
        <f t="shared" si="47"/>
        <v>Unclassified? Y/N Out of Order?</v>
      </c>
    </row>
    <row r="543" spans="6:19" x14ac:dyDescent="0.2">
      <c r="F543" s="410" t="b">
        <v>0</v>
      </c>
      <c r="G543" s="416" t="b">
        <f t="shared" si="48"/>
        <v>1</v>
      </c>
      <c r="H543" s="410" t="b">
        <v>0</v>
      </c>
      <c r="I543" s="410" t="b">
        <v>0</v>
      </c>
      <c r="K543" s="410" t="b">
        <v>0</v>
      </c>
      <c r="L543" s="410">
        <v>0</v>
      </c>
      <c r="M543" s="410" t="b">
        <v>0</v>
      </c>
      <c r="N543" s="410">
        <v>0</v>
      </c>
      <c r="O543" s="472" t="e">
        <f t="shared" si="45"/>
        <v>#DIV/0!</v>
      </c>
      <c r="P543" s="410">
        <f t="shared" si="49"/>
        <v>0</v>
      </c>
      <c r="Q543" s="410" t="e">
        <f t="shared" si="46"/>
        <v>#VALUE!</v>
      </c>
      <c r="R543" s="410">
        <v>1</v>
      </c>
      <c r="S543" s="410" t="str">
        <f t="shared" si="47"/>
        <v>Unclassified? Y/N Out of Order?</v>
      </c>
    </row>
    <row r="544" spans="6:19" x14ac:dyDescent="0.2">
      <c r="F544" s="410" t="b">
        <v>0</v>
      </c>
      <c r="G544" s="416" t="b">
        <f t="shared" si="48"/>
        <v>1</v>
      </c>
      <c r="H544" s="410" t="b">
        <v>0</v>
      </c>
      <c r="I544" s="410" t="b">
        <v>0</v>
      </c>
      <c r="K544" s="410" t="b">
        <v>0</v>
      </c>
      <c r="L544" s="410">
        <v>0</v>
      </c>
      <c r="M544" s="410" t="b">
        <v>0</v>
      </c>
      <c r="N544" s="410">
        <v>0</v>
      </c>
      <c r="O544" s="472" t="e">
        <f t="shared" si="45"/>
        <v>#DIV/0!</v>
      </c>
      <c r="P544" s="410">
        <f t="shared" si="49"/>
        <v>0</v>
      </c>
      <c r="Q544" s="410" t="e">
        <f t="shared" si="46"/>
        <v>#VALUE!</v>
      </c>
      <c r="R544" s="410">
        <v>1</v>
      </c>
      <c r="S544" s="410" t="str">
        <f t="shared" si="47"/>
        <v>Unclassified? Y/N Out of Order?</v>
      </c>
    </row>
    <row r="545" spans="6:19" x14ac:dyDescent="0.2">
      <c r="F545" s="410" t="b">
        <v>0</v>
      </c>
      <c r="G545" s="416" t="b">
        <f t="shared" si="48"/>
        <v>1</v>
      </c>
      <c r="H545" s="410" t="b">
        <v>0</v>
      </c>
      <c r="I545" s="410" t="b">
        <v>0</v>
      </c>
      <c r="K545" s="410" t="b">
        <v>0</v>
      </c>
      <c r="L545" s="410">
        <v>0</v>
      </c>
      <c r="M545" s="410" t="b">
        <v>0</v>
      </c>
      <c r="N545" s="410">
        <v>0</v>
      </c>
      <c r="O545" s="472" t="e">
        <f t="shared" si="45"/>
        <v>#DIV/0!</v>
      </c>
      <c r="P545" s="410">
        <f t="shared" si="49"/>
        <v>0</v>
      </c>
      <c r="Q545" s="410" t="e">
        <f t="shared" si="46"/>
        <v>#VALUE!</v>
      </c>
      <c r="R545" s="410">
        <v>1</v>
      </c>
      <c r="S545" s="410" t="str">
        <f t="shared" si="47"/>
        <v>Unclassified? Y/N Out of Order?</v>
      </c>
    </row>
    <row r="546" spans="6:19" x14ac:dyDescent="0.2">
      <c r="F546" s="410" t="b">
        <v>0</v>
      </c>
      <c r="G546" s="416" t="b">
        <f t="shared" si="48"/>
        <v>1</v>
      </c>
      <c r="H546" s="410" t="b">
        <v>0</v>
      </c>
      <c r="I546" s="410" t="b">
        <v>0</v>
      </c>
      <c r="K546" s="410" t="b">
        <v>0</v>
      </c>
      <c r="L546" s="410">
        <v>0</v>
      </c>
      <c r="M546" s="410" t="b">
        <v>0</v>
      </c>
      <c r="N546" s="410">
        <v>0</v>
      </c>
      <c r="O546" s="472" t="e">
        <f t="shared" si="45"/>
        <v>#DIV/0!</v>
      </c>
      <c r="P546" s="410">
        <f t="shared" si="49"/>
        <v>0</v>
      </c>
      <c r="Q546" s="410" t="e">
        <f t="shared" si="46"/>
        <v>#VALUE!</v>
      </c>
      <c r="R546" s="410">
        <v>1</v>
      </c>
      <c r="S546" s="410" t="str">
        <f t="shared" si="47"/>
        <v>Unclassified? Y/N Out of Order?</v>
      </c>
    </row>
    <row r="547" spans="6:19" x14ac:dyDescent="0.2">
      <c r="F547" s="410" t="b">
        <v>0</v>
      </c>
      <c r="G547" s="416" t="b">
        <f t="shared" si="48"/>
        <v>1</v>
      </c>
      <c r="H547" s="410" t="b">
        <v>0</v>
      </c>
      <c r="I547" s="410" t="b">
        <v>0</v>
      </c>
      <c r="K547" s="410" t="b">
        <v>0</v>
      </c>
      <c r="L547" s="410">
        <v>0</v>
      </c>
      <c r="M547" s="410" t="b">
        <v>0</v>
      </c>
      <c r="N547" s="410">
        <v>0</v>
      </c>
      <c r="O547" s="472" t="e">
        <f t="shared" si="45"/>
        <v>#DIV/0!</v>
      </c>
      <c r="P547" s="410">
        <f t="shared" si="49"/>
        <v>0</v>
      </c>
      <c r="Q547" s="410" t="e">
        <f t="shared" si="46"/>
        <v>#VALUE!</v>
      </c>
      <c r="R547" s="410">
        <v>1</v>
      </c>
      <c r="S547" s="410" t="str">
        <f t="shared" si="47"/>
        <v>Unclassified? Y/N Out of Order?</v>
      </c>
    </row>
    <row r="548" spans="6:19" x14ac:dyDescent="0.2">
      <c r="F548" s="410" t="b">
        <v>0</v>
      </c>
      <c r="G548" s="416" t="b">
        <f t="shared" si="48"/>
        <v>1</v>
      </c>
      <c r="H548" s="410" t="b">
        <v>0</v>
      </c>
      <c r="I548" s="410" t="b">
        <v>0</v>
      </c>
      <c r="K548" s="410" t="b">
        <v>0</v>
      </c>
      <c r="L548" s="410">
        <v>0</v>
      </c>
      <c r="M548" s="410" t="b">
        <v>0</v>
      </c>
      <c r="N548" s="410">
        <v>0</v>
      </c>
      <c r="O548" s="472" t="e">
        <f t="shared" si="45"/>
        <v>#DIV/0!</v>
      </c>
      <c r="P548" s="410">
        <f t="shared" si="49"/>
        <v>0</v>
      </c>
      <c r="Q548" s="410" t="e">
        <f t="shared" si="46"/>
        <v>#VALUE!</v>
      </c>
      <c r="R548" s="410">
        <v>1</v>
      </c>
      <c r="S548" s="410" t="str">
        <f t="shared" si="47"/>
        <v>Unclassified? Y/N Out of Order?</v>
      </c>
    </row>
    <row r="549" spans="6:19" x14ac:dyDescent="0.2">
      <c r="F549" s="410" t="b">
        <v>0</v>
      </c>
      <c r="G549" s="416" t="b">
        <f t="shared" si="48"/>
        <v>1</v>
      </c>
      <c r="H549" s="410" t="b">
        <v>0</v>
      </c>
      <c r="I549" s="410" t="b">
        <v>0</v>
      </c>
      <c r="K549" s="410" t="b">
        <v>0</v>
      </c>
      <c r="L549" s="410">
        <v>0</v>
      </c>
      <c r="M549" s="410" t="b">
        <v>0</v>
      </c>
      <c r="N549" s="410">
        <v>0</v>
      </c>
      <c r="O549" s="472" t="e">
        <f t="shared" si="45"/>
        <v>#DIV/0!</v>
      </c>
      <c r="P549" s="410">
        <f t="shared" si="49"/>
        <v>0</v>
      </c>
      <c r="Q549" s="410" t="e">
        <f t="shared" si="46"/>
        <v>#VALUE!</v>
      </c>
      <c r="R549" s="410">
        <v>1</v>
      </c>
      <c r="S549" s="410" t="str">
        <f t="shared" si="47"/>
        <v>Unclassified? Y/N Out of Order?</v>
      </c>
    </row>
    <row r="550" spans="6:19" x14ac:dyDescent="0.2">
      <c r="F550" s="410" t="b">
        <v>0</v>
      </c>
      <c r="G550" s="416" t="b">
        <f t="shared" si="48"/>
        <v>1</v>
      </c>
      <c r="H550" s="410" t="b">
        <v>0</v>
      </c>
      <c r="I550" s="410" t="b">
        <v>0</v>
      </c>
      <c r="K550" s="410" t="b">
        <v>0</v>
      </c>
      <c r="L550" s="410">
        <v>0</v>
      </c>
      <c r="M550" s="410" t="b">
        <v>0</v>
      </c>
      <c r="N550" s="410">
        <v>0</v>
      </c>
      <c r="O550" s="472" t="e">
        <f t="shared" si="45"/>
        <v>#DIV/0!</v>
      </c>
      <c r="P550" s="410">
        <f t="shared" si="49"/>
        <v>0</v>
      </c>
      <c r="Q550" s="410" t="e">
        <f t="shared" si="46"/>
        <v>#VALUE!</v>
      </c>
      <c r="R550" s="410">
        <v>1</v>
      </c>
      <c r="S550" s="410" t="str">
        <f t="shared" si="47"/>
        <v>Unclassified? Y/N Out of Order?</v>
      </c>
    </row>
    <row r="551" spans="6:19" x14ac:dyDescent="0.2">
      <c r="F551" s="410" t="b">
        <v>0</v>
      </c>
      <c r="G551" s="416" t="b">
        <f t="shared" si="48"/>
        <v>1</v>
      </c>
      <c r="H551" s="410" t="b">
        <v>0</v>
      </c>
      <c r="I551" s="410" t="b">
        <v>0</v>
      </c>
      <c r="K551" s="410" t="b">
        <v>0</v>
      </c>
      <c r="L551" s="410">
        <v>0</v>
      </c>
      <c r="M551" s="410" t="b">
        <v>0</v>
      </c>
      <c r="N551" s="410">
        <v>0</v>
      </c>
      <c r="O551" s="472" t="e">
        <f t="shared" si="45"/>
        <v>#DIV/0!</v>
      </c>
      <c r="P551" s="410">
        <f t="shared" si="49"/>
        <v>0</v>
      </c>
      <c r="Q551" s="410" t="e">
        <f t="shared" si="46"/>
        <v>#VALUE!</v>
      </c>
      <c r="R551" s="410">
        <v>1</v>
      </c>
      <c r="S551" s="410" t="str">
        <f t="shared" si="47"/>
        <v>Unclassified? Y/N Out of Order?</v>
      </c>
    </row>
    <row r="552" spans="6:19" x14ac:dyDescent="0.2">
      <c r="F552" s="410" t="b">
        <v>0</v>
      </c>
      <c r="G552" s="416" t="b">
        <f t="shared" si="48"/>
        <v>1</v>
      </c>
      <c r="H552" s="410" t="b">
        <v>0</v>
      </c>
      <c r="I552" s="410" t="b">
        <v>0</v>
      </c>
      <c r="K552" s="410" t="b">
        <v>0</v>
      </c>
      <c r="L552" s="410">
        <v>0</v>
      </c>
      <c r="M552" s="410" t="b">
        <v>0</v>
      </c>
      <c r="N552" s="410">
        <v>0</v>
      </c>
      <c r="O552" s="472" t="e">
        <f t="shared" si="45"/>
        <v>#DIV/0!</v>
      </c>
      <c r="P552" s="410">
        <f t="shared" si="49"/>
        <v>0</v>
      </c>
      <c r="Q552" s="410" t="e">
        <f t="shared" si="46"/>
        <v>#VALUE!</v>
      </c>
      <c r="R552" s="410">
        <v>1</v>
      </c>
      <c r="S552" s="410" t="str">
        <f t="shared" si="47"/>
        <v>Unclassified? Y/N Out of Order?</v>
      </c>
    </row>
    <row r="553" spans="6:19" x14ac:dyDescent="0.2">
      <c r="F553" s="410" t="b">
        <v>0</v>
      </c>
      <c r="G553" s="416" t="b">
        <f t="shared" si="48"/>
        <v>1</v>
      </c>
      <c r="H553" s="410" t="b">
        <v>0</v>
      </c>
      <c r="I553" s="410" t="b">
        <v>0</v>
      </c>
      <c r="K553" s="410" t="b">
        <v>0</v>
      </c>
      <c r="L553" s="410">
        <v>0</v>
      </c>
      <c r="M553" s="410" t="b">
        <v>0</v>
      </c>
      <c r="N553" s="410">
        <v>0</v>
      </c>
      <c r="O553" s="472" t="e">
        <f t="shared" si="45"/>
        <v>#DIV/0!</v>
      </c>
      <c r="P553" s="410">
        <f t="shared" si="49"/>
        <v>0</v>
      </c>
      <c r="Q553" s="410" t="e">
        <f t="shared" si="46"/>
        <v>#VALUE!</v>
      </c>
      <c r="R553" s="410">
        <v>1</v>
      </c>
      <c r="S553" s="410" t="str">
        <f t="shared" si="47"/>
        <v>Unclassified? Y/N Out of Order?</v>
      </c>
    </row>
    <row r="554" spans="6:19" x14ac:dyDescent="0.2">
      <c r="F554" s="410" t="b">
        <v>0</v>
      </c>
      <c r="G554" s="416" t="b">
        <f t="shared" si="48"/>
        <v>1</v>
      </c>
      <c r="H554" s="410" t="b">
        <v>0</v>
      </c>
      <c r="I554" s="410" t="b">
        <v>0</v>
      </c>
      <c r="K554" s="410" t="b">
        <v>0</v>
      </c>
      <c r="L554" s="410">
        <v>0</v>
      </c>
      <c r="M554" s="410" t="b">
        <v>0</v>
      </c>
      <c r="N554" s="410">
        <v>0</v>
      </c>
      <c r="O554" s="472" t="e">
        <f t="shared" si="45"/>
        <v>#DIV/0!</v>
      </c>
      <c r="P554" s="410">
        <f t="shared" si="49"/>
        <v>0</v>
      </c>
      <c r="Q554" s="410" t="e">
        <f t="shared" si="46"/>
        <v>#VALUE!</v>
      </c>
      <c r="R554" s="410">
        <v>1</v>
      </c>
      <c r="S554" s="410" t="str">
        <f t="shared" si="47"/>
        <v>Unclassified? Y/N Out of Order?</v>
      </c>
    </row>
    <row r="555" spans="6:19" x14ac:dyDescent="0.2">
      <c r="F555" s="410" t="b">
        <v>0</v>
      </c>
      <c r="G555" s="416" t="b">
        <f t="shared" si="48"/>
        <v>1</v>
      </c>
      <c r="H555" s="410" t="b">
        <v>0</v>
      </c>
      <c r="I555" s="410" t="b">
        <v>0</v>
      </c>
      <c r="K555" s="410" t="b">
        <v>0</v>
      </c>
      <c r="L555" s="410">
        <v>0</v>
      </c>
      <c r="M555" s="410" t="b">
        <v>0</v>
      </c>
      <c r="N555" s="410">
        <v>0</v>
      </c>
      <c r="O555" s="472" t="e">
        <f t="shared" si="45"/>
        <v>#DIV/0!</v>
      </c>
      <c r="P555" s="410">
        <f t="shared" si="49"/>
        <v>0</v>
      </c>
      <c r="Q555" s="410" t="e">
        <f t="shared" si="46"/>
        <v>#VALUE!</v>
      </c>
      <c r="R555" s="410">
        <v>1</v>
      </c>
      <c r="S555" s="410" t="str">
        <f t="shared" si="47"/>
        <v>Unclassified? Y/N Out of Order?</v>
      </c>
    </row>
    <row r="556" spans="6:19" x14ac:dyDescent="0.2">
      <c r="F556" s="410" t="b">
        <v>0</v>
      </c>
      <c r="G556" s="416" t="b">
        <f t="shared" si="48"/>
        <v>1</v>
      </c>
      <c r="H556" s="410" t="b">
        <v>0</v>
      </c>
      <c r="I556" s="410" t="b">
        <v>0</v>
      </c>
      <c r="K556" s="410" t="b">
        <v>0</v>
      </c>
      <c r="L556" s="410">
        <v>0</v>
      </c>
      <c r="M556" s="410" t="b">
        <v>0</v>
      </c>
      <c r="N556" s="410">
        <v>0</v>
      </c>
      <c r="O556" s="472" t="e">
        <f t="shared" si="45"/>
        <v>#DIV/0!</v>
      </c>
      <c r="P556" s="410">
        <f t="shared" si="49"/>
        <v>0</v>
      </c>
      <c r="Q556" s="410" t="e">
        <f t="shared" si="46"/>
        <v>#VALUE!</v>
      </c>
      <c r="R556" s="410">
        <v>1</v>
      </c>
      <c r="S556" s="410" t="str">
        <f t="shared" si="47"/>
        <v>Unclassified? Y/N Out of Order?</v>
      </c>
    </row>
    <row r="557" spans="6:19" x14ac:dyDescent="0.2">
      <c r="F557" s="410" t="b">
        <v>0</v>
      </c>
      <c r="G557" s="416" t="b">
        <f t="shared" si="48"/>
        <v>1</v>
      </c>
      <c r="H557" s="410" t="b">
        <v>0</v>
      </c>
      <c r="I557" s="410" t="b">
        <v>0</v>
      </c>
      <c r="K557" s="410" t="b">
        <v>0</v>
      </c>
      <c r="L557" s="410">
        <v>0</v>
      </c>
      <c r="M557" s="410" t="b">
        <v>0</v>
      </c>
      <c r="N557" s="410">
        <v>0</v>
      </c>
      <c r="O557" s="472" t="e">
        <f t="shared" si="45"/>
        <v>#DIV/0!</v>
      </c>
      <c r="P557" s="410">
        <f t="shared" si="49"/>
        <v>0</v>
      </c>
      <c r="Q557" s="410" t="e">
        <f t="shared" si="46"/>
        <v>#VALUE!</v>
      </c>
      <c r="R557" s="410">
        <v>1</v>
      </c>
      <c r="S557" s="410" t="str">
        <f t="shared" si="47"/>
        <v>Unclassified? Y/N Out of Order?</v>
      </c>
    </row>
    <row r="558" spans="6:19" x14ac:dyDescent="0.2">
      <c r="F558" s="410" t="b">
        <v>0</v>
      </c>
      <c r="G558" s="416" t="b">
        <f t="shared" si="48"/>
        <v>1</v>
      </c>
      <c r="H558" s="410" t="b">
        <v>0</v>
      </c>
      <c r="I558" s="410" t="b">
        <v>0</v>
      </c>
      <c r="K558" s="410" t="b">
        <v>0</v>
      </c>
      <c r="L558" s="410">
        <v>0</v>
      </c>
      <c r="M558" s="410" t="b">
        <v>0</v>
      </c>
      <c r="N558" s="410">
        <v>0</v>
      </c>
      <c r="O558" s="472" t="e">
        <f t="shared" si="45"/>
        <v>#DIV/0!</v>
      </c>
      <c r="P558" s="410">
        <f t="shared" si="49"/>
        <v>0</v>
      </c>
      <c r="Q558" s="410" t="e">
        <f t="shared" si="46"/>
        <v>#VALUE!</v>
      </c>
      <c r="R558" s="410">
        <v>1</v>
      </c>
      <c r="S558" s="410" t="str">
        <f t="shared" si="47"/>
        <v>Unclassified? Y/N Out of Order?</v>
      </c>
    </row>
    <row r="559" spans="6:19" x14ac:dyDescent="0.2">
      <c r="F559" s="410" t="b">
        <v>0</v>
      </c>
      <c r="G559" s="416" t="b">
        <f t="shared" si="48"/>
        <v>1</v>
      </c>
      <c r="H559" s="410" t="b">
        <v>0</v>
      </c>
      <c r="I559" s="410" t="b">
        <v>0</v>
      </c>
      <c r="K559" s="410" t="b">
        <v>0</v>
      </c>
      <c r="L559" s="410">
        <v>0</v>
      </c>
      <c r="M559" s="410" t="b">
        <v>0</v>
      </c>
      <c r="N559" s="410">
        <v>0</v>
      </c>
      <c r="O559" s="472" t="e">
        <f t="shared" si="45"/>
        <v>#DIV/0!</v>
      </c>
      <c r="P559" s="410">
        <f t="shared" si="49"/>
        <v>0</v>
      </c>
      <c r="Q559" s="410" t="e">
        <f t="shared" si="46"/>
        <v>#VALUE!</v>
      </c>
      <c r="R559" s="410">
        <v>1</v>
      </c>
      <c r="S559" s="410" t="str">
        <f t="shared" si="47"/>
        <v>Unclassified? Y/N Out of Order?</v>
      </c>
    </row>
    <row r="560" spans="6:19" x14ac:dyDescent="0.2">
      <c r="F560" s="410" t="b">
        <v>0</v>
      </c>
      <c r="G560" s="416" t="b">
        <f t="shared" si="48"/>
        <v>1</v>
      </c>
      <c r="H560" s="410" t="b">
        <v>0</v>
      </c>
      <c r="I560" s="410" t="b">
        <v>0</v>
      </c>
      <c r="K560" s="410" t="b">
        <v>0</v>
      </c>
      <c r="L560" s="410">
        <v>0</v>
      </c>
      <c r="M560" s="410" t="b">
        <v>0</v>
      </c>
      <c r="N560" s="410">
        <v>0</v>
      </c>
      <c r="O560" s="472" t="e">
        <f t="shared" si="45"/>
        <v>#DIV/0!</v>
      </c>
      <c r="P560" s="410">
        <f t="shared" si="49"/>
        <v>0</v>
      </c>
      <c r="Q560" s="410" t="e">
        <f t="shared" si="46"/>
        <v>#VALUE!</v>
      </c>
      <c r="R560" s="410">
        <v>1</v>
      </c>
      <c r="S560" s="410" t="str">
        <f t="shared" si="47"/>
        <v>Unclassified? Y/N Out of Order?</v>
      </c>
    </row>
    <row r="561" spans="6:19" x14ac:dyDescent="0.2">
      <c r="F561" s="410" t="b">
        <v>0</v>
      </c>
      <c r="G561" s="416" t="b">
        <f t="shared" si="48"/>
        <v>1</v>
      </c>
      <c r="H561" s="410" t="b">
        <v>0</v>
      </c>
      <c r="I561" s="410" t="b">
        <v>0</v>
      </c>
      <c r="K561" s="410" t="b">
        <v>0</v>
      </c>
      <c r="L561" s="410">
        <v>0</v>
      </c>
      <c r="M561" s="410" t="b">
        <v>0</v>
      </c>
      <c r="N561" s="410">
        <v>0</v>
      </c>
      <c r="O561" s="472" t="e">
        <f t="shared" si="45"/>
        <v>#DIV/0!</v>
      </c>
      <c r="P561" s="410">
        <f t="shared" si="49"/>
        <v>0</v>
      </c>
      <c r="Q561" s="410" t="e">
        <f t="shared" si="46"/>
        <v>#VALUE!</v>
      </c>
      <c r="R561" s="410">
        <v>1</v>
      </c>
      <c r="S561" s="410" t="str">
        <f t="shared" si="47"/>
        <v>Unclassified? Y/N Out of Order?</v>
      </c>
    </row>
    <row r="562" spans="6:19" x14ac:dyDescent="0.2">
      <c r="F562" s="410" t="b">
        <v>0</v>
      </c>
      <c r="G562" s="416" t="b">
        <f t="shared" si="48"/>
        <v>1</v>
      </c>
      <c r="H562" s="410" t="b">
        <v>0</v>
      </c>
      <c r="I562" s="410" t="b">
        <v>0</v>
      </c>
      <c r="K562" s="410" t="b">
        <v>0</v>
      </c>
      <c r="L562" s="410">
        <v>0</v>
      </c>
      <c r="M562" s="410" t="b">
        <v>0</v>
      </c>
      <c r="N562" s="410">
        <v>0</v>
      </c>
      <c r="O562" s="472" t="e">
        <f t="shared" si="45"/>
        <v>#DIV/0!</v>
      </c>
      <c r="P562" s="410">
        <f t="shared" si="49"/>
        <v>0</v>
      </c>
      <c r="Q562" s="410" t="e">
        <f t="shared" si="46"/>
        <v>#VALUE!</v>
      </c>
      <c r="R562" s="410">
        <v>1</v>
      </c>
      <c r="S562" s="410" t="str">
        <f t="shared" si="47"/>
        <v>Unclassified? Y/N Out of Order?</v>
      </c>
    </row>
    <row r="563" spans="6:19" x14ac:dyDescent="0.2">
      <c r="F563" s="410" t="b">
        <v>0</v>
      </c>
      <c r="G563" s="416" t="b">
        <f t="shared" si="48"/>
        <v>1</v>
      </c>
      <c r="H563" s="410" t="b">
        <v>0</v>
      </c>
      <c r="I563" s="410" t="b">
        <v>0</v>
      </c>
      <c r="K563" s="410" t="b">
        <v>0</v>
      </c>
      <c r="L563" s="410">
        <v>0</v>
      </c>
      <c r="M563" s="410" t="b">
        <v>0</v>
      </c>
      <c r="N563" s="410">
        <v>0</v>
      </c>
      <c r="O563" s="472" t="e">
        <f t="shared" si="45"/>
        <v>#DIV/0!</v>
      </c>
      <c r="P563" s="410">
        <f t="shared" si="49"/>
        <v>0</v>
      </c>
      <c r="Q563" s="410" t="e">
        <f t="shared" si="46"/>
        <v>#VALUE!</v>
      </c>
      <c r="R563" s="410">
        <v>1</v>
      </c>
      <c r="S563" s="410" t="str">
        <f t="shared" si="47"/>
        <v>Unclassified? Y/N Out of Order?</v>
      </c>
    </row>
    <row r="564" spans="6:19" x14ac:dyDescent="0.2">
      <c r="F564" s="410" t="b">
        <v>0</v>
      </c>
      <c r="G564" s="416" t="b">
        <f t="shared" si="48"/>
        <v>1</v>
      </c>
      <c r="H564" s="410" t="b">
        <v>0</v>
      </c>
      <c r="I564" s="410" t="b">
        <v>0</v>
      </c>
      <c r="K564" s="410" t="b">
        <v>0</v>
      </c>
      <c r="L564" s="410">
        <v>0</v>
      </c>
      <c r="M564" s="410" t="b">
        <v>0</v>
      </c>
      <c r="N564" s="410">
        <v>0</v>
      </c>
      <c r="O564" s="472" t="e">
        <f t="shared" si="45"/>
        <v>#DIV/0!</v>
      </c>
      <c r="P564" s="410">
        <f t="shared" si="49"/>
        <v>0</v>
      </c>
      <c r="Q564" s="410" t="e">
        <f t="shared" si="46"/>
        <v>#VALUE!</v>
      </c>
      <c r="R564" s="410">
        <v>1</v>
      </c>
      <c r="S564" s="410" t="str">
        <f t="shared" si="47"/>
        <v>Unclassified? Y/N Out of Order?</v>
      </c>
    </row>
    <row r="565" spans="6:19" x14ac:dyDescent="0.2">
      <c r="F565" s="410" t="b">
        <v>0</v>
      </c>
      <c r="G565" s="416" t="b">
        <f t="shared" si="48"/>
        <v>1</v>
      </c>
      <c r="H565" s="410" t="b">
        <v>0</v>
      </c>
      <c r="I565" s="410" t="b">
        <v>0</v>
      </c>
      <c r="K565" s="410" t="b">
        <v>0</v>
      </c>
      <c r="L565" s="410">
        <v>0</v>
      </c>
      <c r="M565" s="410" t="b">
        <v>0</v>
      </c>
      <c r="N565" s="410">
        <v>0</v>
      </c>
      <c r="O565" s="472" t="e">
        <f t="shared" si="45"/>
        <v>#DIV/0!</v>
      </c>
      <c r="P565" s="410">
        <f t="shared" si="49"/>
        <v>0</v>
      </c>
      <c r="Q565" s="410" t="e">
        <f t="shared" si="46"/>
        <v>#VALUE!</v>
      </c>
      <c r="R565" s="410">
        <v>1</v>
      </c>
      <c r="S565" s="410" t="str">
        <f t="shared" si="47"/>
        <v>Unclassified? Y/N Out of Order?</v>
      </c>
    </row>
    <row r="566" spans="6:19" x14ac:dyDescent="0.2">
      <c r="F566" s="410" t="b">
        <v>0</v>
      </c>
      <c r="G566" s="416" t="b">
        <f t="shared" si="48"/>
        <v>1</v>
      </c>
      <c r="H566" s="410" t="b">
        <v>0</v>
      </c>
      <c r="I566" s="410" t="b">
        <v>0</v>
      </c>
      <c r="K566" s="410" t="b">
        <v>0</v>
      </c>
      <c r="L566" s="410">
        <v>0</v>
      </c>
      <c r="M566" s="410" t="b">
        <v>0</v>
      </c>
      <c r="N566" s="410">
        <v>0</v>
      </c>
      <c r="O566" s="472" t="e">
        <f t="shared" si="45"/>
        <v>#DIV/0!</v>
      </c>
      <c r="P566" s="410">
        <f t="shared" si="49"/>
        <v>0</v>
      </c>
      <c r="Q566" s="410" t="e">
        <f t="shared" si="46"/>
        <v>#VALUE!</v>
      </c>
      <c r="R566" s="410">
        <v>1</v>
      </c>
      <c r="S566" s="410" t="str">
        <f t="shared" si="47"/>
        <v>Unclassified? Y/N Out of Order?</v>
      </c>
    </row>
    <row r="567" spans="6:19" x14ac:dyDescent="0.2">
      <c r="F567" s="410" t="b">
        <v>0</v>
      </c>
      <c r="G567" s="416" t="b">
        <f t="shared" si="48"/>
        <v>1</v>
      </c>
      <c r="H567" s="410" t="b">
        <v>0</v>
      </c>
      <c r="I567" s="410" t="b">
        <v>0</v>
      </c>
      <c r="K567" s="410" t="b">
        <v>0</v>
      </c>
      <c r="L567" s="410">
        <v>0</v>
      </c>
      <c r="M567" s="410" t="b">
        <v>0</v>
      </c>
      <c r="N567" s="410">
        <v>0</v>
      </c>
      <c r="O567" s="472" t="e">
        <f t="shared" si="45"/>
        <v>#DIV/0!</v>
      </c>
      <c r="P567" s="410">
        <f t="shared" si="49"/>
        <v>0</v>
      </c>
      <c r="Q567" s="410" t="e">
        <f t="shared" si="46"/>
        <v>#VALUE!</v>
      </c>
      <c r="R567" s="410">
        <v>1</v>
      </c>
      <c r="S567" s="410" t="str">
        <f t="shared" si="47"/>
        <v>Unclassified? Y/N Out of Order?</v>
      </c>
    </row>
    <row r="568" spans="6:19" x14ac:dyDescent="0.2">
      <c r="F568" s="410" t="b">
        <v>0</v>
      </c>
      <c r="G568" s="416" t="b">
        <f t="shared" si="48"/>
        <v>1</v>
      </c>
      <c r="H568" s="410" t="b">
        <v>0</v>
      </c>
      <c r="I568" s="410" t="b">
        <v>0</v>
      </c>
      <c r="K568" s="410" t="b">
        <v>0</v>
      </c>
      <c r="L568" s="410">
        <v>0</v>
      </c>
      <c r="M568" s="410" t="b">
        <v>0</v>
      </c>
      <c r="N568" s="410">
        <v>0</v>
      </c>
      <c r="O568" s="472" t="e">
        <f t="shared" si="45"/>
        <v>#DIV/0!</v>
      </c>
      <c r="P568" s="410">
        <f t="shared" si="49"/>
        <v>0</v>
      </c>
      <c r="Q568" s="410" t="e">
        <f t="shared" si="46"/>
        <v>#VALUE!</v>
      </c>
      <c r="R568" s="410">
        <v>1</v>
      </c>
      <c r="S568" s="410" t="str">
        <f t="shared" si="47"/>
        <v>Unclassified? Y/N Out of Order?</v>
      </c>
    </row>
    <row r="569" spans="6:19" x14ac:dyDescent="0.2">
      <c r="F569" s="410" t="b">
        <v>0</v>
      </c>
      <c r="G569" s="416" t="b">
        <f t="shared" si="48"/>
        <v>1</v>
      </c>
      <c r="H569" s="410" t="b">
        <v>0</v>
      </c>
      <c r="I569" s="410" t="b">
        <v>0</v>
      </c>
      <c r="K569" s="410" t="b">
        <v>0</v>
      </c>
      <c r="L569" s="410">
        <v>0</v>
      </c>
      <c r="M569" s="410" t="b">
        <v>0</v>
      </c>
      <c r="N569" s="410">
        <v>0</v>
      </c>
      <c r="O569" s="472" t="e">
        <f t="shared" si="45"/>
        <v>#DIV/0!</v>
      </c>
      <c r="P569" s="410">
        <f t="shared" si="49"/>
        <v>0</v>
      </c>
      <c r="Q569" s="410" t="e">
        <f t="shared" si="46"/>
        <v>#VALUE!</v>
      </c>
      <c r="R569" s="410">
        <v>1</v>
      </c>
      <c r="S569" s="410" t="str">
        <f t="shared" si="47"/>
        <v>Unclassified? Y/N Out of Order?</v>
      </c>
    </row>
    <row r="570" spans="6:19" x14ac:dyDescent="0.2">
      <c r="F570" s="410" t="b">
        <v>0</v>
      </c>
      <c r="G570" s="416" t="b">
        <f t="shared" si="48"/>
        <v>1</v>
      </c>
      <c r="H570" s="410" t="b">
        <v>0</v>
      </c>
      <c r="I570" s="410" t="b">
        <v>0</v>
      </c>
      <c r="K570" s="410" t="b">
        <v>0</v>
      </c>
      <c r="L570" s="410">
        <v>0</v>
      </c>
      <c r="M570" s="410" t="b">
        <v>0</v>
      </c>
      <c r="N570" s="410">
        <v>0</v>
      </c>
      <c r="O570" s="472" t="e">
        <f t="shared" si="45"/>
        <v>#DIV/0!</v>
      </c>
      <c r="P570" s="410">
        <f t="shared" si="49"/>
        <v>0</v>
      </c>
      <c r="Q570" s="410" t="e">
        <f t="shared" si="46"/>
        <v>#VALUE!</v>
      </c>
      <c r="R570" s="410">
        <v>1</v>
      </c>
      <c r="S570" s="410" t="str">
        <f t="shared" si="47"/>
        <v>Unclassified? Y/N Out of Order?</v>
      </c>
    </row>
    <row r="571" spans="6:19" x14ac:dyDescent="0.2">
      <c r="F571" s="410" t="b">
        <v>0</v>
      </c>
      <c r="G571" s="416" t="b">
        <f t="shared" si="48"/>
        <v>1</v>
      </c>
      <c r="H571" s="410" t="b">
        <v>0</v>
      </c>
      <c r="I571" s="410" t="b">
        <v>0</v>
      </c>
      <c r="K571" s="410" t="b">
        <v>0</v>
      </c>
      <c r="L571" s="410">
        <v>0</v>
      </c>
      <c r="M571" s="410" t="b">
        <v>0</v>
      </c>
      <c r="N571" s="410">
        <v>0</v>
      </c>
      <c r="O571" s="472" t="e">
        <f t="shared" si="45"/>
        <v>#DIV/0!</v>
      </c>
      <c r="P571" s="410">
        <f t="shared" si="49"/>
        <v>0</v>
      </c>
      <c r="Q571" s="410" t="e">
        <f t="shared" si="46"/>
        <v>#VALUE!</v>
      </c>
      <c r="R571" s="410">
        <v>1</v>
      </c>
      <c r="S571" s="410" t="str">
        <f t="shared" si="47"/>
        <v>Unclassified? Y/N Out of Order?</v>
      </c>
    </row>
    <row r="572" spans="6:19" x14ac:dyDescent="0.2">
      <c r="F572" s="410" t="b">
        <v>0</v>
      </c>
      <c r="G572" s="416" t="b">
        <f t="shared" si="48"/>
        <v>1</v>
      </c>
      <c r="H572" s="410" t="b">
        <v>0</v>
      </c>
      <c r="I572" s="410" t="b">
        <v>0</v>
      </c>
      <c r="K572" s="410" t="b">
        <v>0</v>
      </c>
      <c r="L572" s="410">
        <v>0</v>
      </c>
      <c r="M572" s="410" t="b">
        <v>0</v>
      </c>
      <c r="N572" s="410">
        <v>0</v>
      </c>
      <c r="O572" s="472" t="e">
        <f t="shared" si="45"/>
        <v>#DIV/0!</v>
      </c>
      <c r="P572" s="410">
        <f t="shared" si="49"/>
        <v>0</v>
      </c>
      <c r="Q572" s="410" t="e">
        <f t="shared" si="46"/>
        <v>#VALUE!</v>
      </c>
      <c r="R572" s="410">
        <v>1</v>
      </c>
      <c r="S572" s="410" t="str">
        <f t="shared" si="47"/>
        <v>Unclassified? Y/N Out of Order?</v>
      </c>
    </row>
    <row r="573" spans="6:19" x14ac:dyDescent="0.2">
      <c r="F573" s="410" t="b">
        <v>0</v>
      </c>
      <c r="G573" s="416" t="b">
        <f t="shared" si="48"/>
        <v>1</v>
      </c>
      <c r="H573" s="410" t="b">
        <v>0</v>
      </c>
      <c r="I573" s="410" t="b">
        <v>0</v>
      </c>
      <c r="K573" s="410" t="b">
        <v>0</v>
      </c>
      <c r="L573" s="410">
        <v>0</v>
      </c>
      <c r="M573" s="410" t="b">
        <v>0</v>
      </c>
      <c r="N573" s="410">
        <v>0</v>
      </c>
      <c r="O573" s="472" t="e">
        <f t="shared" si="45"/>
        <v>#DIV/0!</v>
      </c>
      <c r="P573" s="410">
        <f t="shared" si="49"/>
        <v>0</v>
      </c>
      <c r="Q573" s="410" t="e">
        <f t="shared" si="46"/>
        <v>#VALUE!</v>
      </c>
      <c r="R573" s="410">
        <v>1</v>
      </c>
      <c r="S573" s="410" t="str">
        <f t="shared" si="47"/>
        <v>Unclassified? Y/N Out of Order?</v>
      </c>
    </row>
    <row r="574" spans="6:19" x14ac:dyDescent="0.2">
      <c r="F574" s="410" t="b">
        <v>0</v>
      </c>
      <c r="G574" s="416" t="b">
        <f t="shared" si="48"/>
        <v>1</v>
      </c>
      <c r="H574" s="410" t="b">
        <v>0</v>
      </c>
      <c r="I574" s="410" t="b">
        <v>0</v>
      </c>
      <c r="K574" s="410" t="b">
        <v>0</v>
      </c>
      <c r="L574" s="410">
        <v>0</v>
      </c>
      <c r="M574" s="410" t="b">
        <v>0</v>
      </c>
      <c r="N574" s="410">
        <v>0</v>
      </c>
      <c r="O574" s="472" t="e">
        <f t="shared" si="45"/>
        <v>#DIV/0!</v>
      </c>
      <c r="P574" s="410">
        <f t="shared" si="49"/>
        <v>0</v>
      </c>
      <c r="Q574" s="410" t="e">
        <f t="shared" si="46"/>
        <v>#VALUE!</v>
      </c>
      <c r="R574" s="410">
        <v>1</v>
      </c>
      <c r="S574" s="410" t="str">
        <f t="shared" si="47"/>
        <v>Unclassified? Y/N Out of Order?</v>
      </c>
    </row>
    <row r="575" spans="6:19" x14ac:dyDescent="0.2">
      <c r="F575" s="410" t="b">
        <v>0</v>
      </c>
      <c r="G575" s="416" t="b">
        <f t="shared" si="48"/>
        <v>1</v>
      </c>
      <c r="H575" s="410" t="b">
        <v>0</v>
      </c>
      <c r="I575" s="410" t="b">
        <v>0</v>
      </c>
      <c r="K575" s="410" t="b">
        <v>0</v>
      </c>
      <c r="L575" s="410">
        <v>0</v>
      </c>
      <c r="M575" s="410" t="b">
        <v>0</v>
      </c>
      <c r="N575" s="410">
        <v>0</v>
      </c>
      <c r="O575" s="472" t="e">
        <f t="shared" si="45"/>
        <v>#DIV/0!</v>
      </c>
      <c r="P575" s="410">
        <f t="shared" si="49"/>
        <v>0</v>
      </c>
      <c r="Q575" s="410" t="e">
        <f t="shared" si="46"/>
        <v>#VALUE!</v>
      </c>
      <c r="R575" s="410">
        <v>1</v>
      </c>
      <c r="S575" s="410" t="str">
        <f t="shared" si="47"/>
        <v>Unclassified? Y/N Out of Order?</v>
      </c>
    </row>
    <row r="576" spans="6:19" x14ac:dyDescent="0.2">
      <c r="F576" s="410" t="b">
        <v>0</v>
      </c>
      <c r="G576" s="416" t="b">
        <f t="shared" si="48"/>
        <v>1</v>
      </c>
      <c r="H576" s="410" t="b">
        <v>0</v>
      </c>
      <c r="I576" s="410" t="b">
        <v>0</v>
      </c>
      <c r="K576" s="410" t="b">
        <v>0</v>
      </c>
      <c r="L576" s="410">
        <v>0</v>
      </c>
      <c r="M576" s="410" t="b">
        <v>0</v>
      </c>
      <c r="N576" s="410">
        <v>0</v>
      </c>
      <c r="O576" s="472" t="e">
        <f t="shared" si="45"/>
        <v>#DIV/0!</v>
      </c>
      <c r="P576" s="410">
        <f t="shared" si="49"/>
        <v>0</v>
      </c>
      <c r="Q576" s="410" t="e">
        <f t="shared" si="46"/>
        <v>#VALUE!</v>
      </c>
      <c r="R576" s="410">
        <v>1</v>
      </c>
      <c r="S576" s="410" t="str">
        <f t="shared" si="47"/>
        <v>Unclassified? Y/N Out of Order?</v>
      </c>
    </row>
    <row r="577" spans="6:19" x14ac:dyDescent="0.2">
      <c r="F577" s="410" t="b">
        <v>0</v>
      </c>
      <c r="G577" s="416" t="b">
        <f t="shared" si="48"/>
        <v>1</v>
      </c>
      <c r="H577" s="410" t="b">
        <v>0</v>
      </c>
      <c r="I577" s="410" t="b">
        <v>0</v>
      </c>
      <c r="K577" s="410" t="b">
        <v>0</v>
      </c>
      <c r="L577" s="410">
        <v>0</v>
      </c>
      <c r="M577" s="410" t="b">
        <v>0</v>
      </c>
      <c r="N577" s="410">
        <v>0</v>
      </c>
      <c r="O577" s="472" t="e">
        <f t="shared" si="45"/>
        <v>#DIV/0!</v>
      </c>
      <c r="P577" s="410">
        <f t="shared" si="49"/>
        <v>0</v>
      </c>
      <c r="Q577" s="410" t="e">
        <f t="shared" si="46"/>
        <v>#VALUE!</v>
      </c>
      <c r="R577" s="410">
        <v>1</v>
      </c>
      <c r="S577" s="410" t="str">
        <f t="shared" si="47"/>
        <v>Unclassified? Y/N Out of Order?</v>
      </c>
    </row>
    <row r="578" spans="6:19" x14ac:dyDescent="0.2">
      <c r="F578" s="410" t="b">
        <v>0</v>
      </c>
      <c r="G578" s="416" t="b">
        <f t="shared" si="48"/>
        <v>1</v>
      </c>
      <c r="H578" s="410" t="b">
        <v>0</v>
      </c>
      <c r="I578" s="410" t="b">
        <v>0</v>
      </c>
      <c r="K578" s="410" t="b">
        <v>0</v>
      </c>
      <c r="L578" s="410">
        <v>0</v>
      </c>
      <c r="M578" s="410" t="b">
        <v>0</v>
      </c>
      <c r="N578" s="410">
        <v>0</v>
      </c>
      <c r="O578" s="472" t="e">
        <f t="shared" si="45"/>
        <v>#DIV/0!</v>
      </c>
      <c r="P578" s="410">
        <f t="shared" si="49"/>
        <v>0</v>
      </c>
      <c r="Q578" s="410" t="e">
        <f t="shared" si="46"/>
        <v>#VALUE!</v>
      </c>
      <c r="R578" s="410">
        <v>1</v>
      </c>
      <c r="S578" s="410" t="str">
        <f t="shared" si="47"/>
        <v>Unclassified? Y/N Out of Order?</v>
      </c>
    </row>
    <row r="579" spans="6:19" x14ac:dyDescent="0.2">
      <c r="F579" s="410" t="b">
        <v>0</v>
      </c>
      <c r="G579" s="416" t="b">
        <f t="shared" si="48"/>
        <v>1</v>
      </c>
      <c r="H579" s="410" t="b">
        <v>0</v>
      </c>
      <c r="I579" s="410" t="b">
        <v>0</v>
      </c>
      <c r="K579" s="410" t="b">
        <v>0</v>
      </c>
      <c r="L579" s="410">
        <v>0</v>
      </c>
      <c r="M579" s="410" t="b">
        <v>0</v>
      </c>
      <c r="N579" s="410">
        <v>0</v>
      </c>
      <c r="O579" s="472" t="e">
        <f t="shared" si="45"/>
        <v>#DIV/0!</v>
      </c>
      <c r="P579" s="410">
        <f t="shared" si="49"/>
        <v>0</v>
      </c>
      <c r="Q579" s="410" t="e">
        <f t="shared" si="46"/>
        <v>#VALUE!</v>
      </c>
      <c r="R579" s="410">
        <v>1</v>
      </c>
      <c r="S579" s="410" t="str">
        <f t="shared" si="47"/>
        <v>Unclassified? Y/N Out of Order?</v>
      </c>
    </row>
    <row r="580" spans="6:19" x14ac:dyDescent="0.2">
      <c r="F580" s="410" t="b">
        <v>0</v>
      </c>
      <c r="G580" s="416" t="b">
        <f t="shared" si="48"/>
        <v>1</v>
      </c>
      <c r="H580" s="410" t="b">
        <v>0</v>
      </c>
      <c r="I580" s="410" t="b">
        <v>0</v>
      </c>
      <c r="K580" s="410" t="b">
        <v>0</v>
      </c>
      <c r="L580" s="410">
        <v>0</v>
      </c>
      <c r="M580" s="410" t="b">
        <v>0</v>
      </c>
      <c r="N580" s="410">
        <v>0</v>
      </c>
      <c r="O580" s="472" t="e">
        <f t="shared" si="45"/>
        <v>#DIV/0!</v>
      </c>
      <c r="P580" s="410">
        <f t="shared" si="49"/>
        <v>0</v>
      </c>
      <c r="Q580" s="410" t="e">
        <f t="shared" si="46"/>
        <v>#VALUE!</v>
      </c>
      <c r="R580" s="410">
        <v>1</v>
      </c>
      <c r="S580" s="410" t="str">
        <f t="shared" si="47"/>
        <v>Unclassified? Y/N Out of Order?</v>
      </c>
    </row>
    <row r="581" spans="6:19" x14ac:dyDescent="0.2">
      <c r="F581" s="410" t="b">
        <v>0</v>
      </c>
      <c r="G581" s="416" t="b">
        <f t="shared" si="48"/>
        <v>1</v>
      </c>
      <c r="H581" s="410" t="b">
        <v>0</v>
      </c>
      <c r="I581" s="410" t="b">
        <v>0</v>
      </c>
      <c r="K581" s="410" t="b">
        <v>0</v>
      </c>
      <c r="L581" s="410">
        <v>0</v>
      </c>
      <c r="M581" s="410" t="b">
        <v>0</v>
      </c>
      <c r="N581" s="410">
        <v>0</v>
      </c>
      <c r="O581" s="472" t="e">
        <f t="shared" si="45"/>
        <v>#DIV/0!</v>
      </c>
      <c r="P581" s="410">
        <f t="shared" si="49"/>
        <v>0</v>
      </c>
      <c r="Q581" s="410" t="e">
        <f t="shared" si="46"/>
        <v>#VALUE!</v>
      </c>
      <c r="R581" s="410">
        <v>1</v>
      </c>
      <c r="S581" s="410" t="str">
        <f t="shared" si="47"/>
        <v>Unclassified? Y/N Out of Order?</v>
      </c>
    </row>
    <row r="582" spans="6:19" x14ac:dyDescent="0.2">
      <c r="F582" s="410" t="b">
        <v>0</v>
      </c>
      <c r="G582" s="416" t="b">
        <f t="shared" si="48"/>
        <v>1</v>
      </c>
      <c r="H582" s="410" t="b">
        <v>0</v>
      </c>
      <c r="I582" s="410" t="b">
        <v>0</v>
      </c>
      <c r="K582" s="410" t="b">
        <v>0</v>
      </c>
      <c r="L582" s="410">
        <v>0</v>
      </c>
      <c r="M582" s="410" t="b">
        <v>0</v>
      </c>
      <c r="N582" s="410">
        <v>0</v>
      </c>
      <c r="O582" s="472" t="e">
        <f t="shared" si="45"/>
        <v>#DIV/0!</v>
      </c>
      <c r="P582" s="410">
        <f t="shared" si="49"/>
        <v>0</v>
      </c>
      <c r="Q582" s="410" t="e">
        <f t="shared" si="46"/>
        <v>#VALUE!</v>
      </c>
      <c r="R582" s="410">
        <v>1</v>
      </c>
      <c r="S582" s="410" t="str">
        <f t="shared" si="47"/>
        <v>Unclassified? Y/N Out of Order?</v>
      </c>
    </row>
    <row r="583" spans="6:19" x14ac:dyDescent="0.2">
      <c r="F583" s="410" t="b">
        <v>0</v>
      </c>
      <c r="G583" s="416" t="b">
        <f t="shared" si="48"/>
        <v>1</v>
      </c>
      <c r="H583" s="410" t="b">
        <v>0</v>
      </c>
      <c r="I583" s="410" t="b">
        <v>0</v>
      </c>
      <c r="K583" s="410" t="b">
        <v>0</v>
      </c>
      <c r="L583" s="410">
        <v>0</v>
      </c>
      <c r="M583" s="410" t="b">
        <v>0</v>
      </c>
      <c r="N583" s="410">
        <v>0</v>
      </c>
      <c r="O583" s="472" t="e">
        <f t="shared" si="45"/>
        <v>#DIV/0!</v>
      </c>
      <c r="P583" s="410">
        <f t="shared" si="49"/>
        <v>0</v>
      </c>
      <c r="Q583" s="410" t="e">
        <f t="shared" si="46"/>
        <v>#VALUE!</v>
      </c>
      <c r="R583" s="410">
        <v>1</v>
      </c>
      <c r="S583" s="410" t="str">
        <f t="shared" si="47"/>
        <v>Unclassified? Y/N Out of Order?</v>
      </c>
    </row>
    <row r="584" spans="6:19" x14ac:dyDescent="0.2">
      <c r="F584" s="410" t="b">
        <v>0</v>
      </c>
      <c r="G584" s="416" t="b">
        <f t="shared" si="48"/>
        <v>1</v>
      </c>
      <c r="H584" s="410" t="b">
        <v>0</v>
      </c>
      <c r="I584" s="410" t="b">
        <v>0</v>
      </c>
      <c r="K584" s="410" t="b">
        <v>0</v>
      </c>
      <c r="L584" s="410">
        <v>0</v>
      </c>
      <c r="M584" s="410" t="b">
        <v>0</v>
      </c>
      <c r="N584" s="410">
        <v>0</v>
      </c>
      <c r="O584" s="472" t="e">
        <f t="shared" si="45"/>
        <v>#DIV/0!</v>
      </c>
      <c r="P584" s="410">
        <f t="shared" si="49"/>
        <v>0</v>
      </c>
      <c r="Q584" s="410" t="e">
        <f t="shared" si="46"/>
        <v>#VALUE!</v>
      </c>
      <c r="R584" s="410">
        <v>1</v>
      </c>
      <c r="S584" s="410" t="str">
        <f t="shared" si="47"/>
        <v>Unclassified? Y/N Out of Order?</v>
      </c>
    </row>
    <row r="585" spans="6:19" x14ac:dyDescent="0.2">
      <c r="F585" s="410" t="b">
        <v>0</v>
      </c>
      <c r="G585" s="416" t="b">
        <f t="shared" si="48"/>
        <v>1</v>
      </c>
      <c r="H585" s="410" t="b">
        <v>0</v>
      </c>
      <c r="I585" s="410" t="b">
        <v>0</v>
      </c>
      <c r="K585" s="410" t="b">
        <v>0</v>
      </c>
      <c r="L585" s="410">
        <v>0</v>
      </c>
      <c r="M585" s="410" t="b">
        <v>0</v>
      </c>
      <c r="N585" s="410">
        <v>0</v>
      </c>
      <c r="O585" s="472" t="e">
        <f t="shared" si="45"/>
        <v>#DIV/0!</v>
      </c>
      <c r="P585" s="410">
        <f t="shared" si="49"/>
        <v>0</v>
      </c>
      <c r="Q585" s="410" t="e">
        <f t="shared" si="46"/>
        <v>#VALUE!</v>
      </c>
      <c r="R585" s="410">
        <v>1</v>
      </c>
      <c r="S585" s="410" t="str">
        <f t="shared" si="47"/>
        <v>Unclassified? Y/N Out of Order?</v>
      </c>
    </row>
    <row r="586" spans="6:19" x14ac:dyDescent="0.2">
      <c r="F586" s="410" t="b">
        <v>0</v>
      </c>
      <c r="G586" s="416" t="b">
        <f t="shared" si="48"/>
        <v>1</v>
      </c>
      <c r="H586" s="410" t="b">
        <v>0</v>
      </c>
      <c r="I586" s="410" t="b">
        <v>0</v>
      </c>
      <c r="K586" s="410" t="b">
        <v>0</v>
      </c>
      <c r="L586" s="410">
        <v>0</v>
      </c>
      <c r="M586" s="410" t="b">
        <v>0</v>
      </c>
      <c r="N586" s="410">
        <v>0</v>
      </c>
      <c r="O586" s="472" t="e">
        <f t="shared" ref="O586:O649" si="50">SUM(IF(I586 = 1, 1, 0) * J586, IF(K586 = 1, 1, 0) * L586, IF(M586 = 1, 1, 0) * N586) / P586</f>
        <v>#DIV/0!</v>
      </c>
      <c r="P586" s="410">
        <f t="shared" si="49"/>
        <v>0</v>
      </c>
      <c r="Q586" s="410" t="e">
        <f t="shared" ref="Q586:Q649" si="51">SUM(IF(I586 = 1, 1, 0) * J586, IF(K586 = 1, 1, 0) * L586, IF(M586 = 1, 1, 0) * N586) + " / " + P586</f>
        <v>#VALUE!</v>
      </c>
      <c r="R586" s="410">
        <v>1</v>
      </c>
      <c r="S586" s="410" t="str">
        <f t="shared" ref="S586:S649" si="52">IF(AND(G586= 1, H586 = 0, I586= 0, K586= 0, M586= 0), "1. Not Yet Tested", IF(AND(G586= 0, H586 = 1, I586= 0, K586= 0, M586= 0), "2. Ready for Testing", IF(AND(G586= 0, H586 = 1, I586= 1, K586= 0, M586= 0), "3. Test/Task Complete", IF(AND(G586= 0, H586 = 1, I586= 1, K586= 1, M586= 0), "4. Sheet Complete &amp; Uploaded to Svr.", IF(AND(G586= 0, H586 = 1, I586= 1, K586= 1, M586= 1), "5. Sheet Ready for Report", "Unclassified? Y/N Out of Order?")))))</f>
        <v>Unclassified? Y/N Out of Order?</v>
      </c>
    </row>
    <row r="587" spans="6:19" x14ac:dyDescent="0.2">
      <c r="F587" s="410" t="b">
        <v>0</v>
      </c>
      <c r="G587" s="416" t="b">
        <f t="shared" ref="G587:G650" si="53">NOT(H587)</f>
        <v>1</v>
      </c>
      <c r="H587" s="410" t="b">
        <v>0</v>
      </c>
      <c r="I587" s="410" t="b">
        <v>0</v>
      </c>
      <c r="K587" s="410" t="b">
        <v>0</v>
      </c>
      <c r="L587" s="410">
        <v>0</v>
      </c>
      <c r="M587" s="410" t="b">
        <v>0</v>
      </c>
      <c r="N587" s="410">
        <v>0</v>
      </c>
      <c r="O587" s="472" t="e">
        <f t="shared" si="50"/>
        <v>#DIV/0!</v>
      </c>
      <c r="P587" s="410">
        <f t="shared" si="49"/>
        <v>0</v>
      </c>
      <c r="Q587" s="410" t="e">
        <f t="shared" si="51"/>
        <v>#VALUE!</v>
      </c>
      <c r="R587" s="410">
        <v>1</v>
      </c>
      <c r="S587" s="410" t="str">
        <f t="shared" si="52"/>
        <v>Unclassified? Y/N Out of Order?</v>
      </c>
    </row>
    <row r="588" spans="6:19" x14ac:dyDescent="0.2">
      <c r="F588" s="410" t="b">
        <v>0</v>
      </c>
      <c r="G588" s="416" t="b">
        <f t="shared" si="53"/>
        <v>1</v>
      </c>
      <c r="H588" s="410" t="b">
        <v>0</v>
      </c>
      <c r="I588" s="410" t="b">
        <v>0</v>
      </c>
      <c r="K588" s="410" t="b">
        <v>0</v>
      </c>
      <c r="L588" s="410">
        <v>0</v>
      </c>
      <c r="M588" s="410" t="b">
        <v>0</v>
      </c>
      <c r="N588" s="410">
        <v>0</v>
      </c>
      <c r="O588" s="472" t="e">
        <f t="shared" si="50"/>
        <v>#DIV/0!</v>
      </c>
      <c r="P588" s="410">
        <f t="shared" si="49"/>
        <v>0</v>
      </c>
      <c r="Q588" s="410" t="e">
        <f t="shared" si="51"/>
        <v>#VALUE!</v>
      </c>
      <c r="R588" s="410">
        <v>1</v>
      </c>
      <c r="S588" s="410" t="str">
        <f t="shared" si="52"/>
        <v>Unclassified? Y/N Out of Order?</v>
      </c>
    </row>
    <row r="589" spans="6:19" x14ac:dyDescent="0.2">
      <c r="F589" s="410" t="b">
        <v>0</v>
      </c>
      <c r="G589" s="416" t="b">
        <f t="shared" si="53"/>
        <v>1</v>
      </c>
      <c r="H589" s="410" t="b">
        <v>0</v>
      </c>
      <c r="I589" s="410" t="b">
        <v>0</v>
      </c>
      <c r="K589" s="410" t="b">
        <v>0</v>
      </c>
      <c r="L589" s="410">
        <v>0</v>
      </c>
      <c r="M589" s="410" t="b">
        <v>0</v>
      </c>
      <c r="N589" s="410">
        <v>0</v>
      </c>
      <c r="O589" s="472" t="e">
        <f t="shared" si="50"/>
        <v>#DIV/0!</v>
      </c>
      <c r="P589" s="410">
        <f t="shared" ref="P589:P652" si="54">SUM(J589, L589, N589)</f>
        <v>0</v>
      </c>
      <c r="Q589" s="410" t="e">
        <f t="shared" si="51"/>
        <v>#VALUE!</v>
      </c>
      <c r="R589" s="410">
        <v>1</v>
      </c>
      <c r="S589" s="410" t="str">
        <f t="shared" si="52"/>
        <v>Unclassified? Y/N Out of Order?</v>
      </c>
    </row>
    <row r="590" spans="6:19" x14ac:dyDescent="0.2">
      <c r="F590" s="410" t="b">
        <v>0</v>
      </c>
      <c r="G590" s="416" t="b">
        <f t="shared" si="53"/>
        <v>1</v>
      </c>
      <c r="H590" s="410" t="b">
        <v>0</v>
      </c>
      <c r="I590" s="410" t="b">
        <v>0</v>
      </c>
      <c r="K590" s="410" t="b">
        <v>0</v>
      </c>
      <c r="L590" s="410">
        <v>0</v>
      </c>
      <c r="M590" s="410" t="b">
        <v>0</v>
      </c>
      <c r="N590" s="410">
        <v>0</v>
      </c>
      <c r="O590" s="472" t="e">
        <f t="shared" si="50"/>
        <v>#DIV/0!</v>
      </c>
      <c r="P590" s="410">
        <f t="shared" si="54"/>
        <v>0</v>
      </c>
      <c r="Q590" s="410" t="e">
        <f t="shared" si="51"/>
        <v>#VALUE!</v>
      </c>
      <c r="R590" s="410">
        <v>1</v>
      </c>
      <c r="S590" s="410" t="str">
        <f t="shared" si="52"/>
        <v>Unclassified? Y/N Out of Order?</v>
      </c>
    </row>
    <row r="591" spans="6:19" x14ac:dyDescent="0.2">
      <c r="F591" s="410" t="b">
        <v>0</v>
      </c>
      <c r="G591" s="416" t="b">
        <f t="shared" si="53"/>
        <v>1</v>
      </c>
      <c r="H591" s="410" t="b">
        <v>0</v>
      </c>
      <c r="I591" s="410" t="b">
        <v>0</v>
      </c>
      <c r="K591" s="410" t="b">
        <v>0</v>
      </c>
      <c r="L591" s="410">
        <v>0</v>
      </c>
      <c r="M591" s="410" t="b">
        <v>0</v>
      </c>
      <c r="N591" s="410">
        <v>0</v>
      </c>
      <c r="O591" s="472" t="e">
        <f t="shared" si="50"/>
        <v>#DIV/0!</v>
      </c>
      <c r="P591" s="410">
        <f t="shared" si="54"/>
        <v>0</v>
      </c>
      <c r="Q591" s="410" t="e">
        <f t="shared" si="51"/>
        <v>#VALUE!</v>
      </c>
      <c r="R591" s="410">
        <v>1</v>
      </c>
      <c r="S591" s="410" t="str">
        <f t="shared" si="52"/>
        <v>Unclassified? Y/N Out of Order?</v>
      </c>
    </row>
    <row r="592" spans="6:19" x14ac:dyDescent="0.2">
      <c r="F592" s="410" t="b">
        <v>0</v>
      </c>
      <c r="G592" s="416" t="b">
        <f t="shared" si="53"/>
        <v>1</v>
      </c>
      <c r="H592" s="410" t="b">
        <v>0</v>
      </c>
      <c r="I592" s="410" t="b">
        <v>0</v>
      </c>
      <c r="K592" s="410" t="b">
        <v>0</v>
      </c>
      <c r="L592" s="410">
        <v>0</v>
      </c>
      <c r="M592" s="410" t="b">
        <v>0</v>
      </c>
      <c r="N592" s="410">
        <v>0</v>
      </c>
      <c r="O592" s="472" t="e">
        <f t="shared" si="50"/>
        <v>#DIV/0!</v>
      </c>
      <c r="P592" s="410">
        <f t="shared" si="54"/>
        <v>0</v>
      </c>
      <c r="Q592" s="410" t="e">
        <f t="shared" si="51"/>
        <v>#VALUE!</v>
      </c>
      <c r="R592" s="410">
        <v>1</v>
      </c>
      <c r="S592" s="410" t="str">
        <f t="shared" si="52"/>
        <v>Unclassified? Y/N Out of Order?</v>
      </c>
    </row>
    <row r="593" spans="6:19" x14ac:dyDescent="0.2">
      <c r="F593" s="410" t="b">
        <v>0</v>
      </c>
      <c r="G593" s="416" t="b">
        <f t="shared" si="53"/>
        <v>1</v>
      </c>
      <c r="H593" s="410" t="b">
        <v>0</v>
      </c>
      <c r="I593" s="410" t="b">
        <v>0</v>
      </c>
      <c r="K593" s="410" t="b">
        <v>0</v>
      </c>
      <c r="L593" s="410">
        <v>0</v>
      </c>
      <c r="M593" s="410" t="b">
        <v>0</v>
      </c>
      <c r="N593" s="410">
        <v>0</v>
      </c>
      <c r="O593" s="472" t="e">
        <f t="shared" si="50"/>
        <v>#DIV/0!</v>
      </c>
      <c r="P593" s="410">
        <f t="shared" si="54"/>
        <v>0</v>
      </c>
      <c r="Q593" s="410" t="e">
        <f t="shared" si="51"/>
        <v>#VALUE!</v>
      </c>
      <c r="R593" s="410">
        <v>1</v>
      </c>
      <c r="S593" s="410" t="str">
        <f t="shared" si="52"/>
        <v>Unclassified? Y/N Out of Order?</v>
      </c>
    </row>
    <row r="594" spans="6:19" x14ac:dyDescent="0.2">
      <c r="F594" s="410" t="b">
        <v>0</v>
      </c>
      <c r="G594" s="416" t="b">
        <f t="shared" si="53"/>
        <v>1</v>
      </c>
      <c r="H594" s="410" t="b">
        <v>0</v>
      </c>
      <c r="I594" s="410" t="b">
        <v>0</v>
      </c>
      <c r="K594" s="410" t="b">
        <v>0</v>
      </c>
      <c r="L594" s="410">
        <v>0</v>
      </c>
      <c r="M594" s="410" t="b">
        <v>0</v>
      </c>
      <c r="N594" s="410">
        <v>0</v>
      </c>
      <c r="O594" s="472" t="e">
        <f t="shared" si="50"/>
        <v>#DIV/0!</v>
      </c>
      <c r="P594" s="410">
        <f t="shared" si="54"/>
        <v>0</v>
      </c>
      <c r="Q594" s="410" t="e">
        <f t="shared" si="51"/>
        <v>#VALUE!</v>
      </c>
      <c r="R594" s="410">
        <v>1</v>
      </c>
      <c r="S594" s="410" t="str">
        <f t="shared" si="52"/>
        <v>Unclassified? Y/N Out of Order?</v>
      </c>
    </row>
    <row r="595" spans="6:19" x14ac:dyDescent="0.2">
      <c r="F595" s="410" t="b">
        <v>0</v>
      </c>
      <c r="G595" s="416" t="b">
        <f t="shared" si="53"/>
        <v>1</v>
      </c>
      <c r="H595" s="410" t="b">
        <v>0</v>
      </c>
      <c r="I595" s="410" t="b">
        <v>0</v>
      </c>
      <c r="K595" s="410" t="b">
        <v>0</v>
      </c>
      <c r="L595" s="410">
        <v>0</v>
      </c>
      <c r="M595" s="410" t="b">
        <v>0</v>
      </c>
      <c r="N595" s="410">
        <v>0</v>
      </c>
      <c r="O595" s="472" t="e">
        <f t="shared" si="50"/>
        <v>#DIV/0!</v>
      </c>
      <c r="P595" s="410">
        <f t="shared" si="54"/>
        <v>0</v>
      </c>
      <c r="Q595" s="410" t="e">
        <f t="shared" si="51"/>
        <v>#VALUE!</v>
      </c>
      <c r="R595" s="410">
        <v>1</v>
      </c>
      <c r="S595" s="410" t="str">
        <f t="shared" si="52"/>
        <v>Unclassified? Y/N Out of Order?</v>
      </c>
    </row>
    <row r="596" spans="6:19" x14ac:dyDescent="0.2">
      <c r="F596" s="410" t="b">
        <v>0</v>
      </c>
      <c r="G596" s="416" t="b">
        <f t="shared" si="53"/>
        <v>1</v>
      </c>
      <c r="H596" s="410" t="b">
        <v>0</v>
      </c>
      <c r="I596" s="410" t="b">
        <v>0</v>
      </c>
      <c r="K596" s="410" t="b">
        <v>0</v>
      </c>
      <c r="L596" s="410">
        <v>0</v>
      </c>
      <c r="M596" s="410" t="b">
        <v>0</v>
      </c>
      <c r="N596" s="410">
        <v>0</v>
      </c>
      <c r="O596" s="472" t="e">
        <f t="shared" si="50"/>
        <v>#DIV/0!</v>
      </c>
      <c r="P596" s="410">
        <f t="shared" si="54"/>
        <v>0</v>
      </c>
      <c r="Q596" s="410" t="e">
        <f t="shared" si="51"/>
        <v>#VALUE!</v>
      </c>
      <c r="R596" s="410">
        <v>1</v>
      </c>
      <c r="S596" s="410" t="str">
        <f t="shared" si="52"/>
        <v>Unclassified? Y/N Out of Order?</v>
      </c>
    </row>
    <row r="597" spans="6:19" x14ac:dyDescent="0.2">
      <c r="F597" s="410" t="b">
        <v>0</v>
      </c>
      <c r="G597" s="416" t="b">
        <f t="shared" si="53"/>
        <v>1</v>
      </c>
      <c r="H597" s="410" t="b">
        <v>0</v>
      </c>
      <c r="I597" s="410" t="b">
        <v>0</v>
      </c>
      <c r="K597" s="410" t="b">
        <v>0</v>
      </c>
      <c r="L597" s="410">
        <v>0</v>
      </c>
      <c r="M597" s="410" t="b">
        <v>0</v>
      </c>
      <c r="N597" s="410">
        <v>0</v>
      </c>
      <c r="O597" s="472" t="e">
        <f t="shared" si="50"/>
        <v>#DIV/0!</v>
      </c>
      <c r="P597" s="410">
        <f t="shared" si="54"/>
        <v>0</v>
      </c>
      <c r="Q597" s="410" t="e">
        <f t="shared" si="51"/>
        <v>#VALUE!</v>
      </c>
      <c r="R597" s="410">
        <v>1</v>
      </c>
      <c r="S597" s="410" t="str">
        <f t="shared" si="52"/>
        <v>Unclassified? Y/N Out of Order?</v>
      </c>
    </row>
    <row r="598" spans="6:19" x14ac:dyDescent="0.2">
      <c r="F598" s="410" t="b">
        <v>0</v>
      </c>
      <c r="G598" s="416" t="b">
        <f t="shared" si="53"/>
        <v>1</v>
      </c>
      <c r="H598" s="410" t="b">
        <v>0</v>
      </c>
      <c r="I598" s="410" t="b">
        <v>0</v>
      </c>
      <c r="K598" s="410" t="b">
        <v>0</v>
      </c>
      <c r="L598" s="410">
        <v>0</v>
      </c>
      <c r="M598" s="410" t="b">
        <v>0</v>
      </c>
      <c r="N598" s="410">
        <v>0</v>
      </c>
      <c r="O598" s="472" t="e">
        <f t="shared" si="50"/>
        <v>#DIV/0!</v>
      </c>
      <c r="P598" s="410">
        <f t="shared" si="54"/>
        <v>0</v>
      </c>
      <c r="Q598" s="410" t="e">
        <f t="shared" si="51"/>
        <v>#VALUE!</v>
      </c>
      <c r="R598" s="410">
        <v>1</v>
      </c>
      <c r="S598" s="410" t="str">
        <f t="shared" si="52"/>
        <v>Unclassified? Y/N Out of Order?</v>
      </c>
    </row>
    <row r="599" spans="6:19" x14ac:dyDescent="0.2">
      <c r="F599" s="410" t="b">
        <v>0</v>
      </c>
      <c r="G599" s="416" t="b">
        <f t="shared" si="53"/>
        <v>1</v>
      </c>
      <c r="H599" s="410" t="b">
        <v>0</v>
      </c>
      <c r="I599" s="410" t="b">
        <v>0</v>
      </c>
      <c r="K599" s="410" t="b">
        <v>0</v>
      </c>
      <c r="L599" s="410">
        <v>0</v>
      </c>
      <c r="M599" s="410" t="b">
        <v>0</v>
      </c>
      <c r="N599" s="410">
        <v>0</v>
      </c>
      <c r="O599" s="472" t="e">
        <f t="shared" si="50"/>
        <v>#DIV/0!</v>
      </c>
      <c r="P599" s="410">
        <f t="shared" si="54"/>
        <v>0</v>
      </c>
      <c r="Q599" s="410" t="e">
        <f t="shared" si="51"/>
        <v>#VALUE!</v>
      </c>
      <c r="R599" s="410">
        <v>1</v>
      </c>
      <c r="S599" s="410" t="str">
        <f t="shared" si="52"/>
        <v>Unclassified? Y/N Out of Order?</v>
      </c>
    </row>
    <row r="600" spans="6:19" x14ac:dyDescent="0.2">
      <c r="F600" s="410" t="b">
        <v>0</v>
      </c>
      <c r="G600" s="416" t="b">
        <f t="shared" si="53"/>
        <v>1</v>
      </c>
      <c r="H600" s="410" t="b">
        <v>0</v>
      </c>
      <c r="I600" s="410" t="b">
        <v>0</v>
      </c>
      <c r="K600" s="410" t="b">
        <v>0</v>
      </c>
      <c r="L600" s="410">
        <v>0</v>
      </c>
      <c r="M600" s="410" t="b">
        <v>0</v>
      </c>
      <c r="N600" s="410">
        <v>0</v>
      </c>
      <c r="O600" s="472" t="e">
        <f t="shared" si="50"/>
        <v>#DIV/0!</v>
      </c>
      <c r="P600" s="410">
        <f t="shared" si="54"/>
        <v>0</v>
      </c>
      <c r="Q600" s="410" t="e">
        <f t="shared" si="51"/>
        <v>#VALUE!</v>
      </c>
      <c r="R600" s="410">
        <v>1</v>
      </c>
      <c r="S600" s="410" t="str">
        <f t="shared" si="52"/>
        <v>Unclassified? Y/N Out of Order?</v>
      </c>
    </row>
    <row r="601" spans="6:19" x14ac:dyDescent="0.2">
      <c r="F601" s="410" t="b">
        <v>0</v>
      </c>
      <c r="G601" s="416" t="b">
        <f t="shared" si="53"/>
        <v>1</v>
      </c>
      <c r="H601" s="410" t="b">
        <v>0</v>
      </c>
      <c r="I601" s="410" t="b">
        <v>0</v>
      </c>
      <c r="K601" s="410" t="b">
        <v>0</v>
      </c>
      <c r="L601" s="410">
        <v>0</v>
      </c>
      <c r="M601" s="410" t="b">
        <v>0</v>
      </c>
      <c r="N601" s="410">
        <v>0</v>
      </c>
      <c r="O601" s="472" t="e">
        <f t="shared" si="50"/>
        <v>#DIV/0!</v>
      </c>
      <c r="P601" s="410">
        <f t="shared" si="54"/>
        <v>0</v>
      </c>
      <c r="Q601" s="410" t="e">
        <f t="shared" si="51"/>
        <v>#VALUE!</v>
      </c>
      <c r="R601" s="410">
        <v>1</v>
      </c>
      <c r="S601" s="410" t="str">
        <f t="shared" si="52"/>
        <v>Unclassified? Y/N Out of Order?</v>
      </c>
    </row>
    <row r="602" spans="6:19" x14ac:dyDescent="0.2">
      <c r="F602" s="410" t="b">
        <v>0</v>
      </c>
      <c r="G602" s="416" t="b">
        <f t="shared" si="53"/>
        <v>1</v>
      </c>
      <c r="H602" s="410" t="b">
        <v>0</v>
      </c>
      <c r="I602" s="410" t="b">
        <v>0</v>
      </c>
      <c r="K602" s="410" t="b">
        <v>0</v>
      </c>
      <c r="L602" s="410">
        <v>0</v>
      </c>
      <c r="M602" s="410" t="b">
        <v>0</v>
      </c>
      <c r="N602" s="410">
        <v>0</v>
      </c>
      <c r="O602" s="472" t="e">
        <f t="shared" si="50"/>
        <v>#DIV/0!</v>
      </c>
      <c r="P602" s="410">
        <f t="shared" si="54"/>
        <v>0</v>
      </c>
      <c r="Q602" s="410" t="e">
        <f t="shared" si="51"/>
        <v>#VALUE!</v>
      </c>
      <c r="R602" s="410">
        <v>1</v>
      </c>
      <c r="S602" s="410" t="str">
        <f t="shared" si="52"/>
        <v>Unclassified? Y/N Out of Order?</v>
      </c>
    </row>
    <row r="603" spans="6:19" x14ac:dyDescent="0.2">
      <c r="F603" s="410" t="b">
        <v>0</v>
      </c>
      <c r="G603" s="416" t="b">
        <f t="shared" si="53"/>
        <v>1</v>
      </c>
      <c r="H603" s="410" t="b">
        <v>0</v>
      </c>
      <c r="I603" s="410" t="b">
        <v>0</v>
      </c>
      <c r="K603" s="410" t="b">
        <v>0</v>
      </c>
      <c r="L603" s="410">
        <v>0</v>
      </c>
      <c r="M603" s="410" t="b">
        <v>0</v>
      </c>
      <c r="N603" s="410">
        <v>0</v>
      </c>
      <c r="O603" s="472" t="e">
        <f t="shared" si="50"/>
        <v>#DIV/0!</v>
      </c>
      <c r="P603" s="410">
        <f t="shared" si="54"/>
        <v>0</v>
      </c>
      <c r="Q603" s="410" t="e">
        <f t="shared" si="51"/>
        <v>#VALUE!</v>
      </c>
      <c r="R603" s="410">
        <v>1</v>
      </c>
      <c r="S603" s="410" t="str">
        <f t="shared" si="52"/>
        <v>Unclassified? Y/N Out of Order?</v>
      </c>
    </row>
    <row r="604" spans="6:19" x14ac:dyDescent="0.2">
      <c r="F604" s="410" t="b">
        <v>0</v>
      </c>
      <c r="G604" s="416" t="b">
        <f t="shared" si="53"/>
        <v>1</v>
      </c>
      <c r="H604" s="410" t="b">
        <v>0</v>
      </c>
      <c r="I604" s="410" t="b">
        <v>0</v>
      </c>
      <c r="K604" s="410" t="b">
        <v>0</v>
      </c>
      <c r="L604" s="410">
        <v>0</v>
      </c>
      <c r="M604" s="410" t="b">
        <v>0</v>
      </c>
      <c r="N604" s="410">
        <v>0</v>
      </c>
      <c r="O604" s="472" t="e">
        <f t="shared" si="50"/>
        <v>#DIV/0!</v>
      </c>
      <c r="P604" s="410">
        <f t="shared" si="54"/>
        <v>0</v>
      </c>
      <c r="Q604" s="410" t="e">
        <f t="shared" si="51"/>
        <v>#VALUE!</v>
      </c>
      <c r="R604" s="410">
        <v>1</v>
      </c>
      <c r="S604" s="410" t="str">
        <f t="shared" si="52"/>
        <v>Unclassified? Y/N Out of Order?</v>
      </c>
    </row>
    <row r="605" spans="6:19" x14ac:dyDescent="0.2">
      <c r="F605" s="410" t="b">
        <v>0</v>
      </c>
      <c r="G605" s="416" t="b">
        <f t="shared" si="53"/>
        <v>1</v>
      </c>
      <c r="H605" s="410" t="b">
        <v>0</v>
      </c>
      <c r="I605" s="410" t="b">
        <v>0</v>
      </c>
      <c r="K605" s="410" t="b">
        <v>0</v>
      </c>
      <c r="L605" s="410">
        <v>0</v>
      </c>
      <c r="M605" s="410" t="b">
        <v>0</v>
      </c>
      <c r="N605" s="410">
        <v>0</v>
      </c>
      <c r="O605" s="472" t="e">
        <f t="shared" si="50"/>
        <v>#DIV/0!</v>
      </c>
      <c r="P605" s="410">
        <f t="shared" si="54"/>
        <v>0</v>
      </c>
      <c r="Q605" s="410" t="e">
        <f t="shared" si="51"/>
        <v>#VALUE!</v>
      </c>
      <c r="R605" s="410">
        <v>1</v>
      </c>
      <c r="S605" s="410" t="str">
        <f t="shared" si="52"/>
        <v>Unclassified? Y/N Out of Order?</v>
      </c>
    </row>
    <row r="606" spans="6:19" x14ac:dyDescent="0.2">
      <c r="F606" s="410" t="b">
        <v>0</v>
      </c>
      <c r="G606" s="416" t="b">
        <f t="shared" si="53"/>
        <v>1</v>
      </c>
      <c r="H606" s="410" t="b">
        <v>0</v>
      </c>
      <c r="I606" s="410" t="b">
        <v>0</v>
      </c>
      <c r="K606" s="410" t="b">
        <v>0</v>
      </c>
      <c r="L606" s="410">
        <v>0</v>
      </c>
      <c r="M606" s="410" t="b">
        <v>0</v>
      </c>
      <c r="N606" s="410">
        <v>0</v>
      </c>
      <c r="O606" s="472" t="e">
        <f t="shared" si="50"/>
        <v>#DIV/0!</v>
      </c>
      <c r="P606" s="410">
        <f t="shared" si="54"/>
        <v>0</v>
      </c>
      <c r="Q606" s="410" t="e">
        <f t="shared" si="51"/>
        <v>#VALUE!</v>
      </c>
      <c r="R606" s="410">
        <v>1</v>
      </c>
      <c r="S606" s="410" t="str">
        <f t="shared" si="52"/>
        <v>Unclassified? Y/N Out of Order?</v>
      </c>
    </row>
    <row r="607" spans="6:19" x14ac:dyDescent="0.2">
      <c r="F607" s="410" t="b">
        <v>0</v>
      </c>
      <c r="G607" s="416" t="b">
        <f t="shared" si="53"/>
        <v>1</v>
      </c>
      <c r="H607" s="410" t="b">
        <v>0</v>
      </c>
      <c r="I607" s="410" t="b">
        <v>0</v>
      </c>
      <c r="K607" s="410" t="b">
        <v>0</v>
      </c>
      <c r="L607" s="410">
        <v>0</v>
      </c>
      <c r="M607" s="410" t="b">
        <v>0</v>
      </c>
      <c r="N607" s="410">
        <v>0</v>
      </c>
      <c r="O607" s="472" t="e">
        <f t="shared" si="50"/>
        <v>#DIV/0!</v>
      </c>
      <c r="P607" s="410">
        <f t="shared" si="54"/>
        <v>0</v>
      </c>
      <c r="Q607" s="410" t="e">
        <f t="shared" si="51"/>
        <v>#VALUE!</v>
      </c>
      <c r="R607" s="410">
        <v>1</v>
      </c>
      <c r="S607" s="410" t="str">
        <f t="shared" si="52"/>
        <v>Unclassified? Y/N Out of Order?</v>
      </c>
    </row>
    <row r="608" spans="6:19" x14ac:dyDescent="0.2">
      <c r="F608" s="410" t="b">
        <v>0</v>
      </c>
      <c r="G608" s="416" t="b">
        <f t="shared" si="53"/>
        <v>1</v>
      </c>
      <c r="H608" s="410" t="b">
        <v>0</v>
      </c>
      <c r="I608" s="410" t="b">
        <v>0</v>
      </c>
      <c r="K608" s="410" t="b">
        <v>0</v>
      </c>
      <c r="L608" s="410">
        <v>0</v>
      </c>
      <c r="M608" s="410" t="b">
        <v>0</v>
      </c>
      <c r="N608" s="410">
        <v>0</v>
      </c>
      <c r="O608" s="472" t="e">
        <f t="shared" si="50"/>
        <v>#DIV/0!</v>
      </c>
      <c r="P608" s="410">
        <f t="shared" si="54"/>
        <v>0</v>
      </c>
      <c r="Q608" s="410" t="e">
        <f t="shared" si="51"/>
        <v>#VALUE!</v>
      </c>
      <c r="R608" s="410">
        <v>1</v>
      </c>
      <c r="S608" s="410" t="str">
        <f t="shared" si="52"/>
        <v>Unclassified? Y/N Out of Order?</v>
      </c>
    </row>
    <row r="609" spans="6:19" x14ac:dyDescent="0.2">
      <c r="F609" s="410" t="b">
        <v>0</v>
      </c>
      <c r="G609" s="416" t="b">
        <f t="shared" si="53"/>
        <v>1</v>
      </c>
      <c r="H609" s="410" t="b">
        <v>0</v>
      </c>
      <c r="I609" s="410" t="b">
        <v>0</v>
      </c>
      <c r="K609" s="410" t="b">
        <v>0</v>
      </c>
      <c r="L609" s="410">
        <v>0</v>
      </c>
      <c r="M609" s="410" t="b">
        <v>0</v>
      </c>
      <c r="N609" s="410">
        <v>0</v>
      </c>
      <c r="O609" s="472" t="e">
        <f t="shared" si="50"/>
        <v>#DIV/0!</v>
      </c>
      <c r="P609" s="410">
        <f t="shared" si="54"/>
        <v>0</v>
      </c>
      <c r="Q609" s="410" t="e">
        <f t="shared" si="51"/>
        <v>#VALUE!</v>
      </c>
      <c r="R609" s="410">
        <v>1</v>
      </c>
      <c r="S609" s="410" t="str">
        <f t="shared" si="52"/>
        <v>Unclassified? Y/N Out of Order?</v>
      </c>
    </row>
    <row r="610" spans="6:19" x14ac:dyDescent="0.2">
      <c r="F610" s="410" t="b">
        <v>0</v>
      </c>
      <c r="G610" s="416" t="b">
        <f t="shared" si="53"/>
        <v>1</v>
      </c>
      <c r="H610" s="410" t="b">
        <v>0</v>
      </c>
      <c r="I610" s="410" t="b">
        <v>0</v>
      </c>
      <c r="K610" s="410" t="b">
        <v>0</v>
      </c>
      <c r="L610" s="410">
        <v>0</v>
      </c>
      <c r="M610" s="410" t="b">
        <v>0</v>
      </c>
      <c r="N610" s="410">
        <v>0</v>
      </c>
      <c r="O610" s="472" t="e">
        <f t="shared" si="50"/>
        <v>#DIV/0!</v>
      </c>
      <c r="P610" s="410">
        <f t="shared" si="54"/>
        <v>0</v>
      </c>
      <c r="Q610" s="410" t="e">
        <f t="shared" si="51"/>
        <v>#VALUE!</v>
      </c>
      <c r="R610" s="410">
        <v>1</v>
      </c>
      <c r="S610" s="410" t="str">
        <f t="shared" si="52"/>
        <v>Unclassified? Y/N Out of Order?</v>
      </c>
    </row>
    <row r="611" spans="6:19" x14ac:dyDescent="0.2">
      <c r="F611" s="410" t="b">
        <v>0</v>
      </c>
      <c r="G611" s="416" t="b">
        <f t="shared" si="53"/>
        <v>1</v>
      </c>
      <c r="H611" s="410" t="b">
        <v>0</v>
      </c>
      <c r="I611" s="410" t="b">
        <v>0</v>
      </c>
      <c r="K611" s="410" t="b">
        <v>0</v>
      </c>
      <c r="L611" s="410">
        <v>0</v>
      </c>
      <c r="M611" s="410" t="b">
        <v>0</v>
      </c>
      <c r="N611" s="410">
        <v>0</v>
      </c>
      <c r="O611" s="472" t="e">
        <f t="shared" si="50"/>
        <v>#DIV/0!</v>
      </c>
      <c r="P611" s="410">
        <f t="shared" si="54"/>
        <v>0</v>
      </c>
      <c r="Q611" s="410" t="e">
        <f t="shared" si="51"/>
        <v>#VALUE!</v>
      </c>
      <c r="R611" s="410">
        <v>1</v>
      </c>
      <c r="S611" s="410" t="str">
        <f t="shared" si="52"/>
        <v>Unclassified? Y/N Out of Order?</v>
      </c>
    </row>
    <row r="612" spans="6:19" x14ac:dyDescent="0.2">
      <c r="F612" s="410" t="b">
        <v>0</v>
      </c>
      <c r="G612" s="416" t="b">
        <f t="shared" si="53"/>
        <v>1</v>
      </c>
      <c r="H612" s="410" t="b">
        <v>0</v>
      </c>
      <c r="I612" s="410" t="b">
        <v>0</v>
      </c>
      <c r="K612" s="410" t="b">
        <v>0</v>
      </c>
      <c r="L612" s="410">
        <v>0</v>
      </c>
      <c r="M612" s="410" t="b">
        <v>0</v>
      </c>
      <c r="N612" s="410">
        <v>0</v>
      </c>
      <c r="O612" s="472" t="e">
        <f t="shared" si="50"/>
        <v>#DIV/0!</v>
      </c>
      <c r="P612" s="410">
        <f t="shared" si="54"/>
        <v>0</v>
      </c>
      <c r="Q612" s="410" t="e">
        <f t="shared" si="51"/>
        <v>#VALUE!</v>
      </c>
      <c r="R612" s="410">
        <v>1</v>
      </c>
      <c r="S612" s="410" t="str">
        <f t="shared" si="52"/>
        <v>Unclassified? Y/N Out of Order?</v>
      </c>
    </row>
    <row r="613" spans="6:19" x14ac:dyDescent="0.2">
      <c r="F613" s="410" t="b">
        <v>0</v>
      </c>
      <c r="G613" s="416" t="b">
        <f t="shared" si="53"/>
        <v>1</v>
      </c>
      <c r="H613" s="410" t="b">
        <v>0</v>
      </c>
      <c r="I613" s="410" t="b">
        <v>0</v>
      </c>
      <c r="K613" s="410" t="b">
        <v>0</v>
      </c>
      <c r="L613" s="410">
        <v>0</v>
      </c>
      <c r="M613" s="410" t="b">
        <v>0</v>
      </c>
      <c r="N613" s="410">
        <v>0</v>
      </c>
      <c r="O613" s="472" t="e">
        <f t="shared" si="50"/>
        <v>#DIV/0!</v>
      </c>
      <c r="P613" s="410">
        <f t="shared" si="54"/>
        <v>0</v>
      </c>
      <c r="Q613" s="410" t="e">
        <f t="shared" si="51"/>
        <v>#VALUE!</v>
      </c>
      <c r="R613" s="410">
        <v>1</v>
      </c>
      <c r="S613" s="410" t="str">
        <f t="shared" si="52"/>
        <v>Unclassified? Y/N Out of Order?</v>
      </c>
    </row>
    <row r="614" spans="6:19" x14ac:dyDescent="0.2">
      <c r="F614" s="410" t="b">
        <v>0</v>
      </c>
      <c r="G614" s="416" t="b">
        <f t="shared" si="53"/>
        <v>1</v>
      </c>
      <c r="H614" s="410" t="b">
        <v>0</v>
      </c>
      <c r="I614" s="410" t="b">
        <v>0</v>
      </c>
      <c r="K614" s="410" t="b">
        <v>0</v>
      </c>
      <c r="L614" s="410">
        <v>0</v>
      </c>
      <c r="M614" s="410" t="b">
        <v>0</v>
      </c>
      <c r="N614" s="410">
        <v>0</v>
      </c>
      <c r="O614" s="472" t="e">
        <f t="shared" si="50"/>
        <v>#DIV/0!</v>
      </c>
      <c r="P614" s="410">
        <f t="shared" si="54"/>
        <v>0</v>
      </c>
      <c r="Q614" s="410" t="e">
        <f t="shared" si="51"/>
        <v>#VALUE!</v>
      </c>
      <c r="R614" s="410">
        <v>1</v>
      </c>
      <c r="S614" s="410" t="str">
        <f t="shared" si="52"/>
        <v>Unclassified? Y/N Out of Order?</v>
      </c>
    </row>
    <row r="615" spans="6:19" x14ac:dyDescent="0.2">
      <c r="F615" s="410" t="b">
        <v>0</v>
      </c>
      <c r="G615" s="416" t="b">
        <f t="shared" si="53"/>
        <v>1</v>
      </c>
      <c r="H615" s="410" t="b">
        <v>0</v>
      </c>
      <c r="I615" s="410" t="b">
        <v>0</v>
      </c>
      <c r="K615" s="410" t="b">
        <v>0</v>
      </c>
      <c r="L615" s="410">
        <v>0</v>
      </c>
      <c r="M615" s="410" t="b">
        <v>0</v>
      </c>
      <c r="N615" s="410">
        <v>0</v>
      </c>
      <c r="O615" s="472" t="e">
        <f t="shared" si="50"/>
        <v>#DIV/0!</v>
      </c>
      <c r="P615" s="410">
        <f t="shared" si="54"/>
        <v>0</v>
      </c>
      <c r="Q615" s="410" t="e">
        <f t="shared" si="51"/>
        <v>#VALUE!</v>
      </c>
      <c r="R615" s="410">
        <v>1</v>
      </c>
      <c r="S615" s="410" t="str">
        <f t="shared" si="52"/>
        <v>Unclassified? Y/N Out of Order?</v>
      </c>
    </row>
    <row r="616" spans="6:19" x14ac:dyDescent="0.2">
      <c r="F616" s="410" t="b">
        <v>0</v>
      </c>
      <c r="G616" s="416" t="b">
        <f t="shared" si="53"/>
        <v>1</v>
      </c>
      <c r="H616" s="410" t="b">
        <v>0</v>
      </c>
      <c r="I616" s="410" t="b">
        <v>0</v>
      </c>
      <c r="K616" s="410" t="b">
        <v>0</v>
      </c>
      <c r="L616" s="410">
        <v>0</v>
      </c>
      <c r="M616" s="410" t="b">
        <v>0</v>
      </c>
      <c r="N616" s="410">
        <v>0</v>
      </c>
      <c r="O616" s="472" t="e">
        <f t="shared" si="50"/>
        <v>#DIV/0!</v>
      </c>
      <c r="P616" s="410">
        <f t="shared" si="54"/>
        <v>0</v>
      </c>
      <c r="Q616" s="410" t="e">
        <f t="shared" si="51"/>
        <v>#VALUE!</v>
      </c>
      <c r="R616" s="410">
        <v>1</v>
      </c>
      <c r="S616" s="410" t="str">
        <f t="shared" si="52"/>
        <v>Unclassified? Y/N Out of Order?</v>
      </c>
    </row>
    <row r="617" spans="6:19" x14ac:dyDescent="0.2">
      <c r="F617" s="410" t="b">
        <v>0</v>
      </c>
      <c r="G617" s="416" t="b">
        <f t="shared" si="53"/>
        <v>1</v>
      </c>
      <c r="H617" s="410" t="b">
        <v>0</v>
      </c>
      <c r="I617" s="410" t="b">
        <v>0</v>
      </c>
      <c r="K617" s="410" t="b">
        <v>0</v>
      </c>
      <c r="L617" s="410">
        <v>0</v>
      </c>
      <c r="M617" s="410" t="b">
        <v>0</v>
      </c>
      <c r="N617" s="410">
        <v>0</v>
      </c>
      <c r="O617" s="472" t="e">
        <f t="shared" si="50"/>
        <v>#DIV/0!</v>
      </c>
      <c r="P617" s="410">
        <f t="shared" si="54"/>
        <v>0</v>
      </c>
      <c r="Q617" s="410" t="e">
        <f t="shared" si="51"/>
        <v>#VALUE!</v>
      </c>
      <c r="R617" s="410">
        <v>1</v>
      </c>
      <c r="S617" s="410" t="str">
        <f t="shared" si="52"/>
        <v>Unclassified? Y/N Out of Order?</v>
      </c>
    </row>
    <row r="618" spans="6:19" x14ac:dyDescent="0.2">
      <c r="F618" s="410" t="b">
        <v>0</v>
      </c>
      <c r="G618" s="416" t="b">
        <f t="shared" si="53"/>
        <v>1</v>
      </c>
      <c r="H618" s="410" t="b">
        <v>0</v>
      </c>
      <c r="I618" s="410" t="b">
        <v>0</v>
      </c>
      <c r="K618" s="410" t="b">
        <v>0</v>
      </c>
      <c r="L618" s="410">
        <v>0</v>
      </c>
      <c r="M618" s="410" t="b">
        <v>0</v>
      </c>
      <c r="N618" s="410">
        <v>0</v>
      </c>
      <c r="O618" s="472" t="e">
        <f t="shared" si="50"/>
        <v>#DIV/0!</v>
      </c>
      <c r="P618" s="410">
        <f t="shared" si="54"/>
        <v>0</v>
      </c>
      <c r="Q618" s="410" t="e">
        <f t="shared" si="51"/>
        <v>#VALUE!</v>
      </c>
      <c r="R618" s="410">
        <v>1</v>
      </c>
      <c r="S618" s="410" t="str">
        <f t="shared" si="52"/>
        <v>Unclassified? Y/N Out of Order?</v>
      </c>
    </row>
    <row r="619" spans="6:19" x14ac:dyDescent="0.2">
      <c r="F619" s="410" t="b">
        <v>0</v>
      </c>
      <c r="G619" s="416" t="b">
        <f t="shared" si="53"/>
        <v>1</v>
      </c>
      <c r="H619" s="410" t="b">
        <v>0</v>
      </c>
      <c r="I619" s="410" t="b">
        <v>0</v>
      </c>
      <c r="K619" s="410" t="b">
        <v>0</v>
      </c>
      <c r="L619" s="410">
        <v>0</v>
      </c>
      <c r="M619" s="410" t="b">
        <v>0</v>
      </c>
      <c r="N619" s="410">
        <v>0</v>
      </c>
      <c r="O619" s="472" t="e">
        <f t="shared" si="50"/>
        <v>#DIV/0!</v>
      </c>
      <c r="P619" s="410">
        <f t="shared" si="54"/>
        <v>0</v>
      </c>
      <c r="Q619" s="410" t="e">
        <f t="shared" si="51"/>
        <v>#VALUE!</v>
      </c>
      <c r="R619" s="410">
        <v>1</v>
      </c>
      <c r="S619" s="410" t="str">
        <f t="shared" si="52"/>
        <v>Unclassified? Y/N Out of Order?</v>
      </c>
    </row>
    <row r="620" spans="6:19" x14ac:dyDescent="0.2">
      <c r="F620" s="410" t="b">
        <v>0</v>
      </c>
      <c r="G620" s="416" t="b">
        <f t="shared" si="53"/>
        <v>1</v>
      </c>
      <c r="H620" s="410" t="b">
        <v>0</v>
      </c>
      <c r="I620" s="410" t="b">
        <v>0</v>
      </c>
      <c r="K620" s="410" t="b">
        <v>0</v>
      </c>
      <c r="L620" s="410">
        <v>0</v>
      </c>
      <c r="M620" s="410" t="b">
        <v>0</v>
      </c>
      <c r="N620" s="410">
        <v>0</v>
      </c>
      <c r="O620" s="472" t="e">
        <f t="shared" si="50"/>
        <v>#DIV/0!</v>
      </c>
      <c r="P620" s="410">
        <f t="shared" si="54"/>
        <v>0</v>
      </c>
      <c r="Q620" s="410" t="e">
        <f t="shared" si="51"/>
        <v>#VALUE!</v>
      </c>
      <c r="R620" s="410">
        <v>1</v>
      </c>
      <c r="S620" s="410" t="str">
        <f t="shared" si="52"/>
        <v>Unclassified? Y/N Out of Order?</v>
      </c>
    </row>
    <row r="621" spans="6:19" x14ac:dyDescent="0.2">
      <c r="F621" s="410" t="b">
        <v>0</v>
      </c>
      <c r="G621" s="416" t="b">
        <f t="shared" si="53"/>
        <v>1</v>
      </c>
      <c r="H621" s="410" t="b">
        <v>0</v>
      </c>
      <c r="I621" s="410" t="b">
        <v>0</v>
      </c>
      <c r="K621" s="410" t="b">
        <v>0</v>
      </c>
      <c r="L621" s="410">
        <v>0</v>
      </c>
      <c r="M621" s="410" t="b">
        <v>0</v>
      </c>
      <c r="N621" s="410">
        <v>0</v>
      </c>
      <c r="O621" s="472" t="e">
        <f t="shared" si="50"/>
        <v>#DIV/0!</v>
      </c>
      <c r="P621" s="410">
        <f t="shared" si="54"/>
        <v>0</v>
      </c>
      <c r="Q621" s="410" t="e">
        <f t="shared" si="51"/>
        <v>#VALUE!</v>
      </c>
      <c r="R621" s="410">
        <v>1</v>
      </c>
      <c r="S621" s="410" t="str">
        <f t="shared" si="52"/>
        <v>Unclassified? Y/N Out of Order?</v>
      </c>
    </row>
    <row r="622" spans="6:19" x14ac:dyDescent="0.2">
      <c r="F622" s="410" t="b">
        <v>0</v>
      </c>
      <c r="G622" s="416" t="b">
        <f t="shared" si="53"/>
        <v>1</v>
      </c>
      <c r="H622" s="410" t="b">
        <v>0</v>
      </c>
      <c r="I622" s="410" t="b">
        <v>0</v>
      </c>
      <c r="K622" s="410" t="b">
        <v>0</v>
      </c>
      <c r="L622" s="410">
        <v>0</v>
      </c>
      <c r="M622" s="410" t="b">
        <v>0</v>
      </c>
      <c r="N622" s="410">
        <v>0</v>
      </c>
      <c r="O622" s="472" t="e">
        <f t="shared" si="50"/>
        <v>#DIV/0!</v>
      </c>
      <c r="P622" s="410">
        <f t="shared" si="54"/>
        <v>0</v>
      </c>
      <c r="Q622" s="410" t="e">
        <f t="shared" si="51"/>
        <v>#VALUE!</v>
      </c>
      <c r="R622" s="410">
        <v>1</v>
      </c>
      <c r="S622" s="410" t="str">
        <f t="shared" si="52"/>
        <v>Unclassified? Y/N Out of Order?</v>
      </c>
    </row>
    <row r="623" spans="6:19" x14ac:dyDescent="0.2">
      <c r="F623" s="410" t="b">
        <v>0</v>
      </c>
      <c r="G623" s="416" t="b">
        <f t="shared" si="53"/>
        <v>1</v>
      </c>
      <c r="H623" s="410" t="b">
        <v>0</v>
      </c>
      <c r="I623" s="410" t="b">
        <v>0</v>
      </c>
      <c r="K623" s="410" t="b">
        <v>0</v>
      </c>
      <c r="L623" s="410">
        <v>0</v>
      </c>
      <c r="M623" s="410" t="b">
        <v>0</v>
      </c>
      <c r="N623" s="410">
        <v>0</v>
      </c>
      <c r="O623" s="472" t="e">
        <f t="shared" si="50"/>
        <v>#DIV/0!</v>
      </c>
      <c r="P623" s="410">
        <f t="shared" si="54"/>
        <v>0</v>
      </c>
      <c r="Q623" s="410" t="e">
        <f t="shared" si="51"/>
        <v>#VALUE!</v>
      </c>
      <c r="R623" s="410">
        <v>1</v>
      </c>
      <c r="S623" s="410" t="str">
        <f t="shared" si="52"/>
        <v>Unclassified? Y/N Out of Order?</v>
      </c>
    </row>
    <row r="624" spans="6:19" x14ac:dyDescent="0.2">
      <c r="F624" s="410" t="b">
        <v>0</v>
      </c>
      <c r="G624" s="416" t="b">
        <f t="shared" si="53"/>
        <v>1</v>
      </c>
      <c r="H624" s="410" t="b">
        <v>0</v>
      </c>
      <c r="I624" s="410" t="b">
        <v>0</v>
      </c>
      <c r="K624" s="410" t="b">
        <v>0</v>
      </c>
      <c r="L624" s="410">
        <v>0</v>
      </c>
      <c r="M624" s="410" t="b">
        <v>0</v>
      </c>
      <c r="N624" s="410">
        <v>0</v>
      </c>
      <c r="O624" s="472" t="e">
        <f t="shared" si="50"/>
        <v>#DIV/0!</v>
      </c>
      <c r="P624" s="410">
        <f t="shared" si="54"/>
        <v>0</v>
      </c>
      <c r="Q624" s="410" t="e">
        <f t="shared" si="51"/>
        <v>#VALUE!</v>
      </c>
      <c r="R624" s="410">
        <v>1</v>
      </c>
      <c r="S624" s="410" t="str">
        <f t="shared" si="52"/>
        <v>Unclassified? Y/N Out of Order?</v>
      </c>
    </row>
    <row r="625" spans="6:19" x14ac:dyDescent="0.2">
      <c r="F625" s="410" t="b">
        <v>0</v>
      </c>
      <c r="G625" s="416" t="b">
        <f t="shared" si="53"/>
        <v>1</v>
      </c>
      <c r="H625" s="410" t="b">
        <v>0</v>
      </c>
      <c r="I625" s="410" t="b">
        <v>0</v>
      </c>
      <c r="K625" s="410" t="b">
        <v>0</v>
      </c>
      <c r="L625" s="410">
        <v>0</v>
      </c>
      <c r="M625" s="410" t="b">
        <v>0</v>
      </c>
      <c r="N625" s="410">
        <v>0</v>
      </c>
      <c r="O625" s="472" t="e">
        <f t="shared" si="50"/>
        <v>#DIV/0!</v>
      </c>
      <c r="P625" s="410">
        <f t="shared" si="54"/>
        <v>0</v>
      </c>
      <c r="Q625" s="410" t="e">
        <f t="shared" si="51"/>
        <v>#VALUE!</v>
      </c>
      <c r="R625" s="410">
        <v>1</v>
      </c>
      <c r="S625" s="410" t="str">
        <f t="shared" si="52"/>
        <v>Unclassified? Y/N Out of Order?</v>
      </c>
    </row>
    <row r="626" spans="6:19" x14ac:dyDescent="0.2">
      <c r="F626" s="410" t="b">
        <v>0</v>
      </c>
      <c r="G626" s="416" t="b">
        <f t="shared" si="53"/>
        <v>1</v>
      </c>
      <c r="H626" s="410" t="b">
        <v>0</v>
      </c>
      <c r="I626" s="410" t="b">
        <v>0</v>
      </c>
      <c r="K626" s="410" t="b">
        <v>0</v>
      </c>
      <c r="L626" s="410">
        <v>0</v>
      </c>
      <c r="M626" s="410" t="b">
        <v>0</v>
      </c>
      <c r="N626" s="410">
        <v>0</v>
      </c>
      <c r="O626" s="472" t="e">
        <f t="shared" si="50"/>
        <v>#DIV/0!</v>
      </c>
      <c r="P626" s="410">
        <f t="shared" si="54"/>
        <v>0</v>
      </c>
      <c r="Q626" s="410" t="e">
        <f t="shared" si="51"/>
        <v>#VALUE!</v>
      </c>
      <c r="R626" s="410">
        <v>1</v>
      </c>
      <c r="S626" s="410" t="str">
        <f t="shared" si="52"/>
        <v>Unclassified? Y/N Out of Order?</v>
      </c>
    </row>
    <row r="627" spans="6:19" x14ac:dyDescent="0.2">
      <c r="F627" s="410" t="b">
        <v>0</v>
      </c>
      <c r="G627" s="416" t="b">
        <f t="shared" si="53"/>
        <v>1</v>
      </c>
      <c r="H627" s="410" t="b">
        <v>0</v>
      </c>
      <c r="I627" s="410" t="b">
        <v>0</v>
      </c>
      <c r="K627" s="410" t="b">
        <v>0</v>
      </c>
      <c r="L627" s="410">
        <v>0</v>
      </c>
      <c r="M627" s="410" t="b">
        <v>0</v>
      </c>
      <c r="N627" s="410">
        <v>0</v>
      </c>
      <c r="O627" s="472" t="e">
        <f t="shared" si="50"/>
        <v>#DIV/0!</v>
      </c>
      <c r="P627" s="410">
        <f t="shared" si="54"/>
        <v>0</v>
      </c>
      <c r="Q627" s="410" t="e">
        <f t="shared" si="51"/>
        <v>#VALUE!</v>
      </c>
      <c r="R627" s="410">
        <v>1</v>
      </c>
      <c r="S627" s="410" t="str">
        <f t="shared" si="52"/>
        <v>Unclassified? Y/N Out of Order?</v>
      </c>
    </row>
    <row r="628" spans="6:19" x14ac:dyDescent="0.2">
      <c r="F628" s="410" t="b">
        <v>0</v>
      </c>
      <c r="G628" s="416" t="b">
        <f t="shared" si="53"/>
        <v>1</v>
      </c>
      <c r="H628" s="410" t="b">
        <v>0</v>
      </c>
      <c r="I628" s="410" t="b">
        <v>0</v>
      </c>
      <c r="K628" s="410" t="b">
        <v>0</v>
      </c>
      <c r="L628" s="410">
        <v>0</v>
      </c>
      <c r="M628" s="410" t="b">
        <v>0</v>
      </c>
      <c r="N628" s="410">
        <v>0</v>
      </c>
      <c r="O628" s="472" t="e">
        <f t="shared" si="50"/>
        <v>#DIV/0!</v>
      </c>
      <c r="P628" s="410">
        <f t="shared" si="54"/>
        <v>0</v>
      </c>
      <c r="Q628" s="410" t="e">
        <f t="shared" si="51"/>
        <v>#VALUE!</v>
      </c>
      <c r="R628" s="410">
        <v>1</v>
      </c>
      <c r="S628" s="410" t="str">
        <f t="shared" si="52"/>
        <v>Unclassified? Y/N Out of Order?</v>
      </c>
    </row>
    <row r="629" spans="6:19" x14ac:dyDescent="0.2">
      <c r="F629" s="410" t="b">
        <v>0</v>
      </c>
      <c r="G629" s="416" t="b">
        <f t="shared" si="53"/>
        <v>1</v>
      </c>
      <c r="H629" s="410" t="b">
        <v>0</v>
      </c>
      <c r="I629" s="410" t="b">
        <v>0</v>
      </c>
      <c r="K629" s="410" t="b">
        <v>0</v>
      </c>
      <c r="L629" s="410">
        <v>0</v>
      </c>
      <c r="M629" s="410" t="b">
        <v>0</v>
      </c>
      <c r="N629" s="410">
        <v>0</v>
      </c>
      <c r="O629" s="472" t="e">
        <f t="shared" si="50"/>
        <v>#DIV/0!</v>
      </c>
      <c r="P629" s="410">
        <f t="shared" si="54"/>
        <v>0</v>
      </c>
      <c r="Q629" s="410" t="e">
        <f t="shared" si="51"/>
        <v>#VALUE!</v>
      </c>
      <c r="R629" s="410">
        <v>1</v>
      </c>
      <c r="S629" s="410" t="str">
        <f t="shared" si="52"/>
        <v>Unclassified? Y/N Out of Order?</v>
      </c>
    </row>
    <row r="630" spans="6:19" x14ac:dyDescent="0.2">
      <c r="F630" s="410" t="b">
        <v>0</v>
      </c>
      <c r="G630" s="416" t="b">
        <f t="shared" si="53"/>
        <v>1</v>
      </c>
      <c r="H630" s="410" t="b">
        <v>0</v>
      </c>
      <c r="I630" s="410" t="b">
        <v>0</v>
      </c>
      <c r="K630" s="410" t="b">
        <v>0</v>
      </c>
      <c r="L630" s="410">
        <v>0</v>
      </c>
      <c r="M630" s="410" t="b">
        <v>0</v>
      </c>
      <c r="N630" s="410">
        <v>0</v>
      </c>
      <c r="O630" s="472" t="e">
        <f t="shared" si="50"/>
        <v>#DIV/0!</v>
      </c>
      <c r="P630" s="410">
        <f t="shared" si="54"/>
        <v>0</v>
      </c>
      <c r="Q630" s="410" t="e">
        <f t="shared" si="51"/>
        <v>#VALUE!</v>
      </c>
      <c r="R630" s="410">
        <v>1</v>
      </c>
      <c r="S630" s="410" t="str">
        <f t="shared" si="52"/>
        <v>Unclassified? Y/N Out of Order?</v>
      </c>
    </row>
    <row r="631" spans="6:19" x14ac:dyDescent="0.2">
      <c r="F631" s="410" t="b">
        <v>0</v>
      </c>
      <c r="G631" s="416" t="b">
        <f t="shared" si="53"/>
        <v>1</v>
      </c>
      <c r="H631" s="410" t="b">
        <v>0</v>
      </c>
      <c r="I631" s="410" t="b">
        <v>0</v>
      </c>
      <c r="K631" s="410" t="b">
        <v>0</v>
      </c>
      <c r="L631" s="410">
        <v>0</v>
      </c>
      <c r="M631" s="410" t="b">
        <v>0</v>
      </c>
      <c r="N631" s="410">
        <v>0</v>
      </c>
      <c r="O631" s="472" t="e">
        <f t="shared" si="50"/>
        <v>#DIV/0!</v>
      </c>
      <c r="P631" s="410">
        <f t="shared" si="54"/>
        <v>0</v>
      </c>
      <c r="Q631" s="410" t="e">
        <f t="shared" si="51"/>
        <v>#VALUE!</v>
      </c>
      <c r="R631" s="410">
        <v>1</v>
      </c>
      <c r="S631" s="410" t="str">
        <f t="shared" si="52"/>
        <v>Unclassified? Y/N Out of Order?</v>
      </c>
    </row>
    <row r="632" spans="6:19" x14ac:dyDescent="0.2">
      <c r="F632" s="410" t="b">
        <v>0</v>
      </c>
      <c r="G632" s="416" t="b">
        <f t="shared" si="53"/>
        <v>1</v>
      </c>
      <c r="H632" s="410" t="b">
        <v>0</v>
      </c>
      <c r="I632" s="410" t="b">
        <v>0</v>
      </c>
      <c r="K632" s="410" t="b">
        <v>0</v>
      </c>
      <c r="L632" s="410">
        <v>0</v>
      </c>
      <c r="M632" s="410" t="b">
        <v>0</v>
      </c>
      <c r="N632" s="410">
        <v>0</v>
      </c>
      <c r="O632" s="472" t="e">
        <f t="shared" si="50"/>
        <v>#DIV/0!</v>
      </c>
      <c r="P632" s="410">
        <f t="shared" si="54"/>
        <v>0</v>
      </c>
      <c r="Q632" s="410" t="e">
        <f t="shared" si="51"/>
        <v>#VALUE!</v>
      </c>
      <c r="R632" s="410">
        <v>1</v>
      </c>
      <c r="S632" s="410" t="str">
        <f t="shared" si="52"/>
        <v>Unclassified? Y/N Out of Order?</v>
      </c>
    </row>
    <row r="633" spans="6:19" x14ac:dyDescent="0.2">
      <c r="F633" s="410" t="b">
        <v>0</v>
      </c>
      <c r="G633" s="416" t="b">
        <f t="shared" si="53"/>
        <v>1</v>
      </c>
      <c r="H633" s="410" t="b">
        <v>0</v>
      </c>
      <c r="I633" s="410" t="b">
        <v>0</v>
      </c>
      <c r="K633" s="410" t="b">
        <v>0</v>
      </c>
      <c r="L633" s="410">
        <v>0</v>
      </c>
      <c r="M633" s="410" t="b">
        <v>0</v>
      </c>
      <c r="N633" s="410">
        <v>0</v>
      </c>
      <c r="O633" s="472" t="e">
        <f t="shared" si="50"/>
        <v>#DIV/0!</v>
      </c>
      <c r="P633" s="410">
        <f t="shared" si="54"/>
        <v>0</v>
      </c>
      <c r="Q633" s="410" t="e">
        <f t="shared" si="51"/>
        <v>#VALUE!</v>
      </c>
      <c r="R633" s="410">
        <v>1</v>
      </c>
      <c r="S633" s="410" t="str">
        <f t="shared" si="52"/>
        <v>Unclassified? Y/N Out of Order?</v>
      </c>
    </row>
    <row r="634" spans="6:19" x14ac:dyDescent="0.2">
      <c r="F634" s="410" t="b">
        <v>0</v>
      </c>
      <c r="G634" s="416" t="b">
        <f t="shared" si="53"/>
        <v>1</v>
      </c>
      <c r="H634" s="410" t="b">
        <v>0</v>
      </c>
      <c r="I634" s="410" t="b">
        <v>0</v>
      </c>
      <c r="K634" s="410" t="b">
        <v>0</v>
      </c>
      <c r="L634" s="410">
        <v>0</v>
      </c>
      <c r="M634" s="410" t="b">
        <v>0</v>
      </c>
      <c r="N634" s="410">
        <v>0</v>
      </c>
      <c r="O634" s="472" t="e">
        <f t="shared" si="50"/>
        <v>#DIV/0!</v>
      </c>
      <c r="P634" s="410">
        <f t="shared" si="54"/>
        <v>0</v>
      </c>
      <c r="Q634" s="410" t="e">
        <f t="shared" si="51"/>
        <v>#VALUE!</v>
      </c>
      <c r="R634" s="410">
        <v>1</v>
      </c>
      <c r="S634" s="410" t="str">
        <f t="shared" si="52"/>
        <v>Unclassified? Y/N Out of Order?</v>
      </c>
    </row>
    <row r="635" spans="6:19" x14ac:dyDescent="0.2">
      <c r="F635" s="410" t="b">
        <v>0</v>
      </c>
      <c r="G635" s="416" t="b">
        <f t="shared" si="53"/>
        <v>1</v>
      </c>
      <c r="H635" s="410" t="b">
        <v>0</v>
      </c>
      <c r="I635" s="410" t="b">
        <v>0</v>
      </c>
      <c r="K635" s="410" t="b">
        <v>0</v>
      </c>
      <c r="L635" s="410">
        <v>0</v>
      </c>
      <c r="M635" s="410" t="b">
        <v>0</v>
      </c>
      <c r="N635" s="410">
        <v>0</v>
      </c>
      <c r="O635" s="472" t="e">
        <f t="shared" si="50"/>
        <v>#DIV/0!</v>
      </c>
      <c r="P635" s="410">
        <f t="shared" si="54"/>
        <v>0</v>
      </c>
      <c r="Q635" s="410" t="e">
        <f t="shared" si="51"/>
        <v>#VALUE!</v>
      </c>
      <c r="R635" s="410">
        <v>1</v>
      </c>
      <c r="S635" s="410" t="str">
        <f t="shared" si="52"/>
        <v>Unclassified? Y/N Out of Order?</v>
      </c>
    </row>
    <row r="636" spans="6:19" x14ac:dyDescent="0.2">
      <c r="F636" s="410" t="b">
        <v>0</v>
      </c>
      <c r="G636" s="416" t="b">
        <f t="shared" si="53"/>
        <v>1</v>
      </c>
      <c r="H636" s="410" t="b">
        <v>0</v>
      </c>
      <c r="I636" s="410" t="b">
        <v>0</v>
      </c>
      <c r="K636" s="410" t="b">
        <v>0</v>
      </c>
      <c r="L636" s="410">
        <v>0</v>
      </c>
      <c r="M636" s="410" t="b">
        <v>0</v>
      </c>
      <c r="N636" s="410">
        <v>0</v>
      </c>
      <c r="O636" s="472" t="e">
        <f t="shared" si="50"/>
        <v>#DIV/0!</v>
      </c>
      <c r="P636" s="410">
        <f t="shared" si="54"/>
        <v>0</v>
      </c>
      <c r="Q636" s="410" t="e">
        <f t="shared" si="51"/>
        <v>#VALUE!</v>
      </c>
      <c r="R636" s="410">
        <v>1</v>
      </c>
      <c r="S636" s="410" t="str">
        <f t="shared" si="52"/>
        <v>Unclassified? Y/N Out of Order?</v>
      </c>
    </row>
    <row r="637" spans="6:19" x14ac:dyDescent="0.2">
      <c r="F637" s="410" t="b">
        <v>0</v>
      </c>
      <c r="G637" s="416" t="b">
        <f t="shared" si="53"/>
        <v>1</v>
      </c>
      <c r="H637" s="410" t="b">
        <v>0</v>
      </c>
      <c r="I637" s="410" t="b">
        <v>0</v>
      </c>
      <c r="K637" s="410" t="b">
        <v>0</v>
      </c>
      <c r="L637" s="410">
        <v>0</v>
      </c>
      <c r="M637" s="410" t="b">
        <v>0</v>
      </c>
      <c r="N637" s="410">
        <v>0</v>
      </c>
      <c r="O637" s="472" t="e">
        <f t="shared" si="50"/>
        <v>#DIV/0!</v>
      </c>
      <c r="P637" s="410">
        <f t="shared" si="54"/>
        <v>0</v>
      </c>
      <c r="Q637" s="410" t="e">
        <f t="shared" si="51"/>
        <v>#VALUE!</v>
      </c>
      <c r="R637" s="410">
        <v>1</v>
      </c>
      <c r="S637" s="410" t="str">
        <f t="shared" si="52"/>
        <v>Unclassified? Y/N Out of Order?</v>
      </c>
    </row>
    <row r="638" spans="6:19" x14ac:dyDescent="0.2">
      <c r="F638" s="410" t="b">
        <v>0</v>
      </c>
      <c r="G638" s="416" t="b">
        <f t="shared" si="53"/>
        <v>1</v>
      </c>
      <c r="H638" s="410" t="b">
        <v>0</v>
      </c>
      <c r="I638" s="410" t="b">
        <v>0</v>
      </c>
      <c r="K638" s="410" t="b">
        <v>0</v>
      </c>
      <c r="L638" s="410">
        <v>0</v>
      </c>
      <c r="M638" s="410" t="b">
        <v>0</v>
      </c>
      <c r="N638" s="410">
        <v>0</v>
      </c>
      <c r="O638" s="472" t="e">
        <f t="shared" si="50"/>
        <v>#DIV/0!</v>
      </c>
      <c r="P638" s="410">
        <f t="shared" si="54"/>
        <v>0</v>
      </c>
      <c r="Q638" s="410" t="e">
        <f t="shared" si="51"/>
        <v>#VALUE!</v>
      </c>
      <c r="R638" s="410">
        <v>1</v>
      </c>
      <c r="S638" s="410" t="str">
        <f t="shared" si="52"/>
        <v>Unclassified? Y/N Out of Order?</v>
      </c>
    </row>
    <row r="639" spans="6:19" x14ac:dyDescent="0.2">
      <c r="F639" s="410" t="b">
        <v>0</v>
      </c>
      <c r="G639" s="416" t="b">
        <f t="shared" si="53"/>
        <v>1</v>
      </c>
      <c r="H639" s="410" t="b">
        <v>0</v>
      </c>
      <c r="I639" s="410" t="b">
        <v>0</v>
      </c>
      <c r="K639" s="410" t="b">
        <v>0</v>
      </c>
      <c r="L639" s="410">
        <v>0</v>
      </c>
      <c r="M639" s="410" t="b">
        <v>0</v>
      </c>
      <c r="N639" s="410">
        <v>0</v>
      </c>
      <c r="O639" s="472" t="e">
        <f t="shared" si="50"/>
        <v>#DIV/0!</v>
      </c>
      <c r="P639" s="410">
        <f t="shared" si="54"/>
        <v>0</v>
      </c>
      <c r="Q639" s="410" t="e">
        <f t="shared" si="51"/>
        <v>#VALUE!</v>
      </c>
      <c r="R639" s="410">
        <v>1</v>
      </c>
      <c r="S639" s="410" t="str">
        <f t="shared" si="52"/>
        <v>Unclassified? Y/N Out of Order?</v>
      </c>
    </row>
    <row r="640" spans="6:19" x14ac:dyDescent="0.2">
      <c r="F640" s="410" t="b">
        <v>0</v>
      </c>
      <c r="G640" s="416" t="b">
        <f t="shared" si="53"/>
        <v>1</v>
      </c>
      <c r="H640" s="410" t="b">
        <v>0</v>
      </c>
      <c r="I640" s="410" t="b">
        <v>0</v>
      </c>
      <c r="K640" s="410" t="b">
        <v>0</v>
      </c>
      <c r="L640" s="410">
        <v>0</v>
      </c>
      <c r="M640" s="410" t="b">
        <v>0</v>
      </c>
      <c r="N640" s="410">
        <v>0</v>
      </c>
      <c r="O640" s="472" t="e">
        <f t="shared" si="50"/>
        <v>#DIV/0!</v>
      </c>
      <c r="P640" s="410">
        <f t="shared" si="54"/>
        <v>0</v>
      </c>
      <c r="Q640" s="410" t="e">
        <f t="shared" si="51"/>
        <v>#VALUE!</v>
      </c>
      <c r="R640" s="410">
        <v>1</v>
      </c>
      <c r="S640" s="410" t="str">
        <f t="shared" si="52"/>
        <v>Unclassified? Y/N Out of Order?</v>
      </c>
    </row>
    <row r="641" spans="6:19" x14ac:dyDescent="0.2">
      <c r="F641" s="410" t="b">
        <v>0</v>
      </c>
      <c r="G641" s="416" t="b">
        <f t="shared" si="53"/>
        <v>1</v>
      </c>
      <c r="H641" s="410" t="b">
        <v>0</v>
      </c>
      <c r="I641" s="410" t="b">
        <v>0</v>
      </c>
      <c r="K641" s="410" t="b">
        <v>0</v>
      </c>
      <c r="L641" s="410">
        <v>0</v>
      </c>
      <c r="M641" s="410" t="b">
        <v>0</v>
      </c>
      <c r="N641" s="410">
        <v>0</v>
      </c>
      <c r="O641" s="472" t="e">
        <f t="shared" si="50"/>
        <v>#DIV/0!</v>
      </c>
      <c r="P641" s="410">
        <f t="shared" si="54"/>
        <v>0</v>
      </c>
      <c r="Q641" s="410" t="e">
        <f t="shared" si="51"/>
        <v>#VALUE!</v>
      </c>
      <c r="R641" s="410">
        <v>1</v>
      </c>
      <c r="S641" s="410" t="str">
        <f t="shared" si="52"/>
        <v>Unclassified? Y/N Out of Order?</v>
      </c>
    </row>
    <row r="642" spans="6:19" x14ac:dyDescent="0.2">
      <c r="F642" s="410" t="b">
        <v>0</v>
      </c>
      <c r="G642" s="416" t="b">
        <f t="shared" si="53"/>
        <v>1</v>
      </c>
      <c r="H642" s="410" t="b">
        <v>0</v>
      </c>
      <c r="I642" s="410" t="b">
        <v>0</v>
      </c>
      <c r="K642" s="410" t="b">
        <v>0</v>
      </c>
      <c r="L642" s="410">
        <v>0</v>
      </c>
      <c r="M642" s="410" t="b">
        <v>0</v>
      </c>
      <c r="N642" s="410">
        <v>0</v>
      </c>
      <c r="O642" s="472" t="e">
        <f t="shared" si="50"/>
        <v>#DIV/0!</v>
      </c>
      <c r="P642" s="410">
        <f t="shared" si="54"/>
        <v>0</v>
      </c>
      <c r="Q642" s="410" t="e">
        <f t="shared" si="51"/>
        <v>#VALUE!</v>
      </c>
      <c r="R642" s="410">
        <v>1</v>
      </c>
      <c r="S642" s="410" t="str">
        <f t="shared" si="52"/>
        <v>Unclassified? Y/N Out of Order?</v>
      </c>
    </row>
    <row r="643" spans="6:19" x14ac:dyDescent="0.2">
      <c r="F643" s="410" t="b">
        <v>0</v>
      </c>
      <c r="G643" s="416" t="b">
        <f t="shared" si="53"/>
        <v>1</v>
      </c>
      <c r="H643" s="410" t="b">
        <v>0</v>
      </c>
      <c r="I643" s="410" t="b">
        <v>0</v>
      </c>
      <c r="K643" s="410" t="b">
        <v>0</v>
      </c>
      <c r="L643" s="410">
        <v>0</v>
      </c>
      <c r="M643" s="410" t="b">
        <v>0</v>
      </c>
      <c r="N643" s="410">
        <v>0</v>
      </c>
      <c r="O643" s="472" t="e">
        <f t="shared" si="50"/>
        <v>#DIV/0!</v>
      </c>
      <c r="P643" s="410">
        <f t="shared" si="54"/>
        <v>0</v>
      </c>
      <c r="Q643" s="410" t="e">
        <f t="shared" si="51"/>
        <v>#VALUE!</v>
      </c>
      <c r="R643" s="410">
        <v>1</v>
      </c>
      <c r="S643" s="410" t="str">
        <f t="shared" si="52"/>
        <v>Unclassified? Y/N Out of Order?</v>
      </c>
    </row>
    <row r="644" spans="6:19" x14ac:dyDescent="0.2">
      <c r="F644" s="410" t="b">
        <v>0</v>
      </c>
      <c r="G644" s="416" t="b">
        <f t="shared" si="53"/>
        <v>1</v>
      </c>
      <c r="H644" s="410" t="b">
        <v>0</v>
      </c>
      <c r="I644" s="410" t="b">
        <v>0</v>
      </c>
      <c r="K644" s="410" t="b">
        <v>0</v>
      </c>
      <c r="L644" s="410">
        <v>0</v>
      </c>
      <c r="M644" s="410" t="b">
        <v>0</v>
      </c>
      <c r="N644" s="410">
        <v>0</v>
      </c>
      <c r="O644" s="472" t="e">
        <f t="shared" si="50"/>
        <v>#DIV/0!</v>
      </c>
      <c r="P644" s="410">
        <f t="shared" si="54"/>
        <v>0</v>
      </c>
      <c r="Q644" s="410" t="e">
        <f t="shared" si="51"/>
        <v>#VALUE!</v>
      </c>
      <c r="R644" s="410">
        <v>1</v>
      </c>
      <c r="S644" s="410" t="str">
        <f t="shared" si="52"/>
        <v>Unclassified? Y/N Out of Order?</v>
      </c>
    </row>
    <row r="645" spans="6:19" x14ac:dyDescent="0.2">
      <c r="F645" s="410" t="b">
        <v>0</v>
      </c>
      <c r="G645" s="416" t="b">
        <f t="shared" si="53"/>
        <v>1</v>
      </c>
      <c r="H645" s="410" t="b">
        <v>0</v>
      </c>
      <c r="I645" s="410" t="b">
        <v>0</v>
      </c>
      <c r="K645" s="410" t="b">
        <v>0</v>
      </c>
      <c r="L645" s="410">
        <v>0</v>
      </c>
      <c r="M645" s="410" t="b">
        <v>0</v>
      </c>
      <c r="N645" s="410">
        <v>0</v>
      </c>
      <c r="O645" s="472" t="e">
        <f t="shared" si="50"/>
        <v>#DIV/0!</v>
      </c>
      <c r="P645" s="410">
        <f t="shared" si="54"/>
        <v>0</v>
      </c>
      <c r="Q645" s="410" t="e">
        <f t="shared" si="51"/>
        <v>#VALUE!</v>
      </c>
      <c r="R645" s="410">
        <v>1</v>
      </c>
      <c r="S645" s="410" t="str">
        <f t="shared" si="52"/>
        <v>Unclassified? Y/N Out of Order?</v>
      </c>
    </row>
    <row r="646" spans="6:19" x14ac:dyDescent="0.2">
      <c r="F646" s="410" t="b">
        <v>0</v>
      </c>
      <c r="G646" s="416" t="b">
        <f t="shared" si="53"/>
        <v>1</v>
      </c>
      <c r="H646" s="410" t="b">
        <v>0</v>
      </c>
      <c r="I646" s="410" t="b">
        <v>0</v>
      </c>
      <c r="K646" s="410" t="b">
        <v>0</v>
      </c>
      <c r="L646" s="410">
        <v>0</v>
      </c>
      <c r="M646" s="410" t="b">
        <v>0</v>
      </c>
      <c r="N646" s="410">
        <v>0</v>
      </c>
      <c r="O646" s="472" t="e">
        <f t="shared" si="50"/>
        <v>#DIV/0!</v>
      </c>
      <c r="P646" s="410">
        <f t="shared" si="54"/>
        <v>0</v>
      </c>
      <c r="Q646" s="410" t="e">
        <f t="shared" si="51"/>
        <v>#VALUE!</v>
      </c>
      <c r="R646" s="410">
        <v>1</v>
      </c>
      <c r="S646" s="410" t="str">
        <f t="shared" si="52"/>
        <v>Unclassified? Y/N Out of Order?</v>
      </c>
    </row>
    <row r="647" spans="6:19" x14ac:dyDescent="0.2">
      <c r="F647" s="410" t="b">
        <v>0</v>
      </c>
      <c r="G647" s="416" t="b">
        <f t="shared" si="53"/>
        <v>1</v>
      </c>
      <c r="H647" s="410" t="b">
        <v>0</v>
      </c>
      <c r="I647" s="410" t="b">
        <v>0</v>
      </c>
      <c r="K647" s="410" t="b">
        <v>0</v>
      </c>
      <c r="L647" s="410">
        <v>0</v>
      </c>
      <c r="M647" s="410" t="b">
        <v>0</v>
      </c>
      <c r="N647" s="410">
        <v>0</v>
      </c>
      <c r="O647" s="472" t="e">
        <f t="shared" si="50"/>
        <v>#DIV/0!</v>
      </c>
      <c r="P647" s="410">
        <f t="shared" si="54"/>
        <v>0</v>
      </c>
      <c r="Q647" s="410" t="e">
        <f t="shared" si="51"/>
        <v>#VALUE!</v>
      </c>
      <c r="R647" s="410">
        <v>1</v>
      </c>
      <c r="S647" s="410" t="str">
        <f t="shared" si="52"/>
        <v>Unclassified? Y/N Out of Order?</v>
      </c>
    </row>
    <row r="648" spans="6:19" x14ac:dyDescent="0.2">
      <c r="F648" s="410" t="b">
        <v>0</v>
      </c>
      <c r="G648" s="416" t="b">
        <f t="shared" si="53"/>
        <v>1</v>
      </c>
      <c r="H648" s="410" t="b">
        <v>0</v>
      </c>
      <c r="I648" s="410" t="b">
        <v>0</v>
      </c>
      <c r="K648" s="410" t="b">
        <v>0</v>
      </c>
      <c r="L648" s="410">
        <v>0</v>
      </c>
      <c r="M648" s="410" t="b">
        <v>0</v>
      </c>
      <c r="N648" s="410">
        <v>0</v>
      </c>
      <c r="O648" s="472" t="e">
        <f t="shared" si="50"/>
        <v>#DIV/0!</v>
      </c>
      <c r="P648" s="410">
        <f t="shared" si="54"/>
        <v>0</v>
      </c>
      <c r="Q648" s="410" t="e">
        <f t="shared" si="51"/>
        <v>#VALUE!</v>
      </c>
      <c r="R648" s="410">
        <v>1</v>
      </c>
      <c r="S648" s="410" t="str">
        <f t="shared" si="52"/>
        <v>Unclassified? Y/N Out of Order?</v>
      </c>
    </row>
    <row r="649" spans="6:19" x14ac:dyDescent="0.2">
      <c r="F649" s="410" t="b">
        <v>0</v>
      </c>
      <c r="G649" s="416" t="b">
        <f t="shared" si="53"/>
        <v>1</v>
      </c>
      <c r="H649" s="410" t="b">
        <v>0</v>
      </c>
      <c r="I649" s="410" t="b">
        <v>0</v>
      </c>
      <c r="K649" s="410" t="b">
        <v>0</v>
      </c>
      <c r="L649" s="410">
        <v>0</v>
      </c>
      <c r="M649" s="410" t="b">
        <v>0</v>
      </c>
      <c r="N649" s="410">
        <v>0</v>
      </c>
      <c r="O649" s="472" t="e">
        <f t="shared" si="50"/>
        <v>#DIV/0!</v>
      </c>
      <c r="P649" s="410">
        <f t="shared" si="54"/>
        <v>0</v>
      </c>
      <c r="Q649" s="410" t="e">
        <f t="shared" si="51"/>
        <v>#VALUE!</v>
      </c>
      <c r="R649" s="410">
        <v>1</v>
      </c>
      <c r="S649" s="410" t="str">
        <f t="shared" si="52"/>
        <v>Unclassified? Y/N Out of Order?</v>
      </c>
    </row>
    <row r="650" spans="6:19" x14ac:dyDescent="0.2">
      <c r="F650" s="410" t="b">
        <v>0</v>
      </c>
      <c r="G650" s="416" t="b">
        <f t="shared" si="53"/>
        <v>1</v>
      </c>
      <c r="H650" s="410" t="b">
        <v>0</v>
      </c>
      <c r="I650" s="410" t="b">
        <v>0</v>
      </c>
      <c r="K650" s="410" t="b">
        <v>0</v>
      </c>
      <c r="L650" s="410">
        <v>0</v>
      </c>
      <c r="M650" s="410" t="b">
        <v>0</v>
      </c>
      <c r="N650" s="410">
        <v>0</v>
      </c>
      <c r="O650" s="472" t="e">
        <f t="shared" ref="O650:O713" si="55">SUM(IF(I650 = 1, 1, 0) * J650, IF(K650 = 1, 1, 0) * L650, IF(M650 = 1, 1, 0) * N650) / P650</f>
        <v>#DIV/0!</v>
      </c>
      <c r="P650" s="410">
        <f t="shared" si="54"/>
        <v>0</v>
      </c>
      <c r="Q650" s="410" t="e">
        <f t="shared" ref="Q650:Q713" si="56">SUM(IF(I650 = 1, 1, 0) * J650, IF(K650 = 1, 1, 0) * L650, IF(M650 = 1, 1, 0) * N650) + " / " + P650</f>
        <v>#VALUE!</v>
      </c>
      <c r="R650" s="410">
        <v>1</v>
      </c>
      <c r="S650" s="410" t="str">
        <f t="shared" ref="S650:S713" si="57">IF(AND(G650= 1, H650 = 0, I650= 0, K650= 0, M650= 0), "1. Not Yet Tested", IF(AND(G650= 0, H650 = 1, I650= 0, K650= 0, M650= 0), "2. Ready for Testing", IF(AND(G650= 0, H650 = 1, I650= 1, K650= 0, M650= 0), "3. Test/Task Complete", IF(AND(G650= 0, H650 = 1, I650= 1, K650= 1, M650= 0), "4. Sheet Complete &amp; Uploaded to Svr.", IF(AND(G650= 0, H650 = 1, I650= 1, K650= 1, M650= 1), "5. Sheet Ready for Report", "Unclassified? Y/N Out of Order?")))))</f>
        <v>Unclassified? Y/N Out of Order?</v>
      </c>
    </row>
    <row r="651" spans="6:19" x14ac:dyDescent="0.2">
      <c r="F651" s="410" t="b">
        <v>0</v>
      </c>
      <c r="G651" s="416" t="b">
        <f t="shared" ref="G651:G714" si="58">NOT(H651)</f>
        <v>1</v>
      </c>
      <c r="H651" s="410" t="b">
        <v>0</v>
      </c>
      <c r="I651" s="410" t="b">
        <v>0</v>
      </c>
      <c r="K651" s="410" t="b">
        <v>0</v>
      </c>
      <c r="L651" s="410">
        <v>0</v>
      </c>
      <c r="M651" s="410" t="b">
        <v>0</v>
      </c>
      <c r="N651" s="410">
        <v>0</v>
      </c>
      <c r="O651" s="472" t="e">
        <f t="shared" si="55"/>
        <v>#DIV/0!</v>
      </c>
      <c r="P651" s="410">
        <f t="shared" si="54"/>
        <v>0</v>
      </c>
      <c r="Q651" s="410" t="e">
        <f t="shared" si="56"/>
        <v>#VALUE!</v>
      </c>
      <c r="R651" s="410">
        <v>1</v>
      </c>
      <c r="S651" s="410" t="str">
        <f t="shared" si="57"/>
        <v>Unclassified? Y/N Out of Order?</v>
      </c>
    </row>
    <row r="652" spans="6:19" x14ac:dyDescent="0.2">
      <c r="F652" s="410" t="b">
        <v>0</v>
      </c>
      <c r="G652" s="416" t="b">
        <f t="shared" si="58"/>
        <v>1</v>
      </c>
      <c r="H652" s="410" t="b">
        <v>0</v>
      </c>
      <c r="I652" s="410" t="b">
        <v>0</v>
      </c>
      <c r="K652" s="410" t="b">
        <v>0</v>
      </c>
      <c r="L652" s="410">
        <v>0</v>
      </c>
      <c r="M652" s="410" t="b">
        <v>0</v>
      </c>
      <c r="N652" s="410">
        <v>0</v>
      </c>
      <c r="O652" s="472" t="e">
        <f t="shared" si="55"/>
        <v>#DIV/0!</v>
      </c>
      <c r="P652" s="410">
        <f t="shared" si="54"/>
        <v>0</v>
      </c>
      <c r="Q652" s="410" t="e">
        <f t="shared" si="56"/>
        <v>#VALUE!</v>
      </c>
      <c r="R652" s="410">
        <v>1</v>
      </c>
      <c r="S652" s="410" t="str">
        <f t="shared" si="57"/>
        <v>Unclassified? Y/N Out of Order?</v>
      </c>
    </row>
    <row r="653" spans="6:19" x14ac:dyDescent="0.2">
      <c r="F653" s="410" t="b">
        <v>0</v>
      </c>
      <c r="G653" s="416" t="b">
        <f t="shared" si="58"/>
        <v>1</v>
      </c>
      <c r="H653" s="410" t="b">
        <v>0</v>
      </c>
      <c r="I653" s="410" t="b">
        <v>0</v>
      </c>
      <c r="K653" s="410" t="b">
        <v>0</v>
      </c>
      <c r="L653" s="410">
        <v>0</v>
      </c>
      <c r="M653" s="410" t="b">
        <v>0</v>
      </c>
      <c r="N653" s="410">
        <v>0</v>
      </c>
      <c r="O653" s="472" t="e">
        <f t="shared" si="55"/>
        <v>#DIV/0!</v>
      </c>
      <c r="P653" s="410">
        <f t="shared" ref="P653:P716" si="59">SUM(J653, L653, N653)</f>
        <v>0</v>
      </c>
      <c r="Q653" s="410" t="e">
        <f t="shared" si="56"/>
        <v>#VALUE!</v>
      </c>
      <c r="R653" s="410">
        <v>1</v>
      </c>
      <c r="S653" s="410" t="str">
        <f t="shared" si="57"/>
        <v>Unclassified? Y/N Out of Order?</v>
      </c>
    </row>
    <row r="654" spans="6:19" x14ac:dyDescent="0.2">
      <c r="F654" s="410" t="b">
        <v>0</v>
      </c>
      <c r="G654" s="416" t="b">
        <f t="shared" si="58"/>
        <v>1</v>
      </c>
      <c r="H654" s="410" t="b">
        <v>0</v>
      </c>
      <c r="I654" s="410" t="b">
        <v>0</v>
      </c>
      <c r="K654" s="410" t="b">
        <v>0</v>
      </c>
      <c r="L654" s="410">
        <v>0</v>
      </c>
      <c r="M654" s="410" t="b">
        <v>0</v>
      </c>
      <c r="N654" s="410">
        <v>0</v>
      </c>
      <c r="O654" s="472" t="e">
        <f t="shared" si="55"/>
        <v>#DIV/0!</v>
      </c>
      <c r="P654" s="410">
        <f t="shared" si="59"/>
        <v>0</v>
      </c>
      <c r="Q654" s="410" t="e">
        <f t="shared" si="56"/>
        <v>#VALUE!</v>
      </c>
      <c r="R654" s="410">
        <v>1</v>
      </c>
      <c r="S654" s="410" t="str">
        <f t="shared" si="57"/>
        <v>Unclassified? Y/N Out of Order?</v>
      </c>
    </row>
    <row r="655" spans="6:19" x14ac:dyDescent="0.2">
      <c r="F655" s="410" t="b">
        <v>0</v>
      </c>
      <c r="G655" s="416" t="b">
        <f t="shared" si="58"/>
        <v>1</v>
      </c>
      <c r="H655" s="410" t="b">
        <v>0</v>
      </c>
      <c r="I655" s="410" t="b">
        <v>0</v>
      </c>
      <c r="K655" s="410" t="b">
        <v>0</v>
      </c>
      <c r="L655" s="410">
        <v>0</v>
      </c>
      <c r="M655" s="410" t="b">
        <v>0</v>
      </c>
      <c r="N655" s="410">
        <v>0</v>
      </c>
      <c r="O655" s="472" t="e">
        <f t="shared" si="55"/>
        <v>#DIV/0!</v>
      </c>
      <c r="P655" s="410">
        <f t="shared" si="59"/>
        <v>0</v>
      </c>
      <c r="Q655" s="410" t="e">
        <f t="shared" si="56"/>
        <v>#VALUE!</v>
      </c>
      <c r="R655" s="410">
        <v>1</v>
      </c>
      <c r="S655" s="410" t="str">
        <f t="shared" si="57"/>
        <v>Unclassified? Y/N Out of Order?</v>
      </c>
    </row>
    <row r="656" spans="6:19" x14ac:dyDescent="0.2">
      <c r="F656" s="410" t="b">
        <v>0</v>
      </c>
      <c r="G656" s="416" t="b">
        <f t="shared" si="58"/>
        <v>1</v>
      </c>
      <c r="H656" s="410" t="b">
        <v>0</v>
      </c>
      <c r="I656" s="410" t="b">
        <v>0</v>
      </c>
      <c r="K656" s="410" t="b">
        <v>0</v>
      </c>
      <c r="L656" s="410">
        <v>0</v>
      </c>
      <c r="M656" s="410" t="b">
        <v>0</v>
      </c>
      <c r="N656" s="410">
        <v>0</v>
      </c>
      <c r="O656" s="472" t="e">
        <f t="shared" si="55"/>
        <v>#DIV/0!</v>
      </c>
      <c r="P656" s="410">
        <f t="shared" si="59"/>
        <v>0</v>
      </c>
      <c r="Q656" s="410" t="e">
        <f t="shared" si="56"/>
        <v>#VALUE!</v>
      </c>
      <c r="R656" s="410">
        <v>1</v>
      </c>
      <c r="S656" s="410" t="str">
        <f t="shared" si="57"/>
        <v>Unclassified? Y/N Out of Order?</v>
      </c>
    </row>
    <row r="657" spans="6:19" x14ac:dyDescent="0.2">
      <c r="F657" s="410" t="b">
        <v>0</v>
      </c>
      <c r="G657" s="416" t="b">
        <f t="shared" si="58"/>
        <v>1</v>
      </c>
      <c r="H657" s="410" t="b">
        <v>0</v>
      </c>
      <c r="I657" s="410" t="b">
        <v>0</v>
      </c>
      <c r="K657" s="410" t="b">
        <v>0</v>
      </c>
      <c r="L657" s="410">
        <v>0</v>
      </c>
      <c r="M657" s="410" t="b">
        <v>0</v>
      </c>
      <c r="N657" s="410">
        <v>0</v>
      </c>
      <c r="O657" s="472" t="e">
        <f t="shared" si="55"/>
        <v>#DIV/0!</v>
      </c>
      <c r="P657" s="410">
        <f t="shared" si="59"/>
        <v>0</v>
      </c>
      <c r="Q657" s="410" t="e">
        <f t="shared" si="56"/>
        <v>#VALUE!</v>
      </c>
      <c r="R657" s="410">
        <v>1</v>
      </c>
      <c r="S657" s="410" t="str">
        <f t="shared" si="57"/>
        <v>Unclassified? Y/N Out of Order?</v>
      </c>
    </row>
    <row r="658" spans="6:19" x14ac:dyDescent="0.2">
      <c r="F658" s="410" t="b">
        <v>0</v>
      </c>
      <c r="G658" s="416" t="b">
        <f t="shared" si="58"/>
        <v>1</v>
      </c>
      <c r="H658" s="410" t="b">
        <v>0</v>
      </c>
      <c r="I658" s="410" t="b">
        <v>0</v>
      </c>
      <c r="K658" s="410" t="b">
        <v>0</v>
      </c>
      <c r="L658" s="410">
        <v>0</v>
      </c>
      <c r="M658" s="410" t="b">
        <v>0</v>
      </c>
      <c r="N658" s="410">
        <v>0</v>
      </c>
      <c r="O658" s="472" t="e">
        <f t="shared" si="55"/>
        <v>#DIV/0!</v>
      </c>
      <c r="P658" s="410">
        <f t="shared" si="59"/>
        <v>0</v>
      </c>
      <c r="Q658" s="410" t="e">
        <f t="shared" si="56"/>
        <v>#VALUE!</v>
      </c>
      <c r="R658" s="410">
        <v>1</v>
      </c>
      <c r="S658" s="410" t="str">
        <f t="shared" si="57"/>
        <v>Unclassified? Y/N Out of Order?</v>
      </c>
    </row>
    <row r="659" spans="6:19" x14ac:dyDescent="0.2">
      <c r="F659" s="410" t="b">
        <v>0</v>
      </c>
      <c r="G659" s="416" t="b">
        <f t="shared" si="58"/>
        <v>1</v>
      </c>
      <c r="H659" s="410" t="b">
        <v>0</v>
      </c>
      <c r="I659" s="410" t="b">
        <v>0</v>
      </c>
      <c r="K659" s="410" t="b">
        <v>0</v>
      </c>
      <c r="L659" s="410">
        <v>0</v>
      </c>
      <c r="M659" s="410" t="b">
        <v>0</v>
      </c>
      <c r="N659" s="410">
        <v>0</v>
      </c>
      <c r="O659" s="472" t="e">
        <f t="shared" si="55"/>
        <v>#DIV/0!</v>
      </c>
      <c r="P659" s="410">
        <f t="shared" si="59"/>
        <v>0</v>
      </c>
      <c r="Q659" s="410" t="e">
        <f t="shared" si="56"/>
        <v>#VALUE!</v>
      </c>
      <c r="R659" s="410">
        <v>1</v>
      </c>
      <c r="S659" s="410" t="str">
        <f t="shared" si="57"/>
        <v>Unclassified? Y/N Out of Order?</v>
      </c>
    </row>
    <row r="660" spans="6:19" x14ac:dyDescent="0.2">
      <c r="F660" s="410" t="b">
        <v>0</v>
      </c>
      <c r="G660" s="416" t="b">
        <f t="shared" si="58"/>
        <v>1</v>
      </c>
      <c r="H660" s="410" t="b">
        <v>0</v>
      </c>
      <c r="I660" s="410" t="b">
        <v>0</v>
      </c>
      <c r="K660" s="410" t="b">
        <v>0</v>
      </c>
      <c r="L660" s="410">
        <v>0</v>
      </c>
      <c r="M660" s="410" t="b">
        <v>0</v>
      </c>
      <c r="N660" s="410">
        <v>0</v>
      </c>
      <c r="O660" s="472" t="e">
        <f t="shared" si="55"/>
        <v>#DIV/0!</v>
      </c>
      <c r="P660" s="410">
        <f t="shared" si="59"/>
        <v>0</v>
      </c>
      <c r="Q660" s="410" t="e">
        <f t="shared" si="56"/>
        <v>#VALUE!</v>
      </c>
      <c r="R660" s="410">
        <v>1</v>
      </c>
      <c r="S660" s="410" t="str">
        <f t="shared" si="57"/>
        <v>Unclassified? Y/N Out of Order?</v>
      </c>
    </row>
    <row r="661" spans="6:19" x14ac:dyDescent="0.2">
      <c r="F661" s="410" t="b">
        <v>0</v>
      </c>
      <c r="G661" s="416" t="b">
        <f t="shared" si="58"/>
        <v>1</v>
      </c>
      <c r="H661" s="410" t="b">
        <v>0</v>
      </c>
      <c r="I661" s="410" t="b">
        <v>0</v>
      </c>
      <c r="K661" s="410" t="b">
        <v>0</v>
      </c>
      <c r="L661" s="410">
        <v>0</v>
      </c>
      <c r="M661" s="410" t="b">
        <v>0</v>
      </c>
      <c r="N661" s="410">
        <v>0</v>
      </c>
      <c r="O661" s="472" t="e">
        <f t="shared" si="55"/>
        <v>#DIV/0!</v>
      </c>
      <c r="P661" s="410">
        <f t="shared" si="59"/>
        <v>0</v>
      </c>
      <c r="Q661" s="410" t="e">
        <f t="shared" si="56"/>
        <v>#VALUE!</v>
      </c>
      <c r="R661" s="410">
        <v>1</v>
      </c>
      <c r="S661" s="410" t="str">
        <f t="shared" si="57"/>
        <v>Unclassified? Y/N Out of Order?</v>
      </c>
    </row>
    <row r="662" spans="6:19" x14ac:dyDescent="0.2">
      <c r="F662" s="410" t="b">
        <v>0</v>
      </c>
      <c r="G662" s="416" t="b">
        <f t="shared" si="58"/>
        <v>1</v>
      </c>
      <c r="H662" s="410" t="b">
        <v>0</v>
      </c>
      <c r="I662" s="410" t="b">
        <v>0</v>
      </c>
      <c r="K662" s="410" t="b">
        <v>0</v>
      </c>
      <c r="L662" s="410">
        <v>0</v>
      </c>
      <c r="M662" s="410" t="b">
        <v>0</v>
      </c>
      <c r="N662" s="410">
        <v>0</v>
      </c>
      <c r="O662" s="472" t="e">
        <f t="shared" si="55"/>
        <v>#DIV/0!</v>
      </c>
      <c r="P662" s="410">
        <f t="shared" si="59"/>
        <v>0</v>
      </c>
      <c r="Q662" s="410" t="e">
        <f t="shared" si="56"/>
        <v>#VALUE!</v>
      </c>
      <c r="R662" s="410">
        <v>1</v>
      </c>
      <c r="S662" s="410" t="str">
        <f t="shared" si="57"/>
        <v>Unclassified? Y/N Out of Order?</v>
      </c>
    </row>
    <row r="663" spans="6:19" x14ac:dyDescent="0.2">
      <c r="F663" s="410" t="b">
        <v>0</v>
      </c>
      <c r="G663" s="416" t="b">
        <f t="shared" si="58"/>
        <v>1</v>
      </c>
      <c r="H663" s="410" t="b">
        <v>0</v>
      </c>
      <c r="I663" s="410" t="b">
        <v>0</v>
      </c>
      <c r="K663" s="410" t="b">
        <v>0</v>
      </c>
      <c r="L663" s="410">
        <v>0</v>
      </c>
      <c r="M663" s="410" t="b">
        <v>0</v>
      </c>
      <c r="N663" s="410">
        <v>0</v>
      </c>
      <c r="O663" s="472" t="e">
        <f t="shared" si="55"/>
        <v>#DIV/0!</v>
      </c>
      <c r="P663" s="410">
        <f t="shared" si="59"/>
        <v>0</v>
      </c>
      <c r="Q663" s="410" t="e">
        <f t="shared" si="56"/>
        <v>#VALUE!</v>
      </c>
      <c r="R663" s="410">
        <v>1</v>
      </c>
      <c r="S663" s="410" t="str">
        <f t="shared" si="57"/>
        <v>Unclassified? Y/N Out of Order?</v>
      </c>
    </row>
    <row r="664" spans="6:19" x14ac:dyDescent="0.2">
      <c r="F664" s="410" t="b">
        <v>0</v>
      </c>
      <c r="G664" s="416" t="b">
        <f t="shared" si="58"/>
        <v>1</v>
      </c>
      <c r="H664" s="410" t="b">
        <v>0</v>
      </c>
      <c r="I664" s="410" t="b">
        <v>0</v>
      </c>
      <c r="K664" s="410" t="b">
        <v>0</v>
      </c>
      <c r="L664" s="410">
        <v>0</v>
      </c>
      <c r="M664" s="410" t="b">
        <v>0</v>
      </c>
      <c r="N664" s="410">
        <v>0</v>
      </c>
      <c r="O664" s="472" t="e">
        <f t="shared" si="55"/>
        <v>#DIV/0!</v>
      </c>
      <c r="P664" s="410">
        <f t="shared" si="59"/>
        <v>0</v>
      </c>
      <c r="Q664" s="410" t="e">
        <f t="shared" si="56"/>
        <v>#VALUE!</v>
      </c>
      <c r="R664" s="410">
        <v>1</v>
      </c>
      <c r="S664" s="410" t="str">
        <f t="shared" si="57"/>
        <v>Unclassified? Y/N Out of Order?</v>
      </c>
    </row>
    <row r="665" spans="6:19" x14ac:dyDescent="0.2">
      <c r="F665" s="410" t="b">
        <v>0</v>
      </c>
      <c r="G665" s="416" t="b">
        <f t="shared" si="58"/>
        <v>1</v>
      </c>
      <c r="H665" s="410" t="b">
        <v>0</v>
      </c>
      <c r="I665" s="410" t="b">
        <v>0</v>
      </c>
      <c r="K665" s="410" t="b">
        <v>0</v>
      </c>
      <c r="L665" s="410">
        <v>0</v>
      </c>
      <c r="M665" s="410" t="b">
        <v>0</v>
      </c>
      <c r="N665" s="410">
        <v>0</v>
      </c>
      <c r="O665" s="472" t="e">
        <f t="shared" si="55"/>
        <v>#DIV/0!</v>
      </c>
      <c r="P665" s="410">
        <f t="shared" si="59"/>
        <v>0</v>
      </c>
      <c r="Q665" s="410" t="e">
        <f t="shared" si="56"/>
        <v>#VALUE!</v>
      </c>
      <c r="R665" s="410">
        <v>1</v>
      </c>
      <c r="S665" s="410" t="str">
        <f t="shared" si="57"/>
        <v>Unclassified? Y/N Out of Order?</v>
      </c>
    </row>
    <row r="666" spans="6:19" x14ac:dyDescent="0.2">
      <c r="F666" s="410" t="b">
        <v>0</v>
      </c>
      <c r="G666" s="416" t="b">
        <f t="shared" si="58"/>
        <v>1</v>
      </c>
      <c r="H666" s="410" t="b">
        <v>0</v>
      </c>
      <c r="I666" s="410" t="b">
        <v>0</v>
      </c>
      <c r="K666" s="410" t="b">
        <v>0</v>
      </c>
      <c r="L666" s="410">
        <v>0</v>
      </c>
      <c r="M666" s="410" t="b">
        <v>0</v>
      </c>
      <c r="N666" s="410">
        <v>0</v>
      </c>
      <c r="O666" s="472" t="e">
        <f t="shared" si="55"/>
        <v>#DIV/0!</v>
      </c>
      <c r="P666" s="410">
        <f t="shared" si="59"/>
        <v>0</v>
      </c>
      <c r="Q666" s="410" t="e">
        <f t="shared" si="56"/>
        <v>#VALUE!</v>
      </c>
      <c r="R666" s="410">
        <v>1</v>
      </c>
      <c r="S666" s="410" t="str">
        <f t="shared" si="57"/>
        <v>Unclassified? Y/N Out of Order?</v>
      </c>
    </row>
    <row r="667" spans="6:19" x14ac:dyDescent="0.2">
      <c r="F667" s="410" t="b">
        <v>0</v>
      </c>
      <c r="G667" s="416" t="b">
        <f t="shared" si="58"/>
        <v>1</v>
      </c>
      <c r="H667" s="410" t="b">
        <v>0</v>
      </c>
      <c r="I667" s="410" t="b">
        <v>0</v>
      </c>
      <c r="K667" s="410" t="b">
        <v>0</v>
      </c>
      <c r="L667" s="410">
        <v>0</v>
      </c>
      <c r="M667" s="410" t="b">
        <v>0</v>
      </c>
      <c r="N667" s="410">
        <v>0</v>
      </c>
      <c r="O667" s="472" t="e">
        <f t="shared" si="55"/>
        <v>#DIV/0!</v>
      </c>
      <c r="P667" s="410">
        <f t="shared" si="59"/>
        <v>0</v>
      </c>
      <c r="Q667" s="410" t="e">
        <f t="shared" si="56"/>
        <v>#VALUE!</v>
      </c>
      <c r="R667" s="410">
        <v>1</v>
      </c>
      <c r="S667" s="410" t="str">
        <f t="shared" si="57"/>
        <v>Unclassified? Y/N Out of Order?</v>
      </c>
    </row>
    <row r="668" spans="6:19" x14ac:dyDescent="0.2">
      <c r="F668" s="410" t="b">
        <v>0</v>
      </c>
      <c r="G668" s="416" t="b">
        <f t="shared" si="58"/>
        <v>1</v>
      </c>
      <c r="H668" s="410" t="b">
        <v>0</v>
      </c>
      <c r="I668" s="410" t="b">
        <v>0</v>
      </c>
      <c r="K668" s="410" t="b">
        <v>0</v>
      </c>
      <c r="L668" s="410">
        <v>0</v>
      </c>
      <c r="M668" s="410" t="b">
        <v>0</v>
      </c>
      <c r="N668" s="410">
        <v>0</v>
      </c>
      <c r="O668" s="472" t="e">
        <f t="shared" si="55"/>
        <v>#DIV/0!</v>
      </c>
      <c r="P668" s="410">
        <f t="shared" si="59"/>
        <v>0</v>
      </c>
      <c r="Q668" s="410" t="e">
        <f t="shared" si="56"/>
        <v>#VALUE!</v>
      </c>
      <c r="R668" s="410">
        <v>1</v>
      </c>
      <c r="S668" s="410" t="str">
        <f t="shared" si="57"/>
        <v>Unclassified? Y/N Out of Order?</v>
      </c>
    </row>
    <row r="669" spans="6:19" x14ac:dyDescent="0.2">
      <c r="F669" s="410" t="b">
        <v>0</v>
      </c>
      <c r="G669" s="416" t="b">
        <f t="shared" si="58"/>
        <v>1</v>
      </c>
      <c r="H669" s="410" t="b">
        <v>0</v>
      </c>
      <c r="I669" s="410" t="b">
        <v>0</v>
      </c>
      <c r="K669" s="410" t="b">
        <v>0</v>
      </c>
      <c r="L669" s="410">
        <v>0</v>
      </c>
      <c r="M669" s="410" t="b">
        <v>0</v>
      </c>
      <c r="N669" s="410">
        <v>0</v>
      </c>
      <c r="O669" s="472" t="e">
        <f t="shared" si="55"/>
        <v>#DIV/0!</v>
      </c>
      <c r="P669" s="410">
        <f t="shared" si="59"/>
        <v>0</v>
      </c>
      <c r="Q669" s="410" t="e">
        <f t="shared" si="56"/>
        <v>#VALUE!</v>
      </c>
      <c r="R669" s="410">
        <v>1</v>
      </c>
      <c r="S669" s="410" t="str">
        <f t="shared" si="57"/>
        <v>Unclassified? Y/N Out of Order?</v>
      </c>
    </row>
    <row r="670" spans="6:19" x14ac:dyDescent="0.2">
      <c r="F670" s="410" t="b">
        <v>0</v>
      </c>
      <c r="G670" s="416" t="b">
        <f t="shared" si="58"/>
        <v>1</v>
      </c>
      <c r="H670" s="410" t="b">
        <v>0</v>
      </c>
      <c r="I670" s="410" t="b">
        <v>0</v>
      </c>
      <c r="K670" s="410" t="b">
        <v>0</v>
      </c>
      <c r="L670" s="410">
        <v>0</v>
      </c>
      <c r="M670" s="410" t="b">
        <v>0</v>
      </c>
      <c r="N670" s="410">
        <v>0</v>
      </c>
      <c r="O670" s="472" t="e">
        <f t="shared" si="55"/>
        <v>#DIV/0!</v>
      </c>
      <c r="P670" s="410">
        <f t="shared" si="59"/>
        <v>0</v>
      </c>
      <c r="Q670" s="410" t="e">
        <f t="shared" si="56"/>
        <v>#VALUE!</v>
      </c>
      <c r="R670" s="410">
        <v>1</v>
      </c>
      <c r="S670" s="410" t="str">
        <f t="shared" si="57"/>
        <v>Unclassified? Y/N Out of Order?</v>
      </c>
    </row>
    <row r="671" spans="6:19" x14ac:dyDescent="0.2">
      <c r="F671" s="410" t="b">
        <v>0</v>
      </c>
      <c r="G671" s="416" t="b">
        <f t="shared" si="58"/>
        <v>1</v>
      </c>
      <c r="H671" s="410" t="b">
        <v>0</v>
      </c>
      <c r="I671" s="410" t="b">
        <v>0</v>
      </c>
      <c r="K671" s="410" t="b">
        <v>0</v>
      </c>
      <c r="L671" s="410">
        <v>0</v>
      </c>
      <c r="M671" s="410" t="b">
        <v>0</v>
      </c>
      <c r="N671" s="410">
        <v>0</v>
      </c>
      <c r="O671" s="472" t="e">
        <f t="shared" si="55"/>
        <v>#DIV/0!</v>
      </c>
      <c r="P671" s="410">
        <f t="shared" si="59"/>
        <v>0</v>
      </c>
      <c r="Q671" s="410" t="e">
        <f t="shared" si="56"/>
        <v>#VALUE!</v>
      </c>
      <c r="R671" s="410">
        <v>1</v>
      </c>
      <c r="S671" s="410" t="str">
        <f t="shared" si="57"/>
        <v>Unclassified? Y/N Out of Order?</v>
      </c>
    </row>
    <row r="672" spans="6:19" x14ac:dyDescent="0.2">
      <c r="F672" s="410" t="b">
        <v>0</v>
      </c>
      <c r="G672" s="416" t="b">
        <f t="shared" si="58"/>
        <v>1</v>
      </c>
      <c r="H672" s="410" t="b">
        <v>0</v>
      </c>
      <c r="I672" s="410" t="b">
        <v>0</v>
      </c>
      <c r="K672" s="410" t="b">
        <v>0</v>
      </c>
      <c r="L672" s="410">
        <v>0</v>
      </c>
      <c r="M672" s="410" t="b">
        <v>0</v>
      </c>
      <c r="N672" s="410">
        <v>0</v>
      </c>
      <c r="O672" s="472" t="e">
        <f t="shared" si="55"/>
        <v>#DIV/0!</v>
      </c>
      <c r="P672" s="410">
        <f t="shared" si="59"/>
        <v>0</v>
      </c>
      <c r="Q672" s="410" t="e">
        <f t="shared" si="56"/>
        <v>#VALUE!</v>
      </c>
      <c r="R672" s="410">
        <v>1</v>
      </c>
      <c r="S672" s="410" t="str">
        <f t="shared" si="57"/>
        <v>Unclassified? Y/N Out of Order?</v>
      </c>
    </row>
    <row r="673" spans="6:19" x14ac:dyDescent="0.2">
      <c r="F673" s="410" t="b">
        <v>0</v>
      </c>
      <c r="G673" s="416" t="b">
        <f t="shared" si="58"/>
        <v>1</v>
      </c>
      <c r="H673" s="410" t="b">
        <v>0</v>
      </c>
      <c r="I673" s="410" t="b">
        <v>0</v>
      </c>
      <c r="K673" s="410" t="b">
        <v>0</v>
      </c>
      <c r="L673" s="410">
        <v>0</v>
      </c>
      <c r="M673" s="410" t="b">
        <v>0</v>
      </c>
      <c r="N673" s="410">
        <v>0</v>
      </c>
      <c r="O673" s="472" t="e">
        <f t="shared" si="55"/>
        <v>#DIV/0!</v>
      </c>
      <c r="P673" s="410">
        <f t="shared" si="59"/>
        <v>0</v>
      </c>
      <c r="Q673" s="410" t="e">
        <f t="shared" si="56"/>
        <v>#VALUE!</v>
      </c>
      <c r="R673" s="410">
        <v>1</v>
      </c>
      <c r="S673" s="410" t="str">
        <f t="shared" si="57"/>
        <v>Unclassified? Y/N Out of Order?</v>
      </c>
    </row>
    <row r="674" spans="6:19" x14ac:dyDescent="0.2">
      <c r="F674" s="410" t="b">
        <v>0</v>
      </c>
      <c r="G674" s="416" t="b">
        <f t="shared" si="58"/>
        <v>1</v>
      </c>
      <c r="H674" s="410" t="b">
        <v>0</v>
      </c>
      <c r="I674" s="410" t="b">
        <v>0</v>
      </c>
      <c r="K674" s="410" t="b">
        <v>0</v>
      </c>
      <c r="L674" s="410">
        <v>0</v>
      </c>
      <c r="M674" s="410" t="b">
        <v>0</v>
      </c>
      <c r="N674" s="410">
        <v>0</v>
      </c>
      <c r="O674" s="472" t="e">
        <f t="shared" si="55"/>
        <v>#DIV/0!</v>
      </c>
      <c r="P674" s="410">
        <f t="shared" si="59"/>
        <v>0</v>
      </c>
      <c r="Q674" s="410" t="e">
        <f t="shared" si="56"/>
        <v>#VALUE!</v>
      </c>
      <c r="R674" s="410">
        <v>1</v>
      </c>
      <c r="S674" s="410" t="str">
        <f t="shared" si="57"/>
        <v>Unclassified? Y/N Out of Order?</v>
      </c>
    </row>
    <row r="675" spans="6:19" x14ac:dyDescent="0.2">
      <c r="F675" s="410" t="b">
        <v>0</v>
      </c>
      <c r="G675" s="416" t="b">
        <f t="shared" si="58"/>
        <v>1</v>
      </c>
      <c r="H675" s="410" t="b">
        <v>0</v>
      </c>
      <c r="I675" s="410" t="b">
        <v>0</v>
      </c>
      <c r="K675" s="410" t="b">
        <v>0</v>
      </c>
      <c r="L675" s="410">
        <v>0</v>
      </c>
      <c r="M675" s="410" t="b">
        <v>0</v>
      </c>
      <c r="N675" s="410">
        <v>0</v>
      </c>
      <c r="O675" s="472" t="e">
        <f t="shared" si="55"/>
        <v>#DIV/0!</v>
      </c>
      <c r="P675" s="410">
        <f t="shared" si="59"/>
        <v>0</v>
      </c>
      <c r="Q675" s="410" t="e">
        <f t="shared" si="56"/>
        <v>#VALUE!</v>
      </c>
      <c r="R675" s="410">
        <v>1</v>
      </c>
      <c r="S675" s="410" t="str">
        <f t="shared" si="57"/>
        <v>Unclassified? Y/N Out of Order?</v>
      </c>
    </row>
    <row r="676" spans="6:19" x14ac:dyDescent="0.2">
      <c r="F676" s="410" t="b">
        <v>0</v>
      </c>
      <c r="G676" s="416" t="b">
        <f t="shared" si="58"/>
        <v>1</v>
      </c>
      <c r="H676" s="410" t="b">
        <v>0</v>
      </c>
      <c r="I676" s="410" t="b">
        <v>0</v>
      </c>
      <c r="K676" s="410" t="b">
        <v>0</v>
      </c>
      <c r="L676" s="410">
        <v>0</v>
      </c>
      <c r="M676" s="410" t="b">
        <v>0</v>
      </c>
      <c r="N676" s="410">
        <v>0</v>
      </c>
      <c r="O676" s="472" t="e">
        <f t="shared" si="55"/>
        <v>#DIV/0!</v>
      </c>
      <c r="P676" s="410">
        <f t="shared" si="59"/>
        <v>0</v>
      </c>
      <c r="Q676" s="410" t="e">
        <f t="shared" si="56"/>
        <v>#VALUE!</v>
      </c>
      <c r="R676" s="410">
        <v>1</v>
      </c>
      <c r="S676" s="410" t="str">
        <f t="shared" si="57"/>
        <v>Unclassified? Y/N Out of Order?</v>
      </c>
    </row>
    <row r="677" spans="6:19" x14ac:dyDescent="0.2">
      <c r="F677" s="410" t="b">
        <v>0</v>
      </c>
      <c r="G677" s="416" t="b">
        <f t="shared" si="58"/>
        <v>1</v>
      </c>
      <c r="H677" s="410" t="b">
        <v>0</v>
      </c>
      <c r="I677" s="410" t="b">
        <v>0</v>
      </c>
      <c r="K677" s="410" t="b">
        <v>0</v>
      </c>
      <c r="L677" s="410">
        <v>0</v>
      </c>
      <c r="M677" s="410" t="b">
        <v>0</v>
      </c>
      <c r="N677" s="410">
        <v>0</v>
      </c>
      <c r="O677" s="472" t="e">
        <f t="shared" si="55"/>
        <v>#DIV/0!</v>
      </c>
      <c r="P677" s="410">
        <f t="shared" si="59"/>
        <v>0</v>
      </c>
      <c r="Q677" s="410" t="e">
        <f t="shared" si="56"/>
        <v>#VALUE!</v>
      </c>
      <c r="R677" s="410">
        <v>1</v>
      </c>
      <c r="S677" s="410" t="str">
        <f t="shared" si="57"/>
        <v>Unclassified? Y/N Out of Order?</v>
      </c>
    </row>
    <row r="678" spans="6:19" x14ac:dyDescent="0.2">
      <c r="F678" s="410" t="b">
        <v>0</v>
      </c>
      <c r="G678" s="416" t="b">
        <f t="shared" si="58"/>
        <v>1</v>
      </c>
      <c r="H678" s="410" t="b">
        <v>0</v>
      </c>
      <c r="I678" s="410" t="b">
        <v>0</v>
      </c>
      <c r="K678" s="410" t="b">
        <v>0</v>
      </c>
      <c r="L678" s="410">
        <v>0</v>
      </c>
      <c r="M678" s="410" t="b">
        <v>0</v>
      </c>
      <c r="N678" s="410">
        <v>0</v>
      </c>
      <c r="O678" s="472" t="e">
        <f t="shared" si="55"/>
        <v>#DIV/0!</v>
      </c>
      <c r="P678" s="410">
        <f t="shared" si="59"/>
        <v>0</v>
      </c>
      <c r="Q678" s="410" t="e">
        <f t="shared" si="56"/>
        <v>#VALUE!</v>
      </c>
      <c r="R678" s="410">
        <v>1</v>
      </c>
      <c r="S678" s="410" t="str">
        <f t="shared" si="57"/>
        <v>Unclassified? Y/N Out of Order?</v>
      </c>
    </row>
    <row r="679" spans="6:19" x14ac:dyDescent="0.2">
      <c r="F679" s="410" t="b">
        <v>0</v>
      </c>
      <c r="G679" s="416" t="b">
        <f t="shared" si="58"/>
        <v>1</v>
      </c>
      <c r="H679" s="410" t="b">
        <v>0</v>
      </c>
      <c r="I679" s="410" t="b">
        <v>0</v>
      </c>
      <c r="K679" s="410" t="b">
        <v>0</v>
      </c>
      <c r="L679" s="410">
        <v>0</v>
      </c>
      <c r="M679" s="410" t="b">
        <v>0</v>
      </c>
      <c r="N679" s="410">
        <v>0</v>
      </c>
      <c r="O679" s="472" t="e">
        <f t="shared" si="55"/>
        <v>#DIV/0!</v>
      </c>
      <c r="P679" s="410">
        <f t="shared" si="59"/>
        <v>0</v>
      </c>
      <c r="Q679" s="410" t="e">
        <f t="shared" si="56"/>
        <v>#VALUE!</v>
      </c>
      <c r="R679" s="410">
        <v>1</v>
      </c>
      <c r="S679" s="410" t="str">
        <f t="shared" si="57"/>
        <v>Unclassified? Y/N Out of Order?</v>
      </c>
    </row>
    <row r="680" spans="6:19" x14ac:dyDescent="0.2">
      <c r="F680" s="410" t="b">
        <v>0</v>
      </c>
      <c r="G680" s="416" t="b">
        <f t="shared" si="58"/>
        <v>1</v>
      </c>
      <c r="H680" s="410" t="b">
        <v>0</v>
      </c>
      <c r="I680" s="410" t="b">
        <v>0</v>
      </c>
      <c r="K680" s="410" t="b">
        <v>0</v>
      </c>
      <c r="L680" s="410">
        <v>0</v>
      </c>
      <c r="M680" s="410" t="b">
        <v>0</v>
      </c>
      <c r="N680" s="410">
        <v>0</v>
      </c>
      <c r="O680" s="472" t="e">
        <f t="shared" si="55"/>
        <v>#DIV/0!</v>
      </c>
      <c r="P680" s="410">
        <f t="shared" si="59"/>
        <v>0</v>
      </c>
      <c r="Q680" s="410" t="e">
        <f t="shared" si="56"/>
        <v>#VALUE!</v>
      </c>
      <c r="R680" s="410">
        <v>1</v>
      </c>
      <c r="S680" s="410" t="str">
        <f t="shared" si="57"/>
        <v>Unclassified? Y/N Out of Order?</v>
      </c>
    </row>
    <row r="681" spans="6:19" x14ac:dyDescent="0.2">
      <c r="F681" s="410" t="b">
        <v>0</v>
      </c>
      <c r="G681" s="416" t="b">
        <f t="shared" si="58"/>
        <v>1</v>
      </c>
      <c r="H681" s="410" t="b">
        <v>0</v>
      </c>
      <c r="I681" s="410" t="b">
        <v>0</v>
      </c>
      <c r="K681" s="410" t="b">
        <v>0</v>
      </c>
      <c r="L681" s="410">
        <v>0</v>
      </c>
      <c r="M681" s="410" t="b">
        <v>0</v>
      </c>
      <c r="N681" s="410">
        <v>0</v>
      </c>
      <c r="O681" s="472" t="e">
        <f t="shared" si="55"/>
        <v>#DIV/0!</v>
      </c>
      <c r="P681" s="410">
        <f t="shared" si="59"/>
        <v>0</v>
      </c>
      <c r="Q681" s="410" t="e">
        <f t="shared" si="56"/>
        <v>#VALUE!</v>
      </c>
      <c r="R681" s="410">
        <v>1</v>
      </c>
      <c r="S681" s="410" t="str">
        <f t="shared" si="57"/>
        <v>Unclassified? Y/N Out of Order?</v>
      </c>
    </row>
    <row r="682" spans="6:19" x14ac:dyDescent="0.2">
      <c r="F682" s="410" t="b">
        <v>0</v>
      </c>
      <c r="G682" s="416" t="b">
        <f t="shared" si="58"/>
        <v>1</v>
      </c>
      <c r="H682" s="410" t="b">
        <v>0</v>
      </c>
      <c r="I682" s="410" t="b">
        <v>0</v>
      </c>
      <c r="K682" s="410" t="b">
        <v>0</v>
      </c>
      <c r="L682" s="410">
        <v>0</v>
      </c>
      <c r="M682" s="410" t="b">
        <v>0</v>
      </c>
      <c r="N682" s="410">
        <v>0</v>
      </c>
      <c r="O682" s="472" t="e">
        <f t="shared" si="55"/>
        <v>#DIV/0!</v>
      </c>
      <c r="P682" s="410">
        <f t="shared" si="59"/>
        <v>0</v>
      </c>
      <c r="Q682" s="410" t="e">
        <f t="shared" si="56"/>
        <v>#VALUE!</v>
      </c>
      <c r="R682" s="410">
        <v>1</v>
      </c>
      <c r="S682" s="410" t="str">
        <f t="shared" si="57"/>
        <v>Unclassified? Y/N Out of Order?</v>
      </c>
    </row>
    <row r="683" spans="6:19" x14ac:dyDescent="0.2">
      <c r="F683" s="410" t="b">
        <v>0</v>
      </c>
      <c r="G683" s="416" t="b">
        <f t="shared" si="58"/>
        <v>1</v>
      </c>
      <c r="H683" s="410" t="b">
        <v>0</v>
      </c>
      <c r="I683" s="410" t="b">
        <v>0</v>
      </c>
      <c r="K683" s="410" t="b">
        <v>0</v>
      </c>
      <c r="L683" s="410">
        <v>0</v>
      </c>
      <c r="M683" s="410" t="b">
        <v>0</v>
      </c>
      <c r="N683" s="410">
        <v>0</v>
      </c>
      <c r="O683" s="472" t="e">
        <f t="shared" si="55"/>
        <v>#DIV/0!</v>
      </c>
      <c r="P683" s="410">
        <f t="shared" si="59"/>
        <v>0</v>
      </c>
      <c r="Q683" s="410" t="e">
        <f t="shared" si="56"/>
        <v>#VALUE!</v>
      </c>
      <c r="R683" s="410">
        <v>1</v>
      </c>
      <c r="S683" s="410" t="str">
        <f t="shared" si="57"/>
        <v>Unclassified? Y/N Out of Order?</v>
      </c>
    </row>
    <row r="684" spans="6:19" x14ac:dyDescent="0.2">
      <c r="F684" s="410" t="b">
        <v>0</v>
      </c>
      <c r="G684" s="416" t="b">
        <f t="shared" si="58"/>
        <v>1</v>
      </c>
      <c r="H684" s="410" t="b">
        <v>0</v>
      </c>
      <c r="I684" s="410" t="b">
        <v>0</v>
      </c>
      <c r="K684" s="410" t="b">
        <v>0</v>
      </c>
      <c r="L684" s="410">
        <v>0</v>
      </c>
      <c r="M684" s="410" t="b">
        <v>0</v>
      </c>
      <c r="N684" s="410">
        <v>0</v>
      </c>
      <c r="O684" s="472" t="e">
        <f t="shared" si="55"/>
        <v>#DIV/0!</v>
      </c>
      <c r="P684" s="410">
        <f t="shared" si="59"/>
        <v>0</v>
      </c>
      <c r="Q684" s="410" t="e">
        <f t="shared" si="56"/>
        <v>#VALUE!</v>
      </c>
      <c r="R684" s="410">
        <v>1</v>
      </c>
      <c r="S684" s="410" t="str">
        <f t="shared" si="57"/>
        <v>Unclassified? Y/N Out of Order?</v>
      </c>
    </row>
    <row r="685" spans="6:19" x14ac:dyDescent="0.2">
      <c r="F685" s="410" t="b">
        <v>0</v>
      </c>
      <c r="G685" s="416" t="b">
        <f t="shared" si="58"/>
        <v>1</v>
      </c>
      <c r="H685" s="410" t="b">
        <v>0</v>
      </c>
      <c r="I685" s="410" t="b">
        <v>0</v>
      </c>
      <c r="K685" s="410" t="b">
        <v>0</v>
      </c>
      <c r="L685" s="410">
        <v>0</v>
      </c>
      <c r="M685" s="410" t="b">
        <v>0</v>
      </c>
      <c r="N685" s="410">
        <v>0</v>
      </c>
      <c r="O685" s="472" t="e">
        <f t="shared" si="55"/>
        <v>#DIV/0!</v>
      </c>
      <c r="P685" s="410">
        <f t="shared" si="59"/>
        <v>0</v>
      </c>
      <c r="Q685" s="410" t="e">
        <f t="shared" si="56"/>
        <v>#VALUE!</v>
      </c>
      <c r="R685" s="410">
        <v>1</v>
      </c>
      <c r="S685" s="410" t="str">
        <f t="shared" si="57"/>
        <v>Unclassified? Y/N Out of Order?</v>
      </c>
    </row>
    <row r="686" spans="6:19" x14ac:dyDescent="0.2">
      <c r="F686" s="410" t="b">
        <v>0</v>
      </c>
      <c r="G686" s="416" t="b">
        <f t="shared" si="58"/>
        <v>1</v>
      </c>
      <c r="H686" s="410" t="b">
        <v>0</v>
      </c>
      <c r="I686" s="410" t="b">
        <v>0</v>
      </c>
      <c r="K686" s="410" t="b">
        <v>0</v>
      </c>
      <c r="L686" s="410">
        <v>0</v>
      </c>
      <c r="M686" s="410" t="b">
        <v>0</v>
      </c>
      <c r="N686" s="410">
        <v>0</v>
      </c>
      <c r="O686" s="472" t="e">
        <f t="shared" si="55"/>
        <v>#DIV/0!</v>
      </c>
      <c r="P686" s="410">
        <f t="shared" si="59"/>
        <v>0</v>
      </c>
      <c r="Q686" s="410" t="e">
        <f t="shared" si="56"/>
        <v>#VALUE!</v>
      </c>
      <c r="R686" s="410">
        <v>1</v>
      </c>
      <c r="S686" s="410" t="str">
        <f t="shared" si="57"/>
        <v>Unclassified? Y/N Out of Order?</v>
      </c>
    </row>
    <row r="687" spans="6:19" x14ac:dyDescent="0.2">
      <c r="F687" s="410" t="b">
        <v>0</v>
      </c>
      <c r="G687" s="416" t="b">
        <f t="shared" si="58"/>
        <v>1</v>
      </c>
      <c r="H687" s="410" t="b">
        <v>0</v>
      </c>
      <c r="I687" s="410" t="b">
        <v>0</v>
      </c>
      <c r="K687" s="410" t="b">
        <v>0</v>
      </c>
      <c r="L687" s="410">
        <v>0</v>
      </c>
      <c r="M687" s="410" t="b">
        <v>0</v>
      </c>
      <c r="N687" s="410">
        <v>0</v>
      </c>
      <c r="O687" s="472" t="e">
        <f t="shared" si="55"/>
        <v>#DIV/0!</v>
      </c>
      <c r="P687" s="410">
        <f t="shared" si="59"/>
        <v>0</v>
      </c>
      <c r="Q687" s="410" t="e">
        <f t="shared" si="56"/>
        <v>#VALUE!</v>
      </c>
      <c r="R687" s="410">
        <v>1</v>
      </c>
      <c r="S687" s="410" t="str">
        <f t="shared" si="57"/>
        <v>Unclassified? Y/N Out of Order?</v>
      </c>
    </row>
    <row r="688" spans="6:19" x14ac:dyDescent="0.2">
      <c r="F688" s="410" t="b">
        <v>0</v>
      </c>
      <c r="G688" s="416" t="b">
        <f t="shared" si="58"/>
        <v>1</v>
      </c>
      <c r="H688" s="410" t="b">
        <v>0</v>
      </c>
      <c r="I688" s="410" t="b">
        <v>0</v>
      </c>
      <c r="K688" s="410" t="b">
        <v>0</v>
      </c>
      <c r="L688" s="410">
        <v>0</v>
      </c>
      <c r="M688" s="410" t="b">
        <v>0</v>
      </c>
      <c r="N688" s="410">
        <v>0</v>
      </c>
      <c r="O688" s="472" t="e">
        <f t="shared" si="55"/>
        <v>#DIV/0!</v>
      </c>
      <c r="P688" s="410">
        <f t="shared" si="59"/>
        <v>0</v>
      </c>
      <c r="Q688" s="410" t="e">
        <f t="shared" si="56"/>
        <v>#VALUE!</v>
      </c>
      <c r="R688" s="410">
        <v>1</v>
      </c>
      <c r="S688" s="410" t="str">
        <f t="shared" si="57"/>
        <v>Unclassified? Y/N Out of Order?</v>
      </c>
    </row>
    <row r="689" spans="6:19" x14ac:dyDescent="0.2">
      <c r="F689" s="410" t="b">
        <v>0</v>
      </c>
      <c r="G689" s="416" t="b">
        <f t="shared" si="58"/>
        <v>1</v>
      </c>
      <c r="H689" s="410" t="b">
        <v>0</v>
      </c>
      <c r="I689" s="410" t="b">
        <v>0</v>
      </c>
      <c r="K689" s="410" t="b">
        <v>0</v>
      </c>
      <c r="L689" s="410">
        <v>0</v>
      </c>
      <c r="M689" s="410" t="b">
        <v>0</v>
      </c>
      <c r="N689" s="410">
        <v>0</v>
      </c>
      <c r="O689" s="472" t="e">
        <f t="shared" si="55"/>
        <v>#DIV/0!</v>
      </c>
      <c r="P689" s="410">
        <f t="shared" si="59"/>
        <v>0</v>
      </c>
      <c r="Q689" s="410" t="e">
        <f t="shared" si="56"/>
        <v>#VALUE!</v>
      </c>
      <c r="R689" s="410">
        <v>1</v>
      </c>
      <c r="S689" s="410" t="str">
        <f t="shared" si="57"/>
        <v>Unclassified? Y/N Out of Order?</v>
      </c>
    </row>
    <row r="690" spans="6:19" x14ac:dyDescent="0.2">
      <c r="F690" s="410" t="b">
        <v>0</v>
      </c>
      <c r="G690" s="416" t="b">
        <f t="shared" si="58"/>
        <v>1</v>
      </c>
      <c r="H690" s="410" t="b">
        <v>0</v>
      </c>
      <c r="I690" s="410" t="b">
        <v>0</v>
      </c>
      <c r="K690" s="410" t="b">
        <v>0</v>
      </c>
      <c r="L690" s="410">
        <v>0</v>
      </c>
      <c r="M690" s="410" t="b">
        <v>0</v>
      </c>
      <c r="N690" s="410">
        <v>0</v>
      </c>
      <c r="O690" s="472" t="e">
        <f t="shared" si="55"/>
        <v>#DIV/0!</v>
      </c>
      <c r="P690" s="410">
        <f t="shared" si="59"/>
        <v>0</v>
      </c>
      <c r="Q690" s="410" t="e">
        <f t="shared" si="56"/>
        <v>#VALUE!</v>
      </c>
      <c r="R690" s="410">
        <v>1</v>
      </c>
      <c r="S690" s="410" t="str">
        <f t="shared" si="57"/>
        <v>Unclassified? Y/N Out of Order?</v>
      </c>
    </row>
    <row r="691" spans="6:19" x14ac:dyDescent="0.2">
      <c r="F691" s="410" t="b">
        <v>0</v>
      </c>
      <c r="G691" s="416" t="b">
        <f t="shared" si="58"/>
        <v>1</v>
      </c>
      <c r="H691" s="410" t="b">
        <v>0</v>
      </c>
      <c r="I691" s="410" t="b">
        <v>0</v>
      </c>
      <c r="K691" s="410" t="b">
        <v>0</v>
      </c>
      <c r="L691" s="410">
        <v>0</v>
      </c>
      <c r="M691" s="410" t="b">
        <v>0</v>
      </c>
      <c r="N691" s="410">
        <v>0</v>
      </c>
      <c r="O691" s="472" t="e">
        <f t="shared" si="55"/>
        <v>#DIV/0!</v>
      </c>
      <c r="P691" s="410">
        <f t="shared" si="59"/>
        <v>0</v>
      </c>
      <c r="Q691" s="410" t="e">
        <f t="shared" si="56"/>
        <v>#VALUE!</v>
      </c>
      <c r="R691" s="410">
        <v>1</v>
      </c>
      <c r="S691" s="410" t="str">
        <f t="shared" si="57"/>
        <v>Unclassified? Y/N Out of Order?</v>
      </c>
    </row>
    <row r="692" spans="6:19" x14ac:dyDescent="0.2">
      <c r="F692" s="410" t="b">
        <v>0</v>
      </c>
      <c r="G692" s="416" t="b">
        <f t="shared" si="58"/>
        <v>1</v>
      </c>
      <c r="H692" s="410" t="b">
        <v>0</v>
      </c>
      <c r="I692" s="410" t="b">
        <v>0</v>
      </c>
      <c r="K692" s="410" t="b">
        <v>0</v>
      </c>
      <c r="L692" s="410">
        <v>0</v>
      </c>
      <c r="M692" s="410" t="b">
        <v>0</v>
      </c>
      <c r="N692" s="410">
        <v>0</v>
      </c>
      <c r="O692" s="472" t="e">
        <f t="shared" si="55"/>
        <v>#DIV/0!</v>
      </c>
      <c r="P692" s="410">
        <f t="shared" si="59"/>
        <v>0</v>
      </c>
      <c r="Q692" s="410" t="e">
        <f t="shared" si="56"/>
        <v>#VALUE!</v>
      </c>
      <c r="R692" s="410">
        <v>1</v>
      </c>
      <c r="S692" s="410" t="str">
        <f t="shared" si="57"/>
        <v>Unclassified? Y/N Out of Order?</v>
      </c>
    </row>
    <row r="693" spans="6:19" x14ac:dyDescent="0.2">
      <c r="F693" s="410" t="b">
        <v>0</v>
      </c>
      <c r="G693" s="416" t="b">
        <f t="shared" si="58"/>
        <v>1</v>
      </c>
      <c r="H693" s="410" t="b">
        <v>0</v>
      </c>
      <c r="I693" s="410" t="b">
        <v>0</v>
      </c>
      <c r="K693" s="410" t="b">
        <v>0</v>
      </c>
      <c r="L693" s="410">
        <v>0</v>
      </c>
      <c r="M693" s="410" t="b">
        <v>0</v>
      </c>
      <c r="N693" s="410">
        <v>0</v>
      </c>
      <c r="O693" s="472" t="e">
        <f t="shared" si="55"/>
        <v>#DIV/0!</v>
      </c>
      <c r="P693" s="410">
        <f t="shared" si="59"/>
        <v>0</v>
      </c>
      <c r="Q693" s="410" t="e">
        <f t="shared" si="56"/>
        <v>#VALUE!</v>
      </c>
      <c r="R693" s="410">
        <v>1</v>
      </c>
      <c r="S693" s="410" t="str">
        <f t="shared" si="57"/>
        <v>Unclassified? Y/N Out of Order?</v>
      </c>
    </row>
    <row r="694" spans="6:19" x14ac:dyDescent="0.2">
      <c r="F694" s="410" t="b">
        <v>0</v>
      </c>
      <c r="G694" s="416" t="b">
        <f t="shared" si="58"/>
        <v>1</v>
      </c>
      <c r="H694" s="410" t="b">
        <v>0</v>
      </c>
      <c r="I694" s="410" t="b">
        <v>0</v>
      </c>
      <c r="K694" s="410" t="b">
        <v>0</v>
      </c>
      <c r="L694" s="410">
        <v>0</v>
      </c>
      <c r="M694" s="410" t="b">
        <v>0</v>
      </c>
      <c r="N694" s="410">
        <v>0</v>
      </c>
      <c r="O694" s="472" t="e">
        <f t="shared" si="55"/>
        <v>#DIV/0!</v>
      </c>
      <c r="P694" s="410">
        <f t="shared" si="59"/>
        <v>0</v>
      </c>
      <c r="Q694" s="410" t="e">
        <f t="shared" si="56"/>
        <v>#VALUE!</v>
      </c>
      <c r="R694" s="410">
        <v>1</v>
      </c>
      <c r="S694" s="410" t="str">
        <f t="shared" si="57"/>
        <v>Unclassified? Y/N Out of Order?</v>
      </c>
    </row>
    <row r="695" spans="6:19" x14ac:dyDescent="0.2">
      <c r="F695" s="410" t="b">
        <v>0</v>
      </c>
      <c r="G695" s="416" t="b">
        <f t="shared" si="58"/>
        <v>1</v>
      </c>
      <c r="H695" s="410" t="b">
        <v>0</v>
      </c>
      <c r="I695" s="410" t="b">
        <v>0</v>
      </c>
      <c r="K695" s="410" t="b">
        <v>0</v>
      </c>
      <c r="L695" s="410">
        <v>0</v>
      </c>
      <c r="M695" s="410" t="b">
        <v>0</v>
      </c>
      <c r="N695" s="410">
        <v>0</v>
      </c>
      <c r="O695" s="472" t="e">
        <f t="shared" si="55"/>
        <v>#DIV/0!</v>
      </c>
      <c r="P695" s="410">
        <f t="shared" si="59"/>
        <v>0</v>
      </c>
      <c r="Q695" s="410" t="e">
        <f t="shared" si="56"/>
        <v>#VALUE!</v>
      </c>
      <c r="R695" s="410">
        <v>1</v>
      </c>
      <c r="S695" s="410" t="str">
        <f t="shared" si="57"/>
        <v>Unclassified? Y/N Out of Order?</v>
      </c>
    </row>
    <row r="696" spans="6:19" x14ac:dyDescent="0.2">
      <c r="F696" s="410" t="b">
        <v>0</v>
      </c>
      <c r="G696" s="416" t="b">
        <f t="shared" si="58"/>
        <v>1</v>
      </c>
      <c r="H696" s="410" t="b">
        <v>0</v>
      </c>
      <c r="I696" s="410" t="b">
        <v>0</v>
      </c>
      <c r="K696" s="410" t="b">
        <v>0</v>
      </c>
      <c r="L696" s="410">
        <v>0</v>
      </c>
      <c r="M696" s="410" t="b">
        <v>0</v>
      </c>
      <c r="N696" s="410">
        <v>0</v>
      </c>
      <c r="O696" s="472" t="e">
        <f t="shared" si="55"/>
        <v>#DIV/0!</v>
      </c>
      <c r="P696" s="410">
        <f t="shared" si="59"/>
        <v>0</v>
      </c>
      <c r="Q696" s="410" t="e">
        <f t="shared" si="56"/>
        <v>#VALUE!</v>
      </c>
      <c r="R696" s="410">
        <v>1</v>
      </c>
      <c r="S696" s="410" t="str">
        <f t="shared" si="57"/>
        <v>Unclassified? Y/N Out of Order?</v>
      </c>
    </row>
    <row r="697" spans="6:19" x14ac:dyDescent="0.2">
      <c r="F697" s="410" t="b">
        <v>0</v>
      </c>
      <c r="G697" s="416" t="b">
        <f t="shared" si="58"/>
        <v>1</v>
      </c>
      <c r="H697" s="410" t="b">
        <v>0</v>
      </c>
      <c r="I697" s="410" t="b">
        <v>0</v>
      </c>
      <c r="K697" s="410" t="b">
        <v>0</v>
      </c>
      <c r="L697" s="410">
        <v>0</v>
      </c>
      <c r="M697" s="410" t="b">
        <v>0</v>
      </c>
      <c r="N697" s="410">
        <v>0</v>
      </c>
      <c r="O697" s="472" t="e">
        <f t="shared" si="55"/>
        <v>#DIV/0!</v>
      </c>
      <c r="P697" s="410">
        <f t="shared" si="59"/>
        <v>0</v>
      </c>
      <c r="Q697" s="410" t="e">
        <f t="shared" si="56"/>
        <v>#VALUE!</v>
      </c>
      <c r="R697" s="410">
        <v>1</v>
      </c>
      <c r="S697" s="410" t="str">
        <f t="shared" si="57"/>
        <v>Unclassified? Y/N Out of Order?</v>
      </c>
    </row>
    <row r="698" spans="6:19" x14ac:dyDescent="0.2">
      <c r="F698" s="410" t="b">
        <v>0</v>
      </c>
      <c r="G698" s="416" t="b">
        <f t="shared" si="58"/>
        <v>1</v>
      </c>
      <c r="H698" s="410" t="b">
        <v>0</v>
      </c>
      <c r="I698" s="410" t="b">
        <v>0</v>
      </c>
      <c r="K698" s="410" t="b">
        <v>0</v>
      </c>
      <c r="L698" s="410">
        <v>0</v>
      </c>
      <c r="M698" s="410" t="b">
        <v>0</v>
      </c>
      <c r="N698" s="410">
        <v>0</v>
      </c>
      <c r="O698" s="472" t="e">
        <f t="shared" si="55"/>
        <v>#DIV/0!</v>
      </c>
      <c r="P698" s="410">
        <f t="shared" si="59"/>
        <v>0</v>
      </c>
      <c r="Q698" s="410" t="e">
        <f t="shared" si="56"/>
        <v>#VALUE!</v>
      </c>
      <c r="R698" s="410">
        <v>1</v>
      </c>
      <c r="S698" s="410" t="str">
        <f t="shared" si="57"/>
        <v>Unclassified? Y/N Out of Order?</v>
      </c>
    </row>
    <row r="699" spans="6:19" x14ac:dyDescent="0.2">
      <c r="F699" s="410" t="b">
        <v>0</v>
      </c>
      <c r="G699" s="416" t="b">
        <f t="shared" si="58"/>
        <v>1</v>
      </c>
      <c r="H699" s="410" t="b">
        <v>0</v>
      </c>
      <c r="I699" s="410" t="b">
        <v>0</v>
      </c>
      <c r="K699" s="410" t="b">
        <v>0</v>
      </c>
      <c r="L699" s="410">
        <v>0</v>
      </c>
      <c r="M699" s="410" t="b">
        <v>0</v>
      </c>
      <c r="N699" s="410">
        <v>0</v>
      </c>
      <c r="O699" s="472" t="e">
        <f t="shared" si="55"/>
        <v>#DIV/0!</v>
      </c>
      <c r="P699" s="410">
        <f t="shared" si="59"/>
        <v>0</v>
      </c>
      <c r="Q699" s="410" t="e">
        <f t="shared" si="56"/>
        <v>#VALUE!</v>
      </c>
      <c r="R699" s="410">
        <v>1</v>
      </c>
      <c r="S699" s="410" t="str">
        <f t="shared" si="57"/>
        <v>Unclassified? Y/N Out of Order?</v>
      </c>
    </row>
    <row r="700" spans="6:19" x14ac:dyDescent="0.2">
      <c r="F700" s="410" t="b">
        <v>0</v>
      </c>
      <c r="G700" s="416" t="b">
        <f t="shared" si="58"/>
        <v>1</v>
      </c>
      <c r="H700" s="410" t="b">
        <v>0</v>
      </c>
      <c r="I700" s="410" t="b">
        <v>0</v>
      </c>
      <c r="K700" s="410" t="b">
        <v>0</v>
      </c>
      <c r="L700" s="410">
        <v>0</v>
      </c>
      <c r="M700" s="410" t="b">
        <v>0</v>
      </c>
      <c r="N700" s="410">
        <v>0</v>
      </c>
      <c r="O700" s="472" t="e">
        <f t="shared" si="55"/>
        <v>#DIV/0!</v>
      </c>
      <c r="P700" s="410">
        <f t="shared" si="59"/>
        <v>0</v>
      </c>
      <c r="Q700" s="410" t="e">
        <f t="shared" si="56"/>
        <v>#VALUE!</v>
      </c>
      <c r="R700" s="410">
        <v>1</v>
      </c>
      <c r="S700" s="410" t="str">
        <f t="shared" si="57"/>
        <v>Unclassified? Y/N Out of Order?</v>
      </c>
    </row>
    <row r="701" spans="6:19" x14ac:dyDescent="0.2">
      <c r="F701" s="410" t="b">
        <v>0</v>
      </c>
      <c r="G701" s="416" t="b">
        <f t="shared" si="58"/>
        <v>1</v>
      </c>
      <c r="H701" s="410" t="b">
        <v>0</v>
      </c>
      <c r="I701" s="410" t="b">
        <v>0</v>
      </c>
      <c r="K701" s="410" t="b">
        <v>0</v>
      </c>
      <c r="L701" s="410">
        <v>0</v>
      </c>
      <c r="M701" s="410" t="b">
        <v>0</v>
      </c>
      <c r="N701" s="410">
        <v>0</v>
      </c>
      <c r="O701" s="472" t="e">
        <f t="shared" si="55"/>
        <v>#DIV/0!</v>
      </c>
      <c r="P701" s="410">
        <f t="shared" si="59"/>
        <v>0</v>
      </c>
      <c r="Q701" s="410" t="e">
        <f t="shared" si="56"/>
        <v>#VALUE!</v>
      </c>
      <c r="R701" s="410">
        <v>1</v>
      </c>
      <c r="S701" s="410" t="str">
        <f t="shared" si="57"/>
        <v>Unclassified? Y/N Out of Order?</v>
      </c>
    </row>
    <row r="702" spans="6:19" x14ac:dyDescent="0.2">
      <c r="F702" s="410" t="b">
        <v>0</v>
      </c>
      <c r="G702" s="416" t="b">
        <f t="shared" si="58"/>
        <v>1</v>
      </c>
      <c r="H702" s="410" t="b">
        <v>0</v>
      </c>
      <c r="I702" s="410" t="b">
        <v>0</v>
      </c>
      <c r="K702" s="410" t="b">
        <v>0</v>
      </c>
      <c r="L702" s="410">
        <v>0</v>
      </c>
      <c r="M702" s="410" t="b">
        <v>0</v>
      </c>
      <c r="N702" s="410">
        <v>0</v>
      </c>
      <c r="O702" s="472" t="e">
        <f t="shared" si="55"/>
        <v>#DIV/0!</v>
      </c>
      <c r="P702" s="410">
        <f t="shared" si="59"/>
        <v>0</v>
      </c>
      <c r="Q702" s="410" t="e">
        <f t="shared" si="56"/>
        <v>#VALUE!</v>
      </c>
      <c r="R702" s="410">
        <v>1</v>
      </c>
      <c r="S702" s="410" t="str">
        <f t="shared" si="57"/>
        <v>Unclassified? Y/N Out of Order?</v>
      </c>
    </row>
    <row r="703" spans="6:19" x14ac:dyDescent="0.2">
      <c r="F703" s="410" t="b">
        <v>0</v>
      </c>
      <c r="G703" s="416" t="b">
        <f t="shared" si="58"/>
        <v>1</v>
      </c>
      <c r="H703" s="410" t="b">
        <v>0</v>
      </c>
      <c r="I703" s="410" t="b">
        <v>0</v>
      </c>
      <c r="K703" s="410" t="b">
        <v>0</v>
      </c>
      <c r="L703" s="410">
        <v>0</v>
      </c>
      <c r="M703" s="410" t="b">
        <v>0</v>
      </c>
      <c r="N703" s="410">
        <v>0</v>
      </c>
      <c r="O703" s="472" t="e">
        <f t="shared" si="55"/>
        <v>#DIV/0!</v>
      </c>
      <c r="P703" s="410">
        <f t="shared" si="59"/>
        <v>0</v>
      </c>
      <c r="Q703" s="410" t="e">
        <f t="shared" si="56"/>
        <v>#VALUE!</v>
      </c>
      <c r="R703" s="410">
        <v>1</v>
      </c>
      <c r="S703" s="410" t="str">
        <f t="shared" si="57"/>
        <v>Unclassified? Y/N Out of Order?</v>
      </c>
    </row>
    <row r="704" spans="6:19" x14ac:dyDescent="0.2">
      <c r="F704" s="410" t="b">
        <v>0</v>
      </c>
      <c r="G704" s="416" t="b">
        <f t="shared" si="58"/>
        <v>1</v>
      </c>
      <c r="H704" s="410" t="b">
        <v>0</v>
      </c>
      <c r="I704" s="410" t="b">
        <v>0</v>
      </c>
      <c r="K704" s="410" t="b">
        <v>0</v>
      </c>
      <c r="L704" s="410">
        <v>0</v>
      </c>
      <c r="M704" s="410" t="b">
        <v>0</v>
      </c>
      <c r="N704" s="410">
        <v>0</v>
      </c>
      <c r="O704" s="472" t="e">
        <f t="shared" si="55"/>
        <v>#DIV/0!</v>
      </c>
      <c r="P704" s="410">
        <f t="shared" si="59"/>
        <v>0</v>
      </c>
      <c r="Q704" s="410" t="e">
        <f t="shared" si="56"/>
        <v>#VALUE!</v>
      </c>
      <c r="R704" s="410">
        <v>1</v>
      </c>
      <c r="S704" s="410" t="str">
        <f t="shared" si="57"/>
        <v>Unclassified? Y/N Out of Order?</v>
      </c>
    </row>
    <row r="705" spans="6:19" x14ac:dyDescent="0.2">
      <c r="F705" s="410" t="b">
        <v>0</v>
      </c>
      <c r="G705" s="416" t="b">
        <f t="shared" si="58"/>
        <v>1</v>
      </c>
      <c r="H705" s="410" t="b">
        <v>0</v>
      </c>
      <c r="I705" s="410" t="b">
        <v>0</v>
      </c>
      <c r="K705" s="410" t="b">
        <v>0</v>
      </c>
      <c r="L705" s="410">
        <v>0</v>
      </c>
      <c r="M705" s="410" t="b">
        <v>0</v>
      </c>
      <c r="N705" s="410">
        <v>0</v>
      </c>
      <c r="O705" s="472" t="e">
        <f t="shared" si="55"/>
        <v>#DIV/0!</v>
      </c>
      <c r="P705" s="410">
        <f t="shared" si="59"/>
        <v>0</v>
      </c>
      <c r="Q705" s="410" t="e">
        <f t="shared" si="56"/>
        <v>#VALUE!</v>
      </c>
      <c r="R705" s="410">
        <v>1</v>
      </c>
      <c r="S705" s="410" t="str">
        <f t="shared" si="57"/>
        <v>Unclassified? Y/N Out of Order?</v>
      </c>
    </row>
    <row r="706" spans="6:19" x14ac:dyDescent="0.2">
      <c r="F706" s="410" t="b">
        <v>0</v>
      </c>
      <c r="G706" s="416" t="b">
        <f t="shared" si="58"/>
        <v>1</v>
      </c>
      <c r="H706" s="410" t="b">
        <v>0</v>
      </c>
      <c r="I706" s="410" t="b">
        <v>0</v>
      </c>
      <c r="K706" s="410" t="b">
        <v>0</v>
      </c>
      <c r="L706" s="410">
        <v>0</v>
      </c>
      <c r="M706" s="410" t="b">
        <v>0</v>
      </c>
      <c r="N706" s="410">
        <v>0</v>
      </c>
      <c r="O706" s="472" t="e">
        <f t="shared" si="55"/>
        <v>#DIV/0!</v>
      </c>
      <c r="P706" s="410">
        <f t="shared" si="59"/>
        <v>0</v>
      </c>
      <c r="Q706" s="410" t="e">
        <f t="shared" si="56"/>
        <v>#VALUE!</v>
      </c>
      <c r="R706" s="410">
        <v>1</v>
      </c>
      <c r="S706" s="410" t="str">
        <f t="shared" si="57"/>
        <v>Unclassified? Y/N Out of Order?</v>
      </c>
    </row>
    <row r="707" spans="6:19" x14ac:dyDescent="0.2">
      <c r="F707" s="410" t="b">
        <v>0</v>
      </c>
      <c r="G707" s="416" t="b">
        <f t="shared" si="58"/>
        <v>1</v>
      </c>
      <c r="H707" s="410" t="b">
        <v>0</v>
      </c>
      <c r="I707" s="410" t="b">
        <v>0</v>
      </c>
      <c r="K707" s="410" t="b">
        <v>0</v>
      </c>
      <c r="L707" s="410">
        <v>0</v>
      </c>
      <c r="M707" s="410" t="b">
        <v>0</v>
      </c>
      <c r="N707" s="410">
        <v>0</v>
      </c>
      <c r="O707" s="472" t="e">
        <f t="shared" si="55"/>
        <v>#DIV/0!</v>
      </c>
      <c r="P707" s="410">
        <f t="shared" si="59"/>
        <v>0</v>
      </c>
      <c r="Q707" s="410" t="e">
        <f t="shared" si="56"/>
        <v>#VALUE!</v>
      </c>
      <c r="R707" s="410">
        <v>1</v>
      </c>
      <c r="S707" s="410" t="str">
        <f t="shared" si="57"/>
        <v>Unclassified? Y/N Out of Order?</v>
      </c>
    </row>
    <row r="708" spans="6:19" x14ac:dyDescent="0.2">
      <c r="F708" s="410" t="b">
        <v>0</v>
      </c>
      <c r="G708" s="416" t="b">
        <f t="shared" si="58"/>
        <v>1</v>
      </c>
      <c r="H708" s="410" t="b">
        <v>0</v>
      </c>
      <c r="I708" s="410" t="b">
        <v>0</v>
      </c>
      <c r="K708" s="410" t="b">
        <v>0</v>
      </c>
      <c r="L708" s="410">
        <v>0</v>
      </c>
      <c r="M708" s="410" t="b">
        <v>0</v>
      </c>
      <c r="N708" s="410">
        <v>0</v>
      </c>
      <c r="O708" s="472" t="e">
        <f t="shared" si="55"/>
        <v>#DIV/0!</v>
      </c>
      <c r="P708" s="410">
        <f t="shared" si="59"/>
        <v>0</v>
      </c>
      <c r="Q708" s="410" t="e">
        <f t="shared" si="56"/>
        <v>#VALUE!</v>
      </c>
      <c r="R708" s="410">
        <v>1</v>
      </c>
      <c r="S708" s="410" t="str">
        <f t="shared" si="57"/>
        <v>Unclassified? Y/N Out of Order?</v>
      </c>
    </row>
    <row r="709" spans="6:19" x14ac:dyDescent="0.2">
      <c r="F709" s="410" t="b">
        <v>0</v>
      </c>
      <c r="G709" s="416" t="b">
        <f t="shared" si="58"/>
        <v>1</v>
      </c>
      <c r="H709" s="410" t="b">
        <v>0</v>
      </c>
      <c r="I709" s="410" t="b">
        <v>0</v>
      </c>
      <c r="K709" s="410" t="b">
        <v>0</v>
      </c>
      <c r="L709" s="410">
        <v>0</v>
      </c>
      <c r="M709" s="410" t="b">
        <v>0</v>
      </c>
      <c r="N709" s="410">
        <v>0</v>
      </c>
      <c r="O709" s="472" t="e">
        <f t="shared" si="55"/>
        <v>#DIV/0!</v>
      </c>
      <c r="P709" s="410">
        <f t="shared" si="59"/>
        <v>0</v>
      </c>
      <c r="Q709" s="410" t="e">
        <f t="shared" si="56"/>
        <v>#VALUE!</v>
      </c>
      <c r="R709" s="410">
        <v>1</v>
      </c>
      <c r="S709" s="410" t="str">
        <f t="shared" si="57"/>
        <v>Unclassified? Y/N Out of Order?</v>
      </c>
    </row>
    <row r="710" spans="6:19" x14ac:dyDescent="0.2">
      <c r="F710" s="410" t="b">
        <v>0</v>
      </c>
      <c r="G710" s="416" t="b">
        <f t="shared" si="58"/>
        <v>1</v>
      </c>
      <c r="H710" s="410" t="b">
        <v>0</v>
      </c>
      <c r="I710" s="410" t="b">
        <v>0</v>
      </c>
      <c r="K710" s="410" t="b">
        <v>0</v>
      </c>
      <c r="L710" s="410">
        <v>0</v>
      </c>
      <c r="M710" s="410" t="b">
        <v>0</v>
      </c>
      <c r="N710" s="410">
        <v>0</v>
      </c>
      <c r="O710" s="472" t="e">
        <f t="shared" si="55"/>
        <v>#DIV/0!</v>
      </c>
      <c r="P710" s="410">
        <f t="shared" si="59"/>
        <v>0</v>
      </c>
      <c r="Q710" s="410" t="e">
        <f t="shared" si="56"/>
        <v>#VALUE!</v>
      </c>
      <c r="R710" s="410">
        <v>1</v>
      </c>
      <c r="S710" s="410" t="str">
        <f t="shared" si="57"/>
        <v>Unclassified? Y/N Out of Order?</v>
      </c>
    </row>
    <row r="711" spans="6:19" x14ac:dyDescent="0.2">
      <c r="F711" s="410" t="b">
        <v>0</v>
      </c>
      <c r="G711" s="416" t="b">
        <f t="shared" si="58"/>
        <v>1</v>
      </c>
      <c r="H711" s="410" t="b">
        <v>0</v>
      </c>
      <c r="I711" s="410" t="b">
        <v>0</v>
      </c>
      <c r="K711" s="410" t="b">
        <v>0</v>
      </c>
      <c r="L711" s="410">
        <v>0</v>
      </c>
      <c r="M711" s="410" t="b">
        <v>0</v>
      </c>
      <c r="N711" s="410">
        <v>0</v>
      </c>
      <c r="O711" s="472" t="e">
        <f t="shared" si="55"/>
        <v>#DIV/0!</v>
      </c>
      <c r="P711" s="410">
        <f t="shared" si="59"/>
        <v>0</v>
      </c>
      <c r="Q711" s="410" t="e">
        <f t="shared" si="56"/>
        <v>#VALUE!</v>
      </c>
      <c r="R711" s="410">
        <v>1</v>
      </c>
      <c r="S711" s="410" t="str">
        <f t="shared" si="57"/>
        <v>Unclassified? Y/N Out of Order?</v>
      </c>
    </row>
    <row r="712" spans="6:19" x14ac:dyDescent="0.2">
      <c r="F712" s="410" t="b">
        <v>0</v>
      </c>
      <c r="G712" s="416" t="b">
        <f t="shared" si="58"/>
        <v>1</v>
      </c>
      <c r="H712" s="410" t="b">
        <v>0</v>
      </c>
      <c r="I712" s="410" t="b">
        <v>0</v>
      </c>
      <c r="K712" s="410" t="b">
        <v>0</v>
      </c>
      <c r="L712" s="410">
        <v>0</v>
      </c>
      <c r="M712" s="410" t="b">
        <v>0</v>
      </c>
      <c r="N712" s="410">
        <v>0</v>
      </c>
      <c r="O712" s="472" t="e">
        <f t="shared" si="55"/>
        <v>#DIV/0!</v>
      </c>
      <c r="P712" s="410">
        <f t="shared" si="59"/>
        <v>0</v>
      </c>
      <c r="Q712" s="410" t="e">
        <f t="shared" si="56"/>
        <v>#VALUE!</v>
      </c>
      <c r="R712" s="410">
        <v>1</v>
      </c>
      <c r="S712" s="410" t="str">
        <f t="shared" si="57"/>
        <v>Unclassified? Y/N Out of Order?</v>
      </c>
    </row>
    <row r="713" spans="6:19" x14ac:dyDescent="0.2">
      <c r="F713" s="410" t="b">
        <v>0</v>
      </c>
      <c r="G713" s="416" t="b">
        <f t="shared" si="58"/>
        <v>1</v>
      </c>
      <c r="H713" s="410" t="b">
        <v>0</v>
      </c>
      <c r="I713" s="410" t="b">
        <v>0</v>
      </c>
      <c r="K713" s="410" t="b">
        <v>0</v>
      </c>
      <c r="L713" s="410">
        <v>0</v>
      </c>
      <c r="M713" s="410" t="b">
        <v>0</v>
      </c>
      <c r="N713" s="410">
        <v>0</v>
      </c>
      <c r="O713" s="472" t="e">
        <f t="shared" si="55"/>
        <v>#DIV/0!</v>
      </c>
      <c r="P713" s="410">
        <f t="shared" si="59"/>
        <v>0</v>
      </c>
      <c r="Q713" s="410" t="e">
        <f t="shared" si="56"/>
        <v>#VALUE!</v>
      </c>
      <c r="R713" s="410">
        <v>1</v>
      </c>
      <c r="S713" s="410" t="str">
        <f t="shared" si="57"/>
        <v>Unclassified? Y/N Out of Order?</v>
      </c>
    </row>
    <row r="714" spans="6:19" x14ac:dyDescent="0.2">
      <c r="F714" s="410" t="b">
        <v>0</v>
      </c>
      <c r="G714" s="416" t="b">
        <f t="shared" si="58"/>
        <v>1</v>
      </c>
      <c r="H714" s="410" t="b">
        <v>0</v>
      </c>
      <c r="I714" s="410" t="b">
        <v>0</v>
      </c>
      <c r="K714" s="410" t="b">
        <v>0</v>
      </c>
      <c r="L714" s="410">
        <v>0</v>
      </c>
      <c r="M714" s="410" t="b">
        <v>0</v>
      </c>
      <c r="N714" s="410">
        <v>0</v>
      </c>
      <c r="O714" s="472" t="e">
        <f t="shared" ref="O714:O777" si="60">SUM(IF(I714 = 1, 1, 0) * J714, IF(K714 = 1, 1, 0) * L714, IF(M714 = 1, 1, 0) * N714) / P714</f>
        <v>#DIV/0!</v>
      </c>
      <c r="P714" s="410">
        <f t="shared" si="59"/>
        <v>0</v>
      </c>
      <c r="Q714" s="410" t="e">
        <f t="shared" ref="Q714:Q777" si="61">SUM(IF(I714 = 1, 1, 0) * J714, IF(K714 = 1, 1, 0) * L714, IF(M714 = 1, 1, 0) * N714) + " / " + P714</f>
        <v>#VALUE!</v>
      </c>
      <c r="R714" s="410">
        <v>1</v>
      </c>
      <c r="S714" s="410" t="str">
        <f t="shared" ref="S714:S777" si="62">IF(AND(G714= 1, H714 = 0, I714= 0, K714= 0, M714= 0), "1. Not Yet Tested", IF(AND(G714= 0, H714 = 1, I714= 0, K714= 0, M714= 0), "2. Ready for Testing", IF(AND(G714= 0, H714 = 1, I714= 1, K714= 0, M714= 0), "3. Test/Task Complete", IF(AND(G714= 0, H714 = 1, I714= 1, K714= 1, M714= 0), "4. Sheet Complete &amp; Uploaded to Svr.", IF(AND(G714= 0, H714 = 1, I714= 1, K714= 1, M714= 1), "5. Sheet Ready for Report", "Unclassified? Y/N Out of Order?")))))</f>
        <v>Unclassified? Y/N Out of Order?</v>
      </c>
    </row>
    <row r="715" spans="6:19" x14ac:dyDescent="0.2">
      <c r="F715" s="410" t="b">
        <v>0</v>
      </c>
      <c r="G715" s="416" t="b">
        <f t="shared" ref="G715:G778" si="63">NOT(H715)</f>
        <v>1</v>
      </c>
      <c r="H715" s="410" t="b">
        <v>0</v>
      </c>
      <c r="I715" s="410" t="b">
        <v>0</v>
      </c>
      <c r="K715" s="410" t="b">
        <v>0</v>
      </c>
      <c r="L715" s="410">
        <v>0</v>
      </c>
      <c r="M715" s="410" t="b">
        <v>0</v>
      </c>
      <c r="N715" s="410">
        <v>0</v>
      </c>
      <c r="O715" s="472" t="e">
        <f t="shared" si="60"/>
        <v>#DIV/0!</v>
      </c>
      <c r="P715" s="410">
        <f t="shared" si="59"/>
        <v>0</v>
      </c>
      <c r="Q715" s="410" t="e">
        <f t="shared" si="61"/>
        <v>#VALUE!</v>
      </c>
      <c r="R715" s="410">
        <v>1</v>
      </c>
      <c r="S715" s="410" t="str">
        <f t="shared" si="62"/>
        <v>Unclassified? Y/N Out of Order?</v>
      </c>
    </row>
    <row r="716" spans="6:19" x14ac:dyDescent="0.2">
      <c r="F716" s="410" t="b">
        <v>0</v>
      </c>
      <c r="G716" s="416" t="b">
        <f t="shared" si="63"/>
        <v>1</v>
      </c>
      <c r="H716" s="410" t="b">
        <v>0</v>
      </c>
      <c r="I716" s="410" t="b">
        <v>0</v>
      </c>
      <c r="K716" s="410" t="b">
        <v>0</v>
      </c>
      <c r="L716" s="410">
        <v>0</v>
      </c>
      <c r="M716" s="410" t="b">
        <v>0</v>
      </c>
      <c r="N716" s="410">
        <v>0</v>
      </c>
      <c r="O716" s="472" t="e">
        <f t="shared" si="60"/>
        <v>#DIV/0!</v>
      </c>
      <c r="P716" s="410">
        <f t="shared" si="59"/>
        <v>0</v>
      </c>
      <c r="Q716" s="410" t="e">
        <f t="shared" si="61"/>
        <v>#VALUE!</v>
      </c>
      <c r="R716" s="410">
        <v>1</v>
      </c>
      <c r="S716" s="410" t="str">
        <f t="shared" si="62"/>
        <v>Unclassified? Y/N Out of Order?</v>
      </c>
    </row>
    <row r="717" spans="6:19" x14ac:dyDescent="0.2">
      <c r="F717" s="410" t="b">
        <v>0</v>
      </c>
      <c r="G717" s="416" t="b">
        <f t="shared" si="63"/>
        <v>1</v>
      </c>
      <c r="H717" s="410" t="b">
        <v>0</v>
      </c>
      <c r="I717" s="410" t="b">
        <v>0</v>
      </c>
      <c r="K717" s="410" t="b">
        <v>0</v>
      </c>
      <c r="L717" s="410">
        <v>0</v>
      </c>
      <c r="M717" s="410" t="b">
        <v>0</v>
      </c>
      <c r="N717" s="410">
        <v>0</v>
      </c>
      <c r="O717" s="472" t="e">
        <f t="shared" si="60"/>
        <v>#DIV/0!</v>
      </c>
      <c r="P717" s="410">
        <f t="shared" ref="P717:P780" si="64">SUM(J717, L717, N717)</f>
        <v>0</v>
      </c>
      <c r="Q717" s="410" t="e">
        <f t="shared" si="61"/>
        <v>#VALUE!</v>
      </c>
      <c r="R717" s="410">
        <v>1</v>
      </c>
      <c r="S717" s="410" t="str">
        <f t="shared" si="62"/>
        <v>Unclassified? Y/N Out of Order?</v>
      </c>
    </row>
    <row r="718" spans="6:19" x14ac:dyDescent="0.2">
      <c r="F718" s="410" t="b">
        <v>0</v>
      </c>
      <c r="G718" s="416" t="b">
        <f t="shared" si="63"/>
        <v>1</v>
      </c>
      <c r="H718" s="410" t="b">
        <v>0</v>
      </c>
      <c r="I718" s="410" t="b">
        <v>0</v>
      </c>
      <c r="K718" s="410" t="b">
        <v>0</v>
      </c>
      <c r="L718" s="410">
        <v>0</v>
      </c>
      <c r="M718" s="410" t="b">
        <v>0</v>
      </c>
      <c r="N718" s="410">
        <v>0</v>
      </c>
      <c r="O718" s="472" t="e">
        <f t="shared" si="60"/>
        <v>#DIV/0!</v>
      </c>
      <c r="P718" s="410">
        <f t="shared" si="64"/>
        <v>0</v>
      </c>
      <c r="Q718" s="410" t="e">
        <f t="shared" si="61"/>
        <v>#VALUE!</v>
      </c>
      <c r="R718" s="410">
        <v>1</v>
      </c>
      <c r="S718" s="410" t="str">
        <f t="shared" si="62"/>
        <v>Unclassified? Y/N Out of Order?</v>
      </c>
    </row>
    <row r="719" spans="6:19" x14ac:dyDescent="0.2">
      <c r="F719" s="410" t="b">
        <v>0</v>
      </c>
      <c r="G719" s="416" t="b">
        <f t="shared" si="63"/>
        <v>1</v>
      </c>
      <c r="H719" s="410" t="b">
        <v>0</v>
      </c>
      <c r="I719" s="410" t="b">
        <v>0</v>
      </c>
      <c r="K719" s="410" t="b">
        <v>0</v>
      </c>
      <c r="L719" s="410">
        <v>0</v>
      </c>
      <c r="M719" s="410" t="b">
        <v>0</v>
      </c>
      <c r="N719" s="410">
        <v>0</v>
      </c>
      <c r="O719" s="472" t="e">
        <f t="shared" si="60"/>
        <v>#DIV/0!</v>
      </c>
      <c r="P719" s="410">
        <f t="shared" si="64"/>
        <v>0</v>
      </c>
      <c r="Q719" s="410" t="e">
        <f t="shared" si="61"/>
        <v>#VALUE!</v>
      </c>
      <c r="R719" s="410">
        <v>1</v>
      </c>
      <c r="S719" s="410" t="str">
        <f t="shared" si="62"/>
        <v>Unclassified? Y/N Out of Order?</v>
      </c>
    </row>
    <row r="720" spans="6:19" x14ac:dyDescent="0.2">
      <c r="F720" s="410" t="b">
        <v>0</v>
      </c>
      <c r="G720" s="416" t="b">
        <f t="shared" si="63"/>
        <v>1</v>
      </c>
      <c r="H720" s="410" t="b">
        <v>0</v>
      </c>
      <c r="I720" s="410" t="b">
        <v>0</v>
      </c>
      <c r="K720" s="410" t="b">
        <v>0</v>
      </c>
      <c r="L720" s="410">
        <v>0</v>
      </c>
      <c r="M720" s="410" t="b">
        <v>0</v>
      </c>
      <c r="N720" s="410">
        <v>0</v>
      </c>
      <c r="O720" s="472" t="e">
        <f t="shared" si="60"/>
        <v>#DIV/0!</v>
      </c>
      <c r="P720" s="410">
        <f t="shared" si="64"/>
        <v>0</v>
      </c>
      <c r="Q720" s="410" t="e">
        <f t="shared" si="61"/>
        <v>#VALUE!</v>
      </c>
      <c r="R720" s="410">
        <v>1</v>
      </c>
      <c r="S720" s="410" t="str">
        <f t="shared" si="62"/>
        <v>Unclassified? Y/N Out of Order?</v>
      </c>
    </row>
    <row r="721" spans="6:19" x14ac:dyDescent="0.2">
      <c r="F721" s="410" t="b">
        <v>0</v>
      </c>
      <c r="G721" s="416" t="b">
        <f t="shared" si="63"/>
        <v>1</v>
      </c>
      <c r="H721" s="410" t="b">
        <v>0</v>
      </c>
      <c r="I721" s="410" t="b">
        <v>0</v>
      </c>
      <c r="K721" s="410" t="b">
        <v>0</v>
      </c>
      <c r="L721" s="410">
        <v>0</v>
      </c>
      <c r="M721" s="410" t="b">
        <v>0</v>
      </c>
      <c r="N721" s="410">
        <v>0</v>
      </c>
      <c r="O721" s="472" t="e">
        <f t="shared" si="60"/>
        <v>#DIV/0!</v>
      </c>
      <c r="P721" s="410">
        <f t="shared" si="64"/>
        <v>0</v>
      </c>
      <c r="Q721" s="410" t="e">
        <f t="shared" si="61"/>
        <v>#VALUE!</v>
      </c>
      <c r="R721" s="410">
        <v>1</v>
      </c>
      <c r="S721" s="410" t="str">
        <f t="shared" si="62"/>
        <v>Unclassified? Y/N Out of Order?</v>
      </c>
    </row>
    <row r="722" spans="6:19" x14ac:dyDescent="0.2">
      <c r="F722" s="410" t="b">
        <v>0</v>
      </c>
      <c r="G722" s="416" t="b">
        <f t="shared" si="63"/>
        <v>1</v>
      </c>
      <c r="H722" s="410" t="b">
        <v>0</v>
      </c>
      <c r="I722" s="410" t="b">
        <v>0</v>
      </c>
      <c r="K722" s="410" t="b">
        <v>0</v>
      </c>
      <c r="L722" s="410">
        <v>0</v>
      </c>
      <c r="M722" s="410" t="b">
        <v>0</v>
      </c>
      <c r="N722" s="410">
        <v>0</v>
      </c>
      <c r="O722" s="472" t="e">
        <f t="shared" si="60"/>
        <v>#DIV/0!</v>
      </c>
      <c r="P722" s="410">
        <f t="shared" si="64"/>
        <v>0</v>
      </c>
      <c r="Q722" s="410" t="e">
        <f t="shared" si="61"/>
        <v>#VALUE!</v>
      </c>
      <c r="R722" s="410">
        <v>1</v>
      </c>
      <c r="S722" s="410" t="str">
        <f t="shared" si="62"/>
        <v>Unclassified? Y/N Out of Order?</v>
      </c>
    </row>
    <row r="723" spans="6:19" x14ac:dyDescent="0.2">
      <c r="F723" s="410" t="b">
        <v>0</v>
      </c>
      <c r="G723" s="416" t="b">
        <f t="shared" si="63"/>
        <v>1</v>
      </c>
      <c r="H723" s="410" t="b">
        <v>0</v>
      </c>
      <c r="I723" s="410" t="b">
        <v>0</v>
      </c>
      <c r="K723" s="410" t="b">
        <v>0</v>
      </c>
      <c r="L723" s="410">
        <v>0</v>
      </c>
      <c r="M723" s="410" t="b">
        <v>0</v>
      </c>
      <c r="N723" s="410">
        <v>0</v>
      </c>
      <c r="O723" s="472" t="e">
        <f t="shared" si="60"/>
        <v>#DIV/0!</v>
      </c>
      <c r="P723" s="410">
        <f t="shared" si="64"/>
        <v>0</v>
      </c>
      <c r="Q723" s="410" t="e">
        <f t="shared" si="61"/>
        <v>#VALUE!</v>
      </c>
      <c r="R723" s="410">
        <v>1</v>
      </c>
      <c r="S723" s="410" t="str">
        <f t="shared" si="62"/>
        <v>Unclassified? Y/N Out of Order?</v>
      </c>
    </row>
    <row r="724" spans="6:19" x14ac:dyDescent="0.2">
      <c r="F724" s="410" t="b">
        <v>0</v>
      </c>
      <c r="G724" s="416" t="b">
        <f t="shared" si="63"/>
        <v>1</v>
      </c>
      <c r="H724" s="410" t="b">
        <v>0</v>
      </c>
      <c r="I724" s="410" t="b">
        <v>0</v>
      </c>
      <c r="K724" s="410" t="b">
        <v>0</v>
      </c>
      <c r="L724" s="410">
        <v>0</v>
      </c>
      <c r="M724" s="410" t="b">
        <v>0</v>
      </c>
      <c r="N724" s="410">
        <v>0</v>
      </c>
      <c r="O724" s="472" t="e">
        <f t="shared" si="60"/>
        <v>#DIV/0!</v>
      </c>
      <c r="P724" s="410">
        <f t="shared" si="64"/>
        <v>0</v>
      </c>
      <c r="Q724" s="410" t="e">
        <f t="shared" si="61"/>
        <v>#VALUE!</v>
      </c>
      <c r="R724" s="410">
        <v>1</v>
      </c>
      <c r="S724" s="410" t="str">
        <f t="shared" si="62"/>
        <v>Unclassified? Y/N Out of Order?</v>
      </c>
    </row>
    <row r="725" spans="6:19" x14ac:dyDescent="0.2">
      <c r="F725" s="410" t="b">
        <v>0</v>
      </c>
      <c r="G725" s="416" t="b">
        <f t="shared" si="63"/>
        <v>1</v>
      </c>
      <c r="H725" s="410" t="b">
        <v>0</v>
      </c>
      <c r="I725" s="410" t="b">
        <v>0</v>
      </c>
      <c r="K725" s="410" t="b">
        <v>0</v>
      </c>
      <c r="L725" s="410">
        <v>0</v>
      </c>
      <c r="M725" s="410" t="b">
        <v>0</v>
      </c>
      <c r="N725" s="410">
        <v>0</v>
      </c>
      <c r="O725" s="472" t="e">
        <f t="shared" si="60"/>
        <v>#DIV/0!</v>
      </c>
      <c r="P725" s="410">
        <f t="shared" si="64"/>
        <v>0</v>
      </c>
      <c r="Q725" s="410" t="e">
        <f t="shared" si="61"/>
        <v>#VALUE!</v>
      </c>
      <c r="R725" s="410">
        <v>1</v>
      </c>
      <c r="S725" s="410" t="str">
        <f t="shared" si="62"/>
        <v>Unclassified? Y/N Out of Order?</v>
      </c>
    </row>
    <row r="726" spans="6:19" x14ac:dyDescent="0.2">
      <c r="F726" s="410" t="b">
        <v>0</v>
      </c>
      <c r="G726" s="416" t="b">
        <f t="shared" si="63"/>
        <v>1</v>
      </c>
      <c r="H726" s="410" t="b">
        <v>0</v>
      </c>
      <c r="I726" s="410" t="b">
        <v>0</v>
      </c>
      <c r="K726" s="410" t="b">
        <v>0</v>
      </c>
      <c r="L726" s="410">
        <v>0</v>
      </c>
      <c r="M726" s="410" t="b">
        <v>0</v>
      </c>
      <c r="N726" s="410">
        <v>0</v>
      </c>
      <c r="O726" s="472" t="e">
        <f t="shared" si="60"/>
        <v>#DIV/0!</v>
      </c>
      <c r="P726" s="410">
        <f t="shared" si="64"/>
        <v>0</v>
      </c>
      <c r="Q726" s="410" t="e">
        <f t="shared" si="61"/>
        <v>#VALUE!</v>
      </c>
      <c r="R726" s="410">
        <v>1</v>
      </c>
      <c r="S726" s="410" t="str">
        <f t="shared" si="62"/>
        <v>Unclassified? Y/N Out of Order?</v>
      </c>
    </row>
    <row r="727" spans="6:19" x14ac:dyDescent="0.2">
      <c r="F727" s="410" t="b">
        <v>0</v>
      </c>
      <c r="G727" s="416" t="b">
        <f t="shared" si="63"/>
        <v>1</v>
      </c>
      <c r="H727" s="410" t="b">
        <v>0</v>
      </c>
      <c r="I727" s="410" t="b">
        <v>0</v>
      </c>
      <c r="K727" s="410" t="b">
        <v>0</v>
      </c>
      <c r="L727" s="410">
        <v>0</v>
      </c>
      <c r="M727" s="410" t="b">
        <v>0</v>
      </c>
      <c r="N727" s="410">
        <v>0</v>
      </c>
      <c r="O727" s="472" t="e">
        <f t="shared" si="60"/>
        <v>#DIV/0!</v>
      </c>
      <c r="P727" s="410">
        <f t="shared" si="64"/>
        <v>0</v>
      </c>
      <c r="Q727" s="410" t="e">
        <f t="shared" si="61"/>
        <v>#VALUE!</v>
      </c>
      <c r="R727" s="410">
        <v>1</v>
      </c>
      <c r="S727" s="410" t="str">
        <f t="shared" si="62"/>
        <v>Unclassified? Y/N Out of Order?</v>
      </c>
    </row>
    <row r="728" spans="6:19" x14ac:dyDescent="0.2">
      <c r="F728" s="410" t="b">
        <v>0</v>
      </c>
      <c r="G728" s="416" t="b">
        <f t="shared" si="63"/>
        <v>1</v>
      </c>
      <c r="H728" s="410" t="b">
        <v>0</v>
      </c>
      <c r="I728" s="410" t="b">
        <v>0</v>
      </c>
      <c r="K728" s="410" t="b">
        <v>0</v>
      </c>
      <c r="L728" s="410">
        <v>0</v>
      </c>
      <c r="M728" s="410" t="b">
        <v>0</v>
      </c>
      <c r="N728" s="410">
        <v>0</v>
      </c>
      <c r="O728" s="472" t="e">
        <f t="shared" si="60"/>
        <v>#DIV/0!</v>
      </c>
      <c r="P728" s="410">
        <f t="shared" si="64"/>
        <v>0</v>
      </c>
      <c r="Q728" s="410" t="e">
        <f t="shared" si="61"/>
        <v>#VALUE!</v>
      </c>
      <c r="R728" s="410">
        <v>1</v>
      </c>
      <c r="S728" s="410" t="str">
        <f t="shared" si="62"/>
        <v>Unclassified? Y/N Out of Order?</v>
      </c>
    </row>
    <row r="729" spans="6:19" x14ac:dyDescent="0.2">
      <c r="F729" s="410" t="b">
        <v>0</v>
      </c>
      <c r="G729" s="416" t="b">
        <f t="shared" si="63"/>
        <v>1</v>
      </c>
      <c r="H729" s="410" t="b">
        <v>0</v>
      </c>
      <c r="I729" s="410" t="b">
        <v>0</v>
      </c>
      <c r="K729" s="410" t="b">
        <v>0</v>
      </c>
      <c r="L729" s="410">
        <v>0</v>
      </c>
      <c r="M729" s="410" t="b">
        <v>0</v>
      </c>
      <c r="N729" s="410">
        <v>0</v>
      </c>
      <c r="O729" s="472" t="e">
        <f t="shared" si="60"/>
        <v>#DIV/0!</v>
      </c>
      <c r="P729" s="410">
        <f t="shared" si="64"/>
        <v>0</v>
      </c>
      <c r="Q729" s="410" t="e">
        <f t="shared" si="61"/>
        <v>#VALUE!</v>
      </c>
      <c r="R729" s="410">
        <v>1</v>
      </c>
      <c r="S729" s="410" t="str">
        <f t="shared" si="62"/>
        <v>Unclassified? Y/N Out of Order?</v>
      </c>
    </row>
    <row r="730" spans="6:19" x14ac:dyDescent="0.2">
      <c r="F730" s="410" t="b">
        <v>0</v>
      </c>
      <c r="G730" s="416" t="b">
        <f t="shared" si="63"/>
        <v>1</v>
      </c>
      <c r="H730" s="410" t="b">
        <v>0</v>
      </c>
      <c r="I730" s="410" t="b">
        <v>0</v>
      </c>
      <c r="K730" s="410" t="b">
        <v>0</v>
      </c>
      <c r="L730" s="410">
        <v>0</v>
      </c>
      <c r="M730" s="410" t="b">
        <v>0</v>
      </c>
      <c r="N730" s="410">
        <v>0</v>
      </c>
      <c r="O730" s="472" t="e">
        <f t="shared" si="60"/>
        <v>#DIV/0!</v>
      </c>
      <c r="P730" s="410">
        <f t="shared" si="64"/>
        <v>0</v>
      </c>
      <c r="Q730" s="410" t="e">
        <f t="shared" si="61"/>
        <v>#VALUE!</v>
      </c>
      <c r="R730" s="410">
        <v>1</v>
      </c>
      <c r="S730" s="410" t="str">
        <f t="shared" si="62"/>
        <v>Unclassified? Y/N Out of Order?</v>
      </c>
    </row>
    <row r="731" spans="6:19" x14ac:dyDescent="0.2">
      <c r="F731" s="410" t="b">
        <v>0</v>
      </c>
      <c r="G731" s="416" t="b">
        <f t="shared" si="63"/>
        <v>1</v>
      </c>
      <c r="H731" s="410" t="b">
        <v>0</v>
      </c>
      <c r="I731" s="410" t="b">
        <v>0</v>
      </c>
      <c r="K731" s="410" t="b">
        <v>0</v>
      </c>
      <c r="L731" s="410">
        <v>0</v>
      </c>
      <c r="M731" s="410" t="b">
        <v>0</v>
      </c>
      <c r="N731" s="410">
        <v>0</v>
      </c>
      <c r="O731" s="472" t="e">
        <f t="shared" si="60"/>
        <v>#DIV/0!</v>
      </c>
      <c r="P731" s="410">
        <f t="shared" si="64"/>
        <v>0</v>
      </c>
      <c r="Q731" s="410" t="e">
        <f t="shared" si="61"/>
        <v>#VALUE!</v>
      </c>
      <c r="R731" s="410">
        <v>1</v>
      </c>
      <c r="S731" s="410" t="str">
        <f t="shared" si="62"/>
        <v>Unclassified? Y/N Out of Order?</v>
      </c>
    </row>
    <row r="732" spans="6:19" x14ac:dyDescent="0.2">
      <c r="F732" s="410" t="b">
        <v>0</v>
      </c>
      <c r="G732" s="416" t="b">
        <f t="shared" si="63"/>
        <v>1</v>
      </c>
      <c r="H732" s="410" t="b">
        <v>0</v>
      </c>
      <c r="I732" s="410" t="b">
        <v>0</v>
      </c>
      <c r="K732" s="410" t="b">
        <v>0</v>
      </c>
      <c r="L732" s="410">
        <v>0</v>
      </c>
      <c r="M732" s="410" t="b">
        <v>0</v>
      </c>
      <c r="N732" s="410">
        <v>0</v>
      </c>
      <c r="O732" s="472" t="e">
        <f t="shared" si="60"/>
        <v>#DIV/0!</v>
      </c>
      <c r="P732" s="410">
        <f t="shared" si="64"/>
        <v>0</v>
      </c>
      <c r="Q732" s="410" t="e">
        <f t="shared" si="61"/>
        <v>#VALUE!</v>
      </c>
      <c r="R732" s="410">
        <v>1</v>
      </c>
      <c r="S732" s="410" t="str">
        <f t="shared" si="62"/>
        <v>Unclassified? Y/N Out of Order?</v>
      </c>
    </row>
    <row r="733" spans="6:19" x14ac:dyDescent="0.2">
      <c r="F733" s="410" t="b">
        <v>0</v>
      </c>
      <c r="G733" s="416" t="b">
        <f t="shared" si="63"/>
        <v>1</v>
      </c>
      <c r="H733" s="410" t="b">
        <v>0</v>
      </c>
      <c r="I733" s="410" t="b">
        <v>0</v>
      </c>
      <c r="K733" s="410" t="b">
        <v>0</v>
      </c>
      <c r="L733" s="410">
        <v>0</v>
      </c>
      <c r="M733" s="410" t="b">
        <v>0</v>
      </c>
      <c r="N733" s="410">
        <v>0</v>
      </c>
      <c r="O733" s="472" t="e">
        <f t="shared" si="60"/>
        <v>#DIV/0!</v>
      </c>
      <c r="P733" s="410">
        <f t="shared" si="64"/>
        <v>0</v>
      </c>
      <c r="Q733" s="410" t="e">
        <f t="shared" si="61"/>
        <v>#VALUE!</v>
      </c>
      <c r="R733" s="410">
        <v>1</v>
      </c>
      <c r="S733" s="410" t="str">
        <f t="shared" si="62"/>
        <v>Unclassified? Y/N Out of Order?</v>
      </c>
    </row>
    <row r="734" spans="6:19" x14ac:dyDescent="0.2">
      <c r="F734" s="410" t="b">
        <v>0</v>
      </c>
      <c r="G734" s="416" t="b">
        <f t="shared" si="63"/>
        <v>1</v>
      </c>
      <c r="H734" s="410" t="b">
        <v>0</v>
      </c>
      <c r="I734" s="410" t="b">
        <v>0</v>
      </c>
      <c r="K734" s="410" t="b">
        <v>0</v>
      </c>
      <c r="L734" s="410">
        <v>0</v>
      </c>
      <c r="M734" s="410" t="b">
        <v>0</v>
      </c>
      <c r="N734" s="410">
        <v>0</v>
      </c>
      <c r="O734" s="472" t="e">
        <f t="shared" si="60"/>
        <v>#DIV/0!</v>
      </c>
      <c r="P734" s="410">
        <f t="shared" si="64"/>
        <v>0</v>
      </c>
      <c r="Q734" s="410" t="e">
        <f t="shared" si="61"/>
        <v>#VALUE!</v>
      </c>
      <c r="R734" s="410">
        <v>1</v>
      </c>
      <c r="S734" s="410" t="str">
        <f t="shared" si="62"/>
        <v>Unclassified? Y/N Out of Order?</v>
      </c>
    </row>
    <row r="735" spans="6:19" x14ac:dyDescent="0.2">
      <c r="F735" s="410" t="b">
        <v>0</v>
      </c>
      <c r="G735" s="416" t="b">
        <f t="shared" si="63"/>
        <v>1</v>
      </c>
      <c r="H735" s="410" t="b">
        <v>0</v>
      </c>
      <c r="I735" s="410" t="b">
        <v>0</v>
      </c>
      <c r="K735" s="410" t="b">
        <v>0</v>
      </c>
      <c r="L735" s="410">
        <v>0</v>
      </c>
      <c r="M735" s="410" t="b">
        <v>0</v>
      </c>
      <c r="N735" s="410">
        <v>0</v>
      </c>
      <c r="O735" s="472" t="e">
        <f t="shared" si="60"/>
        <v>#DIV/0!</v>
      </c>
      <c r="P735" s="410">
        <f t="shared" si="64"/>
        <v>0</v>
      </c>
      <c r="Q735" s="410" t="e">
        <f t="shared" si="61"/>
        <v>#VALUE!</v>
      </c>
      <c r="R735" s="410">
        <v>1</v>
      </c>
      <c r="S735" s="410" t="str">
        <f t="shared" si="62"/>
        <v>Unclassified? Y/N Out of Order?</v>
      </c>
    </row>
    <row r="736" spans="6:19" x14ac:dyDescent="0.2">
      <c r="F736" s="410" t="b">
        <v>0</v>
      </c>
      <c r="G736" s="416" t="b">
        <f t="shared" si="63"/>
        <v>1</v>
      </c>
      <c r="H736" s="410" t="b">
        <v>0</v>
      </c>
      <c r="I736" s="410" t="b">
        <v>0</v>
      </c>
      <c r="K736" s="410" t="b">
        <v>0</v>
      </c>
      <c r="L736" s="410">
        <v>0</v>
      </c>
      <c r="M736" s="410" t="b">
        <v>0</v>
      </c>
      <c r="N736" s="410">
        <v>0</v>
      </c>
      <c r="O736" s="472" t="e">
        <f t="shared" si="60"/>
        <v>#DIV/0!</v>
      </c>
      <c r="P736" s="410">
        <f t="shared" si="64"/>
        <v>0</v>
      </c>
      <c r="Q736" s="410" t="e">
        <f t="shared" si="61"/>
        <v>#VALUE!</v>
      </c>
      <c r="R736" s="410">
        <v>1</v>
      </c>
      <c r="S736" s="410" t="str">
        <f t="shared" si="62"/>
        <v>Unclassified? Y/N Out of Order?</v>
      </c>
    </row>
    <row r="737" spans="6:19" x14ac:dyDescent="0.2">
      <c r="F737" s="410" t="b">
        <v>0</v>
      </c>
      <c r="G737" s="416" t="b">
        <f t="shared" si="63"/>
        <v>1</v>
      </c>
      <c r="H737" s="410" t="b">
        <v>0</v>
      </c>
      <c r="I737" s="410" t="b">
        <v>0</v>
      </c>
      <c r="K737" s="410" t="b">
        <v>0</v>
      </c>
      <c r="L737" s="410">
        <v>0</v>
      </c>
      <c r="M737" s="410" t="b">
        <v>0</v>
      </c>
      <c r="N737" s="410">
        <v>0</v>
      </c>
      <c r="O737" s="472" t="e">
        <f t="shared" si="60"/>
        <v>#DIV/0!</v>
      </c>
      <c r="P737" s="410">
        <f t="shared" si="64"/>
        <v>0</v>
      </c>
      <c r="Q737" s="410" t="e">
        <f t="shared" si="61"/>
        <v>#VALUE!</v>
      </c>
      <c r="R737" s="410">
        <v>1</v>
      </c>
      <c r="S737" s="410" t="str">
        <f t="shared" si="62"/>
        <v>Unclassified? Y/N Out of Order?</v>
      </c>
    </row>
    <row r="738" spans="6:19" x14ac:dyDescent="0.2">
      <c r="F738" s="410" t="b">
        <v>0</v>
      </c>
      <c r="G738" s="416" t="b">
        <f t="shared" si="63"/>
        <v>1</v>
      </c>
      <c r="H738" s="410" t="b">
        <v>0</v>
      </c>
      <c r="I738" s="410" t="b">
        <v>0</v>
      </c>
      <c r="K738" s="410" t="b">
        <v>0</v>
      </c>
      <c r="L738" s="410">
        <v>0</v>
      </c>
      <c r="M738" s="410" t="b">
        <v>0</v>
      </c>
      <c r="N738" s="410">
        <v>0</v>
      </c>
      <c r="O738" s="472" t="e">
        <f t="shared" si="60"/>
        <v>#DIV/0!</v>
      </c>
      <c r="P738" s="410">
        <f t="shared" si="64"/>
        <v>0</v>
      </c>
      <c r="Q738" s="410" t="e">
        <f t="shared" si="61"/>
        <v>#VALUE!</v>
      </c>
      <c r="R738" s="410">
        <v>1</v>
      </c>
      <c r="S738" s="410" t="str">
        <f t="shared" si="62"/>
        <v>Unclassified? Y/N Out of Order?</v>
      </c>
    </row>
    <row r="739" spans="6:19" x14ac:dyDescent="0.2">
      <c r="F739" s="410" t="b">
        <v>0</v>
      </c>
      <c r="G739" s="416" t="b">
        <f t="shared" si="63"/>
        <v>1</v>
      </c>
      <c r="H739" s="410" t="b">
        <v>0</v>
      </c>
      <c r="I739" s="410" t="b">
        <v>0</v>
      </c>
      <c r="K739" s="410" t="b">
        <v>0</v>
      </c>
      <c r="L739" s="410">
        <v>0</v>
      </c>
      <c r="M739" s="410" t="b">
        <v>0</v>
      </c>
      <c r="N739" s="410">
        <v>0</v>
      </c>
      <c r="O739" s="472" t="e">
        <f t="shared" si="60"/>
        <v>#DIV/0!</v>
      </c>
      <c r="P739" s="410">
        <f t="shared" si="64"/>
        <v>0</v>
      </c>
      <c r="Q739" s="410" t="e">
        <f t="shared" si="61"/>
        <v>#VALUE!</v>
      </c>
      <c r="R739" s="410">
        <v>1</v>
      </c>
      <c r="S739" s="410" t="str">
        <f t="shared" si="62"/>
        <v>Unclassified? Y/N Out of Order?</v>
      </c>
    </row>
    <row r="740" spans="6:19" x14ac:dyDescent="0.2">
      <c r="F740" s="410" t="b">
        <v>0</v>
      </c>
      <c r="G740" s="416" t="b">
        <f t="shared" si="63"/>
        <v>1</v>
      </c>
      <c r="H740" s="410" t="b">
        <v>0</v>
      </c>
      <c r="I740" s="410" t="b">
        <v>0</v>
      </c>
      <c r="K740" s="410" t="b">
        <v>0</v>
      </c>
      <c r="L740" s="410">
        <v>0</v>
      </c>
      <c r="M740" s="410" t="b">
        <v>0</v>
      </c>
      <c r="N740" s="410">
        <v>0</v>
      </c>
      <c r="O740" s="472" t="e">
        <f t="shared" si="60"/>
        <v>#DIV/0!</v>
      </c>
      <c r="P740" s="410">
        <f t="shared" si="64"/>
        <v>0</v>
      </c>
      <c r="Q740" s="410" t="e">
        <f t="shared" si="61"/>
        <v>#VALUE!</v>
      </c>
      <c r="R740" s="410">
        <v>1</v>
      </c>
      <c r="S740" s="410" t="str">
        <f t="shared" si="62"/>
        <v>Unclassified? Y/N Out of Order?</v>
      </c>
    </row>
    <row r="741" spans="6:19" x14ac:dyDescent="0.2">
      <c r="F741" s="410" t="b">
        <v>0</v>
      </c>
      <c r="G741" s="416" t="b">
        <f t="shared" si="63"/>
        <v>1</v>
      </c>
      <c r="H741" s="410" t="b">
        <v>0</v>
      </c>
      <c r="I741" s="410" t="b">
        <v>0</v>
      </c>
      <c r="K741" s="410" t="b">
        <v>0</v>
      </c>
      <c r="L741" s="410">
        <v>0</v>
      </c>
      <c r="M741" s="410" t="b">
        <v>0</v>
      </c>
      <c r="N741" s="410">
        <v>0</v>
      </c>
      <c r="O741" s="472" t="e">
        <f t="shared" si="60"/>
        <v>#DIV/0!</v>
      </c>
      <c r="P741" s="410">
        <f t="shared" si="64"/>
        <v>0</v>
      </c>
      <c r="Q741" s="410" t="e">
        <f t="shared" si="61"/>
        <v>#VALUE!</v>
      </c>
      <c r="R741" s="410">
        <v>1</v>
      </c>
      <c r="S741" s="410" t="str">
        <f t="shared" si="62"/>
        <v>Unclassified? Y/N Out of Order?</v>
      </c>
    </row>
    <row r="742" spans="6:19" x14ac:dyDescent="0.2">
      <c r="F742" s="410" t="b">
        <v>0</v>
      </c>
      <c r="G742" s="416" t="b">
        <f t="shared" si="63"/>
        <v>1</v>
      </c>
      <c r="H742" s="410" t="b">
        <v>0</v>
      </c>
      <c r="I742" s="410" t="b">
        <v>0</v>
      </c>
      <c r="K742" s="410" t="b">
        <v>0</v>
      </c>
      <c r="L742" s="410">
        <v>0</v>
      </c>
      <c r="M742" s="410" t="b">
        <v>0</v>
      </c>
      <c r="N742" s="410">
        <v>0</v>
      </c>
      <c r="O742" s="472" t="e">
        <f t="shared" si="60"/>
        <v>#DIV/0!</v>
      </c>
      <c r="P742" s="410">
        <f t="shared" si="64"/>
        <v>0</v>
      </c>
      <c r="Q742" s="410" t="e">
        <f t="shared" si="61"/>
        <v>#VALUE!</v>
      </c>
      <c r="R742" s="410">
        <v>1</v>
      </c>
      <c r="S742" s="410" t="str">
        <f t="shared" si="62"/>
        <v>Unclassified? Y/N Out of Order?</v>
      </c>
    </row>
    <row r="743" spans="6:19" x14ac:dyDescent="0.2">
      <c r="F743" s="410" t="b">
        <v>0</v>
      </c>
      <c r="G743" s="416" t="b">
        <f t="shared" si="63"/>
        <v>1</v>
      </c>
      <c r="H743" s="410" t="b">
        <v>0</v>
      </c>
      <c r="I743" s="410" t="b">
        <v>0</v>
      </c>
      <c r="K743" s="410" t="b">
        <v>0</v>
      </c>
      <c r="L743" s="410">
        <v>0</v>
      </c>
      <c r="M743" s="410" t="b">
        <v>0</v>
      </c>
      <c r="N743" s="410">
        <v>0</v>
      </c>
      <c r="O743" s="472" t="e">
        <f t="shared" si="60"/>
        <v>#DIV/0!</v>
      </c>
      <c r="P743" s="410">
        <f t="shared" si="64"/>
        <v>0</v>
      </c>
      <c r="Q743" s="410" t="e">
        <f t="shared" si="61"/>
        <v>#VALUE!</v>
      </c>
      <c r="R743" s="410">
        <v>1</v>
      </c>
      <c r="S743" s="410" t="str">
        <f t="shared" si="62"/>
        <v>Unclassified? Y/N Out of Order?</v>
      </c>
    </row>
    <row r="744" spans="6:19" x14ac:dyDescent="0.2">
      <c r="F744" s="410" t="b">
        <v>0</v>
      </c>
      <c r="G744" s="416" t="b">
        <f t="shared" si="63"/>
        <v>1</v>
      </c>
      <c r="H744" s="410" t="b">
        <v>0</v>
      </c>
      <c r="I744" s="410" t="b">
        <v>0</v>
      </c>
      <c r="K744" s="410" t="b">
        <v>0</v>
      </c>
      <c r="L744" s="410">
        <v>0</v>
      </c>
      <c r="M744" s="410" t="b">
        <v>0</v>
      </c>
      <c r="N744" s="410">
        <v>0</v>
      </c>
      <c r="O744" s="472" t="e">
        <f t="shared" si="60"/>
        <v>#DIV/0!</v>
      </c>
      <c r="P744" s="410">
        <f t="shared" si="64"/>
        <v>0</v>
      </c>
      <c r="Q744" s="410" t="e">
        <f t="shared" si="61"/>
        <v>#VALUE!</v>
      </c>
      <c r="R744" s="410">
        <v>1</v>
      </c>
      <c r="S744" s="410" t="str">
        <f t="shared" si="62"/>
        <v>Unclassified? Y/N Out of Order?</v>
      </c>
    </row>
    <row r="745" spans="6:19" x14ac:dyDescent="0.2">
      <c r="F745" s="410" t="b">
        <v>0</v>
      </c>
      <c r="G745" s="416" t="b">
        <f t="shared" si="63"/>
        <v>1</v>
      </c>
      <c r="H745" s="410" t="b">
        <v>0</v>
      </c>
      <c r="I745" s="410" t="b">
        <v>0</v>
      </c>
      <c r="K745" s="410" t="b">
        <v>0</v>
      </c>
      <c r="L745" s="410">
        <v>0</v>
      </c>
      <c r="M745" s="410" t="b">
        <v>0</v>
      </c>
      <c r="N745" s="410">
        <v>0</v>
      </c>
      <c r="O745" s="472" t="e">
        <f t="shared" si="60"/>
        <v>#DIV/0!</v>
      </c>
      <c r="P745" s="410">
        <f t="shared" si="64"/>
        <v>0</v>
      </c>
      <c r="Q745" s="410" t="e">
        <f t="shared" si="61"/>
        <v>#VALUE!</v>
      </c>
      <c r="R745" s="410">
        <v>1</v>
      </c>
      <c r="S745" s="410" t="str">
        <f t="shared" si="62"/>
        <v>Unclassified? Y/N Out of Order?</v>
      </c>
    </row>
    <row r="746" spans="6:19" x14ac:dyDescent="0.2">
      <c r="F746" s="410" t="b">
        <v>0</v>
      </c>
      <c r="G746" s="416" t="b">
        <f t="shared" si="63"/>
        <v>1</v>
      </c>
      <c r="H746" s="410" t="b">
        <v>0</v>
      </c>
      <c r="I746" s="410" t="b">
        <v>0</v>
      </c>
      <c r="K746" s="410" t="b">
        <v>0</v>
      </c>
      <c r="L746" s="410">
        <v>0</v>
      </c>
      <c r="M746" s="410" t="b">
        <v>0</v>
      </c>
      <c r="N746" s="410">
        <v>0</v>
      </c>
      <c r="O746" s="472" t="e">
        <f t="shared" si="60"/>
        <v>#DIV/0!</v>
      </c>
      <c r="P746" s="410">
        <f t="shared" si="64"/>
        <v>0</v>
      </c>
      <c r="Q746" s="410" t="e">
        <f t="shared" si="61"/>
        <v>#VALUE!</v>
      </c>
      <c r="R746" s="410">
        <v>1</v>
      </c>
      <c r="S746" s="410" t="str">
        <f t="shared" si="62"/>
        <v>Unclassified? Y/N Out of Order?</v>
      </c>
    </row>
    <row r="747" spans="6:19" x14ac:dyDescent="0.2">
      <c r="F747" s="410" t="b">
        <v>0</v>
      </c>
      <c r="G747" s="416" t="b">
        <f t="shared" si="63"/>
        <v>1</v>
      </c>
      <c r="H747" s="410" t="b">
        <v>0</v>
      </c>
      <c r="I747" s="410" t="b">
        <v>0</v>
      </c>
      <c r="K747" s="410" t="b">
        <v>0</v>
      </c>
      <c r="L747" s="410">
        <v>0</v>
      </c>
      <c r="M747" s="410" t="b">
        <v>0</v>
      </c>
      <c r="N747" s="410">
        <v>0</v>
      </c>
      <c r="O747" s="472" t="e">
        <f t="shared" si="60"/>
        <v>#DIV/0!</v>
      </c>
      <c r="P747" s="410">
        <f t="shared" si="64"/>
        <v>0</v>
      </c>
      <c r="Q747" s="410" t="e">
        <f t="shared" si="61"/>
        <v>#VALUE!</v>
      </c>
      <c r="R747" s="410">
        <v>1</v>
      </c>
      <c r="S747" s="410" t="str">
        <f t="shared" si="62"/>
        <v>Unclassified? Y/N Out of Order?</v>
      </c>
    </row>
    <row r="748" spans="6:19" x14ac:dyDescent="0.2">
      <c r="F748" s="410" t="b">
        <v>0</v>
      </c>
      <c r="G748" s="416" t="b">
        <f t="shared" si="63"/>
        <v>1</v>
      </c>
      <c r="H748" s="410" t="b">
        <v>0</v>
      </c>
      <c r="I748" s="410" t="b">
        <v>0</v>
      </c>
      <c r="K748" s="410" t="b">
        <v>0</v>
      </c>
      <c r="L748" s="410">
        <v>0</v>
      </c>
      <c r="M748" s="410" t="b">
        <v>0</v>
      </c>
      <c r="N748" s="410">
        <v>0</v>
      </c>
      <c r="O748" s="472" t="e">
        <f t="shared" si="60"/>
        <v>#DIV/0!</v>
      </c>
      <c r="P748" s="410">
        <f t="shared" si="64"/>
        <v>0</v>
      </c>
      <c r="Q748" s="410" t="e">
        <f t="shared" si="61"/>
        <v>#VALUE!</v>
      </c>
      <c r="R748" s="410">
        <v>1</v>
      </c>
      <c r="S748" s="410" t="str">
        <f t="shared" si="62"/>
        <v>Unclassified? Y/N Out of Order?</v>
      </c>
    </row>
    <row r="749" spans="6:19" x14ac:dyDescent="0.2">
      <c r="F749" s="410" t="b">
        <v>0</v>
      </c>
      <c r="G749" s="416" t="b">
        <f t="shared" si="63"/>
        <v>1</v>
      </c>
      <c r="H749" s="410" t="b">
        <v>0</v>
      </c>
      <c r="I749" s="410" t="b">
        <v>0</v>
      </c>
      <c r="K749" s="410" t="b">
        <v>0</v>
      </c>
      <c r="L749" s="410">
        <v>0</v>
      </c>
      <c r="M749" s="410" t="b">
        <v>0</v>
      </c>
      <c r="N749" s="410">
        <v>0</v>
      </c>
      <c r="O749" s="472" t="e">
        <f t="shared" si="60"/>
        <v>#DIV/0!</v>
      </c>
      <c r="P749" s="410">
        <f t="shared" si="64"/>
        <v>0</v>
      </c>
      <c r="Q749" s="410" t="e">
        <f t="shared" si="61"/>
        <v>#VALUE!</v>
      </c>
      <c r="R749" s="410">
        <v>1</v>
      </c>
      <c r="S749" s="410" t="str">
        <f t="shared" si="62"/>
        <v>Unclassified? Y/N Out of Order?</v>
      </c>
    </row>
    <row r="750" spans="6:19" x14ac:dyDescent="0.2">
      <c r="F750" s="410" t="b">
        <v>0</v>
      </c>
      <c r="G750" s="416" t="b">
        <f t="shared" si="63"/>
        <v>1</v>
      </c>
      <c r="H750" s="410" t="b">
        <v>0</v>
      </c>
      <c r="I750" s="410" t="b">
        <v>0</v>
      </c>
      <c r="K750" s="410" t="b">
        <v>0</v>
      </c>
      <c r="L750" s="410">
        <v>0</v>
      </c>
      <c r="M750" s="410" t="b">
        <v>0</v>
      </c>
      <c r="N750" s="410">
        <v>0</v>
      </c>
      <c r="O750" s="472" t="e">
        <f t="shared" si="60"/>
        <v>#DIV/0!</v>
      </c>
      <c r="P750" s="410">
        <f t="shared" si="64"/>
        <v>0</v>
      </c>
      <c r="Q750" s="410" t="e">
        <f t="shared" si="61"/>
        <v>#VALUE!</v>
      </c>
      <c r="R750" s="410">
        <v>1</v>
      </c>
      <c r="S750" s="410" t="str">
        <f t="shared" si="62"/>
        <v>Unclassified? Y/N Out of Order?</v>
      </c>
    </row>
    <row r="751" spans="6:19" x14ac:dyDescent="0.2">
      <c r="F751" s="410" t="b">
        <v>0</v>
      </c>
      <c r="G751" s="416" t="b">
        <f t="shared" si="63"/>
        <v>1</v>
      </c>
      <c r="H751" s="410" t="b">
        <v>0</v>
      </c>
      <c r="I751" s="410" t="b">
        <v>0</v>
      </c>
      <c r="K751" s="410" t="b">
        <v>0</v>
      </c>
      <c r="L751" s="410">
        <v>0</v>
      </c>
      <c r="M751" s="410" t="b">
        <v>0</v>
      </c>
      <c r="N751" s="410">
        <v>0</v>
      </c>
      <c r="O751" s="472" t="e">
        <f t="shared" si="60"/>
        <v>#DIV/0!</v>
      </c>
      <c r="P751" s="410">
        <f t="shared" si="64"/>
        <v>0</v>
      </c>
      <c r="Q751" s="410" t="e">
        <f t="shared" si="61"/>
        <v>#VALUE!</v>
      </c>
      <c r="R751" s="410">
        <v>1</v>
      </c>
      <c r="S751" s="410" t="str">
        <f t="shared" si="62"/>
        <v>Unclassified? Y/N Out of Order?</v>
      </c>
    </row>
    <row r="752" spans="6:19" x14ac:dyDescent="0.2">
      <c r="F752" s="410" t="b">
        <v>0</v>
      </c>
      <c r="G752" s="416" t="b">
        <f t="shared" si="63"/>
        <v>1</v>
      </c>
      <c r="H752" s="410" t="b">
        <v>0</v>
      </c>
      <c r="I752" s="410" t="b">
        <v>0</v>
      </c>
      <c r="K752" s="410" t="b">
        <v>0</v>
      </c>
      <c r="L752" s="410">
        <v>0</v>
      </c>
      <c r="M752" s="410" t="b">
        <v>0</v>
      </c>
      <c r="N752" s="410">
        <v>0</v>
      </c>
      <c r="O752" s="472" t="e">
        <f t="shared" si="60"/>
        <v>#DIV/0!</v>
      </c>
      <c r="P752" s="410">
        <f t="shared" si="64"/>
        <v>0</v>
      </c>
      <c r="Q752" s="410" t="e">
        <f t="shared" si="61"/>
        <v>#VALUE!</v>
      </c>
      <c r="R752" s="410">
        <v>1</v>
      </c>
      <c r="S752" s="410" t="str">
        <f t="shared" si="62"/>
        <v>Unclassified? Y/N Out of Order?</v>
      </c>
    </row>
    <row r="753" spans="6:19" x14ac:dyDescent="0.2">
      <c r="F753" s="410" t="b">
        <v>0</v>
      </c>
      <c r="G753" s="416" t="b">
        <f t="shared" si="63"/>
        <v>1</v>
      </c>
      <c r="H753" s="410" t="b">
        <v>0</v>
      </c>
      <c r="I753" s="410" t="b">
        <v>0</v>
      </c>
      <c r="K753" s="410" t="b">
        <v>0</v>
      </c>
      <c r="L753" s="410">
        <v>0</v>
      </c>
      <c r="M753" s="410" t="b">
        <v>0</v>
      </c>
      <c r="N753" s="410">
        <v>0</v>
      </c>
      <c r="O753" s="472" t="e">
        <f t="shared" si="60"/>
        <v>#DIV/0!</v>
      </c>
      <c r="P753" s="410">
        <f t="shared" si="64"/>
        <v>0</v>
      </c>
      <c r="Q753" s="410" t="e">
        <f t="shared" si="61"/>
        <v>#VALUE!</v>
      </c>
      <c r="R753" s="410">
        <v>1</v>
      </c>
      <c r="S753" s="410" t="str">
        <f t="shared" si="62"/>
        <v>Unclassified? Y/N Out of Order?</v>
      </c>
    </row>
    <row r="754" spans="6:19" x14ac:dyDescent="0.2">
      <c r="F754" s="410" t="b">
        <v>0</v>
      </c>
      <c r="G754" s="416" t="b">
        <f t="shared" si="63"/>
        <v>1</v>
      </c>
      <c r="H754" s="410" t="b">
        <v>0</v>
      </c>
      <c r="I754" s="410" t="b">
        <v>0</v>
      </c>
      <c r="K754" s="410" t="b">
        <v>0</v>
      </c>
      <c r="L754" s="410">
        <v>0</v>
      </c>
      <c r="M754" s="410" t="b">
        <v>0</v>
      </c>
      <c r="N754" s="410">
        <v>0</v>
      </c>
      <c r="O754" s="472" t="e">
        <f t="shared" si="60"/>
        <v>#DIV/0!</v>
      </c>
      <c r="P754" s="410">
        <f t="shared" si="64"/>
        <v>0</v>
      </c>
      <c r="Q754" s="410" t="e">
        <f t="shared" si="61"/>
        <v>#VALUE!</v>
      </c>
      <c r="R754" s="410">
        <v>1</v>
      </c>
      <c r="S754" s="410" t="str">
        <f t="shared" si="62"/>
        <v>Unclassified? Y/N Out of Order?</v>
      </c>
    </row>
    <row r="755" spans="6:19" x14ac:dyDescent="0.2">
      <c r="F755" s="410" t="b">
        <v>0</v>
      </c>
      <c r="G755" s="416" t="b">
        <f t="shared" si="63"/>
        <v>1</v>
      </c>
      <c r="H755" s="410" t="b">
        <v>0</v>
      </c>
      <c r="I755" s="410" t="b">
        <v>0</v>
      </c>
      <c r="K755" s="410" t="b">
        <v>0</v>
      </c>
      <c r="L755" s="410">
        <v>0</v>
      </c>
      <c r="M755" s="410" t="b">
        <v>0</v>
      </c>
      <c r="N755" s="410">
        <v>0</v>
      </c>
      <c r="O755" s="472" t="e">
        <f t="shared" si="60"/>
        <v>#DIV/0!</v>
      </c>
      <c r="P755" s="410">
        <f t="shared" si="64"/>
        <v>0</v>
      </c>
      <c r="Q755" s="410" t="e">
        <f t="shared" si="61"/>
        <v>#VALUE!</v>
      </c>
      <c r="R755" s="410">
        <v>1</v>
      </c>
      <c r="S755" s="410" t="str">
        <f t="shared" si="62"/>
        <v>Unclassified? Y/N Out of Order?</v>
      </c>
    </row>
    <row r="756" spans="6:19" x14ac:dyDescent="0.2">
      <c r="F756" s="410" t="b">
        <v>0</v>
      </c>
      <c r="G756" s="416" t="b">
        <f t="shared" si="63"/>
        <v>1</v>
      </c>
      <c r="H756" s="410" t="b">
        <v>0</v>
      </c>
      <c r="I756" s="410" t="b">
        <v>0</v>
      </c>
      <c r="K756" s="410" t="b">
        <v>0</v>
      </c>
      <c r="L756" s="410">
        <v>0</v>
      </c>
      <c r="M756" s="410" t="b">
        <v>0</v>
      </c>
      <c r="N756" s="410">
        <v>0</v>
      </c>
      <c r="O756" s="472" t="e">
        <f t="shared" si="60"/>
        <v>#DIV/0!</v>
      </c>
      <c r="P756" s="410">
        <f t="shared" si="64"/>
        <v>0</v>
      </c>
      <c r="Q756" s="410" t="e">
        <f t="shared" si="61"/>
        <v>#VALUE!</v>
      </c>
      <c r="R756" s="410">
        <v>1</v>
      </c>
      <c r="S756" s="410" t="str">
        <f t="shared" si="62"/>
        <v>Unclassified? Y/N Out of Order?</v>
      </c>
    </row>
    <row r="757" spans="6:19" x14ac:dyDescent="0.2">
      <c r="F757" s="410" t="b">
        <v>0</v>
      </c>
      <c r="G757" s="416" t="b">
        <f t="shared" si="63"/>
        <v>1</v>
      </c>
      <c r="H757" s="410" t="b">
        <v>0</v>
      </c>
      <c r="I757" s="410" t="b">
        <v>0</v>
      </c>
      <c r="K757" s="410" t="b">
        <v>0</v>
      </c>
      <c r="L757" s="410">
        <v>0</v>
      </c>
      <c r="M757" s="410" t="b">
        <v>0</v>
      </c>
      <c r="N757" s="410">
        <v>0</v>
      </c>
      <c r="O757" s="472" t="e">
        <f t="shared" si="60"/>
        <v>#DIV/0!</v>
      </c>
      <c r="P757" s="410">
        <f t="shared" si="64"/>
        <v>0</v>
      </c>
      <c r="Q757" s="410" t="e">
        <f t="shared" si="61"/>
        <v>#VALUE!</v>
      </c>
      <c r="R757" s="410">
        <v>1</v>
      </c>
      <c r="S757" s="410" t="str">
        <f t="shared" si="62"/>
        <v>Unclassified? Y/N Out of Order?</v>
      </c>
    </row>
    <row r="758" spans="6:19" x14ac:dyDescent="0.2">
      <c r="F758" s="410" t="b">
        <v>0</v>
      </c>
      <c r="G758" s="416" t="b">
        <f t="shared" si="63"/>
        <v>1</v>
      </c>
      <c r="H758" s="410" t="b">
        <v>0</v>
      </c>
      <c r="I758" s="410" t="b">
        <v>0</v>
      </c>
      <c r="K758" s="410" t="b">
        <v>0</v>
      </c>
      <c r="L758" s="410">
        <v>0</v>
      </c>
      <c r="M758" s="410" t="b">
        <v>0</v>
      </c>
      <c r="N758" s="410">
        <v>0</v>
      </c>
      <c r="O758" s="472" t="e">
        <f t="shared" si="60"/>
        <v>#DIV/0!</v>
      </c>
      <c r="P758" s="410">
        <f t="shared" si="64"/>
        <v>0</v>
      </c>
      <c r="Q758" s="410" t="e">
        <f t="shared" si="61"/>
        <v>#VALUE!</v>
      </c>
      <c r="R758" s="410">
        <v>1</v>
      </c>
      <c r="S758" s="410" t="str">
        <f t="shared" si="62"/>
        <v>Unclassified? Y/N Out of Order?</v>
      </c>
    </row>
    <row r="759" spans="6:19" x14ac:dyDescent="0.2">
      <c r="F759" s="410" t="b">
        <v>0</v>
      </c>
      <c r="G759" s="416" t="b">
        <f t="shared" si="63"/>
        <v>1</v>
      </c>
      <c r="H759" s="410" t="b">
        <v>0</v>
      </c>
      <c r="I759" s="410" t="b">
        <v>0</v>
      </c>
      <c r="K759" s="410" t="b">
        <v>0</v>
      </c>
      <c r="L759" s="410">
        <v>0</v>
      </c>
      <c r="M759" s="410" t="b">
        <v>0</v>
      </c>
      <c r="N759" s="410">
        <v>0</v>
      </c>
      <c r="O759" s="472" t="e">
        <f t="shared" si="60"/>
        <v>#DIV/0!</v>
      </c>
      <c r="P759" s="410">
        <f t="shared" si="64"/>
        <v>0</v>
      </c>
      <c r="Q759" s="410" t="e">
        <f t="shared" si="61"/>
        <v>#VALUE!</v>
      </c>
      <c r="R759" s="410">
        <v>1</v>
      </c>
      <c r="S759" s="410" t="str">
        <f t="shared" si="62"/>
        <v>Unclassified? Y/N Out of Order?</v>
      </c>
    </row>
    <row r="760" spans="6:19" x14ac:dyDescent="0.2">
      <c r="F760" s="410" t="b">
        <v>0</v>
      </c>
      <c r="G760" s="416" t="b">
        <f t="shared" si="63"/>
        <v>1</v>
      </c>
      <c r="H760" s="410" t="b">
        <v>0</v>
      </c>
      <c r="I760" s="410" t="b">
        <v>0</v>
      </c>
      <c r="K760" s="410" t="b">
        <v>0</v>
      </c>
      <c r="L760" s="410">
        <v>0</v>
      </c>
      <c r="M760" s="410" t="b">
        <v>0</v>
      </c>
      <c r="N760" s="410">
        <v>0</v>
      </c>
      <c r="O760" s="472" t="e">
        <f t="shared" si="60"/>
        <v>#DIV/0!</v>
      </c>
      <c r="P760" s="410">
        <f t="shared" si="64"/>
        <v>0</v>
      </c>
      <c r="Q760" s="410" t="e">
        <f t="shared" si="61"/>
        <v>#VALUE!</v>
      </c>
      <c r="R760" s="410">
        <v>1</v>
      </c>
      <c r="S760" s="410" t="str">
        <f t="shared" si="62"/>
        <v>Unclassified? Y/N Out of Order?</v>
      </c>
    </row>
    <row r="761" spans="6:19" x14ac:dyDescent="0.2">
      <c r="F761" s="410" t="b">
        <v>0</v>
      </c>
      <c r="G761" s="416" t="b">
        <f t="shared" si="63"/>
        <v>1</v>
      </c>
      <c r="H761" s="410" t="b">
        <v>0</v>
      </c>
      <c r="I761" s="410" t="b">
        <v>0</v>
      </c>
      <c r="K761" s="410" t="b">
        <v>0</v>
      </c>
      <c r="L761" s="410">
        <v>0</v>
      </c>
      <c r="M761" s="410" t="b">
        <v>0</v>
      </c>
      <c r="N761" s="410">
        <v>0</v>
      </c>
      <c r="O761" s="472" t="e">
        <f t="shared" si="60"/>
        <v>#DIV/0!</v>
      </c>
      <c r="P761" s="410">
        <f t="shared" si="64"/>
        <v>0</v>
      </c>
      <c r="Q761" s="410" t="e">
        <f t="shared" si="61"/>
        <v>#VALUE!</v>
      </c>
      <c r="R761" s="410">
        <v>1</v>
      </c>
      <c r="S761" s="410" t="str">
        <f t="shared" si="62"/>
        <v>Unclassified? Y/N Out of Order?</v>
      </c>
    </row>
    <row r="762" spans="6:19" x14ac:dyDescent="0.2">
      <c r="F762" s="410" t="b">
        <v>0</v>
      </c>
      <c r="G762" s="416" t="b">
        <f t="shared" si="63"/>
        <v>1</v>
      </c>
      <c r="H762" s="410" t="b">
        <v>0</v>
      </c>
      <c r="I762" s="410" t="b">
        <v>0</v>
      </c>
      <c r="K762" s="410" t="b">
        <v>0</v>
      </c>
      <c r="L762" s="410">
        <v>0</v>
      </c>
      <c r="M762" s="410" t="b">
        <v>0</v>
      </c>
      <c r="N762" s="410">
        <v>0</v>
      </c>
      <c r="O762" s="472" t="e">
        <f t="shared" si="60"/>
        <v>#DIV/0!</v>
      </c>
      <c r="P762" s="410">
        <f t="shared" si="64"/>
        <v>0</v>
      </c>
      <c r="Q762" s="410" t="e">
        <f t="shared" si="61"/>
        <v>#VALUE!</v>
      </c>
      <c r="R762" s="410">
        <v>1</v>
      </c>
      <c r="S762" s="410" t="str">
        <f t="shared" si="62"/>
        <v>Unclassified? Y/N Out of Order?</v>
      </c>
    </row>
    <row r="763" spans="6:19" x14ac:dyDescent="0.2">
      <c r="F763" s="410" t="b">
        <v>0</v>
      </c>
      <c r="G763" s="416" t="b">
        <f t="shared" si="63"/>
        <v>1</v>
      </c>
      <c r="H763" s="410" t="b">
        <v>0</v>
      </c>
      <c r="I763" s="410" t="b">
        <v>0</v>
      </c>
      <c r="K763" s="410" t="b">
        <v>0</v>
      </c>
      <c r="L763" s="410">
        <v>0</v>
      </c>
      <c r="M763" s="410" t="b">
        <v>0</v>
      </c>
      <c r="N763" s="410">
        <v>0</v>
      </c>
      <c r="O763" s="472" t="e">
        <f t="shared" si="60"/>
        <v>#DIV/0!</v>
      </c>
      <c r="P763" s="410">
        <f t="shared" si="64"/>
        <v>0</v>
      </c>
      <c r="Q763" s="410" t="e">
        <f t="shared" si="61"/>
        <v>#VALUE!</v>
      </c>
      <c r="R763" s="410">
        <v>1</v>
      </c>
      <c r="S763" s="410" t="str">
        <f t="shared" si="62"/>
        <v>Unclassified? Y/N Out of Order?</v>
      </c>
    </row>
    <row r="764" spans="6:19" x14ac:dyDescent="0.2">
      <c r="F764" s="410" t="b">
        <v>0</v>
      </c>
      <c r="G764" s="416" t="b">
        <f t="shared" si="63"/>
        <v>1</v>
      </c>
      <c r="H764" s="410" t="b">
        <v>0</v>
      </c>
      <c r="I764" s="410" t="b">
        <v>0</v>
      </c>
      <c r="K764" s="410" t="b">
        <v>0</v>
      </c>
      <c r="L764" s="410">
        <v>0</v>
      </c>
      <c r="M764" s="410" t="b">
        <v>0</v>
      </c>
      <c r="N764" s="410">
        <v>0</v>
      </c>
      <c r="O764" s="472" t="e">
        <f t="shared" si="60"/>
        <v>#DIV/0!</v>
      </c>
      <c r="P764" s="410">
        <f t="shared" si="64"/>
        <v>0</v>
      </c>
      <c r="Q764" s="410" t="e">
        <f t="shared" si="61"/>
        <v>#VALUE!</v>
      </c>
      <c r="R764" s="410">
        <v>1</v>
      </c>
      <c r="S764" s="410" t="str">
        <f t="shared" si="62"/>
        <v>Unclassified? Y/N Out of Order?</v>
      </c>
    </row>
    <row r="765" spans="6:19" x14ac:dyDescent="0.2">
      <c r="F765" s="410" t="b">
        <v>0</v>
      </c>
      <c r="G765" s="416" t="b">
        <f t="shared" si="63"/>
        <v>1</v>
      </c>
      <c r="H765" s="410" t="b">
        <v>0</v>
      </c>
      <c r="I765" s="410" t="b">
        <v>0</v>
      </c>
      <c r="K765" s="410" t="b">
        <v>0</v>
      </c>
      <c r="L765" s="410">
        <v>0</v>
      </c>
      <c r="M765" s="410" t="b">
        <v>0</v>
      </c>
      <c r="N765" s="410">
        <v>0</v>
      </c>
      <c r="O765" s="472" t="e">
        <f t="shared" si="60"/>
        <v>#DIV/0!</v>
      </c>
      <c r="P765" s="410">
        <f t="shared" si="64"/>
        <v>0</v>
      </c>
      <c r="Q765" s="410" t="e">
        <f t="shared" si="61"/>
        <v>#VALUE!</v>
      </c>
      <c r="R765" s="410">
        <v>1</v>
      </c>
      <c r="S765" s="410" t="str">
        <f t="shared" si="62"/>
        <v>Unclassified? Y/N Out of Order?</v>
      </c>
    </row>
    <row r="766" spans="6:19" x14ac:dyDescent="0.2">
      <c r="F766" s="410" t="b">
        <v>0</v>
      </c>
      <c r="G766" s="416" t="b">
        <f t="shared" si="63"/>
        <v>1</v>
      </c>
      <c r="H766" s="410" t="b">
        <v>0</v>
      </c>
      <c r="I766" s="410" t="b">
        <v>0</v>
      </c>
      <c r="K766" s="410" t="b">
        <v>0</v>
      </c>
      <c r="L766" s="410">
        <v>0</v>
      </c>
      <c r="M766" s="410" t="b">
        <v>0</v>
      </c>
      <c r="N766" s="410">
        <v>0</v>
      </c>
      <c r="O766" s="472" t="e">
        <f t="shared" si="60"/>
        <v>#DIV/0!</v>
      </c>
      <c r="P766" s="410">
        <f t="shared" si="64"/>
        <v>0</v>
      </c>
      <c r="Q766" s="410" t="e">
        <f t="shared" si="61"/>
        <v>#VALUE!</v>
      </c>
      <c r="R766" s="410">
        <v>1</v>
      </c>
      <c r="S766" s="410" t="str">
        <f t="shared" si="62"/>
        <v>Unclassified? Y/N Out of Order?</v>
      </c>
    </row>
    <row r="767" spans="6:19" x14ac:dyDescent="0.2">
      <c r="F767" s="410" t="b">
        <v>0</v>
      </c>
      <c r="G767" s="416" t="b">
        <f t="shared" si="63"/>
        <v>1</v>
      </c>
      <c r="H767" s="410" t="b">
        <v>0</v>
      </c>
      <c r="I767" s="410" t="b">
        <v>0</v>
      </c>
      <c r="K767" s="410" t="b">
        <v>0</v>
      </c>
      <c r="L767" s="410">
        <v>0</v>
      </c>
      <c r="M767" s="410" t="b">
        <v>0</v>
      </c>
      <c r="N767" s="410">
        <v>0</v>
      </c>
      <c r="O767" s="472" t="e">
        <f t="shared" si="60"/>
        <v>#DIV/0!</v>
      </c>
      <c r="P767" s="410">
        <f t="shared" si="64"/>
        <v>0</v>
      </c>
      <c r="Q767" s="410" t="e">
        <f t="shared" si="61"/>
        <v>#VALUE!</v>
      </c>
      <c r="R767" s="410">
        <v>1</v>
      </c>
      <c r="S767" s="410" t="str">
        <f t="shared" si="62"/>
        <v>Unclassified? Y/N Out of Order?</v>
      </c>
    </row>
    <row r="768" spans="6:19" x14ac:dyDescent="0.2">
      <c r="F768" s="410" t="b">
        <v>0</v>
      </c>
      <c r="G768" s="416" t="b">
        <f t="shared" si="63"/>
        <v>1</v>
      </c>
      <c r="H768" s="410" t="b">
        <v>0</v>
      </c>
      <c r="I768" s="410" t="b">
        <v>0</v>
      </c>
      <c r="K768" s="410" t="b">
        <v>0</v>
      </c>
      <c r="L768" s="410">
        <v>0</v>
      </c>
      <c r="M768" s="410" t="b">
        <v>0</v>
      </c>
      <c r="N768" s="410">
        <v>0</v>
      </c>
      <c r="O768" s="472" t="e">
        <f t="shared" si="60"/>
        <v>#DIV/0!</v>
      </c>
      <c r="P768" s="410">
        <f t="shared" si="64"/>
        <v>0</v>
      </c>
      <c r="Q768" s="410" t="e">
        <f t="shared" si="61"/>
        <v>#VALUE!</v>
      </c>
      <c r="R768" s="410">
        <v>1</v>
      </c>
      <c r="S768" s="410" t="str">
        <f t="shared" si="62"/>
        <v>Unclassified? Y/N Out of Order?</v>
      </c>
    </row>
    <row r="769" spans="6:19" x14ac:dyDescent="0.2">
      <c r="F769" s="410" t="b">
        <v>0</v>
      </c>
      <c r="G769" s="416" t="b">
        <f t="shared" si="63"/>
        <v>1</v>
      </c>
      <c r="H769" s="410" t="b">
        <v>0</v>
      </c>
      <c r="I769" s="410" t="b">
        <v>0</v>
      </c>
      <c r="K769" s="410" t="b">
        <v>0</v>
      </c>
      <c r="L769" s="410">
        <v>0</v>
      </c>
      <c r="M769" s="410" t="b">
        <v>0</v>
      </c>
      <c r="N769" s="410">
        <v>0</v>
      </c>
      <c r="O769" s="472" t="e">
        <f t="shared" si="60"/>
        <v>#DIV/0!</v>
      </c>
      <c r="P769" s="410">
        <f t="shared" si="64"/>
        <v>0</v>
      </c>
      <c r="Q769" s="410" t="e">
        <f t="shared" si="61"/>
        <v>#VALUE!</v>
      </c>
      <c r="R769" s="410">
        <v>1</v>
      </c>
      <c r="S769" s="410" t="str">
        <f t="shared" si="62"/>
        <v>Unclassified? Y/N Out of Order?</v>
      </c>
    </row>
    <row r="770" spans="6:19" x14ac:dyDescent="0.2">
      <c r="F770" s="410" t="b">
        <v>0</v>
      </c>
      <c r="G770" s="416" t="b">
        <f t="shared" si="63"/>
        <v>1</v>
      </c>
      <c r="H770" s="410" t="b">
        <v>0</v>
      </c>
      <c r="I770" s="410" t="b">
        <v>0</v>
      </c>
      <c r="K770" s="410" t="b">
        <v>0</v>
      </c>
      <c r="L770" s="410">
        <v>0</v>
      </c>
      <c r="M770" s="410" t="b">
        <v>0</v>
      </c>
      <c r="N770" s="410">
        <v>0</v>
      </c>
      <c r="O770" s="472" t="e">
        <f t="shared" si="60"/>
        <v>#DIV/0!</v>
      </c>
      <c r="P770" s="410">
        <f t="shared" si="64"/>
        <v>0</v>
      </c>
      <c r="Q770" s="410" t="e">
        <f t="shared" si="61"/>
        <v>#VALUE!</v>
      </c>
      <c r="R770" s="410">
        <v>1</v>
      </c>
      <c r="S770" s="410" t="str">
        <f t="shared" si="62"/>
        <v>Unclassified? Y/N Out of Order?</v>
      </c>
    </row>
    <row r="771" spans="6:19" x14ac:dyDescent="0.2">
      <c r="F771" s="410" t="b">
        <v>0</v>
      </c>
      <c r="G771" s="416" t="b">
        <f t="shared" si="63"/>
        <v>1</v>
      </c>
      <c r="H771" s="410" t="b">
        <v>0</v>
      </c>
      <c r="I771" s="410" t="b">
        <v>0</v>
      </c>
      <c r="K771" s="410" t="b">
        <v>0</v>
      </c>
      <c r="L771" s="410">
        <v>0</v>
      </c>
      <c r="M771" s="410" t="b">
        <v>0</v>
      </c>
      <c r="N771" s="410">
        <v>0</v>
      </c>
      <c r="O771" s="472" t="e">
        <f t="shared" si="60"/>
        <v>#DIV/0!</v>
      </c>
      <c r="P771" s="410">
        <f t="shared" si="64"/>
        <v>0</v>
      </c>
      <c r="Q771" s="410" t="e">
        <f t="shared" si="61"/>
        <v>#VALUE!</v>
      </c>
      <c r="R771" s="410">
        <v>1</v>
      </c>
      <c r="S771" s="410" t="str">
        <f t="shared" si="62"/>
        <v>Unclassified? Y/N Out of Order?</v>
      </c>
    </row>
    <row r="772" spans="6:19" x14ac:dyDescent="0.2">
      <c r="F772" s="410" t="b">
        <v>0</v>
      </c>
      <c r="G772" s="416" t="b">
        <f t="shared" si="63"/>
        <v>1</v>
      </c>
      <c r="H772" s="410" t="b">
        <v>0</v>
      </c>
      <c r="I772" s="410" t="b">
        <v>0</v>
      </c>
      <c r="K772" s="410" t="b">
        <v>0</v>
      </c>
      <c r="L772" s="410">
        <v>0</v>
      </c>
      <c r="M772" s="410" t="b">
        <v>0</v>
      </c>
      <c r="N772" s="410">
        <v>0</v>
      </c>
      <c r="O772" s="472" t="e">
        <f t="shared" si="60"/>
        <v>#DIV/0!</v>
      </c>
      <c r="P772" s="410">
        <f t="shared" si="64"/>
        <v>0</v>
      </c>
      <c r="Q772" s="410" t="e">
        <f t="shared" si="61"/>
        <v>#VALUE!</v>
      </c>
      <c r="R772" s="410">
        <v>1</v>
      </c>
      <c r="S772" s="410" t="str">
        <f t="shared" si="62"/>
        <v>Unclassified? Y/N Out of Order?</v>
      </c>
    </row>
    <row r="773" spans="6:19" x14ac:dyDescent="0.2">
      <c r="F773" s="410" t="b">
        <v>0</v>
      </c>
      <c r="G773" s="416" t="b">
        <f t="shared" si="63"/>
        <v>1</v>
      </c>
      <c r="H773" s="410" t="b">
        <v>0</v>
      </c>
      <c r="I773" s="410" t="b">
        <v>0</v>
      </c>
      <c r="K773" s="410" t="b">
        <v>0</v>
      </c>
      <c r="L773" s="410">
        <v>0</v>
      </c>
      <c r="M773" s="410" t="b">
        <v>0</v>
      </c>
      <c r="N773" s="410">
        <v>0</v>
      </c>
      <c r="O773" s="472" t="e">
        <f t="shared" si="60"/>
        <v>#DIV/0!</v>
      </c>
      <c r="P773" s="410">
        <f t="shared" si="64"/>
        <v>0</v>
      </c>
      <c r="Q773" s="410" t="e">
        <f t="shared" si="61"/>
        <v>#VALUE!</v>
      </c>
      <c r="R773" s="410">
        <v>1</v>
      </c>
      <c r="S773" s="410" t="str">
        <f t="shared" si="62"/>
        <v>Unclassified? Y/N Out of Order?</v>
      </c>
    </row>
    <row r="774" spans="6:19" x14ac:dyDescent="0.2">
      <c r="F774" s="410" t="b">
        <v>0</v>
      </c>
      <c r="G774" s="416" t="b">
        <f t="shared" si="63"/>
        <v>1</v>
      </c>
      <c r="H774" s="410" t="b">
        <v>0</v>
      </c>
      <c r="I774" s="410" t="b">
        <v>0</v>
      </c>
      <c r="K774" s="410" t="b">
        <v>0</v>
      </c>
      <c r="L774" s="410">
        <v>0</v>
      </c>
      <c r="M774" s="410" t="b">
        <v>0</v>
      </c>
      <c r="N774" s="410">
        <v>0</v>
      </c>
      <c r="O774" s="472" t="e">
        <f t="shared" si="60"/>
        <v>#DIV/0!</v>
      </c>
      <c r="P774" s="410">
        <f t="shared" si="64"/>
        <v>0</v>
      </c>
      <c r="Q774" s="410" t="e">
        <f t="shared" si="61"/>
        <v>#VALUE!</v>
      </c>
      <c r="R774" s="410">
        <v>1</v>
      </c>
      <c r="S774" s="410" t="str">
        <f t="shared" si="62"/>
        <v>Unclassified? Y/N Out of Order?</v>
      </c>
    </row>
    <row r="775" spans="6:19" x14ac:dyDescent="0.2">
      <c r="F775" s="410" t="b">
        <v>0</v>
      </c>
      <c r="G775" s="416" t="b">
        <f t="shared" si="63"/>
        <v>1</v>
      </c>
      <c r="H775" s="410" t="b">
        <v>0</v>
      </c>
      <c r="I775" s="410" t="b">
        <v>0</v>
      </c>
      <c r="K775" s="410" t="b">
        <v>0</v>
      </c>
      <c r="L775" s="410">
        <v>0</v>
      </c>
      <c r="M775" s="410" t="b">
        <v>0</v>
      </c>
      <c r="N775" s="410">
        <v>0</v>
      </c>
      <c r="O775" s="472" t="e">
        <f t="shared" si="60"/>
        <v>#DIV/0!</v>
      </c>
      <c r="P775" s="410">
        <f t="shared" si="64"/>
        <v>0</v>
      </c>
      <c r="Q775" s="410" t="e">
        <f t="shared" si="61"/>
        <v>#VALUE!</v>
      </c>
      <c r="R775" s="410">
        <v>1</v>
      </c>
      <c r="S775" s="410" t="str">
        <f t="shared" si="62"/>
        <v>Unclassified? Y/N Out of Order?</v>
      </c>
    </row>
    <row r="776" spans="6:19" x14ac:dyDescent="0.2">
      <c r="F776" s="410" t="b">
        <v>0</v>
      </c>
      <c r="G776" s="416" t="b">
        <f t="shared" si="63"/>
        <v>1</v>
      </c>
      <c r="H776" s="410" t="b">
        <v>0</v>
      </c>
      <c r="I776" s="410" t="b">
        <v>0</v>
      </c>
      <c r="K776" s="410" t="b">
        <v>0</v>
      </c>
      <c r="L776" s="410">
        <v>0</v>
      </c>
      <c r="M776" s="410" t="b">
        <v>0</v>
      </c>
      <c r="N776" s="410">
        <v>0</v>
      </c>
      <c r="O776" s="472" t="e">
        <f t="shared" si="60"/>
        <v>#DIV/0!</v>
      </c>
      <c r="P776" s="410">
        <f t="shared" si="64"/>
        <v>0</v>
      </c>
      <c r="Q776" s="410" t="e">
        <f t="shared" si="61"/>
        <v>#VALUE!</v>
      </c>
      <c r="R776" s="410">
        <v>1</v>
      </c>
      <c r="S776" s="410" t="str">
        <f t="shared" si="62"/>
        <v>Unclassified? Y/N Out of Order?</v>
      </c>
    </row>
    <row r="777" spans="6:19" x14ac:dyDescent="0.2">
      <c r="F777" s="410" t="b">
        <v>0</v>
      </c>
      <c r="G777" s="416" t="b">
        <f t="shared" si="63"/>
        <v>1</v>
      </c>
      <c r="H777" s="410" t="b">
        <v>0</v>
      </c>
      <c r="I777" s="410" t="b">
        <v>0</v>
      </c>
      <c r="K777" s="410" t="b">
        <v>0</v>
      </c>
      <c r="L777" s="410">
        <v>0</v>
      </c>
      <c r="M777" s="410" t="b">
        <v>0</v>
      </c>
      <c r="N777" s="410">
        <v>0</v>
      </c>
      <c r="O777" s="472" t="e">
        <f t="shared" si="60"/>
        <v>#DIV/0!</v>
      </c>
      <c r="P777" s="410">
        <f t="shared" si="64"/>
        <v>0</v>
      </c>
      <c r="Q777" s="410" t="e">
        <f t="shared" si="61"/>
        <v>#VALUE!</v>
      </c>
      <c r="R777" s="410">
        <v>1</v>
      </c>
      <c r="S777" s="410" t="str">
        <f t="shared" si="62"/>
        <v>Unclassified? Y/N Out of Order?</v>
      </c>
    </row>
    <row r="778" spans="6:19" x14ac:dyDescent="0.2">
      <c r="F778" s="410" t="b">
        <v>0</v>
      </c>
      <c r="G778" s="416" t="b">
        <f t="shared" si="63"/>
        <v>1</v>
      </c>
      <c r="H778" s="410" t="b">
        <v>0</v>
      </c>
      <c r="I778" s="410" t="b">
        <v>0</v>
      </c>
      <c r="K778" s="410" t="b">
        <v>0</v>
      </c>
      <c r="L778" s="410">
        <v>0</v>
      </c>
      <c r="M778" s="410" t="b">
        <v>0</v>
      </c>
      <c r="N778" s="410">
        <v>0</v>
      </c>
      <c r="O778" s="472" t="e">
        <f t="shared" ref="O778:O841" si="65">SUM(IF(I778 = 1, 1, 0) * J778, IF(K778 = 1, 1, 0) * L778, IF(M778 = 1, 1, 0) * N778) / P778</f>
        <v>#DIV/0!</v>
      </c>
      <c r="P778" s="410">
        <f t="shared" si="64"/>
        <v>0</v>
      </c>
      <c r="Q778" s="410" t="e">
        <f t="shared" ref="Q778:Q841" si="66">SUM(IF(I778 = 1, 1, 0) * J778, IF(K778 = 1, 1, 0) * L778, IF(M778 = 1, 1, 0) * N778) + " / " + P778</f>
        <v>#VALUE!</v>
      </c>
      <c r="R778" s="410">
        <v>1</v>
      </c>
      <c r="S778" s="410" t="str">
        <f t="shared" ref="S778:S841" si="67">IF(AND(G778= 1, H778 = 0, I778= 0, K778= 0, M778= 0), "1. Not Yet Tested", IF(AND(G778= 0, H778 = 1, I778= 0, K778= 0, M778= 0), "2. Ready for Testing", IF(AND(G778= 0, H778 = 1, I778= 1, K778= 0, M778= 0), "3. Test/Task Complete", IF(AND(G778= 0, H778 = 1, I778= 1, K778= 1, M778= 0), "4. Sheet Complete &amp; Uploaded to Svr.", IF(AND(G778= 0, H778 = 1, I778= 1, K778= 1, M778= 1), "5. Sheet Ready for Report", "Unclassified? Y/N Out of Order?")))))</f>
        <v>Unclassified? Y/N Out of Order?</v>
      </c>
    </row>
    <row r="779" spans="6:19" x14ac:dyDescent="0.2">
      <c r="F779" s="410" t="b">
        <v>0</v>
      </c>
      <c r="G779" s="416" t="b">
        <f t="shared" ref="G779:G842" si="68">NOT(H779)</f>
        <v>1</v>
      </c>
      <c r="H779" s="410" t="b">
        <v>0</v>
      </c>
      <c r="I779" s="410" t="b">
        <v>0</v>
      </c>
      <c r="K779" s="410" t="b">
        <v>0</v>
      </c>
      <c r="L779" s="410">
        <v>0</v>
      </c>
      <c r="M779" s="410" t="b">
        <v>0</v>
      </c>
      <c r="N779" s="410">
        <v>0</v>
      </c>
      <c r="O779" s="472" t="e">
        <f t="shared" si="65"/>
        <v>#DIV/0!</v>
      </c>
      <c r="P779" s="410">
        <f t="shared" si="64"/>
        <v>0</v>
      </c>
      <c r="Q779" s="410" t="e">
        <f t="shared" si="66"/>
        <v>#VALUE!</v>
      </c>
      <c r="R779" s="410">
        <v>1</v>
      </c>
      <c r="S779" s="410" t="str">
        <f t="shared" si="67"/>
        <v>Unclassified? Y/N Out of Order?</v>
      </c>
    </row>
    <row r="780" spans="6:19" x14ac:dyDescent="0.2">
      <c r="F780" s="410" t="b">
        <v>0</v>
      </c>
      <c r="G780" s="416" t="b">
        <f t="shared" si="68"/>
        <v>1</v>
      </c>
      <c r="H780" s="410" t="b">
        <v>0</v>
      </c>
      <c r="I780" s="410" t="b">
        <v>0</v>
      </c>
      <c r="K780" s="410" t="b">
        <v>0</v>
      </c>
      <c r="L780" s="410">
        <v>0</v>
      </c>
      <c r="M780" s="410" t="b">
        <v>0</v>
      </c>
      <c r="N780" s="410">
        <v>0</v>
      </c>
      <c r="O780" s="472" t="e">
        <f t="shared" si="65"/>
        <v>#DIV/0!</v>
      </c>
      <c r="P780" s="410">
        <f t="shared" si="64"/>
        <v>0</v>
      </c>
      <c r="Q780" s="410" t="e">
        <f t="shared" si="66"/>
        <v>#VALUE!</v>
      </c>
      <c r="R780" s="410">
        <v>1</v>
      </c>
      <c r="S780" s="410" t="str">
        <f t="shared" si="67"/>
        <v>Unclassified? Y/N Out of Order?</v>
      </c>
    </row>
    <row r="781" spans="6:19" x14ac:dyDescent="0.2">
      <c r="F781" s="410" t="b">
        <v>0</v>
      </c>
      <c r="G781" s="416" t="b">
        <f t="shared" si="68"/>
        <v>1</v>
      </c>
      <c r="H781" s="410" t="b">
        <v>0</v>
      </c>
      <c r="I781" s="410" t="b">
        <v>0</v>
      </c>
      <c r="K781" s="410" t="b">
        <v>0</v>
      </c>
      <c r="L781" s="410">
        <v>0</v>
      </c>
      <c r="M781" s="410" t="b">
        <v>0</v>
      </c>
      <c r="N781" s="410">
        <v>0</v>
      </c>
      <c r="O781" s="472" t="e">
        <f t="shared" si="65"/>
        <v>#DIV/0!</v>
      </c>
      <c r="P781" s="410">
        <f t="shared" ref="P781:P844" si="69">SUM(J781, L781, N781)</f>
        <v>0</v>
      </c>
      <c r="Q781" s="410" t="e">
        <f t="shared" si="66"/>
        <v>#VALUE!</v>
      </c>
      <c r="R781" s="410">
        <v>1</v>
      </c>
      <c r="S781" s="410" t="str">
        <f t="shared" si="67"/>
        <v>Unclassified? Y/N Out of Order?</v>
      </c>
    </row>
    <row r="782" spans="6:19" x14ac:dyDescent="0.2">
      <c r="F782" s="410" t="b">
        <v>0</v>
      </c>
      <c r="G782" s="416" t="b">
        <f t="shared" si="68"/>
        <v>1</v>
      </c>
      <c r="H782" s="410" t="b">
        <v>0</v>
      </c>
      <c r="I782" s="410" t="b">
        <v>0</v>
      </c>
      <c r="K782" s="410" t="b">
        <v>0</v>
      </c>
      <c r="L782" s="410">
        <v>0</v>
      </c>
      <c r="M782" s="410" t="b">
        <v>0</v>
      </c>
      <c r="N782" s="410">
        <v>0</v>
      </c>
      <c r="O782" s="472" t="e">
        <f t="shared" si="65"/>
        <v>#DIV/0!</v>
      </c>
      <c r="P782" s="410">
        <f t="shared" si="69"/>
        <v>0</v>
      </c>
      <c r="Q782" s="410" t="e">
        <f t="shared" si="66"/>
        <v>#VALUE!</v>
      </c>
      <c r="R782" s="410">
        <v>1</v>
      </c>
      <c r="S782" s="410" t="str">
        <f t="shared" si="67"/>
        <v>Unclassified? Y/N Out of Order?</v>
      </c>
    </row>
    <row r="783" spans="6:19" x14ac:dyDescent="0.2">
      <c r="F783" s="410" t="b">
        <v>0</v>
      </c>
      <c r="G783" s="416" t="b">
        <f t="shared" si="68"/>
        <v>1</v>
      </c>
      <c r="H783" s="410" t="b">
        <v>0</v>
      </c>
      <c r="I783" s="410" t="b">
        <v>0</v>
      </c>
      <c r="K783" s="410" t="b">
        <v>0</v>
      </c>
      <c r="L783" s="410">
        <v>0</v>
      </c>
      <c r="M783" s="410" t="b">
        <v>0</v>
      </c>
      <c r="N783" s="410">
        <v>0</v>
      </c>
      <c r="O783" s="472" t="e">
        <f t="shared" si="65"/>
        <v>#DIV/0!</v>
      </c>
      <c r="P783" s="410">
        <f t="shared" si="69"/>
        <v>0</v>
      </c>
      <c r="Q783" s="410" t="e">
        <f t="shared" si="66"/>
        <v>#VALUE!</v>
      </c>
      <c r="R783" s="410">
        <v>1</v>
      </c>
      <c r="S783" s="410" t="str">
        <f t="shared" si="67"/>
        <v>Unclassified? Y/N Out of Order?</v>
      </c>
    </row>
    <row r="784" spans="6:19" x14ac:dyDescent="0.2">
      <c r="F784" s="410" t="b">
        <v>0</v>
      </c>
      <c r="G784" s="416" t="b">
        <f t="shared" si="68"/>
        <v>1</v>
      </c>
      <c r="H784" s="410" t="b">
        <v>0</v>
      </c>
      <c r="I784" s="410" t="b">
        <v>0</v>
      </c>
      <c r="K784" s="410" t="b">
        <v>0</v>
      </c>
      <c r="L784" s="410">
        <v>0</v>
      </c>
      <c r="M784" s="410" t="b">
        <v>0</v>
      </c>
      <c r="N784" s="410">
        <v>0</v>
      </c>
      <c r="O784" s="472" t="e">
        <f t="shared" si="65"/>
        <v>#DIV/0!</v>
      </c>
      <c r="P784" s="410">
        <f t="shared" si="69"/>
        <v>0</v>
      </c>
      <c r="Q784" s="410" t="e">
        <f t="shared" si="66"/>
        <v>#VALUE!</v>
      </c>
      <c r="R784" s="410">
        <v>1</v>
      </c>
      <c r="S784" s="410" t="str">
        <f t="shared" si="67"/>
        <v>Unclassified? Y/N Out of Order?</v>
      </c>
    </row>
    <row r="785" spans="6:19" x14ac:dyDescent="0.2">
      <c r="F785" s="410" t="b">
        <v>0</v>
      </c>
      <c r="G785" s="416" t="b">
        <f t="shared" si="68"/>
        <v>1</v>
      </c>
      <c r="H785" s="410" t="b">
        <v>0</v>
      </c>
      <c r="I785" s="410" t="b">
        <v>0</v>
      </c>
      <c r="K785" s="410" t="b">
        <v>0</v>
      </c>
      <c r="L785" s="410">
        <v>0</v>
      </c>
      <c r="M785" s="410" t="b">
        <v>0</v>
      </c>
      <c r="N785" s="410">
        <v>0</v>
      </c>
      <c r="O785" s="472" t="e">
        <f t="shared" si="65"/>
        <v>#DIV/0!</v>
      </c>
      <c r="P785" s="410">
        <f t="shared" si="69"/>
        <v>0</v>
      </c>
      <c r="Q785" s="410" t="e">
        <f t="shared" si="66"/>
        <v>#VALUE!</v>
      </c>
      <c r="R785" s="410">
        <v>1</v>
      </c>
      <c r="S785" s="410" t="str">
        <f t="shared" si="67"/>
        <v>Unclassified? Y/N Out of Order?</v>
      </c>
    </row>
    <row r="786" spans="6:19" x14ac:dyDescent="0.2">
      <c r="F786" s="410" t="b">
        <v>0</v>
      </c>
      <c r="G786" s="416" t="b">
        <f t="shared" si="68"/>
        <v>1</v>
      </c>
      <c r="H786" s="410" t="b">
        <v>0</v>
      </c>
      <c r="I786" s="410" t="b">
        <v>0</v>
      </c>
      <c r="K786" s="410" t="b">
        <v>0</v>
      </c>
      <c r="L786" s="410">
        <v>0</v>
      </c>
      <c r="M786" s="410" t="b">
        <v>0</v>
      </c>
      <c r="N786" s="410">
        <v>0</v>
      </c>
      <c r="O786" s="472" t="e">
        <f t="shared" si="65"/>
        <v>#DIV/0!</v>
      </c>
      <c r="P786" s="410">
        <f t="shared" si="69"/>
        <v>0</v>
      </c>
      <c r="Q786" s="410" t="e">
        <f t="shared" si="66"/>
        <v>#VALUE!</v>
      </c>
      <c r="R786" s="410">
        <v>1</v>
      </c>
      <c r="S786" s="410" t="str">
        <f t="shared" si="67"/>
        <v>Unclassified? Y/N Out of Order?</v>
      </c>
    </row>
    <row r="787" spans="6:19" x14ac:dyDescent="0.2">
      <c r="F787" s="410" t="b">
        <v>0</v>
      </c>
      <c r="G787" s="416" t="b">
        <f t="shared" si="68"/>
        <v>1</v>
      </c>
      <c r="H787" s="410" t="b">
        <v>0</v>
      </c>
      <c r="I787" s="410" t="b">
        <v>0</v>
      </c>
      <c r="K787" s="410" t="b">
        <v>0</v>
      </c>
      <c r="L787" s="410">
        <v>0</v>
      </c>
      <c r="M787" s="410" t="b">
        <v>0</v>
      </c>
      <c r="N787" s="410">
        <v>0</v>
      </c>
      <c r="O787" s="472" t="e">
        <f t="shared" si="65"/>
        <v>#DIV/0!</v>
      </c>
      <c r="P787" s="410">
        <f t="shared" si="69"/>
        <v>0</v>
      </c>
      <c r="Q787" s="410" t="e">
        <f t="shared" si="66"/>
        <v>#VALUE!</v>
      </c>
      <c r="R787" s="410">
        <v>1</v>
      </c>
      <c r="S787" s="410" t="str">
        <f t="shared" si="67"/>
        <v>Unclassified? Y/N Out of Order?</v>
      </c>
    </row>
    <row r="788" spans="6:19" x14ac:dyDescent="0.2">
      <c r="F788" s="410" t="b">
        <v>0</v>
      </c>
      <c r="G788" s="416" t="b">
        <f t="shared" si="68"/>
        <v>1</v>
      </c>
      <c r="H788" s="410" t="b">
        <v>0</v>
      </c>
      <c r="I788" s="410" t="b">
        <v>0</v>
      </c>
      <c r="K788" s="410" t="b">
        <v>0</v>
      </c>
      <c r="L788" s="410">
        <v>0</v>
      </c>
      <c r="M788" s="410" t="b">
        <v>0</v>
      </c>
      <c r="N788" s="410">
        <v>0</v>
      </c>
      <c r="O788" s="472" t="e">
        <f t="shared" si="65"/>
        <v>#DIV/0!</v>
      </c>
      <c r="P788" s="410">
        <f t="shared" si="69"/>
        <v>0</v>
      </c>
      <c r="Q788" s="410" t="e">
        <f t="shared" si="66"/>
        <v>#VALUE!</v>
      </c>
      <c r="R788" s="410">
        <v>1</v>
      </c>
      <c r="S788" s="410" t="str">
        <f t="shared" si="67"/>
        <v>Unclassified? Y/N Out of Order?</v>
      </c>
    </row>
    <row r="789" spans="6:19" x14ac:dyDescent="0.2">
      <c r="F789" s="410" t="b">
        <v>0</v>
      </c>
      <c r="G789" s="416" t="b">
        <f t="shared" si="68"/>
        <v>1</v>
      </c>
      <c r="H789" s="410" t="b">
        <v>0</v>
      </c>
      <c r="I789" s="410" t="b">
        <v>0</v>
      </c>
      <c r="K789" s="410" t="b">
        <v>0</v>
      </c>
      <c r="L789" s="410">
        <v>0</v>
      </c>
      <c r="M789" s="410" t="b">
        <v>0</v>
      </c>
      <c r="N789" s="410">
        <v>0</v>
      </c>
      <c r="O789" s="472" t="e">
        <f t="shared" si="65"/>
        <v>#DIV/0!</v>
      </c>
      <c r="P789" s="410">
        <f t="shared" si="69"/>
        <v>0</v>
      </c>
      <c r="Q789" s="410" t="e">
        <f t="shared" si="66"/>
        <v>#VALUE!</v>
      </c>
      <c r="R789" s="410">
        <v>1</v>
      </c>
      <c r="S789" s="410" t="str">
        <f t="shared" si="67"/>
        <v>Unclassified? Y/N Out of Order?</v>
      </c>
    </row>
    <row r="790" spans="6:19" x14ac:dyDescent="0.2">
      <c r="F790" s="410" t="b">
        <v>0</v>
      </c>
      <c r="G790" s="416" t="b">
        <f t="shared" si="68"/>
        <v>1</v>
      </c>
      <c r="H790" s="410" t="b">
        <v>0</v>
      </c>
      <c r="I790" s="410" t="b">
        <v>0</v>
      </c>
      <c r="K790" s="410" t="b">
        <v>0</v>
      </c>
      <c r="L790" s="410">
        <v>0</v>
      </c>
      <c r="M790" s="410" t="b">
        <v>0</v>
      </c>
      <c r="N790" s="410">
        <v>0</v>
      </c>
      <c r="O790" s="472" t="e">
        <f t="shared" si="65"/>
        <v>#DIV/0!</v>
      </c>
      <c r="P790" s="410">
        <f t="shared" si="69"/>
        <v>0</v>
      </c>
      <c r="Q790" s="410" t="e">
        <f t="shared" si="66"/>
        <v>#VALUE!</v>
      </c>
      <c r="R790" s="410">
        <v>1</v>
      </c>
      <c r="S790" s="410" t="str">
        <f t="shared" si="67"/>
        <v>Unclassified? Y/N Out of Order?</v>
      </c>
    </row>
    <row r="791" spans="6:19" x14ac:dyDescent="0.2">
      <c r="F791" s="410" t="b">
        <v>0</v>
      </c>
      <c r="G791" s="416" t="b">
        <f t="shared" si="68"/>
        <v>1</v>
      </c>
      <c r="H791" s="410" t="b">
        <v>0</v>
      </c>
      <c r="I791" s="410" t="b">
        <v>0</v>
      </c>
      <c r="K791" s="410" t="b">
        <v>0</v>
      </c>
      <c r="L791" s="410">
        <v>0</v>
      </c>
      <c r="M791" s="410" t="b">
        <v>0</v>
      </c>
      <c r="N791" s="410">
        <v>0</v>
      </c>
      <c r="O791" s="472" t="e">
        <f t="shared" si="65"/>
        <v>#DIV/0!</v>
      </c>
      <c r="P791" s="410">
        <f t="shared" si="69"/>
        <v>0</v>
      </c>
      <c r="Q791" s="410" t="e">
        <f t="shared" si="66"/>
        <v>#VALUE!</v>
      </c>
      <c r="R791" s="410">
        <v>1</v>
      </c>
      <c r="S791" s="410" t="str">
        <f t="shared" si="67"/>
        <v>Unclassified? Y/N Out of Order?</v>
      </c>
    </row>
    <row r="792" spans="6:19" x14ac:dyDescent="0.2">
      <c r="F792" s="410" t="b">
        <v>0</v>
      </c>
      <c r="G792" s="416" t="b">
        <f t="shared" si="68"/>
        <v>1</v>
      </c>
      <c r="H792" s="410" t="b">
        <v>0</v>
      </c>
      <c r="I792" s="410" t="b">
        <v>0</v>
      </c>
      <c r="K792" s="410" t="b">
        <v>0</v>
      </c>
      <c r="L792" s="410">
        <v>0</v>
      </c>
      <c r="M792" s="410" t="b">
        <v>0</v>
      </c>
      <c r="N792" s="410">
        <v>0</v>
      </c>
      <c r="O792" s="472" t="e">
        <f t="shared" si="65"/>
        <v>#DIV/0!</v>
      </c>
      <c r="P792" s="410">
        <f t="shared" si="69"/>
        <v>0</v>
      </c>
      <c r="Q792" s="410" t="e">
        <f t="shared" si="66"/>
        <v>#VALUE!</v>
      </c>
      <c r="R792" s="410">
        <v>1</v>
      </c>
      <c r="S792" s="410" t="str">
        <f t="shared" si="67"/>
        <v>Unclassified? Y/N Out of Order?</v>
      </c>
    </row>
    <row r="793" spans="6:19" x14ac:dyDescent="0.2">
      <c r="F793" s="410" t="b">
        <v>0</v>
      </c>
      <c r="G793" s="416" t="b">
        <f t="shared" si="68"/>
        <v>1</v>
      </c>
      <c r="H793" s="410" t="b">
        <v>0</v>
      </c>
      <c r="I793" s="410" t="b">
        <v>0</v>
      </c>
      <c r="K793" s="410" t="b">
        <v>0</v>
      </c>
      <c r="L793" s="410">
        <v>0</v>
      </c>
      <c r="M793" s="410" t="b">
        <v>0</v>
      </c>
      <c r="N793" s="410">
        <v>0</v>
      </c>
      <c r="O793" s="472" t="e">
        <f t="shared" si="65"/>
        <v>#DIV/0!</v>
      </c>
      <c r="P793" s="410">
        <f t="shared" si="69"/>
        <v>0</v>
      </c>
      <c r="Q793" s="410" t="e">
        <f t="shared" si="66"/>
        <v>#VALUE!</v>
      </c>
      <c r="R793" s="410">
        <v>1</v>
      </c>
      <c r="S793" s="410" t="str">
        <f t="shared" si="67"/>
        <v>Unclassified? Y/N Out of Order?</v>
      </c>
    </row>
    <row r="794" spans="6:19" x14ac:dyDescent="0.2">
      <c r="F794" s="410" t="b">
        <v>0</v>
      </c>
      <c r="G794" s="416" t="b">
        <f t="shared" si="68"/>
        <v>1</v>
      </c>
      <c r="H794" s="410" t="b">
        <v>0</v>
      </c>
      <c r="I794" s="410" t="b">
        <v>0</v>
      </c>
      <c r="K794" s="410" t="b">
        <v>0</v>
      </c>
      <c r="L794" s="410">
        <v>0</v>
      </c>
      <c r="M794" s="410" t="b">
        <v>0</v>
      </c>
      <c r="N794" s="410">
        <v>0</v>
      </c>
      <c r="O794" s="472" t="e">
        <f t="shared" si="65"/>
        <v>#DIV/0!</v>
      </c>
      <c r="P794" s="410">
        <f t="shared" si="69"/>
        <v>0</v>
      </c>
      <c r="Q794" s="410" t="e">
        <f t="shared" si="66"/>
        <v>#VALUE!</v>
      </c>
      <c r="R794" s="410">
        <v>1</v>
      </c>
      <c r="S794" s="410" t="str">
        <f t="shared" si="67"/>
        <v>Unclassified? Y/N Out of Order?</v>
      </c>
    </row>
    <row r="795" spans="6:19" x14ac:dyDescent="0.2">
      <c r="F795" s="410" t="b">
        <v>0</v>
      </c>
      <c r="G795" s="416" t="b">
        <f t="shared" si="68"/>
        <v>1</v>
      </c>
      <c r="H795" s="410" t="b">
        <v>0</v>
      </c>
      <c r="I795" s="410" t="b">
        <v>0</v>
      </c>
      <c r="K795" s="410" t="b">
        <v>0</v>
      </c>
      <c r="L795" s="410">
        <v>0</v>
      </c>
      <c r="M795" s="410" t="b">
        <v>0</v>
      </c>
      <c r="N795" s="410">
        <v>0</v>
      </c>
      <c r="O795" s="472" t="e">
        <f t="shared" si="65"/>
        <v>#DIV/0!</v>
      </c>
      <c r="P795" s="410">
        <f t="shared" si="69"/>
        <v>0</v>
      </c>
      <c r="Q795" s="410" t="e">
        <f t="shared" si="66"/>
        <v>#VALUE!</v>
      </c>
      <c r="R795" s="410">
        <v>1</v>
      </c>
      <c r="S795" s="410" t="str">
        <f t="shared" si="67"/>
        <v>Unclassified? Y/N Out of Order?</v>
      </c>
    </row>
    <row r="796" spans="6:19" x14ac:dyDescent="0.2">
      <c r="F796" s="410" t="b">
        <v>0</v>
      </c>
      <c r="G796" s="416" t="b">
        <f t="shared" si="68"/>
        <v>1</v>
      </c>
      <c r="H796" s="410" t="b">
        <v>0</v>
      </c>
      <c r="I796" s="410" t="b">
        <v>0</v>
      </c>
      <c r="K796" s="410" t="b">
        <v>0</v>
      </c>
      <c r="L796" s="410">
        <v>0</v>
      </c>
      <c r="M796" s="410" t="b">
        <v>0</v>
      </c>
      <c r="N796" s="410">
        <v>0</v>
      </c>
      <c r="O796" s="472" t="e">
        <f t="shared" si="65"/>
        <v>#DIV/0!</v>
      </c>
      <c r="P796" s="410">
        <f t="shared" si="69"/>
        <v>0</v>
      </c>
      <c r="Q796" s="410" t="e">
        <f t="shared" si="66"/>
        <v>#VALUE!</v>
      </c>
      <c r="R796" s="410">
        <v>1</v>
      </c>
      <c r="S796" s="410" t="str">
        <f t="shared" si="67"/>
        <v>Unclassified? Y/N Out of Order?</v>
      </c>
    </row>
    <row r="797" spans="6:19" x14ac:dyDescent="0.2">
      <c r="F797" s="410" t="b">
        <v>0</v>
      </c>
      <c r="G797" s="416" t="b">
        <f t="shared" si="68"/>
        <v>1</v>
      </c>
      <c r="H797" s="410" t="b">
        <v>0</v>
      </c>
      <c r="I797" s="410" t="b">
        <v>0</v>
      </c>
      <c r="K797" s="410" t="b">
        <v>0</v>
      </c>
      <c r="L797" s="410">
        <v>0</v>
      </c>
      <c r="M797" s="410" t="b">
        <v>0</v>
      </c>
      <c r="N797" s="410">
        <v>0</v>
      </c>
      <c r="O797" s="472" t="e">
        <f t="shared" si="65"/>
        <v>#DIV/0!</v>
      </c>
      <c r="P797" s="410">
        <f t="shared" si="69"/>
        <v>0</v>
      </c>
      <c r="Q797" s="410" t="e">
        <f t="shared" si="66"/>
        <v>#VALUE!</v>
      </c>
      <c r="R797" s="410">
        <v>1</v>
      </c>
      <c r="S797" s="410" t="str">
        <f t="shared" si="67"/>
        <v>Unclassified? Y/N Out of Order?</v>
      </c>
    </row>
    <row r="798" spans="6:19" x14ac:dyDescent="0.2">
      <c r="F798" s="410" t="b">
        <v>0</v>
      </c>
      <c r="G798" s="416" t="b">
        <f t="shared" si="68"/>
        <v>1</v>
      </c>
      <c r="H798" s="410" t="b">
        <v>0</v>
      </c>
      <c r="I798" s="410" t="b">
        <v>0</v>
      </c>
      <c r="K798" s="410" t="b">
        <v>0</v>
      </c>
      <c r="L798" s="410">
        <v>0</v>
      </c>
      <c r="M798" s="410" t="b">
        <v>0</v>
      </c>
      <c r="N798" s="410">
        <v>0</v>
      </c>
      <c r="O798" s="472" t="e">
        <f t="shared" si="65"/>
        <v>#DIV/0!</v>
      </c>
      <c r="P798" s="410">
        <f t="shared" si="69"/>
        <v>0</v>
      </c>
      <c r="Q798" s="410" t="e">
        <f t="shared" si="66"/>
        <v>#VALUE!</v>
      </c>
      <c r="R798" s="410">
        <v>1</v>
      </c>
      <c r="S798" s="410" t="str">
        <f t="shared" si="67"/>
        <v>Unclassified? Y/N Out of Order?</v>
      </c>
    </row>
    <row r="799" spans="6:19" x14ac:dyDescent="0.2">
      <c r="F799" s="410" t="b">
        <v>0</v>
      </c>
      <c r="G799" s="416" t="b">
        <f t="shared" si="68"/>
        <v>1</v>
      </c>
      <c r="H799" s="410" t="b">
        <v>0</v>
      </c>
      <c r="I799" s="410" t="b">
        <v>0</v>
      </c>
      <c r="K799" s="410" t="b">
        <v>0</v>
      </c>
      <c r="L799" s="410">
        <v>0</v>
      </c>
      <c r="M799" s="410" t="b">
        <v>0</v>
      </c>
      <c r="N799" s="410">
        <v>0</v>
      </c>
      <c r="O799" s="472" t="e">
        <f t="shared" si="65"/>
        <v>#DIV/0!</v>
      </c>
      <c r="P799" s="410">
        <f t="shared" si="69"/>
        <v>0</v>
      </c>
      <c r="Q799" s="410" t="e">
        <f t="shared" si="66"/>
        <v>#VALUE!</v>
      </c>
      <c r="R799" s="410">
        <v>1</v>
      </c>
      <c r="S799" s="410" t="str">
        <f t="shared" si="67"/>
        <v>Unclassified? Y/N Out of Order?</v>
      </c>
    </row>
    <row r="800" spans="6:19" x14ac:dyDescent="0.2">
      <c r="F800" s="410" t="b">
        <v>0</v>
      </c>
      <c r="G800" s="416" t="b">
        <f t="shared" si="68"/>
        <v>1</v>
      </c>
      <c r="H800" s="410" t="b">
        <v>0</v>
      </c>
      <c r="I800" s="410" t="b">
        <v>0</v>
      </c>
      <c r="K800" s="410" t="b">
        <v>0</v>
      </c>
      <c r="L800" s="410">
        <v>0</v>
      </c>
      <c r="M800" s="410" t="b">
        <v>0</v>
      </c>
      <c r="N800" s="410">
        <v>0</v>
      </c>
      <c r="O800" s="472" t="e">
        <f t="shared" si="65"/>
        <v>#DIV/0!</v>
      </c>
      <c r="P800" s="410">
        <f t="shared" si="69"/>
        <v>0</v>
      </c>
      <c r="Q800" s="410" t="e">
        <f t="shared" si="66"/>
        <v>#VALUE!</v>
      </c>
      <c r="R800" s="410">
        <v>1</v>
      </c>
      <c r="S800" s="410" t="str">
        <f t="shared" si="67"/>
        <v>Unclassified? Y/N Out of Order?</v>
      </c>
    </row>
    <row r="801" spans="6:19" x14ac:dyDescent="0.2">
      <c r="F801" s="410" t="b">
        <v>0</v>
      </c>
      <c r="G801" s="416" t="b">
        <f t="shared" si="68"/>
        <v>1</v>
      </c>
      <c r="H801" s="410" t="b">
        <v>0</v>
      </c>
      <c r="I801" s="410" t="b">
        <v>0</v>
      </c>
      <c r="K801" s="410" t="b">
        <v>0</v>
      </c>
      <c r="L801" s="410">
        <v>0</v>
      </c>
      <c r="M801" s="410" t="b">
        <v>0</v>
      </c>
      <c r="N801" s="410">
        <v>0</v>
      </c>
      <c r="O801" s="472" t="e">
        <f t="shared" si="65"/>
        <v>#DIV/0!</v>
      </c>
      <c r="P801" s="410">
        <f t="shared" si="69"/>
        <v>0</v>
      </c>
      <c r="Q801" s="410" t="e">
        <f t="shared" si="66"/>
        <v>#VALUE!</v>
      </c>
      <c r="R801" s="410">
        <v>1</v>
      </c>
      <c r="S801" s="410" t="str">
        <f t="shared" si="67"/>
        <v>Unclassified? Y/N Out of Order?</v>
      </c>
    </row>
    <row r="802" spans="6:19" x14ac:dyDescent="0.2">
      <c r="F802" s="410" t="b">
        <v>0</v>
      </c>
      <c r="G802" s="416" t="b">
        <f t="shared" si="68"/>
        <v>1</v>
      </c>
      <c r="H802" s="410" t="b">
        <v>0</v>
      </c>
      <c r="I802" s="410" t="b">
        <v>0</v>
      </c>
      <c r="K802" s="410" t="b">
        <v>0</v>
      </c>
      <c r="L802" s="410">
        <v>0</v>
      </c>
      <c r="M802" s="410" t="b">
        <v>0</v>
      </c>
      <c r="N802" s="410">
        <v>0</v>
      </c>
      <c r="O802" s="472" t="e">
        <f t="shared" si="65"/>
        <v>#DIV/0!</v>
      </c>
      <c r="P802" s="410">
        <f t="shared" si="69"/>
        <v>0</v>
      </c>
      <c r="Q802" s="410" t="e">
        <f t="shared" si="66"/>
        <v>#VALUE!</v>
      </c>
      <c r="R802" s="410">
        <v>1</v>
      </c>
      <c r="S802" s="410" t="str">
        <f t="shared" si="67"/>
        <v>Unclassified? Y/N Out of Order?</v>
      </c>
    </row>
    <row r="803" spans="6:19" x14ac:dyDescent="0.2">
      <c r="F803" s="410" t="b">
        <v>0</v>
      </c>
      <c r="G803" s="416" t="b">
        <f t="shared" si="68"/>
        <v>1</v>
      </c>
      <c r="H803" s="410" t="b">
        <v>0</v>
      </c>
      <c r="I803" s="410" t="b">
        <v>0</v>
      </c>
      <c r="K803" s="410" t="b">
        <v>0</v>
      </c>
      <c r="L803" s="410">
        <v>0</v>
      </c>
      <c r="M803" s="410" t="b">
        <v>0</v>
      </c>
      <c r="N803" s="410">
        <v>0</v>
      </c>
      <c r="O803" s="472" t="e">
        <f t="shared" si="65"/>
        <v>#DIV/0!</v>
      </c>
      <c r="P803" s="410">
        <f t="shared" si="69"/>
        <v>0</v>
      </c>
      <c r="Q803" s="410" t="e">
        <f t="shared" si="66"/>
        <v>#VALUE!</v>
      </c>
      <c r="R803" s="410">
        <v>1</v>
      </c>
      <c r="S803" s="410" t="str">
        <f t="shared" si="67"/>
        <v>Unclassified? Y/N Out of Order?</v>
      </c>
    </row>
    <row r="804" spans="6:19" x14ac:dyDescent="0.2">
      <c r="F804" s="410" t="b">
        <v>0</v>
      </c>
      <c r="G804" s="416" t="b">
        <f t="shared" si="68"/>
        <v>1</v>
      </c>
      <c r="H804" s="410" t="b">
        <v>0</v>
      </c>
      <c r="I804" s="410" t="b">
        <v>0</v>
      </c>
      <c r="K804" s="410" t="b">
        <v>0</v>
      </c>
      <c r="L804" s="410">
        <v>0</v>
      </c>
      <c r="M804" s="410" t="b">
        <v>0</v>
      </c>
      <c r="N804" s="410">
        <v>0</v>
      </c>
      <c r="O804" s="472" t="e">
        <f t="shared" si="65"/>
        <v>#DIV/0!</v>
      </c>
      <c r="P804" s="410">
        <f t="shared" si="69"/>
        <v>0</v>
      </c>
      <c r="Q804" s="410" t="e">
        <f t="shared" si="66"/>
        <v>#VALUE!</v>
      </c>
      <c r="R804" s="410">
        <v>1</v>
      </c>
      <c r="S804" s="410" t="str">
        <f t="shared" si="67"/>
        <v>Unclassified? Y/N Out of Order?</v>
      </c>
    </row>
    <row r="805" spans="6:19" x14ac:dyDescent="0.2">
      <c r="F805" s="410" t="b">
        <v>0</v>
      </c>
      <c r="G805" s="416" t="b">
        <f t="shared" si="68"/>
        <v>1</v>
      </c>
      <c r="H805" s="410" t="b">
        <v>0</v>
      </c>
      <c r="I805" s="410" t="b">
        <v>0</v>
      </c>
      <c r="K805" s="410" t="b">
        <v>0</v>
      </c>
      <c r="L805" s="410">
        <v>0</v>
      </c>
      <c r="M805" s="410" t="b">
        <v>0</v>
      </c>
      <c r="N805" s="410">
        <v>0</v>
      </c>
      <c r="O805" s="472" t="e">
        <f t="shared" si="65"/>
        <v>#DIV/0!</v>
      </c>
      <c r="P805" s="410">
        <f t="shared" si="69"/>
        <v>0</v>
      </c>
      <c r="Q805" s="410" t="e">
        <f t="shared" si="66"/>
        <v>#VALUE!</v>
      </c>
      <c r="R805" s="410">
        <v>1</v>
      </c>
      <c r="S805" s="410" t="str">
        <f t="shared" si="67"/>
        <v>Unclassified? Y/N Out of Order?</v>
      </c>
    </row>
    <row r="806" spans="6:19" x14ac:dyDescent="0.2">
      <c r="F806" s="410" t="b">
        <v>0</v>
      </c>
      <c r="G806" s="416" t="b">
        <f t="shared" si="68"/>
        <v>1</v>
      </c>
      <c r="H806" s="410" t="b">
        <v>0</v>
      </c>
      <c r="I806" s="410" t="b">
        <v>0</v>
      </c>
      <c r="K806" s="410" t="b">
        <v>0</v>
      </c>
      <c r="L806" s="410">
        <v>0</v>
      </c>
      <c r="M806" s="410" t="b">
        <v>0</v>
      </c>
      <c r="N806" s="410">
        <v>0</v>
      </c>
      <c r="O806" s="472" t="e">
        <f t="shared" si="65"/>
        <v>#DIV/0!</v>
      </c>
      <c r="P806" s="410">
        <f t="shared" si="69"/>
        <v>0</v>
      </c>
      <c r="Q806" s="410" t="e">
        <f t="shared" si="66"/>
        <v>#VALUE!</v>
      </c>
      <c r="R806" s="410">
        <v>1</v>
      </c>
      <c r="S806" s="410" t="str">
        <f t="shared" si="67"/>
        <v>Unclassified? Y/N Out of Order?</v>
      </c>
    </row>
    <row r="807" spans="6:19" x14ac:dyDescent="0.2">
      <c r="F807" s="410" t="b">
        <v>0</v>
      </c>
      <c r="G807" s="416" t="b">
        <f t="shared" si="68"/>
        <v>1</v>
      </c>
      <c r="H807" s="410" t="b">
        <v>0</v>
      </c>
      <c r="I807" s="410" t="b">
        <v>0</v>
      </c>
      <c r="K807" s="410" t="b">
        <v>0</v>
      </c>
      <c r="L807" s="410">
        <v>0</v>
      </c>
      <c r="M807" s="410" t="b">
        <v>0</v>
      </c>
      <c r="N807" s="410">
        <v>0</v>
      </c>
      <c r="O807" s="472" t="e">
        <f t="shared" si="65"/>
        <v>#DIV/0!</v>
      </c>
      <c r="P807" s="410">
        <f t="shared" si="69"/>
        <v>0</v>
      </c>
      <c r="Q807" s="410" t="e">
        <f t="shared" si="66"/>
        <v>#VALUE!</v>
      </c>
      <c r="R807" s="410">
        <v>1</v>
      </c>
      <c r="S807" s="410" t="str">
        <f t="shared" si="67"/>
        <v>Unclassified? Y/N Out of Order?</v>
      </c>
    </row>
    <row r="808" spans="6:19" x14ac:dyDescent="0.2">
      <c r="F808" s="410" t="b">
        <v>0</v>
      </c>
      <c r="G808" s="416" t="b">
        <f t="shared" si="68"/>
        <v>1</v>
      </c>
      <c r="H808" s="410" t="b">
        <v>0</v>
      </c>
      <c r="I808" s="410" t="b">
        <v>0</v>
      </c>
      <c r="K808" s="410" t="b">
        <v>0</v>
      </c>
      <c r="L808" s="410">
        <v>0</v>
      </c>
      <c r="M808" s="410" t="b">
        <v>0</v>
      </c>
      <c r="N808" s="410">
        <v>0</v>
      </c>
      <c r="O808" s="472" t="e">
        <f t="shared" si="65"/>
        <v>#DIV/0!</v>
      </c>
      <c r="P808" s="410">
        <f t="shared" si="69"/>
        <v>0</v>
      </c>
      <c r="Q808" s="410" t="e">
        <f t="shared" si="66"/>
        <v>#VALUE!</v>
      </c>
      <c r="R808" s="410">
        <v>1</v>
      </c>
      <c r="S808" s="410" t="str">
        <f t="shared" si="67"/>
        <v>Unclassified? Y/N Out of Order?</v>
      </c>
    </row>
    <row r="809" spans="6:19" x14ac:dyDescent="0.2">
      <c r="F809" s="410" t="b">
        <v>0</v>
      </c>
      <c r="G809" s="416" t="b">
        <f t="shared" si="68"/>
        <v>1</v>
      </c>
      <c r="H809" s="410" t="b">
        <v>0</v>
      </c>
      <c r="I809" s="410" t="b">
        <v>0</v>
      </c>
      <c r="K809" s="410" t="b">
        <v>0</v>
      </c>
      <c r="L809" s="410">
        <v>0</v>
      </c>
      <c r="M809" s="410" t="b">
        <v>0</v>
      </c>
      <c r="N809" s="410">
        <v>0</v>
      </c>
      <c r="O809" s="472" t="e">
        <f t="shared" si="65"/>
        <v>#DIV/0!</v>
      </c>
      <c r="P809" s="410">
        <f t="shared" si="69"/>
        <v>0</v>
      </c>
      <c r="Q809" s="410" t="e">
        <f t="shared" si="66"/>
        <v>#VALUE!</v>
      </c>
      <c r="R809" s="410">
        <v>1</v>
      </c>
      <c r="S809" s="410" t="str">
        <f t="shared" si="67"/>
        <v>Unclassified? Y/N Out of Order?</v>
      </c>
    </row>
    <row r="810" spans="6:19" x14ac:dyDescent="0.2">
      <c r="F810" s="410" t="b">
        <v>0</v>
      </c>
      <c r="G810" s="416" t="b">
        <f t="shared" si="68"/>
        <v>1</v>
      </c>
      <c r="H810" s="410" t="b">
        <v>0</v>
      </c>
      <c r="I810" s="410" t="b">
        <v>0</v>
      </c>
      <c r="K810" s="410" t="b">
        <v>0</v>
      </c>
      <c r="L810" s="410">
        <v>0</v>
      </c>
      <c r="M810" s="410" t="b">
        <v>0</v>
      </c>
      <c r="N810" s="410">
        <v>0</v>
      </c>
      <c r="O810" s="472" t="e">
        <f t="shared" si="65"/>
        <v>#DIV/0!</v>
      </c>
      <c r="P810" s="410">
        <f t="shared" si="69"/>
        <v>0</v>
      </c>
      <c r="Q810" s="410" t="e">
        <f t="shared" si="66"/>
        <v>#VALUE!</v>
      </c>
      <c r="R810" s="410">
        <v>1</v>
      </c>
      <c r="S810" s="410" t="str">
        <f t="shared" si="67"/>
        <v>Unclassified? Y/N Out of Order?</v>
      </c>
    </row>
    <row r="811" spans="6:19" x14ac:dyDescent="0.2">
      <c r="F811" s="410" t="b">
        <v>0</v>
      </c>
      <c r="G811" s="416" t="b">
        <f t="shared" si="68"/>
        <v>1</v>
      </c>
      <c r="H811" s="410" t="b">
        <v>0</v>
      </c>
      <c r="I811" s="410" t="b">
        <v>0</v>
      </c>
      <c r="K811" s="410" t="b">
        <v>0</v>
      </c>
      <c r="L811" s="410">
        <v>0</v>
      </c>
      <c r="M811" s="410" t="b">
        <v>0</v>
      </c>
      <c r="N811" s="410">
        <v>0</v>
      </c>
      <c r="O811" s="472" t="e">
        <f t="shared" si="65"/>
        <v>#DIV/0!</v>
      </c>
      <c r="P811" s="410">
        <f t="shared" si="69"/>
        <v>0</v>
      </c>
      <c r="Q811" s="410" t="e">
        <f t="shared" si="66"/>
        <v>#VALUE!</v>
      </c>
      <c r="R811" s="410">
        <v>1</v>
      </c>
      <c r="S811" s="410" t="str">
        <f t="shared" si="67"/>
        <v>Unclassified? Y/N Out of Order?</v>
      </c>
    </row>
    <row r="812" spans="6:19" x14ac:dyDescent="0.2">
      <c r="F812" s="410" t="b">
        <v>0</v>
      </c>
      <c r="G812" s="416" t="b">
        <f t="shared" si="68"/>
        <v>1</v>
      </c>
      <c r="H812" s="410" t="b">
        <v>0</v>
      </c>
      <c r="I812" s="410" t="b">
        <v>0</v>
      </c>
      <c r="K812" s="410" t="b">
        <v>0</v>
      </c>
      <c r="L812" s="410">
        <v>0</v>
      </c>
      <c r="M812" s="410" t="b">
        <v>0</v>
      </c>
      <c r="N812" s="410">
        <v>0</v>
      </c>
      <c r="O812" s="472" t="e">
        <f t="shared" si="65"/>
        <v>#DIV/0!</v>
      </c>
      <c r="P812" s="410">
        <f t="shared" si="69"/>
        <v>0</v>
      </c>
      <c r="Q812" s="410" t="e">
        <f t="shared" si="66"/>
        <v>#VALUE!</v>
      </c>
      <c r="R812" s="410">
        <v>1</v>
      </c>
      <c r="S812" s="410" t="str">
        <f t="shared" si="67"/>
        <v>Unclassified? Y/N Out of Order?</v>
      </c>
    </row>
    <row r="813" spans="6:19" x14ac:dyDescent="0.2">
      <c r="F813" s="410" t="b">
        <v>0</v>
      </c>
      <c r="G813" s="416" t="b">
        <f t="shared" si="68"/>
        <v>1</v>
      </c>
      <c r="H813" s="410" t="b">
        <v>0</v>
      </c>
      <c r="I813" s="410" t="b">
        <v>0</v>
      </c>
      <c r="K813" s="410" t="b">
        <v>0</v>
      </c>
      <c r="L813" s="410">
        <v>0</v>
      </c>
      <c r="M813" s="410" t="b">
        <v>0</v>
      </c>
      <c r="N813" s="410">
        <v>0</v>
      </c>
      <c r="O813" s="472" t="e">
        <f t="shared" si="65"/>
        <v>#DIV/0!</v>
      </c>
      <c r="P813" s="410">
        <f t="shared" si="69"/>
        <v>0</v>
      </c>
      <c r="Q813" s="410" t="e">
        <f t="shared" si="66"/>
        <v>#VALUE!</v>
      </c>
      <c r="R813" s="410">
        <v>1</v>
      </c>
      <c r="S813" s="410" t="str">
        <f t="shared" si="67"/>
        <v>Unclassified? Y/N Out of Order?</v>
      </c>
    </row>
    <row r="814" spans="6:19" x14ac:dyDescent="0.2">
      <c r="F814" s="410" t="b">
        <v>0</v>
      </c>
      <c r="G814" s="416" t="b">
        <f t="shared" si="68"/>
        <v>1</v>
      </c>
      <c r="H814" s="410" t="b">
        <v>0</v>
      </c>
      <c r="I814" s="410" t="b">
        <v>0</v>
      </c>
      <c r="K814" s="410" t="b">
        <v>0</v>
      </c>
      <c r="L814" s="410">
        <v>0</v>
      </c>
      <c r="M814" s="410" t="b">
        <v>0</v>
      </c>
      <c r="N814" s="410">
        <v>0</v>
      </c>
      <c r="O814" s="472" t="e">
        <f t="shared" si="65"/>
        <v>#DIV/0!</v>
      </c>
      <c r="P814" s="410">
        <f t="shared" si="69"/>
        <v>0</v>
      </c>
      <c r="Q814" s="410" t="e">
        <f t="shared" si="66"/>
        <v>#VALUE!</v>
      </c>
      <c r="R814" s="410">
        <v>1</v>
      </c>
      <c r="S814" s="410" t="str">
        <f t="shared" si="67"/>
        <v>Unclassified? Y/N Out of Order?</v>
      </c>
    </row>
    <row r="815" spans="6:19" x14ac:dyDescent="0.2">
      <c r="F815" s="410" t="b">
        <v>0</v>
      </c>
      <c r="G815" s="416" t="b">
        <f t="shared" si="68"/>
        <v>1</v>
      </c>
      <c r="H815" s="410" t="b">
        <v>0</v>
      </c>
      <c r="I815" s="410" t="b">
        <v>0</v>
      </c>
      <c r="K815" s="410" t="b">
        <v>0</v>
      </c>
      <c r="L815" s="410">
        <v>0</v>
      </c>
      <c r="M815" s="410" t="b">
        <v>0</v>
      </c>
      <c r="N815" s="410">
        <v>0</v>
      </c>
      <c r="O815" s="472" t="e">
        <f t="shared" si="65"/>
        <v>#DIV/0!</v>
      </c>
      <c r="P815" s="410">
        <f t="shared" si="69"/>
        <v>0</v>
      </c>
      <c r="Q815" s="410" t="e">
        <f t="shared" si="66"/>
        <v>#VALUE!</v>
      </c>
      <c r="R815" s="410">
        <v>1</v>
      </c>
      <c r="S815" s="410" t="str">
        <f t="shared" si="67"/>
        <v>Unclassified? Y/N Out of Order?</v>
      </c>
    </row>
    <row r="816" spans="6:19" x14ac:dyDescent="0.2">
      <c r="F816" s="410" t="b">
        <v>0</v>
      </c>
      <c r="G816" s="416" t="b">
        <f t="shared" si="68"/>
        <v>1</v>
      </c>
      <c r="H816" s="410" t="b">
        <v>0</v>
      </c>
      <c r="I816" s="410" t="b">
        <v>0</v>
      </c>
      <c r="K816" s="410" t="b">
        <v>0</v>
      </c>
      <c r="L816" s="410">
        <v>0</v>
      </c>
      <c r="M816" s="410" t="b">
        <v>0</v>
      </c>
      <c r="N816" s="410">
        <v>0</v>
      </c>
      <c r="O816" s="472" t="e">
        <f t="shared" si="65"/>
        <v>#DIV/0!</v>
      </c>
      <c r="P816" s="410">
        <f t="shared" si="69"/>
        <v>0</v>
      </c>
      <c r="Q816" s="410" t="e">
        <f t="shared" si="66"/>
        <v>#VALUE!</v>
      </c>
      <c r="R816" s="410">
        <v>1</v>
      </c>
      <c r="S816" s="410" t="str">
        <f t="shared" si="67"/>
        <v>Unclassified? Y/N Out of Order?</v>
      </c>
    </row>
    <row r="817" spans="6:19" x14ac:dyDescent="0.2">
      <c r="F817" s="410" t="b">
        <v>0</v>
      </c>
      <c r="G817" s="416" t="b">
        <f t="shared" si="68"/>
        <v>1</v>
      </c>
      <c r="H817" s="410" t="b">
        <v>0</v>
      </c>
      <c r="I817" s="410" t="b">
        <v>0</v>
      </c>
      <c r="K817" s="410" t="b">
        <v>0</v>
      </c>
      <c r="L817" s="410">
        <v>0</v>
      </c>
      <c r="M817" s="410" t="b">
        <v>0</v>
      </c>
      <c r="N817" s="410">
        <v>0</v>
      </c>
      <c r="O817" s="472" t="e">
        <f t="shared" si="65"/>
        <v>#DIV/0!</v>
      </c>
      <c r="P817" s="410">
        <f t="shared" si="69"/>
        <v>0</v>
      </c>
      <c r="Q817" s="410" t="e">
        <f t="shared" si="66"/>
        <v>#VALUE!</v>
      </c>
      <c r="R817" s="410">
        <v>1</v>
      </c>
      <c r="S817" s="410" t="str">
        <f t="shared" si="67"/>
        <v>Unclassified? Y/N Out of Order?</v>
      </c>
    </row>
    <row r="818" spans="6:19" x14ac:dyDescent="0.2">
      <c r="F818" s="410" t="b">
        <v>0</v>
      </c>
      <c r="G818" s="416" t="b">
        <f t="shared" si="68"/>
        <v>1</v>
      </c>
      <c r="H818" s="410" t="b">
        <v>0</v>
      </c>
      <c r="I818" s="410" t="b">
        <v>0</v>
      </c>
      <c r="K818" s="410" t="b">
        <v>0</v>
      </c>
      <c r="L818" s="410">
        <v>0</v>
      </c>
      <c r="M818" s="410" t="b">
        <v>0</v>
      </c>
      <c r="N818" s="410">
        <v>0</v>
      </c>
      <c r="O818" s="472" t="e">
        <f t="shared" si="65"/>
        <v>#DIV/0!</v>
      </c>
      <c r="P818" s="410">
        <f t="shared" si="69"/>
        <v>0</v>
      </c>
      <c r="Q818" s="410" t="e">
        <f t="shared" si="66"/>
        <v>#VALUE!</v>
      </c>
      <c r="R818" s="410">
        <v>1</v>
      </c>
      <c r="S818" s="410" t="str">
        <f t="shared" si="67"/>
        <v>Unclassified? Y/N Out of Order?</v>
      </c>
    </row>
    <row r="819" spans="6:19" x14ac:dyDescent="0.2">
      <c r="F819" s="410" t="b">
        <v>0</v>
      </c>
      <c r="G819" s="416" t="b">
        <f t="shared" si="68"/>
        <v>1</v>
      </c>
      <c r="H819" s="410" t="b">
        <v>0</v>
      </c>
      <c r="I819" s="410" t="b">
        <v>0</v>
      </c>
      <c r="K819" s="410" t="b">
        <v>0</v>
      </c>
      <c r="L819" s="410">
        <v>0</v>
      </c>
      <c r="M819" s="410" t="b">
        <v>0</v>
      </c>
      <c r="N819" s="410">
        <v>0</v>
      </c>
      <c r="O819" s="472" t="e">
        <f t="shared" si="65"/>
        <v>#DIV/0!</v>
      </c>
      <c r="P819" s="410">
        <f t="shared" si="69"/>
        <v>0</v>
      </c>
      <c r="Q819" s="410" t="e">
        <f t="shared" si="66"/>
        <v>#VALUE!</v>
      </c>
      <c r="R819" s="410">
        <v>1</v>
      </c>
      <c r="S819" s="410" t="str">
        <f t="shared" si="67"/>
        <v>Unclassified? Y/N Out of Order?</v>
      </c>
    </row>
    <row r="820" spans="6:19" x14ac:dyDescent="0.2">
      <c r="F820" s="410" t="b">
        <v>0</v>
      </c>
      <c r="G820" s="416" t="b">
        <f t="shared" si="68"/>
        <v>1</v>
      </c>
      <c r="H820" s="410" t="b">
        <v>0</v>
      </c>
      <c r="I820" s="410" t="b">
        <v>0</v>
      </c>
      <c r="K820" s="410" t="b">
        <v>0</v>
      </c>
      <c r="L820" s="410">
        <v>0</v>
      </c>
      <c r="M820" s="410" t="b">
        <v>0</v>
      </c>
      <c r="N820" s="410">
        <v>0</v>
      </c>
      <c r="O820" s="472" t="e">
        <f t="shared" si="65"/>
        <v>#DIV/0!</v>
      </c>
      <c r="P820" s="410">
        <f t="shared" si="69"/>
        <v>0</v>
      </c>
      <c r="Q820" s="410" t="e">
        <f t="shared" si="66"/>
        <v>#VALUE!</v>
      </c>
      <c r="R820" s="410">
        <v>1</v>
      </c>
      <c r="S820" s="410" t="str">
        <f t="shared" si="67"/>
        <v>Unclassified? Y/N Out of Order?</v>
      </c>
    </row>
    <row r="821" spans="6:19" x14ac:dyDescent="0.2">
      <c r="F821" s="410" t="b">
        <v>0</v>
      </c>
      <c r="G821" s="416" t="b">
        <f t="shared" si="68"/>
        <v>1</v>
      </c>
      <c r="H821" s="410" t="b">
        <v>0</v>
      </c>
      <c r="I821" s="410" t="b">
        <v>0</v>
      </c>
      <c r="K821" s="410" t="b">
        <v>0</v>
      </c>
      <c r="L821" s="410">
        <v>0</v>
      </c>
      <c r="M821" s="410" t="b">
        <v>0</v>
      </c>
      <c r="N821" s="410">
        <v>0</v>
      </c>
      <c r="O821" s="472" t="e">
        <f t="shared" si="65"/>
        <v>#DIV/0!</v>
      </c>
      <c r="P821" s="410">
        <f t="shared" si="69"/>
        <v>0</v>
      </c>
      <c r="Q821" s="410" t="e">
        <f t="shared" si="66"/>
        <v>#VALUE!</v>
      </c>
      <c r="R821" s="410">
        <v>1</v>
      </c>
      <c r="S821" s="410" t="str">
        <f t="shared" si="67"/>
        <v>Unclassified? Y/N Out of Order?</v>
      </c>
    </row>
    <row r="822" spans="6:19" x14ac:dyDescent="0.2">
      <c r="F822" s="410" t="b">
        <v>0</v>
      </c>
      <c r="G822" s="416" t="b">
        <f t="shared" si="68"/>
        <v>1</v>
      </c>
      <c r="H822" s="410" t="b">
        <v>0</v>
      </c>
      <c r="I822" s="410" t="b">
        <v>0</v>
      </c>
      <c r="K822" s="410" t="b">
        <v>0</v>
      </c>
      <c r="L822" s="410">
        <v>0</v>
      </c>
      <c r="M822" s="410" t="b">
        <v>0</v>
      </c>
      <c r="N822" s="410">
        <v>0</v>
      </c>
      <c r="O822" s="472" t="e">
        <f t="shared" si="65"/>
        <v>#DIV/0!</v>
      </c>
      <c r="P822" s="410">
        <f t="shared" si="69"/>
        <v>0</v>
      </c>
      <c r="Q822" s="410" t="e">
        <f t="shared" si="66"/>
        <v>#VALUE!</v>
      </c>
      <c r="R822" s="410">
        <v>1</v>
      </c>
      <c r="S822" s="410" t="str">
        <f t="shared" si="67"/>
        <v>Unclassified? Y/N Out of Order?</v>
      </c>
    </row>
    <row r="823" spans="6:19" x14ac:dyDescent="0.2">
      <c r="F823" s="410" t="b">
        <v>0</v>
      </c>
      <c r="G823" s="416" t="b">
        <f t="shared" si="68"/>
        <v>1</v>
      </c>
      <c r="H823" s="410" t="b">
        <v>0</v>
      </c>
      <c r="I823" s="410" t="b">
        <v>0</v>
      </c>
      <c r="K823" s="410" t="b">
        <v>0</v>
      </c>
      <c r="L823" s="410">
        <v>0</v>
      </c>
      <c r="M823" s="410" t="b">
        <v>0</v>
      </c>
      <c r="N823" s="410">
        <v>0</v>
      </c>
      <c r="O823" s="472" t="e">
        <f t="shared" si="65"/>
        <v>#DIV/0!</v>
      </c>
      <c r="P823" s="410">
        <f t="shared" si="69"/>
        <v>0</v>
      </c>
      <c r="Q823" s="410" t="e">
        <f t="shared" si="66"/>
        <v>#VALUE!</v>
      </c>
      <c r="R823" s="410">
        <v>1</v>
      </c>
      <c r="S823" s="410" t="str">
        <f t="shared" si="67"/>
        <v>Unclassified? Y/N Out of Order?</v>
      </c>
    </row>
    <row r="824" spans="6:19" x14ac:dyDescent="0.2">
      <c r="F824" s="410" t="b">
        <v>0</v>
      </c>
      <c r="G824" s="416" t="b">
        <f t="shared" si="68"/>
        <v>1</v>
      </c>
      <c r="H824" s="410" t="b">
        <v>0</v>
      </c>
      <c r="I824" s="410" t="b">
        <v>0</v>
      </c>
      <c r="K824" s="410" t="b">
        <v>0</v>
      </c>
      <c r="L824" s="410">
        <v>0</v>
      </c>
      <c r="M824" s="410" t="b">
        <v>0</v>
      </c>
      <c r="N824" s="410">
        <v>0</v>
      </c>
      <c r="O824" s="472" t="e">
        <f t="shared" si="65"/>
        <v>#DIV/0!</v>
      </c>
      <c r="P824" s="410">
        <f t="shared" si="69"/>
        <v>0</v>
      </c>
      <c r="Q824" s="410" t="e">
        <f t="shared" si="66"/>
        <v>#VALUE!</v>
      </c>
      <c r="R824" s="410">
        <v>1</v>
      </c>
      <c r="S824" s="410" t="str">
        <f t="shared" si="67"/>
        <v>Unclassified? Y/N Out of Order?</v>
      </c>
    </row>
    <row r="825" spans="6:19" x14ac:dyDescent="0.2">
      <c r="F825" s="410" t="b">
        <v>0</v>
      </c>
      <c r="G825" s="416" t="b">
        <f t="shared" si="68"/>
        <v>1</v>
      </c>
      <c r="H825" s="410" t="b">
        <v>0</v>
      </c>
      <c r="I825" s="410" t="b">
        <v>0</v>
      </c>
      <c r="K825" s="410" t="b">
        <v>0</v>
      </c>
      <c r="L825" s="410">
        <v>0</v>
      </c>
      <c r="M825" s="410" t="b">
        <v>0</v>
      </c>
      <c r="N825" s="410">
        <v>0</v>
      </c>
      <c r="O825" s="472" t="e">
        <f t="shared" si="65"/>
        <v>#DIV/0!</v>
      </c>
      <c r="P825" s="410">
        <f t="shared" si="69"/>
        <v>0</v>
      </c>
      <c r="Q825" s="410" t="e">
        <f t="shared" si="66"/>
        <v>#VALUE!</v>
      </c>
      <c r="R825" s="410">
        <v>1</v>
      </c>
      <c r="S825" s="410" t="str">
        <f t="shared" si="67"/>
        <v>Unclassified? Y/N Out of Order?</v>
      </c>
    </row>
    <row r="826" spans="6:19" x14ac:dyDescent="0.2">
      <c r="F826" s="410" t="b">
        <v>0</v>
      </c>
      <c r="G826" s="416" t="b">
        <f t="shared" si="68"/>
        <v>1</v>
      </c>
      <c r="H826" s="410" t="b">
        <v>0</v>
      </c>
      <c r="I826" s="410" t="b">
        <v>0</v>
      </c>
      <c r="K826" s="410" t="b">
        <v>0</v>
      </c>
      <c r="L826" s="410">
        <v>0</v>
      </c>
      <c r="M826" s="410" t="b">
        <v>0</v>
      </c>
      <c r="N826" s="410">
        <v>0</v>
      </c>
      <c r="O826" s="472" t="e">
        <f t="shared" si="65"/>
        <v>#DIV/0!</v>
      </c>
      <c r="P826" s="410">
        <f t="shared" si="69"/>
        <v>0</v>
      </c>
      <c r="Q826" s="410" t="e">
        <f t="shared" si="66"/>
        <v>#VALUE!</v>
      </c>
      <c r="R826" s="410">
        <v>1</v>
      </c>
      <c r="S826" s="410" t="str">
        <f t="shared" si="67"/>
        <v>Unclassified? Y/N Out of Order?</v>
      </c>
    </row>
    <row r="827" spans="6:19" x14ac:dyDescent="0.2">
      <c r="F827" s="410" t="b">
        <v>0</v>
      </c>
      <c r="G827" s="416" t="b">
        <f t="shared" si="68"/>
        <v>1</v>
      </c>
      <c r="H827" s="410" t="b">
        <v>0</v>
      </c>
      <c r="I827" s="410" t="b">
        <v>0</v>
      </c>
      <c r="K827" s="410" t="b">
        <v>0</v>
      </c>
      <c r="L827" s="410">
        <v>0</v>
      </c>
      <c r="M827" s="410" t="b">
        <v>0</v>
      </c>
      <c r="N827" s="410">
        <v>0</v>
      </c>
      <c r="O827" s="472" t="e">
        <f t="shared" si="65"/>
        <v>#DIV/0!</v>
      </c>
      <c r="P827" s="410">
        <f t="shared" si="69"/>
        <v>0</v>
      </c>
      <c r="Q827" s="410" t="e">
        <f t="shared" si="66"/>
        <v>#VALUE!</v>
      </c>
      <c r="R827" s="410">
        <v>1</v>
      </c>
      <c r="S827" s="410" t="str">
        <f t="shared" si="67"/>
        <v>Unclassified? Y/N Out of Order?</v>
      </c>
    </row>
    <row r="828" spans="6:19" x14ac:dyDescent="0.2">
      <c r="F828" s="410" t="b">
        <v>0</v>
      </c>
      <c r="G828" s="416" t="b">
        <f t="shared" si="68"/>
        <v>1</v>
      </c>
      <c r="H828" s="410" t="b">
        <v>0</v>
      </c>
      <c r="I828" s="410" t="b">
        <v>0</v>
      </c>
      <c r="K828" s="410" t="b">
        <v>0</v>
      </c>
      <c r="L828" s="410">
        <v>0</v>
      </c>
      <c r="M828" s="410" t="b">
        <v>0</v>
      </c>
      <c r="N828" s="410">
        <v>0</v>
      </c>
      <c r="O828" s="472" t="e">
        <f t="shared" si="65"/>
        <v>#DIV/0!</v>
      </c>
      <c r="P828" s="410">
        <f t="shared" si="69"/>
        <v>0</v>
      </c>
      <c r="Q828" s="410" t="e">
        <f t="shared" si="66"/>
        <v>#VALUE!</v>
      </c>
      <c r="R828" s="410">
        <v>1</v>
      </c>
      <c r="S828" s="410" t="str">
        <f t="shared" si="67"/>
        <v>Unclassified? Y/N Out of Order?</v>
      </c>
    </row>
    <row r="829" spans="6:19" x14ac:dyDescent="0.2">
      <c r="F829" s="410" t="b">
        <v>0</v>
      </c>
      <c r="G829" s="416" t="b">
        <f t="shared" si="68"/>
        <v>1</v>
      </c>
      <c r="H829" s="410" t="b">
        <v>0</v>
      </c>
      <c r="I829" s="410" t="b">
        <v>0</v>
      </c>
      <c r="K829" s="410" t="b">
        <v>0</v>
      </c>
      <c r="L829" s="410">
        <v>0</v>
      </c>
      <c r="M829" s="410" t="b">
        <v>0</v>
      </c>
      <c r="N829" s="410">
        <v>0</v>
      </c>
      <c r="O829" s="472" t="e">
        <f t="shared" si="65"/>
        <v>#DIV/0!</v>
      </c>
      <c r="P829" s="410">
        <f t="shared" si="69"/>
        <v>0</v>
      </c>
      <c r="Q829" s="410" t="e">
        <f t="shared" si="66"/>
        <v>#VALUE!</v>
      </c>
      <c r="R829" s="410">
        <v>1</v>
      </c>
      <c r="S829" s="410" t="str">
        <f t="shared" si="67"/>
        <v>Unclassified? Y/N Out of Order?</v>
      </c>
    </row>
    <row r="830" spans="6:19" x14ac:dyDescent="0.2">
      <c r="F830" s="410" t="b">
        <v>0</v>
      </c>
      <c r="G830" s="416" t="b">
        <f t="shared" si="68"/>
        <v>1</v>
      </c>
      <c r="H830" s="410" t="b">
        <v>0</v>
      </c>
      <c r="I830" s="410" t="b">
        <v>0</v>
      </c>
      <c r="K830" s="410" t="b">
        <v>0</v>
      </c>
      <c r="L830" s="410">
        <v>0</v>
      </c>
      <c r="M830" s="410" t="b">
        <v>0</v>
      </c>
      <c r="N830" s="410">
        <v>0</v>
      </c>
      <c r="O830" s="472" t="e">
        <f t="shared" si="65"/>
        <v>#DIV/0!</v>
      </c>
      <c r="P830" s="410">
        <f t="shared" si="69"/>
        <v>0</v>
      </c>
      <c r="Q830" s="410" t="e">
        <f t="shared" si="66"/>
        <v>#VALUE!</v>
      </c>
      <c r="R830" s="410">
        <v>1</v>
      </c>
      <c r="S830" s="410" t="str">
        <f t="shared" si="67"/>
        <v>Unclassified? Y/N Out of Order?</v>
      </c>
    </row>
    <row r="831" spans="6:19" x14ac:dyDescent="0.2">
      <c r="F831" s="410" t="b">
        <v>0</v>
      </c>
      <c r="G831" s="416" t="b">
        <f t="shared" si="68"/>
        <v>1</v>
      </c>
      <c r="H831" s="410" t="b">
        <v>0</v>
      </c>
      <c r="I831" s="410" t="b">
        <v>0</v>
      </c>
      <c r="K831" s="410" t="b">
        <v>0</v>
      </c>
      <c r="L831" s="410">
        <v>0</v>
      </c>
      <c r="M831" s="410" t="b">
        <v>0</v>
      </c>
      <c r="N831" s="410">
        <v>0</v>
      </c>
      <c r="O831" s="472" t="e">
        <f t="shared" si="65"/>
        <v>#DIV/0!</v>
      </c>
      <c r="P831" s="410">
        <f t="shared" si="69"/>
        <v>0</v>
      </c>
      <c r="Q831" s="410" t="e">
        <f t="shared" si="66"/>
        <v>#VALUE!</v>
      </c>
      <c r="R831" s="410">
        <v>1</v>
      </c>
      <c r="S831" s="410" t="str">
        <f t="shared" si="67"/>
        <v>Unclassified? Y/N Out of Order?</v>
      </c>
    </row>
    <row r="832" spans="6:19" x14ac:dyDescent="0.2">
      <c r="F832" s="410" t="b">
        <v>0</v>
      </c>
      <c r="G832" s="416" t="b">
        <f t="shared" si="68"/>
        <v>1</v>
      </c>
      <c r="H832" s="410" t="b">
        <v>0</v>
      </c>
      <c r="I832" s="410" t="b">
        <v>0</v>
      </c>
      <c r="K832" s="410" t="b">
        <v>0</v>
      </c>
      <c r="L832" s="410">
        <v>0</v>
      </c>
      <c r="M832" s="410" t="b">
        <v>0</v>
      </c>
      <c r="N832" s="410">
        <v>0</v>
      </c>
      <c r="O832" s="472" t="e">
        <f t="shared" si="65"/>
        <v>#DIV/0!</v>
      </c>
      <c r="P832" s="410">
        <f t="shared" si="69"/>
        <v>0</v>
      </c>
      <c r="Q832" s="410" t="e">
        <f t="shared" si="66"/>
        <v>#VALUE!</v>
      </c>
      <c r="R832" s="410">
        <v>1</v>
      </c>
      <c r="S832" s="410" t="str">
        <f t="shared" si="67"/>
        <v>Unclassified? Y/N Out of Order?</v>
      </c>
    </row>
    <row r="833" spans="6:19" x14ac:dyDescent="0.2">
      <c r="F833" s="410" t="b">
        <v>0</v>
      </c>
      <c r="G833" s="416" t="b">
        <f t="shared" si="68"/>
        <v>1</v>
      </c>
      <c r="H833" s="410" t="b">
        <v>0</v>
      </c>
      <c r="I833" s="410" t="b">
        <v>0</v>
      </c>
      <c r="K833" s="410" t="b">
        <v>0</v>
      </c>
      <c r="L833" s="410">
        <v>0</v>
      </c>
      <c r="M833" s="410" t="b">
        <v>0</v>
      </c>
      <c r="N833" s="410">
        <v>0</v>
      </c>
      <c r="O833" s="472" t="e">
        <f t="shared" si="65"/>
        <v>#DIV/0!</v>
      </c>
      <c r="P833" s="410">
        <f t="shared" si="69"/>
        <v>0</v>
      </c>
      <c r="Q833" s="410" t="e">
        <f t="shared" si="66"/>
        <v>#VALUE!</v>
      </c>
      <c r="R833" s="410">
        <v>1</v>
      </c>
      <c r="S833" s="410" t="str">
        <f t="shared" si="67"/>
        <v>Unclassified? Y/N Out of Order?</v>
      </c>
    </row>
    <row r="834" spans="6:19" x14ac:dyDescent="0.2">
      <c r="F834" s="410" t="b">
        <v>0</v>
      </c>
      <c r="G834" s="416" t="b">
        <f t="shared" si="68"/>
        <v>1</v>
      </c>
      <c r="H834" s="410" t="b">
        <v>0</v>
      </c>
      <c r="I834" s="410" t="b">
        <v>0</v>
      </c>
      <c r="K834" s="410" t="b">
        <v>0</v>
      </c>
      <c r="L834" s="410">
        <v>0</v>
      </c>
      <c r="M834" s="410" t="b">
        <v>0</v>
      </c>
      <c r="N834" s="410">
        <v>0</v>
      </c>
      <c r="O834" s="472" t="e">
        <f t="shared" si="65"/>
        <v>#DIV/0!</v>
      </c>
      <c r="P834" s="410">
        <f t="shared" si="69"/>
        <v>0</v>
      </c>
      <c r="Q834" s="410" t="e">
        <f t="shared" si="66"/>
        <v>#VALUE!</v>
      </c>
      <c r="R834" s="410">
        <v>1</v>
      </c>
      <c r="S834" s="410" t="str">
        <f t="shared" si="67"/>
        <v>Unclassified? Y/N Out of Order?</v>
      </c>
    </row>
    <row r="835" spans="6:19" x14ac:dyDescent="0.2">
      <c r="F835" s="410" t="b">
        <v>0</v>
      </c>
      <c r="G835" s="416" t="b">
        <f t="shared" si="68"/>
        <v>1</v>
      </c>
      <c r="H835" s="410" t="b">
        <v>0</v>
      </c>
      <c r="I835" s="410" t="b">
        <v>0</v>
      </c>
      <c r="K835" s="410" t="b">
        <v>0</v>
      </c>
      <c r="L835" s="410">
        <v>0</v>
      </c>
      <c r="M835" s="410" t="b">
        <v>0</v>
      </c>
      <c r="N835" s="410">
        <v>0</v>
      </c>
      <c r="O835" s="472" t="e">
        <f t="shared" si="65"/>
        <v>#DIV/0!</v>
      </c>
      <c r="P835" s="410">
        <f t="shared" si="69"/>
        <v>0</v>
      </c>
      <c r="Q835" s="410" t="e">
        <f t="shared" si="66"/>
        <v>#VALUE!</v>
      </c>
      <c r="R835" s="410">
        <v>1</v>
      </c>
      <c r="S835" s="410" t="str">
        <f t="shared" si="67"/>
        <v>Unclassified? Y/N Out of Order?</v>
      </c>
    </row>
    <row r="836" spans="6:19" x14ac:dyDescent="0.2">
      <c r="F836" s="410" t="b">
        <v>0</v>
      </c>
      <c r="G836" s="416" t="b">
        <f t="shared" si="68"/>
        <v>1</v>
      </c>
      <c r="H836" s="410" t="b">
        <v>0</v>
      </c>
      <c r="I836" s="410" t="b">
        <v>0</v>
      </c>
      <c r="K836" s="410" t="b">
        <v>0</v>
      </c>
      <c r="L836" s="410">
        <v>0</v>
      </c>
      <c r="M836" s="410" t="b">
        <v>0</v>
      </c>
      <c r="N836" s="410">
        <v>0</v>
      </c>
      <c r="O836" s="472" t="e">
        <f t="shared" si="65"/>
        <v>#DIV/0!</v>
      </c>
      <c r="P836" s="410">
        <f t="shared" si="69"/>
        <v>0</v>
      </c>
      <c r="Q836" s="410" t="e">
        <f t="shared" si="66"/>
        <v>#VALUE!</v>
      </c>
      <c r="R836" s="410">
        <v>1</v>
      </c>
      <c r="S836" s="410" t="str">
        <f t="shared" si="67"/>
        <v>Unclassified? Y/N Out of Order?</v>
      </c>
    </row>
    <row r="837" spans="6:19" x14ac:dyDescent="0.2">
      <c r="F837" s="410" t="b">
        <v>0</v>
      </c>
      <c r="G837" s="416" t="b">
        <f t="shared" si="68"/>
        <v>1</v>
      </c>
      <c r="H837" s="410" t="b">
        <v>0</v>
      </c>
      <c r="I837" s="410" t="b">
        <v>0</v>
      </c>
      <c r="K837" s="410" t="b">
        <v>0</v>
      </c>
      <c r="L837" s="410">
        <v>0</v>
      </c>
      <c r="M837" s="410" t="b">
        <v>0</v>
      </c>
      <c r="N837" s="410">
        <v>0</v>
      </c>
      <c r="O837" s="472" t="e">
        <f t="shared" si="65"/>
        <v>#DIV/0!</v>
      </c>
      <c r="P837" s="410">
        <f t="shared" si="69"/>
        <v>0</v>
      </c>
      <c r="Q837" s="410" t="e">
        <f t="shared" si="66"/>
        <v>#VALUE!</v>
      </c>
      <c r="R837" s="410">
        <v>1</v>
      </c>
      <c r="S837" s="410" t="str">
        <f t="shared" si="67"/>
        <v>Unclassified? Y/N Out of Order?</v>
      </c>
    </row>
    <row r="838" spans="6:19" x14ac:dyDescent="0.2">
      <c r="F838" s="410" t="b">
        <v>0</v>
      </c>
      <c r="G838" s="416" t="b">
        <f t="shared" si="68"/>
        <v>1</v>
      </c>
      <c r="H838" s="410" t="b">
        <v>0</v>
      </c>
      <c r="I838" s="410" t="b">
        <v>0</v>
      </c>
      <c r="K838" s="410" t="b">
        <v>0</v>
      </c>
      <c r="L838" s="410">
        <v>0</v>
      </c>
      <c r="M838" s="410" t="b">
        <v>0</v>
      </c>
      <c r="N838" s="410">
        <v>0</v>
      </c>
      <c r="O838" s="472" t="e">
        <f t="shared" si="65"/>
        <v>#DIV/0!</v>
      </c>
      <c r="P838" s="410">
        <f t="shared" si="69"/>
        <v>0</v>
      </c>
      <c r="Q838" s="410" t="e">
        <f t="shared" si="66"/>
        <v>#VALUE!</v>
      </c>
      <c r="R838" s="410">
        <v>1</v>
      </c>
      <c r="S838" s="410" t="str">
        <f t="shared" si="67"/>
        <v>Unclassified? Y/N Out of Order?</v>
      </c>
    </row>
    <row r="839" spans="6:19" x14ac:dyDescent="0.2">
      <c r="F839" s="410" t="b">
        <v>0</v>
      </c>
      <c r="G839" s="416" t="b">
        <f t="shared" si="68"/>
        <v>1</v>
      </c>
      <c r="H839" s="410" t="b">
        <v>0</v>
      </c>
      <c r="I839" s="410" t="b">
        <v>0</v>
      </c>
      <c r="K839" s="410" t="b">
        <v>0</v>
      </c>
      <c r="L839" s="410">
        <v>0</v>
      </c>
      <c r="M839" s="410" t="b">
        <v>0</v>
      </c>
      <c r="N839" s="410">
        <v>0</v>
      </c>
      <c r="O839" s="472" t="e">
        <f t="shared" si="65"/>
        <v>#DIV/0!</v>
      </c>
      <c r="P839" s="410">
        <f t="shared" si="69"/>
        <v>0</v>
      </c>
      <c r="Q839" s="410" t="e">
        <f t="shared" si="66"/>
        <v>#VALUE!</v>
      </c>
      <c r="R839" s="410">
        <v>1</v>
      </c>
      <c r="S839" s="410" t="str">
        <f t="shared" si="67"/>
        <v>Unclassified? Y/N Out of Order?</v>
      </c>
    </row>
    <row r="840" spans="6:19" x14ac:dyDescent="0.2">
      <c r="F840" s="410" t="b">
        <v>0</v>
      </c>
      <c r="G840" s="416" t="b">
        <f t="shared" si="68"/>
        <v>1</v>
      </c>
      <c r="H840" s="410" t="b">
        <v>0</v>
      </c>
      <c r="I840" s="410" t="b">
        <v>0</v>
      </c>
      <c r="K840" s="410" t="b">
        <v>0</v>
      </c>
      <c r="L840" s="410">
        <v>0</v>
      </c>
      <c r="M840" s="410" t="b">
        <v>0</v>
      </c>
      <c r="N840" s="410">
        <v>0</v>
      </c>
      <c r="O840" s="472" t="e">
        <f t="shared" si="65"/>
        <v>#DIV/0!</v>
      </c>
      <c r="P840" s="410">
        <f t="shared" si="69"/>
        <v>0</v>
      </c>
      <c r="Q840" s="410" t="e">
        <f t="shared" si="66"/>
        <v>#VALUE!</v>
      </c>
      <c r="R840" s="410">
        <v>1</v>
      </c>
      <c r="S840" s="410" t="str">
        <f t="shared" si="67"/>
        <v>Unclassified? Y/N Out of Order?</v>
      </c>
    </row>
    <row r="841" spans="6:19" x14ac:dyDescent="0.2">
      <c r="F841" s="410" t="b">
        <v>0</v>
      </c>
      <c r="G841" s="416" t="b">
        <f t="shared" si="68"/>
        <v>1</v>
      </c>
      <c r="H841" s="410" t="b">
        <v>0</v>
      </c>
      <c r="I841" s="410" t="b">
        <v>0</v>
      </c>
      <c r="K841" s="410" t="b">
        <v>0</v>
      </c>
      <c r="L841" s="410">
        <v>0</v>
      </c>
      <c r="M841" s="410" t="b">
        <v>0</v>
      </c>
      <c r="N841" s="410">
        <v>0</v>
      </c>
      <c r="O841" s="472" t="e">
        <f t="shared" si="65"/>
        <v>#DIV/0!</v>
      </c>
      <c r="P841" s="410">
        <f t="shared" si="69"/>
        <v>0</v>
      </c>
      <c r="Q841" s="410" t="e">
        <f t="shared" si="66"/>
        <v>#VALUE!</v>
      </c>
      <c r="R841" s="410">
        <v>1</v>
      </c>
      <c r="S841" s="410" t="str">
        <f t="shared" si="67"/>
        <v>Unclassified? Y/N Out of Order?</v>
      </c>
    </row>
    <row r="842" spans="6:19" x14ac:dyDescent="0.2">
      <c r="F842" s="410" t="b">
        <v>0</v>
      </c>
      <c r="G842" s="416" t="b">
        <f t="shared" si="68"/>
        <v>1</v>
      </c>
      <c r="H842" s="410" t="b">
        <v>0</v>
      </c>
      <c r="I842" s="410" t="b">
        <v>0</v>
      </c>
      <c r="K842" s="410" t="b">
        <v>0</v>
      </c>
      <c r="L842" s="410">
        <v>0</v>
      </c>
      <c r="M842" s="410" t="b">
        <v>0</v>
      </c>
      <c r="N842" s="410">
        <v>0</v>
      </c>
      <c r="O842" s="472" t="e">
        <f t="shared" ref="O842:O905" si="70">SUM(IF(I842 = 1, 1, 0) * J842, IF(K842 = 1, 1, 0) * L842, IF(M842 = 1, 1, 0) * N842) / P842</f>
        <v>#DIV/0!</v>
      </c>
      <c r="P842" s="410">
        <f t="shared" si="69"/>
        <v>0</v>
      </c>
      <c r="Q842" s="410" t="e">
        <f t="shared" ref="Q842:Q905" si="71">SUM(IF(I842 = 1, 1, 0) * J842, IF(K842 = 1, 1, 0) * L842, IF(M842 = 1, 1, 0) * N842) + " / " + P842</f>
        <v>#VALUE!</v>
      </c>
      <c r="R842" s="410">
        <v>1</v>
      </c>
      <c r="S842" s="410" t="str">
        <f t="shared" ref="S842:S905" si="72">IF(AND(G842= 1, H842 = 0, I842= 0, K842= 0, M842= 0), "1. Not Yet Tested", IF(AND(G842= 0, H842 = 1, I842= 0, K842= 0, M842= 0), "2. Ready for Testing", IF(AND(G842= 0, H842 = 1, I842= 1, K842= 0, M842= 0), "3. Test/Task Complete", IF(AND(G842= 0, H842 = 1, I842= 1, K842= 1, M842= 0), "4. Sheet Complete &amp; Uploaded to Svr.", IF(AND(G842= 0, H842 = 1, I842= 1, K842= 1, M842= 1), "5. Sheet Ready for Report", "Unclassified? Y/N Out of Order?")))))</f>
        <v>Unclassified? Y/N Out of Order?</v>
      </c>
    </row>
    <row r="843" spans="6:19" x14ac:dyDescent="0.2">
      <c r="F843" s="410" t="b">
        <v>0</v>
      </c>
      <c r="G843" s="416" t="b">
        <f t="shared" ref="G843:G906" si="73">NOT(H843)</f>
        <v>1</v>
      </c>
      <c r="H843" s="410" t="b">
        <v>0</v>
      </c>
      <c r="I843" s="410" t="b">
        <v>0</v>
      </c>
      <c r="K843" s="410" t="b">
        <v>0</v>
      </c>
      <c r="L843" s="410">
        <v>0</v>
      </c>
      <c r="M843" s="410" t="b">
        <v>0</v>
      </c>
      <c r="N843" s="410">
        <v>0</v>
      </c>
      <c r="O843" s="472" t="e">
        <f t="shared" si="70"/>
        <v>#DIV/0!</v>
      </c>
      <c r="P843" s="410">
        <f t="shared" si="69"/>
        <v>0</v>
      </c>
      <c r="Q843" s="410" t="e">
        <f t="shared" si="71"/>
        <v>#VALUE!</v>
      </c>
      <c r="R843" s="410">
        <v>1</v>
      </c>
      <c r="S843" s="410" t="str">
        <f t="shared" si="72"/>
        <v>Unclassified? Y/N Out of Order?</v>
      </c>
    </row>
    <row r="844" spans="6:19" x14ac:dyDescent="0.2">
      <c r="F844" s="410" t="b">
        <v>0</v>
      </c>
      <c r="G844" s="416" t="b">
        <f t="shared" si="73"/>
        <v>1</v>
      </c>
      <c r="H844" s="410" t="b">
        <v>0</v>
      </c>
      <c r="I844" s="410" t="b">
        <v>0</v>
      </c>
      <c r="K844" s="410" t="b">
        <v>0</v>
      </c>
      <c r="L844" s="410">
        <v>0</v>
      </c>
      <c r="M844" s="410" t="b">
        <v>0</v>
      </c>
      <c r="N844" s="410">
        <v>0</v>
      </c>
      <c r="O844" s="472" t="e">
        <f t="shared" si="70"/>
        <v>#DIV/0!</v>
      </c>
      <c r="P844" s="410">
        <f t="shared" si="69"/>
        <v>0</v>
      </c>
      <c r="Q844" s="410" t="e">
        <f t="shared" si="71"/>
        <v>#VALUE!</v>
      </c>
      <c r="R844" s="410">
        <v>1</v>
      </c>
      <c r="S844" s="410" t="str">
        <f t="shared" si="72"/>
        <v>Unclassified? Y/N Out of Order?</v>
      </c>
    </row>
    <row r="845" spans="6:19" x14ac:dyDescent="0.2">
      <c r="F845" s="410" t="b">
        <v>0</v>
      </c>
      <c r="G845" s="416" t="b">
        <f t="shared" si="73"/>
        <v>1</v>
      </c>
      <c r="H845" s="410" t="b">
        <v>0</v>
      </c>
      <c r="I845" s="410" t="b">
        <v>0</v>
      </c>
      <c r="K845" s="410" t="b">
        <v>0</v>
      </c>
      <c r="L845" s="410">
        <v>0</v>
      </c>
      <c r="M845" s="410" t="b">
        <v>0</v>
      </c>
      <c r="N845" s="410">
        <v>0</v>
      </c>
      <c r="O845" s="472" t="e">
        <f t="shared" si="70"/>
        <v>#DIV/0!</v>
      </c>
      <c r="P845" s="410">
        <f t="shared" ref="P845:P908" si="74">SUM(J845, L845, N845)</f>
        <v>0</v>
      </c>
      <c r="Q845" s="410" t="e">
        <f t="shared" si="71"/>
        <v>#VALUE!</v>
      </c>
      <c r="R845" s="410">
        <v>1</v>
      </c>
      <c r="S845" s="410" t="str">
        <f t="shared" si="72"/>
        <v>Unclassified? Y/N Out of Order?</v>
      </c>
    </row>
    <row r="846" spans="6:19" x14ac:dyDescent="0.2">
      <c r="F846" s="410" t="b">
        <v>0</v>
      </c>
      <c r="G846" s="416" t="b">
        <f t="shared" si="73"/>
        <v>1</v>
      </c>
      <c r="H846" s="410" t="b">
        <v>0</v>
      </c>
      <c r="I846" s="410" t="b">
        <v>0</v>
      </c>
      <c r="K846" s="410" t="b">
        <v>0</v>
      </c>
      <c r="L846" s="410">
        <v>0</v>
      </c>
      <c r="M846" s="410" t="b">
        <v>0</v>
      </c>
      <c r="N846" s="410">
        <v>0</v>
      </c>
      <c r="O846" s="472" t="e">
        <f t="shared" si="70"/>
        <v>#DIV/0!</v>
      </c>
      <c r="P846" s="410">
        <f t="shared" si="74"/>
        <v>0</v>
      </c>
      <c r="Q846" s="410" t="e">
        <f t="shared" si="71"/>
        <v>#VALUE!</v>
      </c>
      <c r="R846" s="410">
        <v>1</v>
      </c>
      <c r="S846" s="410" t="str">
        <f t="shared" si="72"/>
        <v>Unclassified? Y/N Out of Order?</v>
      </c>
    </row>
    <row r="847" spans="6:19" x14ac:dyDescent="0.2">
      <c r="F847" s="410" t="b">
        <v>0</v>
      </c>
      <c r="G847" s="416" t="b">
        <f t="shared" si="73"/>
        <v>1</v>
      </c>
      <c r="H847" s="410" t="b">
        <v>0</v>
      </c>
      <c r="I847" s="410" t="b">
        <v>0</v>
      </c>
      <c r="K847" s="410" t="b">
        <v>0</v>
      </c>
      <c r="L847" s="410">
        <v>0</v>
      </c>
      <c r="M847" s="410" t="b">
        <v>0</v>
      </c>
      <c r="N847" s="410">
        <v>0</v>
      </c>
      <c r="O847" s="472" t="e">
        <f t="shared" si="70"/>
        <v>#DIV/0!</v>
      </c>
      <c r="P847" s="410">
        <f t="shared" si="74"/>
        <v>0</v>
      </c>
      <c r="Q847" s="410" t="e">
        <f t="shared" si="71"/>
        <v>#VALUE!</v>
      </c>
      <c r="R847" s="410">
        <v>1</v>
      </c>
      <c r="S847" s="410" t="str">
        <f t="shared" si="72"/>
        <v>Unclassified? Y/N Out of Order?</v>
      </c>
    </row>
    <row r="848" spans="6:19" x14ac:dyDescent="0.2">
      <c r="F848" s="410" t="b">
        <v>0</v>
      </c>
      <c r="G848" s="416" t="b">
        <f t="shared" si="73"/>
        <v>1</v>
      </c>
      <c r="H848" s="410" t="b">
        <v>0</v>
      </c>
      <c r="I848" s="410" t="b">
        <v>0</v>
      </c>
      <c r="K848" s="410" t="b">
        <v>0</v>
      </c>
      <c r="L848" s="410">
        <v>0</v>
      </c>
      <c r="M848" s="410" t="b">
        <v>0</v>
      </c>
      <c r="N848" s="410">
        <v>0</v>
      </c>
      <c r="O848" s="472" t="e">
        <f t="shared" si="70"/>
        <v>#DIV/0!</v>
      </c>
      <c r="P848" s="410">
        <f t="shared" si="74"/>
        <v>0</v>
      </c>
      <c r="Q848" s="410" t="e">
        <f t="shared" si="71"/>
        <v>#VALUE!</v>
      </c>
      <c r="R848" s="410">
        <v>1</v>
      </c>
      <c r="S848" s="410" t="str">
        <f t="shared" si="72"/>
        <v>Unclassified? Y/N Out of Order?</v>
      </c>
    </row>
    <row r="849" spans="6:19" x14ac:dyDescent="0.2">
      <c r="F849" s="410" t="b">
        <v>0</v>
      </c>
      <c r="G849" s="416" t="b">
        <f t="shared" si="73"/>
        <v>1</v>
      </c>
      <c r="H849" s="410" t="b">
        <v>0</v>
      </c>
      <c r="I849" s="410" t="b">
        <v>0</v>
      </c>
      <c r="K849" s="410" t="b">
        <v>0</v>
      </c>
      <c r="L849" s="410">
        <v>0</v>
      </c>
      <c r="M849" s="410" t="b">
        <v>0</v>
      </c>
      <c r="N849" s="410">
        <v>0</v>
      </c>
      <c r="O849" s="472" t="e">
        <f t="shared" si="70"/>
        <v>#DIV/0!</v>
      </c>
      <c r="P849" s="410">
        <f t="shared" si="74"/>
        <v>0</v>
      </c>
      <c r="Q849" s="410" t="e">
        <f t="shared" si="71"/>
        <v>#VALUE!</v>
      </c>
      <c r="R849" s="410">
        <v>1</v>
      </c>
      <c r="S849" s="410" t="str">
        <f t="shared" si="72"/>
        <v>Unclassified? Y/N Out of Order?</v>
      </c>
    </row>
    <row r="850" spans="6:19" x14ac:dyDescent="0.2">
      <c r="F850" s="410" t="b">
        <v>0</v>
      </c>
      <c r="G850" s="416" t="b">
        <f t="shared" si="73"/>
        <v>1</v>
      </c>
      <c r="H850" s="410" t="b">
        <v>0</v>
      </c>
      <c r="I850" s="410" t="b">
        <v>0</v>
      </c>
      <c r="K850" s="410" t="b">
        <v>0</v>
      </c>
      <c r="L850" s="410">
        <v>0</v>
      </c>
      <c r="M850" s="410" t="b">
        <v>0</v>
      </c>
      <c r="N850" s="410">
        <v>0</v>
      </c>
      <c r="O850" s="472" t="e">
        <f t="shared" si="70"/>
        <v>#DIV/0!</v>
      </c>
      <c r="P850" s="410">
        <f t="shared" si="74"/>
        <v>0</v>
      </c>
      <c r="Q850" s="410" t="e">
        <f t="shared" si="71"/>
        <v>#VALUE!</v>
      </c>
      <c r="R850" s="410">
        <v>1</v>
      </c>
      <c r="S850" s="410" t="str">
        <f t="shared" si="72"/>
        <v>Unclassified? Y/N Out of Order?</v>
      </c>
    </row>
    <row r="851" spans="6:19" x14ac:dyDescent="0.2">
      <c r="F851" s="410" t="b">
        <v>0</v>
      </c>
      <c r="G851" s="416" t="b">
        <f t="shared" si="73"/>
        <v>1</v>
      </c>
      <c r="H851" s="410" t="b">
        <v>0</v>
      </c>
      <c r="I851" s="410" t="b">
        <v>0</v>
      </c>
      <c r="K851" s="410" t="b">
        <v>0</v>
      </c>
      <c r="L851" s="410">
        <v>0</v>
      </c>
      <c r="M851" s="410" t="b">
        <v>0</v>
      </c>
      <c r="N851" s="410">
        <v>0</v>
      </c>
      <c r="O851" s="472" t="e">
        <f t="shared" si="70"/>
        <v>#DIV/0!</v>
      </c>
      <c r="P851" s="410">
        <f t="shared" si="74"/>
        <v>0</v>
      </c>
      <c r="Q851" s="410" t="e">
        <f t="shared" si="71"/>
        <v>#VALUE!</v>
      </c>
      <c r="R851" s="410">
        <v>1</v>
      </c>
      <c r="S851" s="410" t="str">
        <f t="shared" si="72"/>
        <v>Unclassified? Y/N Out of Order?</v>
      </c>
    </row>
    <row r="852" spans="6:19" x14ac:dyDescent="0.2">
      <c r="F852" s="410" t="b">
        <v>0</v>
      </c>
      <c r="G852" s="416" t="b">
        <f t="shared" si="73"/>
        <v>1</v>
      </c>
      <c r="H852" s="410" t="b">
        <v>0</v>
      </c>
      <c r="I852" s="410" t="b">
        <v>0</v>
      </c>
      <c r="K852" s="410" t="b">
        <v>0</v>
      </c>
      <c r="L852" s="410">
        <v>0</v>
      </c>
      <c r="M852" s="410" t="b">
        <v>0</v>
      </c>
      <c r="N852" s="410">
        <v>0</v>
      </c>
      <c r="O852" s="472" t="e">
        <f t="shared" si="70"/>
        <v>#DIV/0!</v>
      </c>
      <c r="P852" s="410">
        <f t="shared" si="74"/>
        <v>0</v>
      </c>
      <c r="Q852" s="410" t="e">
        <f t="shared" si="71"/>
        <v>#VALUE!</v>
      </c>
      <c r="R852" s="410">
        <v>1</v>
      </c>
      <c r="S852" s="410" t="str">
        <f t="shared" si="72"/>
        <v>Unclassified? Y/N Out of Order?</v>
      </c>
    </row>
    <row r="853" spans="6:19" x14ac:dyDescent="0.2">
      <c r="F853" s="410" t="b">
        <v>0</v>
      </c>
      <c r="G853" s="416" t="b">
        <f t="shared" si="73"/>
        <v>1</v>
      </c>
      <c r="H853" s="410" t="b">
        <v>0</v>
      </c>
      <c r="I853" s="410" t="b">
        <v>0</v>
      </c>
      <c r="K853" s="410" t="b">
        <v>0</v>
      </c>
      <c r="L853" s="410">
        <v>0</v>
      </c>
      <c r="M853" s="410" t="b">
        <v>0</v>
      </c>
      <c r="N853" s="410">
        <v>0</v>
      </c>
      <c r="O853" s="472" t="e">
        <f t="shared" si="70"/>
        <v>#DIV/0!</v>
      </c>
      <c r="P853" s="410">
        <f t="shared" si="74"/>
        <v>0</v>
      </c>
      <c r="Q853" s="410" t="e">
        <f t="shared" si="71"/>
        <v>#VALUE!</v>
      </c>
      <c r="R853" s="410">
        <v>1</v>
      </c>
      <c r="S853" s="410" t="str">
        <f t="shared" si="72"/>
        <v>Unclassified? Y/N Out of Order?</v>
      </c>
    </row>
    <row r="854" spans="6:19" x14ac:dyDescent="0.2">
      <c r="F854" s="410" t="b">
        <v>0</v>
      </c>
      <c r="G854" s="416" t="b">
        <f t="shared" si="73"/>
        <v>1</v>
      </c>
      <c r="H854" s="410" t="b">
        <v>0</v>
      </c>
      <c r="I854" s="410" t="b">
        <v>0</v>
      </c>
      <c r="K854" s="410" t="b">
        <v>0</v>
      </c>
      <c r="L854" s="410">
        <v>0</v>
      </c>
      <c r="M854" s="410" t="b">
        <v>0</v>
      </c>
      <c r="N854" s="410">
        <v>0</v>
      </c>
      <c r="O854" s="472" t="e">
        <f t="shared" si="70"/>
        <v>#DIV/0!</v>
      </c>
      <c r="P854" s="410">
        <f t="shared" si="74"/>
        <v>0</v>
      </c>
      <c r="Q854" s="410" t="e">
        <f t="shared" si="71"/>
        <v>#VALUE!</v>
      </c>
      <c r="R854" s="410">
        <v>1</v>
      </c>
      <c r="S854" s="410" t="str">
        <f t="shared" si="72"/>
        <v>Unclassified? Y/N Out of Order?</v>
      </c>
    </row>
    <row r="855" spans="6:19" x14ac:dyDescent="0.2">
      <c r="F855" s="410" t="b">
        <v>0</v>
      </c>
      <c r="G855" s="416" t="b">
        <f t="shared" si="73"/>
        <v>1</v>
      </c>
      <c r="H855" s="410" t="b">
        <v>0</v>
      </c>
      <c r="I855" s="410" t="b">
        <v>0</v>
      </c>
      <c r="K855" s="410" t="b">
        <v>0</v>
      </c>
      <c r="L855" s="410">
        <v>0</v>
      </c>
      <c r="M855" s="410" t="b">
        <v>0</v>
      </c>
      <c r="N855" s="410">
        <v>0</v>
      </c>
      <c r="O855" s="472" t="e">
        <f t="shared" si="70"/>
        <v>#DIV/0!</v>
      </c>
      <c r="P855" s="410">
        <f t="shared" si="74"/>
        <v>0</v>
      </c>
      <c r="Q855" s="410" t="e">
        <f t="shared" si="71"/>
        <v>#VALUE!</v>
      </c>
      <c r="R855" s="410">
        <v>1</v>
      </c>
      <c r="S855" s="410" t="str">
        <f t="shared" si="72"/>
        <v>Unclassified? Y/N Out of Order?</v>
      </c>
    </row>
    <row r="856" spans="6:19" x14ac:dyDescent="0.2">
      <c r="F856" s="410" t="b">
        <v>0</v>
      </c>
      <c r="G856" s="416" t="b">
        <f t="shared" si="73"/>
        <v>1</v>
      </c>
      <c r="H856" s="410" t="b">
        <v>0</v>
      </c>
      <c r="I856" s="410" t="b">
        <v>0</v>
      </c>
      <c r="K856" s="410" t="b">
        <v>0</v>
      </c>
      <c r="L856" s="410">
        <v>0</v>
      </c>
      <c r="M856" s="410" t="b">
        <v>0</v>
      </c>
      <c r="N856" s="410">
        <v>0</v>
      </c>
      <c r="O856" s="472" t="e">
        <f t="shared" si="70"/>
        <v>#DIV/0!</v>
      </c>
      <c r="P856" s="410">
        <f t="shared" si="74"/>
        <v>0</v>
      </c>
      <c r="Q856" s="410" t="e">
        <f t="shared" si="71"/>
        <v>#VALUE!</v>
      </c>
      <c r="R856" s="410">
        <v>1</v>
      </c>
      <c r="S856" s="410" t="str">
        <f t="shared" si="72"/>
        <v>Unclassified? Y/N Out of Order?</v>
      </c>
    </row>
    <row r="857" spans="6:19" x14ac:dyDescent="0.2">
      <c r="F857" s="410" t="b">
        <v>0</v>
      </c>
      <c r="G857" s="416" t="b">
        <f t="shared" si="73"/>
        <v>1</v>
      </c>
      <c r="H857" s="410" t="b">
        <v>0</v>
      </c>
      <c r="I857" s="410" t="b">
        <v>0</v>
      </c>
      <c r="K857" s="410" t="b">
        <v>0</v>
      </c>
      <c r="L857" s="410">
        <v>0</v>
      </c>
      <c r="M857" s="410" t="b">
        <v>0</v>
      </c>
      <c r="N857" s="410">
        <v>0</v>
      </c>
      <c r="O857" s="472" t="e">
        <f t="shared" si="70"/>
        <v>#DIV/0!</v>
      </c>
      <c r="P857" s="410">
        <f t="shared" si="74"/>
        <v>0</v>
      </c>
      <c r="Q857" s="410" t="e">
        <f t="shared" si="71"/>
        <v>#VALUE!</v>
      </c>
      <c r="R857" s="410">
        <v>1</v>
      </c>
      <c r="S857" s="410" t="str">
        <f t="shared" si="72"/>
        <v>Unclassified? Y/N Out of Order?</v>
      </c>
    </row>
    <row r="858" spans="6:19" x14ac:dyDescent="0.2">
      <c r="F858" s="410" t="b">
        <v>0</v>
      </c>
      <c r="G858" s="416" t="b">
        <f t="shared" si="73"/>
        <v>1</v>
      </c>
      <c r="H858" s="410" t="b">
        <v>0</v>
      </c>
      <c r="I858" s="410" t="b">
        <v>0</v>
      </c>
      <c r="K858" s="410" t="b">
        <v>0</v>
      </c>
      <c r="L858" s="410">
        <v>0</v>
      </c>
      <c r="M858" s="410" t="b">
        <v>0</v>
      </c>
      <c r="N858" s="410">
        <v>0</v>
      </c>
      <c r="O858" s="472" t="e">
        <f t="shared" si="70"/>
        <v>#DIV/0!</v>
      </c>
      <c r="P858" s="410">
        <f t="shared" si="74"/>
        <v>0</v>
      </c>
      <c r="Q858" s="410" t="e">
        <f t="shared" si="71"/>
        <v>#VALUE!</v>
      </c>
      <c r="R858" s="410">
        <v>1</v>
      </c>
      <c r="S858" s="410" t="str">
        <f t="shared" si="72"/>
        <v>Unclassified? Y/N Out of Order?</v>
      </c>
    </row>
    <row r="859" spans="6:19" x14ac:dyDescent="0.2">
      <c r="F859" s="410" t="b">
        <v>0</v>
      </c>
      <c r="G859" s="416" t="b">
        <f t="shared" si="73"/>
        <v>1</v>
      </c>
      <c r="H859" s="410" t="b">
        <v>0</v>
      </c>
      <c r="I859" s="410" t="b">
        <v>0</v>
      </c>
      <c r="K859" s="410" t="b">
        <v>0</v>
      </c>
      <c r="L859" s="410">
        <v>0</v>
      </c>
      <c r="M859" s="410" t="b">
        <v>0</v>
      </c>
      <c r="N859" s="410">
        <v>0</v>
      </c>
      <c r="O859" s="472" t="e">
        <f t="shared" si="70"/>
        <v>#DIV/0!</v>
      </c>
      <c r="P859" s="410">
        <f t="shared" si="74"/>
        <v>0</v>
      </c>
      <c r="Q859" s="410" t="e">
        <f t="shared" si="71"/>
        <v>#VALUE!</v>
      </c>
      <c r="R859" s="410">
        <v>1</v>
      </c>
      <c r="S859" s="410" t="str">
        <f t="shared" si="72"/>
        <v>Unclassified? Y/N Out of Order?</v>
      </c>
    </row>
    <row r="860" spans="6:19" x14ac:dyDescent="0.2">
      <c r="F860" s="410" t="b">
        <v>0</v>
      </c>
      <c r="G860" s="416" t="b">
        <f t="shared" si="73"/>
        <v>1</v>
      </c>
      <c r="H860" s="410" t="b">
        <v>0</v>
      </c>
      <c r="I860" s="410" t="b">
        <v>0</v>
      </c>
      <c r="K860" s="410" t="b">
        <v>0</v>
      </c>
      <c r="L860" s="410">
        <v>0</v>
      </c>
      <c r="M860" s="410" t="b">
        <v>0</v>
      </c>
      <c r="N860" s="410">
        <v>0</v>
      </c>
      <c r="O860" s="472" t="e">
        <f t="shared" si="70"/>
        <v>#DIV/0!</v>
      </c>
      <c r="P860" s="410">
        <f t="shared" si="74"/>
        <v>0</v>
      </c>
      <c r="Q860" s="410" t="e">
        <f t="shared" si="71"/>
        <v>#VALUE!</v>
      </c>
      <c r="R860" s="410">
        <v>1</v>
      </c>
      <c r="S860" s="410" t="str">
        <f t="shared" si="72"/>
        <v>Unclassified? Y/N Out of Order?</v>
      </c>
    </row>
    <row r="861" spans="6:19" x14ac:dyDescent="0.2">
      <c r="F861" s="410" t="b">
        <v>0</v>
      </c>
      <c r="G861" s="416" t="b">
        <f t="shared" si="73"/>
        <v>1</v>
      </c>
      <c r="H861" s="410" t="b">
        <v>0</v>
      </c>
      <c r="I861" s="410" t="b">
        <v>0</v>
      </c>
      <c r="K861" s="410" t="b">
        <v>0</v>
      </c>
      <c r="L861" s="410">
        <v>0</v>
      </c>
      <c r="M861" s="410" t="b">
        <v>0</v>
      </c>
      <c r="N861" s="410">
        <v>0</v>
      </c>
      <c r="O861" s="472" t="e">
        <f t="shared" si="70"/>
        <v>#DIV/0!</v>
      </c>
      <c r="P861" s="410">
        <f t="shared" si="74"/>
        <v>0</v>
      </c>
      <c r="Q861" s="410" t="e">
        <f t="shared" si="71"/>
        <v>#VALUE!</v>
      </c>
      <c r="R861" s="410">
        <v>1</v>
      </c>
      <c r="S861" s="410" t="str">
        <f t="shared" si="72"/>
        <v>Unclassified? Y/N Out of Order?</v>
      </c>
    </row>
    <row r="862" spans="6:19" x14ac:dyDescent="0.2">
      <c r="F862" s="410" t="b">
        <v>0</v>
      </c>
      <c r="G862" s="416" t="b">
        <f t="shared" si="73"/>
        <v>1</v>
      </c>
      <c r="H862" s="410" t="b">
        <v>0</v>
      </c>
      <c r="I862" s="410" t="b">
        <v>0</v>
      </c>
      <c r="K862" s="410" t="b">
        <v>0</v>
      </c>
      <c r="L862" s="410">
        <v>0</v>
      </c>
      <c r="M862" s="410" t="b">
        <v>0</v>
      </c>
      <c r="N862" s="410">
        <v>0</v>
      </c>
      <c r="O862" s="472" t="e">
        <f t="shared" si="70"/>
        <v>#DIV/0!</v>
      </c>
      <c r="P862" s="410">
        <f t="shared" si="74"/>
        <v>0</v>
      </c>
      <c r="Q862" s="410" t="e">
        <f t="shared" si="71"/>
        <v>#VALUE!</v>
      </c>
      <c r="R862" s="410">
        <v>1</v>
      </c>
      <c r="S862" s="410" t="str">
        <f t="shared" si="72"/>
        <v>Unclassified? Y/N Out of Order?</v>
      </c>
    </row>
    <row r="863" spans="6:19" x14ac:dyDescent="0.2">
      <c r="F863" s="410" t="b">
        <v>0</v>
      </c>
      <c r="G863" s="416" t="b">
        <f t="shared" si="73"/>
        <v>1</v>
      </c>
      <c r="H863" s="410" t="b">
        <v>0</v>
      </c>
      <c r="I863" s="410" t="b">
        <v>0</v>
      </c>
      <c r="K863" s="410" t="b">
        <v>0</v>
      </c>
      <c r="L863" s="410">
        <v>0</v>
      </c>
      <c r="M863" s="410" t="b">
        <v>0</v>
      </c>
      <c r="N863" s="410">
        <v>0</v>
      </c>
      <c r="O863" s="472" t="e">
        <f t="shared" si="70"/>
        <v>#DIV/0!</v>
      </c>
      <c r="P863" s="410">
        <f t="shared" si="74"/>
        <v>0</v>
      </c>
      <c r="Q863" s="410" t="e">
        <f t="shared" si="71"/>
        <v>#VALUE!</v>
      </c>
      <c r="R863" s="410">
        <v>1</v>
      </c>
      <c r="S863" s="410" t="str">
        <f t="shared" si="72"/>
        <v>Unclassified? Y/N Out of Order?</v>
      </c>
    </row>
    <row r="864" spans="6:19" x14ac:dyDescent="0.2">
      <c r="F864" s="410" t="b">
        <v>0</v>
      </c>
      <c r="G864" s="416" t="b">
        <f t="shared" si="73"/>
        <v>1</v>
      </c>
      <c r="H864" s="410" t="b">
        <v>0</v>
      </c>
      <c r="I864" s="410" t="b">
        <v>0</v>
      </c>
      <c r="K864" s="410" t="b">
        <v>0</v>
      </c>
      <c r="L864" s="410">
        <v>0</v>
      </c>
      <c r="M864" s="410" t="b">
        <v>0</v>
      </c>
      <c r="N864" s="410">
        <v>0</v>
      </c>
      <c r="O864" s="472" t="e">
        <f t="shared" si="70"/>
        <v>#DIV/0!</v>
      </c>
      <c r="P864" s="410">
        <f t="shared" si="74"/>
        <v>0</v>
      </c>
      <c r="Q864" s="410" t="e">
        <f t="shared" si="71"/>
        <v>#VALUE!</v>
      </c>
      <c r="R864" s="410">
        <v>1</v>
      </c>
      <c r="S864" s="410" t="str">
        <f t="shared" si="72"/>
        <v>Unclassified? Y/N Out of Order?</v>
      </c>
    </row>
    <row r="865" spans="6:19" x14ac:dyDescent="0.2">
      <c r="F865" s="410" t="b">
        <v>0</v>
      </c>
      <c r="G865" s="416" t="b">
        <f t="shared" si="73"/>
        <v>1</v>
      </c>
      <c r="H865" s="410" t="b">
        <v>0</v>
      </c>
      <c r="I865" s="410" t="b">
        <v>0</v>
      </c>
      <c r="K865" s="410" t="b">
        <v>0</v>
      </c>
      <c r="L865" s="410">
        <v>0</v>
      </c>
      <c r="M865" s="410" t="b">
        <v>0</v>
      </c>
      <c r="N865" s="410">
        <v>0</v>
      </c>
      <c r="O865" s="472" t="e">
        <f t="shared" si="70"/>
        <v>#DIV/0!</v>
      </c>
      <c r="P865" s="410">
        <f t="shared" si="74"/>
        <v>0</v>
      </c>
      <c r="Q865" s="410" t="e">
        <f t="shared" si="71"/>
        <v>#VALUE!</v>
      </c>
      <c r="R865" s="410">
        <v>1</v>
      </c>
      <c r="S865" s="410" t="str">
        <f t="shared" si="72"/>
        <v>Unclassified? Y/N Out of Order?</v>
      </c>
    </row>
    <row r="866" spans="6:19" x14ac:dyDescent="0.2">
      <c r="F866" s="410" t="b">
        <v>0</v>
      </c>
      <c r="G866" s="416" t="b">
        <f t="shared" si="73"/>
        <v>1</v>
      </c>
      <c r="H866" s="410" t="b">
        <v>0</v>
      </c>
      <c r="I866" s="410" t="b">
        <v>0</v>
      </c>
      <c r="K866" s="410" t="b">
        <v>0</v>
      </c>
      <c r="L866" s="410">
        <v>0</v>
      </c>
      <c r="M866" s="410" t="b">
        <v>0</v>
      </c>
      <c r="N866" s="410">
        <v>0</v>
      </c>
      <c r="O866" s="472" t="e">
        <f t="shared" si="70"/>
        <v>#DIV/0!</v>
      </c>
      <c r="P866" s="410">
        <f t="shared" si="74"/>
        <v>0</v>
      </c>
      <c r="Q866" s="410" t="e">
        <f t="shared" si="71"/>
        <v>#VALUE!</v>
      </c>
      <c r="R866" s="410">
        <v>1</v>
      </c>
      <c r="S866" s="410" t="str">
        <f t="shared" si="72"/>
        <v>Unclassified? Y/N Out of Order?</v>
      </c>
    </row>
    <row r="867" spans="6:19" x14ac:dyDescent="0.2">
      <c r="F867" s="410" t="b">
        <v>0</v>
      </c>
      <c r="G867" s="416" t="b">
        <f t="shared" si="73"/>
        <v>1</v>
      </c>
      <c r="H867" s="410" t="b">
        <v>0</v>
      </c>
      <c r="I867" s="410" t="b">
        <v>0</v>
      </c>
      <c r="K867" s="410" t="b">
        <v>0</v>
      </c>
      <c r="L867" s="410">
        <v>0</v>
      </c>
      <c r="M867" s="410" t="b">
        <v>0</v>
      </c>
      <c r="N867" s="410">
        <v>0</v>
      </c>
      <c r="O867" s="472" t="e">
        <f t="shared" si="70"/>
        <v>#DIV/0!</v>
      </c>
      <c r="P867" s="410">
        <f t="shared" si="74"/>
        <v>0</v>
      </c>
      <c r="Q867" s="410" t="e">
        <f t="shared" si="71"/>
        <v>#VALUE!</v>
      </c>
      <c r="R867" s="410">
        <v>1</v>
      </c>
      <c r="S867" s="410" t="str">
        <f t="shared" si="72"/>
        <v>Unclassified? Y/N Out of Order?</v>
      </c>
    </row>
    <row r="868" spans="6:19" x14ac:dyDescent="0.2">
      <c r="F868" s="410" t="b">
        <v>0</v>
      </c>
      <c r="G868" s="416" t="b">
        <f t="shared" si="73"/>
        <v>1</v>
      </c>
      <c r="H868" s="410" t="b">
        <v>0</v>
      </c>
      <c r="I868" s="410" t="b">
        <v>0</v>
      </c>
      <c r="K868" s="410" t="b">
        <v>0</v>
      </c>
      <c r="L868" s="410">
        <v>0</v>
      </c>
      <c r="M868" s="410" t="b">
        <v>0</v>
      </c>
      <c r="N868" s="410">
        <v>0</v>
      </c>
      <c r="O868" s="472" t="e">
        <f t="shared" si="70"/>
        <v>#DIV/0!</v>
      </c>
      <c r="P868" s="410">
        <f t="shared" si="74"/>
        <v>0</v>
      </c>
      <c r="Q868" s="410" t="e">
        <f t="shared" si="71"/>
        <v>#VALUE!</v>
      </c>
      <c r="R868" s="410">
        <v>1</v>
      </c>
      <c r="S868" s="410" t="str">
        <f t="shared" si="72"/>
        <v>Unclassified? Y/N Out of Order?</v>
      </c>
    </row>
    <row r="869" spans="6:19" x14ac:dyDescent="0.2">
      <c r="F869" s="410" t="b">
        <v>0</v>
      </c>
      <c r="G869" s="416" t="b">
        <f t="shared" si="73"/>
        <v>1</v>
      </c>
      <c r="H869" s="410" t="b">
        <v>0</v>
      </c>
      <c r="I869" s="410" t="b">
        <v>0</v>
      </c>
      <c r="K869" s="410" t="b">
        <v>0</v>
      </c>
      <c r="L869" s="410">
        <v>0</v>
      </c>
      <c r="M869" s="410" t="b">
        <v>0</v>
      </c>
      <c r="N869" s="410">
        <v>0</v>
      </c>
      <c r="O869" s="472" t="e">
        <f t="shared" si="70"/>
        <v>#DIV/0!</v>
      </c>
      <c r="P869" s="410">
        <f t="shared" si="74"/>
        <v>0</v>
      </c>
      <c r="Q869" s="410" t="e">
        <f t="shared" si="71"/>
        <v>#VALUE!</v>
      </c>
      <c r="R869" s="410">
        <v>1</v>
      </c>
      <c r="S869" s="410" t="str">
        <f t="shared" si="72"/>
        <v>Unclassified? Y/N Out of Order?</v>
      </c>
    </row>
    <row r="870" spans="6:19" x14ac:dyDescent="0.2">
      <c r="F870" s="410" t="b">
        <v>0</v>
      </c>
      <c r="G870" s="416" t="b">
        <f t="shared" si="73"/>
        <v>1</v>
      </c>
      <c r="H870" s="410" t="b">
        <v>0</v>
      </c>
      <c r="I870" s="410" t="b">
        <v>0</v>
      </c>
      <c r="K870" s="410" t="b">
        <v>0</v>
      </c>
      <c r="L870" s="410">
        <v>0</v>
      </c>
      <c r="M870" s="410" t="b">
        <v>0</v>
      </c>
      <c r="N870" s="410">
        <v>0</v>
      </c>
      <c r="O870" s="472" t="e">
        <f t="shared" si="70"/>
        <v>#DIV/0!</v>
      </c>
      <c r="P870" s="410">
        <f t="shared" si="74"/>
        <v>0</v>
      </c>
      <c r="Q870" s="410" t="e">
        <f t="shared" si="71"/>
        <v>#VALUE!</v>
      </c>
      <c r="R870" s="410">
        <v>1</v>
      </c>
      <c r="S870" s="410" t="str">
        <f t="shared" si="72"/>
        <v>Unclassified? Y/N Out of Order?</v>
      </c>
    </row>
    <row r="871" spans="6:19" x14ac:dyDescent="0.2">
      <c r="F871" s="410" t="b">
        <v>0</v>
      </c>
      <c r="G871" s="416" t="b">
        <f t="shared" si="73"/>
        <v>1</v>
      </c>
      <c r="H871" s="410" t="b">
        <v>0</v>
      </c>
      <c r="I871" s="410" t="b">
        <v>0</v>
      </c>
      <c r="K871" s="410" t="b">
        <v>0</v>
      </c>
      <c r="L871" s="410">
        <v>0</v>
      </c>
      <c r="M871" s="410" t="b">
        <v>0</v>
      </c>
      <c r="N871" s="410">
        <v>0</v>
      </c>
      <c r="O871" s="472" t="e">
        <f t="shared" si="70"/>
        <v>#DIV/0!</v>
      </c>
      <c r="P871" s="410">
        <f t="shared" si="74"/>
        <v>0</v>
      </c>
      <c r="Q871" s="410" t="e">
        <f t="shared" si="71"/>
        <v>#VALUE!</v>
      </c>
      <c r="R871" s="410">
        <v>1</v>
      </c>
      <c r="S871" s="410" t="str">
        <f t="shared" si="72"/>
        <v>Unclassified? Y/N Out of Order?</v>
      </c>
    </row>
    <row r="872" spans="6:19" x14ac:dyDescent="0.2">
      <c r="F872" s="410" t="b">
        <v>0</v>
      </c>
      <c r="G872" s="416" t="b">
        <f t="shared" si="73"/>
        <v>1</v>
      </c>
      <c r="H872" s="410" t="b">
        <v>0</v>
      </c>
      <c r="I872" s="410" t="b">
        <v>0</v>
      </c>
      <c r="K872" s="410" t="b">
        <v>0</v>
      </c>
      <c r="L872" s="410">
        <v>0</v>
      </c>
      <c r="M872" s="410" t="b">
        <v>0</v>
      </c>
      <c r="N872" s="410">
        <v>0</v>
      </c>
      <c r="O872" s="472" t="e">
        <f t="shared" si="70"/>
        <v>#DIV/0!</v>
      </c>
      <c r="P872" s="410">
        <f t="shared" si="74"/>
        <v>0</v>
      </c>
      <c r="Q872" s="410" t="e">
        <f t="shared" si="71"/>
        <v>#VALUE!</v>
      </c>
      <c r="R872" s="410">
        <v>1</v>
      </c>
      <c r="S872" s="410" t="str">
        <f t="shared" si="72"/>
        <v>Unclassified? Y/N Out of Order?</v>
      </c>
    </row>
    <row r="873" spans="6:19" x14ac:dyDescent="0.2">
      <c r="F873" s="410" t="b">
        <v>0</v>
      </c>
      <c r="G873" s="416" t="b">
        <f t="shared" si="73"/>
        <v>1</v>
      </c>
      <c r="H873" s="410" t="b">
        <v>0</v>
      </c>
      <c r="I873" s="410" t="b">
        <v>0</v>
      </c>
      <c r="K873" s="410" t="b">
        <v>0</v>
      </c>
      <c r="L873" s="410">
        <v>0</v>
      </c>
      <c r="M873" s="410" t="b">
        <v>0</v>
      </c>
      <c r="N873" s="410">
        <v>0</v>
      </c>
      <c r="O873" s="472" t="e">
        <f t="shared" si="70"/>
        <v>#DIV/0!</v>
      </c>
      <c r="P873" s="410">
        <f t="shared" si="74"/>
        <v>0</v>
      </c>
      <c r="Q873" s="410" t="e">
        <f t="shared" si="71"/>
        <v>#VALUE!</v>
      </c>
      <c r="R873" s="410">
        <v>1</v>
      </c>
      <c r="S873" s="410" t="str">
        <f t="shared" si="72"/>
        <v>Unclassified? Y/N Out of Order?</v>
      </c>
    </row>
    <row r="874" spans="6:19" x14ac:dyDescent="0.2">
      <c r="F874" s="410" t="b">
        <v>0</v>
      </c>
      <c r="G874" s="416" t="b">
        <f t="shared" si="73"/>
        <v>1</v>
      </c>
      <c r="H874" s="410" t="b">
        <v>0</v>
      </c>
      <c r="I874" s="410" t="b">
        <v>0</v>
      </c>
      <c r="K874" s="410" t="b">
        <v>0</v>
      </c>
      <c r="L874" s="410">
        <v>0</v>
      </c>
      <c r="M874" s="410" t="b">
        <v>0</v>
      </c>
      <c r="N874" s="410">
        <v>0</v>
      </c>
      <c r="O874" s="472" t="e">
        <f t="shared" si="70"/>
        <v>#DIV/0!</v>
      </c>
      <c r="P874" s="410">
        <f t="shared" si="74"/>
        <v>0</v>
      </c>
      <c r="Q874" s="410" t="e">
        <f t="shared" si="71"/>
        <v>#VALUE!</v>
      </c>
      <c r="R874" s="410">
        <v>1</v>
      </c>
      <c r="S874" s="410" t="str">
        <f t="shared" si="72"/>
        <v>Unclassified? Y/N Out of Order?</v>
      </c>
    </row>
    <row r="875" spans="6:19" x14ac:dyDescent="0.2">
      <c r="F875" s="410" t="b">
        <v>0</v>
      </c>
      <c r="G875" s="416" t="b">
        <f t="shared" si="73"/>
        <v>1</v>
      </c>
      <c r="H875" s="410" t="b">
        <v>0</v>
      </c>
      <c r="I875" s="410" t="b">
        <v>0</v>
      </c>
      <c r="K875" s="410" t="b">
        <v>0</v>
      </c>
      <c r="L875" s="410">
        <v>0</v>
      </c>
      <c r="M875" s="410" t="b">
        <v>0</v>
      </c>
      <c r="N875" s="410">
        <v>0</v>
      </c>
      <c r="O875" s="472" t="e">
        <f t="shared" si="70"/>
        <v>#DIV/0!</v>
      </c>
      <c r="P875" s="410">
        <f t="shared" si="74"/>
        <v>0</v>
      </c>
      <c r="Q875" s="410" t="e">
        <f t="shared" si="71"/>
        <v>#VALUE!</v>
      </c>
      <c r="R875" s="410">
        <v>1</v>
      </c>
      <c r="S875" s="410" t="str">
        <f t="shared" si="72"/>
        <v>Unclassified? Y/N Out of Order?</v>
      </c>
    </row>
    <row r="876" spans="6:19" x14ac:dyDescent="0.2">
      <c r="F876" s="410" t="b">
        <v>0</v>
      </c>
      <c r="G876" s="416" t="b">
        <f t="shared" si="73"/>
        <v>1</v>
      </c>
      <c r="H876" s="410" t="b">
        <v>0</v>
      </c>
      <c r="I876" s="410" t="b">
        <v>0</v>
      </c>
      <c r="K876" s="410" t="b">
        <v>0</v>
      </c>
      <c r="L876" s="410">
        <v>0</v>
      </c>
      <c r="M876" s="410" t="b">
        <v>0</v>
      </c>
      <c r="N876" s="410">
        <v>0</v>
      </c>
      <c r="O876" s="472" t="e">
        <f t="shared" si="70"/>
        <v>#DIV/0!</v>
      </c>
      <c r="P876" s="410">
        <f t="shared" si="74"/>
        <v>0</v>
      </c>
      <c r="Q876" s="410" t="e">
        <f t="shared" si="71"/>
        <v>#VALUE!</v>
      </c>
      <c r="R876" s="410">
        <v>1</v>
      </c>
      <c r="S876" s="410" t="str">
        <f t="shared" si="72"/>
        <v>Unclassified? Y/N Out of Order?</v>
      </c>
    </row>
    <row r="877" spans="6:19" x14ac:dyDescent="0.2">
      <c r="F877" s="410" t="b">
        <v>0</v>
      </c>
      <c r="G877" s="416" t="b">
        <f t="shared" si="73"/>
        <v>1</v>
      </c>
      <c r="H877" s="410" t="b">
        <v>0</v>
      </c>
      <c r="I877" s="410" t="b">
        <v>0</v>
      </c>
      <c r="K877" s="410" t="b">
        <v>0</v>
      </c>
      <c r="L877" s="410">
        <v>0</v>
      </c>
      <c r="M877" s="410" t="b">
        <v>0</v>
      </c>
      <c r="N877" s="410">
        <v>0</v>
      </c>
      <c r="O877" s="472" t="e">
        <f t="shared" si="70"/>
        <v>#DIV/0!</v>
      </c>
      <c r="P877" s="410">
        <f t="shared" si="74"/>
        <v>0</v>
      </c>
      <c r="Q877" s="410" t="e">
        <f t="shared" si="71"/>
        <v>#VALUE!</v>
      </c>
      <c r="R877" s="410">
        <v>1</v>
      </c>
      <c r="S877" s="410" t="str">
        <f t="shared" si="72"/>
        <v>Unclassified? Y/N Out of Order?</v>
      </c>
    </row>
    <row r="878" spans="6:19" x14ac:dyDescent="0.2">
      <c r="F878" s="410" t="b">
        <v>0</v>
      </c>
      <c r="G878" s="416" t="b">
        <f t="shared" si="73"/>
        <v>1</v>
      </c>
      <c r="H878" s="410" t="b">
        <v>0</v>
      </c>
      <c r="I878" s="410" t="b">
        <v>0</v>
      </c>
      <c r="K878" s="410" t="b">
        <v>0</v>
      </c>
      <c r="L878" s="410">
        <v>0</v>
      </c>
      <c r="M878" s="410" t="b">
        <v>0</v>
      </c>
      <c r="N878" s="410">
        <v>0</v>
      </c>
      <c r="O878" s="472" t="e">
        <f t="shared" si="70"/>
        <v>#DIV/0!</v>
      </c>
      <c r="P878" s="410">
        <f t="shared" si="74"/>
        <v>0</v>
      </c>
      <c r="Q878" s="410" t="e">
        <f t="shared" si="71"/>
        <v>#VALUE!</v>
      </c>
      <c r="R878" s="410">
        <v>1</v>
      </c>
      <c r="S878" s="410" t="str">
        <f t="shared" si="72"/>
        <v>Unclassified? Y/N Out of Order?</v>
      </c>
    </row>
    <row r="879" spans="6:19" x14ac:dyDescent="0.2">
      <c r="F879" s="410" t="b">
        <v>0</v>
      </c>
      <c r="G879" s="416" t="b">
        <f t="shared" si="73"/>
        <v>1</v>
      </c>
      <c r="H879" s="410" t="b">
        <v>0</v>
      </c>
      <c r="I879" s="410" t="b">
        <v>0</v>
      </c>
      <c r="K879" s="410" t="b">
        <v>0</v>
      </c>
      <c r="L879" s="410">
        <v>0</v>
      </c>
      <c r="M879" s="410" t="b">
        <v>0</v>
      </c>
      <c r="N879" s="410">
        <v>0</v>
      </c>
      <c r="O879" s="472" t="e">
        <f t="shared" si="70"/>
        <v>#DIV/0!</v>
      </c>
      <c r="P879" s="410">
        <f t="shared" si="74"/>
        <v>0</v>
      </c>
      <c r="Q879" s="410" t="e">
        <f t="shared" si="71"/>
        <v>#VALUE!</v>
      </c>
      <c r="R879" s="410">
        <v>1</v>
      </c>
      <c r="S879" s="410" t="str">
        <f t="shared" si="72"/>
        <v>Unclassified? Y/N Out of Order?</v>
      </c>
    </row>
    <row r="880" spans="6:19" x14ac:dyDescent="0.2">
      <c r="F880" s="410" t="b">
        <v>0</v>
      </c>
      <c r="G880" s="416" t="b">
        <f t="shared" si="73"/>
        <v>1</v>
      </c>
      <c r="H880" s="410" t="b">
        <v>0</v>
      </c>
      <c r="I880" s="410" t="b">
        <v>0</v>
      </c>
      <c r="K880" s="410" t="b">
        <v>0</v>
      </c>
      <c r="L880" s="410">
        <v>0</v>
      </c>
      <c r="M880" s="410" t="b">
        <v>0</v>
      </c>
      <c r="N880" s="410">
        <v>0</v>
      </c>
      <c r="O880" s="472" t="e">
        <f t="shared" si="70"/>
        <v>#DIV/0!</v>
      </c>
      <c r="P880" s="410">
        <f t="shared" si="74"/>
        <v>0</v>
      </c>
      <c r="Q880" s="410" t="e">
        <f t="shared" si="71"/>
        <v>#VALUE!</v>
      </c>
      <c r="R880" s="410">
        <v>1</v>
      </c>
      <c r="S880" s="410" t="str">
        <f t="shared" si="72"/>
        <v>Unclassified? Y/N Out of Order?</v>
      </c>
    </row>
    <row r="881" spans="6:19" x14ac:dyDescent="0.2">
      <c r="F881" s="410" t="b">
        <v>0</v>
      </c>
      <c r="G881" s="416" t="b">
        <f t="shared" si="73"/>
        <v>1</v>
      </c>
      <c r="H881" s="410" t="b">
        <v>0</v>
      </c>
      <c r="I881" s="410" t="b">
        <v>0</v>
      </c>
      <c r="K881" s="410" t="b">
        <v>0</v>
      </c>
      <c r="L881" s="410">
        <v>0</v>
      </c>
      <c r="M881" s="410" t="b">
        <v>0</v>
      </c>
      <c r="N881" s="410">
        <v>0</v>
      </c>
      <c r="O881" s="472" t="e">
        <f t="shared" si="70"/>
        <v>#DIV/0!</v>
      </c>
      <c r="P881" s="410">
        <f t="shared" si="74"/>
        <v>0</v>
      </c>
      <c r="Q881" s="410" t="e">
        <f t="shared" si="71"/>
        <v>#VALUE!</v>
      </c>
      <c r="R881" s="410">
        <v>1</v>
      </c>
      <c r="S881" s="410" t="str">
        <f t="shared" si="72"/>
        <v>Unclassified? Y/N Out of Order?</v>
      </c>
    </row>
    <row r="882" spans="6:19" x14ac:dyDescent="0.2">
      <c r="F882" s="410" t="b">
        <v>0</v>
      </c>
      <c r="G882" s="416" t="b">
        <f t="shared" si="73"/>
        <v>1</v>
      </c>
      <c r="H882" s="410" t="b">
        <v>0</v>
      </c>
      <c r="I882" s="410" t="b">
        <v>0</v>
      </c>
      <c r="K882" s="410" t="b">
        <v>0</v>
      </c>
      <c r="L882" s="410">
        <v>0</v>
      </c>
      <c r="M882" s="410" t="b">
        <v>0</v>
      </c>
      <c r="N882" s="410">
        <v>0</v>
      </c>
      <c r="O882" s="472" t="e">
        <f t="shared" si="70"/>
        <v>#DIV/0!</v>
      </c>
      <c r="P882" s="410">
        <f t="shared" si="74"/>
        <v>0</v>
      </c>
      <c r="Q882" s="410" t="e">
        <f t="shared" si="71"/>
        <v>#VALUE!</v>
      </c>
      <c r="R882" s="410">
        <v>1</v>
      </c>
      <c r="S882" s="410" t="str">
        <f t="shared" si="72"/>
        <v>Unclassified? Y/N Out of Order?</v>
      </c>
    </row>
    <row r="883" spans="6:19" x14ac:dyDescent="0.2">
      <c r="F883" s="410" t="b">
        <v>0</v>
      </c>
      <c r="G883" s="416" t="b">
        <f t="shared" si="73"/>
        <v>1</v>
      </c>
      <c r="H883" s="410" t="b">
        <v>0</v>
      </c>
      <c r="I883" s="410" t="b">
        <v>0</v>
      </c>
      <c r="K883" s="410" t="b">
        <v>0</v>
      </c>
      <c r="L883" s="410">
        <v>0</v>
      </c>
      <c r="M883" s="410" t="b">
        <v>0</v>
      </c>
      <c r="N883" s="410">
        <v>0</v>
      </c>
      <c r="O883" s="472" t="e">
        <f t="shared" si="70"/>
        <v>#DIV/0!</v>
      </c>
      <c r="P883" s="410">
        <f t="shared" si="74"/>
        <v>0</v>
      </c>
      <c r="Q883" s="410" t="e">
        <f t="shared" si="71"/>
        <v>#VALUE!</v>
      </c>
      <c r="R883" s="410">
        <v>1</v>
      </c>
      <c r="S883" s="410" t="str">
        <f t="shared" si="72"/>
        <v>Unclassified? Y/N Out of Order?</v>
      </c>
    </row>
    <row r="884" spans="6:19" x14ac:dyDescent="0.2">
      <c r="F884" s="410" t="b">
        <v>0</v>
      </c>
      <c r="G884" s="416" t="b">
        <f t="shared" si="73"/>
        <v>1</v>
      </c>
      <c r="H884" s="410" t="b">
        <v>0</v>
      </c>
      <c r="I884" s="410" t="b">
        <v>0</v>
      </c>
      <c r="K884" s="410" t="b">
        <v>0</v>
      </c>
      <c r="L884" s="410">
        <v>0</v>
      </c>
      <c r="M884" s="410" t="b">
        <v>0</v>
      </c>
      <c r="N884" s="410">
        <v>0</v>
      </c>
      <c r="O884" s="472" t="e">
        <f t="shared" si="70"/>
        <v>#DIV/0!</v>
      </c>
      <c r="P884" s="410">
        <f t="shared" si="74"/>
        <v>0</v>
      </c>
      <c r="Q884" s="410" t="e">
        <f t="shared" si="71"/>
        <v>#VALUE!</v>
      </c>
      <c r="R884" s="410">
        <v>1</v>
      </c>
      <c r="S884" s="410" t="str">
        <f t="shared" si="72"/>
        <v>Unclassified? Y/N Out of Order?</v>
      </c>
    </row>
    <row r="885" spans="6:19" x14ac:dyDescent="0.2">
      <c r="F885" s="410" t="b">
        <v>0</v>
      </c>
      <c r="G885" s="416" t="b">
        <f t="shared" si="73"/>
        <v>1</v>
      </c>
      <c r="H885" s="410" t="b">
        <v>0</v>
      </c>
      <c r="I885" s="410" t="b">
        <v>0</v>
      </c>
      <c r="K885" s="410" t="b">
        <v>0</v>
      </c>
      <c r="L885" s="410">
        <v>0</v>
      </c>
      <c r="M885" s="410" t="b">
        <v>0</v>
      </c>
      <c r="N885" s="410">
        <v>0</v>
      </c>
      <c r="O885" s="472" t="e">
        <f t="shared" si="70"/>
        <v>#DIV/0!</v>
      </c>
      <c r="P885" s="410">
        <f t="shared" si="74"/>
        <v>0</v>
      </c>
      <c r="Q885" s="410" t="e">
        <f t="shared" si="71"/>
        <v>#VALUE!</v>
      </c>
      <c r="R885" s="410">
        <v>1</v>
      </c>
      <c r="S885" s="410" t="str">
        <f t="shared" si="72"/>
        <v>Unclassified? Y/N Out of Order?</v>
      </c>
    </row>
    <row r="886" spans="6:19" x14ac:dyDescent="0.2">
      <c r="F886" s="410" t="b">
        <v>0</v>
      </c>
      <c r="G886" s="416" t="b">
        <f t="shared" si="73"/>
        <v>1</v>
      </c>
      <c r="H886" s="410" t="b">
        <v>0</v>
      </c>
      <c r="I886" s="410" t="b">
        <v>0</v>
      </c>
      <c r="K886" s="410" t="b">
        <v>0</v>
      </c>
      <c r="L886" s="410">
        <v>0</v>
      </c>
      <c r="M886" s="410" t="b">
        <v>0</v>
      </c>
      <c r="N886" s="410">
        <v>0</v>
      </c>
      <c r="O886" s="472" t="e">
        <f t="shared" si="70"/>
        <v>#DIV/0!</v>
      </c>
      <c r="P886" s="410">
        <f t="shared" si="74"/>
        <v>0</v>
      </c>
      <c r="Q886" s="410" t="e">
        <f t="shared" si="71"/>
        <v>#VALUE!</v>
      </c>
      <c r="R886" s="410">
        <v>1</v>
      </c>
      <c r="S886" s="410" t="str">
        <f t="shared" si="72"/>
        <v>Unclassified? Y/N Out of Order?</v>
      </c>
    </row>
    <row r="887" spans="6:19" x14ac:dyDescent="0.2">
      <c r="F887" s="410" t="b">
        <v>0</v>
      </c>
      <c r="G887" s="416" t="b">
        <f t="shared" si="73"/>
        <v>1</v>
      </c>
      <c r="H887" s="410" t="b">
        <v>0</v>
      </c>
      <c r="I887" s="410" t="b">
        <v>0</v>
      </c>
      <c r="K887" s="410" t="b">
        <v>0</v>
      </c>
      <c r="L887" s="410">
        <v>0</v>
      </c>
      <c r="M887" s="410" t="b">
        <v>0</v>
      </c>
      <c r="N887" s="410">
        <v>0</v>
      </c>
      <c r="O887" s="472" t="e">
        <f t="shared" si="70"/>
        <v>#DIV/0!</v>
      </c>
      <c r="P887" s="410">
        <f t="shared" si="74"/>
        <v>0</v>
      </c>
      <c r="Q887" s="410" t="e">
        <f t="shared" si="71"/>
        <v>#VALUE!</v>
      </c>
      <c r="R887" s="410">
        <v>1</v>
      </c>
      <c r="S887" s="410" t="str">
        <f t="shared" si="72"/>
        <v>Unclassified? Y/N Out of Order?</v>
      </c>
    </row>
    <row r="888" spans="6:19" x14ac:dyDescent="0.2">
      <c r="F888" s="410" t="b">
        <v>0</v>
      </c>
      <c r="G888" s="416" t="b">
        <f t="shared" si="73"/>
        <v>1</v>
      </c>
      <c r="H888" s="410" t="b">
        <v>0</v>
      </c>
      <c r="I888" s="410" t="b">
        <v>0</v>
      </c>
      <c r="K888" s="410" t="b">
        <v>0</v>
      </c>
      <c r="L888" s="410">
        <v>0</v>
      </c>
      <c r="M888" s="410" t="b">
        <v>0</v>
      </c>
      <c r="N888" s="410">
        <v>0</v>
      </c>
      <c r="O888" s="472" t="e">
        <f t="shared" si="70"/>
        <v>#DIV/0!</v>
      </c>
      <c r="P888" s="410">
        <f t="shared" si="74"/>
        <v>0</v>
      </c>
      <c r="Q888" s="410" t="e">
        <f t="shared" si="71"/>
        <v>#VALUE!</v>
      </c>
      <c r="R888" s="410">
        <v>1</v>
      </c>
      <c r="S888" s="410" t="str">
        <f t="shared" si="72"/>
        <v>Unclassified? Y/N Out of Order?</v>
      </c>
    </row>
    <row r="889" spans="6:19" x14ac:dyDescent="0.2">
      <c r="F889" s="410" t="b">
        <v>0</v>
      </c>
      <c r="G889" s="416" t="b">
        <f t="shared" si="73"/>
        <v>1</v>
      </c>
      <c r="H889" s="410" t="b">
        <v>0</v>
      </c>
      <c r="I889" s="410" t="b">
        <v>0</v>
      </c>
      <c r="K889" s="410" t="b">
        <v>0</v>
      </c>
      <c r="L889" s="410">
        <v>0</v>
      </c>
      <c r="M889" s="410" t="b">
        <v>0</v>
      </c>
      <c r="N889" s="410">
        <v>0</v>
      </c>
      <c r="O889" s="472" t="e">
        <f t="shared" si="70"/>
        <v>#DIV/0!</v>
      </c>
      <c r="P889" s="410">
        <f t="shared" si="74"/>
        <v>0</v>
      </c>
      <c r="Q889" s="410" t="e">
        <f t="shared" si="71"/>
        <v>#VALUE!</v>
      </c>
      <c r="R889" s="410">
        <v>1</v>
      </c>
      <c r="S889" s="410" t="str">
        <f t="shared" si="72"/>
        <v>Unclassified? Y/N Out of Order?</v>
      </c>
    </row>
    <row r="890" spans="6:19" x14ac:dyDescent="0.2">
      <c r="F890" s="410" t="b">
        <v>0</v>
      </c>
      <c r="G890" s="416" t="b">
        <f t="shared" si="73"/>
        <v>1</v>
      </c>
      <c r="H890" s="410" t="b">
        <v>0</v>
      </c>
      <c r="I890" s="410" t="b">
        <v>0</v>
      </c>
      <c r="K890" s="410" t="b">
        <v>0</v>
      </c>
      <c r="L890" s="410">
        <v>0</v>
      </c>
      <c r="M890" s="410" t="b">
        <v>0</v>
      </c>
      <c r="N890" s="410">
        <v>0</v>
      </c>
      <c r="O890" s="472" t="e">
        <f t="shared" si="70"/>
        <v>#DIV/0!</v>
      </c>
      <c r="P890" s="410">
        <f t="shared" si="74"/>
        <v>0</v>
      </c>
      <c r="Q890" s="410" t="e">
        <f t="shared" si="71"/>
        <v>#VALUE!</v>
      </c>
      <c r="R890" s="410">
        <v>1</v>
      </c>
      <c r="S890" s="410" t="str">
        <f t="shared" si="72"/>
        <v>Unclassified? Y/N Out of Order?</v>
      </c>
    </row>
    <row r="891" spans="6:19" x14ac:dyDescent="0.2">
      <c r="F891" s="410" t="b">
        <v>0</v>
      </c>
      <c r="G891" s="416" t="b">
        <f t="shared" si="73"/>
        <v>1</v>
      </c>
      <c r="H891" s="410" t="b">
        <v>0</v>
      </c>
      <c r="I891" s="410" t="b">
        <v>0</v>
      </c>
      <c r="K891" s="410" t="b">
        <v>0</v>
      </c>
      <c r="L891" s="410">
        <v>0</v>
      </c>
      <c r="M891" s="410" t="b">
        <v>0</v>
      </c>
      <c r="N891" s="410">
        <v>0</v>
      </c>
      <c r="O891" s="472" t="e">
        <f t="shared" si="70"/>
        <v>#DIV/0!</v>
      </c>
      <c r="P891" s="410">
        <f t="shared" si="74"/>
        <v>0</v>
      </c>
      <c r="Q891" s="410" t="e">
        <f t="shared" si="71"/>
        <v>#VALUE!</v>
      </c>
      <c r="R891" s="410">
        <v>1</v>
      </c>
      <c r="S891" s="410" t="str">
        <f t="shared" si="72"/>
        <v>Unclassified? Y/N Out of Order?</v>
      </c>
    </row>
    <row r="892" spans="6:19" x14ac:dyDescent="0.2">
      <c r="F892" s="410" t="b">
        <v>0</v>
      </c>
      <c r="G892" s="416" t="b">
        <f t="shared" si="73"/>
        <v>1</v>
      </c>
      <c r="H892" s="410" t="b">
        <v>0</v>
      </c>
      <c r="I892" s="410" t="b">
        <v>0</v>
      </c>
      <c r="K892" s="410" t="b">
        <v>0</v>
      </c>
      <c r="L892" s="410">
        <v>0</v>
      </c>
      <c r="M892" s="410" t="b">
        <v>0</v>
      </c>
      <c r="N892" s="410">
        <v>0</v>
      </c>
      <c r="O892" s="472" t="e">
        <f t="shared" si="70"/>
        <v>#DIV/0!</v>
      </c>
      <c r="P892" s="410">
        <f t="shared" si="74"/>
        <v>0</v>
      </c>
      <c r="Q892" s="410" t="e">
        <f t="shared" si="71"/>
        <v>#VALUE!</v>
      </c>
      <c r="R892" s="410">
        <v>1</v>
      </c>
      <c r="S892" s="410" t="str">
        <f t="shared" si="72"/>
        <v>Unclassified? Y/N Out of Order?</v>
      </c>
    </row>
    <row r="893" spans="6:19" x14ac:dyDescent="0.2">
      <c r="F893" s="410" t="b">
        <v>0</v>
      </c>
      <c r="G893" s="416" t="b">
        <f t="shared" si="73"/>
        <v>1</v>
      </c>
      <c r="H893" s="410" t="b">
        <v>0</v>
      </c>
      <c r="I893" s="410" t="b">
        <v>0</v>
      </c>
      <c r="K893" s="410" t="b">
        <v>0</v>
      </c>
      <c r="L893" s="410">
        <v>0</v>
      </c>
      <c r="M893" s="410" t="b">
        <v>0</v>
      </c>
      <c r="N893" s="410">
        <v>0</v>
      </c>
      <c r="O893" s="472" t="e">
        <f t="shared" si="70"/>
        <v>#DIV/0!</v>
      </c>
      <c r="P893" s="410">
        <f t="shared" si="74"/>
        <v>0</v>
      </c>
      <c r="Q893" s="410" t="e">
        <f t="shared" si="71"/>
        <v>#VALUE!</v>
      </c>
      <c r="R893" s="410">
        <v>1</v>
      </c>
      <c r="S893" s="410" t="str">
        <f t="shared" si="72"/>
        <v>Unclassified? Y/N Out of Order?</v>
      </c>
    </row>
    <row r="894" spans="6:19" x14ac:dyDescent="0.2">
      <c r="F894" s="410" t="b">
        <v>0</v>
      </c>
      <c r="G894" s="416" t="b">
        <f t="shared" si="73"/>
        <v>1</v>
      </c>
      <c r="H894" s="410" t="b">
        <v>0</v>
      </c>
      <c r="I894" s="410" t="b">
        <v>0</v>
      </c>
      <c r="K894" s="410" t="b">
        <v>0</v>
      </c>
      <c r="L894" s="410">
        <v>0</v>
      </c>
      <c r="M894" s="410" t="b">
        <v>0</v>
      </c>
      <c r="N894" s="410">
        <v>0</v>
      </c>
      <c r="O894" s="472" t="e">
        <f t="shared" si="70"/>
        <v>#DIV/0!</v>
      </c>
      <c r="P894" s="410">
        <f t="shared" si="74"/>
        <v>0</v>
      </c>
      <c r="Q894" s="410" t="e">
        <f t="shared" si="71"/>
        <v>#VALUE!</v>
      </c>
      <c r="R894" s="410">
        <v>1</v>
      </c>
      <c r="S894" s="410" t="str">
        <f t="shared" si="72"/>
        <v>Unclassified? Y/N Out of Order?</v>
      </c>
    </row>
    <row r="895" spans="6:19" x14ac:dyDescent="0.2">
      <c r="F895" s="410" t="b">
        <v>0</v>
      </c>
      <c r="G895" s="416" t="b">
        <f t="shared" si="73"/>
        <v>1</v>
      </c>
      <c r="H895" s="410" t="b">
        <v>0</v>
      </c>
      <c r="I895" s="410" t="b">
        <v>0</v>
      </c>
      <c r="K895" s="410" t="b">
        <v>0</v>
      </c>
      <c r="L895" s="410">
        <v>0</v>
      </c>
      <c r="M895" s="410" t="b">
        <v>0</v>
      </c>
      <c r="N895" s="410">
        <v>0</v>
      </c>
      <c r="O895" s="472" t="e">
        <f t="shared" si="70"/>
        <v>#DIV/0!</v>
      </c>
      <c r="P895" s="410">
        <f t="shared" si="74"/>
        <v>0</v>
      </c>
      <c r="Q895" s="410" t="e">
        <f t="shared" si="71"/>
        <v>#VALUE!</v>
      </c>
      <c r="R895" s="410">
        <v>1</v>
      </c>
      <c r="S895" s="410" t="str">
        <f t="shared" si="72"/>
        <v>Unclassified? Y/N Out of Order?</v>
      </c>
    </row>
    <row r="896" spans="6:19" x14ac:dyDescent="0.2">
      <c r="F896" s="410" t="b">
        <v>0</v>
      </c>
      <c r="G896" s="416" t="b">
        <f t="shared" si="73"/>
        <v>1</v>
      </c>
      <c r="H896" s="410" t="b">
        <v>0</v>
      </c>
      <c r="I896" s="410" t="b">
        <v>0</v>
      </c>
      <c r="K896" s="410" t="b">
        <v>0</v>
      </c>
      <c r="L896" s="410">
        <v>0</v>
      </c>
      <c r="M896" s="410" t="b">
        <v>0</v>
      </c>
      <c r="N896" s="410">
        <v>0</v>
      </c>
      <c r="O896" s="472" t="e">
        <f t="shared" si="70"/>
        <v>#DIV/0!</v>
      </c>
      <c r="P896" s="410">
        <f t="shared" si="74"/>
        <v>0</v>
      </c>
      <c r="Q896" s="410" t="e">
        <f t="shared" si="71"/>
        <v>#VALUE!</v>
      </c>
      <c r="R896" s="410">
        <v>1</v>
      </c>
      <c r="S896" s="410" t="str">
        <f t="shared" si="72"/>
        <v>Unclassified? Y/N Out of Order?</v>
      </c>
    </row>
    <row r="897" spans="6:19" x14ac:dyDescent="0.2">
      <c r="F897" s="410" t="b">
        <v>0</v>
      </c>
      <c r="G897" s="416" t="b">
        <f t="shared" si="73"/>
        <v>1</v>
      </c>
      <c r="H897" s="410" t="b">
        <v>0</v>
      </c>
      <c r="I897" s="410" t="b">
        <v>0</v>
      </c>
      <c r="K897" s="410" t="b">
        <v>0</v>
      </c>
      <c r="L897" s="410">
        <v>0</v>
      </c>
      <c r="M897" s="410" t="b">
        <v>0</v>
      </c>
      <c r="N897" s="410">
        <v>0</v>
      </c>
      <c r="O897" s="472" t="e">
        <f t="shared" si="70"/>
        <v>#DIV/0!</v>
      </c>
      <c r="P897" s="410">
        <f t="shared" si="74"/>
        <v>0</v>
      </c>
      <c r="Q897" s="410" t="e">
        <f t="shared" si="71"/>
        <v>#VALUE!</v>
      </c>
      <c r="R897" s="410">
        <v>1</v>
      </c>
      <c r="S897" s="410" t="str">
        <f t="shared" si="72"/>
        <v>Unclassified? Y/N Out of Order?</v>
      </c>
    </row>
    <row r="898" spans="6:19" x14ac:dyDescent="0.2">
      <c r="F898" s="410" t="b">
        <v>0</v>
      </c>
      <c r="G898" s="416" t="b">
        <f t="shared" si="73"/>
        <v>1</v>
      </c>
      <c r="H898" s="410" t="b">
        <v>0</v>
      </c>
      <c r="I898" s="410" t="b">
        <v>0</v>
      </c>
      <c r="K898" s="410" t="b">
        <v>0</v>
      </c>
      <c r="L898" s="410">
        <v>0</v>
      </c>
      <c r="M898" s="410" t="b">
        <v>0</v>
      </c>
      <c r="N898" s="410">
        <v>0</v>
      </c>
      <c r="O898" s="472" t="e">
        <f t="shared" si="70"/>
        <v>#DIV/0!</v>
      </c>
      <c r="P898" s="410">
        <f t="shared" si="74"/>
        <v>0</v>
      </c>
      <c r="Q898" s="410" t="e">
        <f t="shared" si="71"/>
        <v>#VALUE!</v>
      </c>
      <c r="R898" s="410">
        <v>1</v>
      </c>
      <c r="S898" s="410" t="str">
        <f t="shared" si="72"/>
        <v>Unclassified? Y/N Out of Order?</v>
      </c>
    </row>
    <row r="899" spans="6:19" x14ac:dyDescent="0.2">
      <c r="F899" s="410" t="b">
        <v>0</v>
      </c>
      <c r="G899" s="416" t="b">
        <f t="shared" si="73"/>
        <v>1</v>
      </c>
      <c r="H899" s="410" t="b">
        <v>0</v>
      </c>
      <c r="I899" s="410" t="b">
        <v>0</v>
      </c>
      <c r="K899" s="410" t="b">
        <v>0</v>
      </c>
      <c r="L899" s="410">
        <v>0</v>
      </c>
      <c r="M899" s="410" t="b">
        <v>0</v>
      </c>
      <c r="N899" s="410">
        <v>0</v>
      </c>
      <c r="O899" s="472" t="e">
        <f t="shared" si="70"/>
        <v>#DIV/0!</v>
      </c>
      <c r="P899" s="410">
        <f t="shared" si="74"/>
        <v>0</v>
      </c>
      <c r="Q899" s="410" t="e">
        <f t="shared" si="71"/>
        <v>#VALUE!</v>
      </c>
      <c r="R899" s="410">
        <v>1</v>
      </c>
      <c r="S899" s="410" t="str">
        <f t="shared" si="72"/>
        <v>Unclassified? Y/N Out of Order?</v>
      </c>
    </row>
    <row r="900" spans="6:19" x14ac:dyDescent="0.2">
      <c r="F900" s="410" t="b">
        <v>0</v>
      </c>
      <c r="G900" s="416" t="b">
        <f t="shared" si="73"/>
        <v>1</v>
      </c>
      <c r="H900" s="410" t="b">
        <v>0</v>
      </c>
      <c r="I900" s="410" t="b">
        <v>0</v>
      </c>
      <c r="K900" s="410" t="b">
        <v>0</v>
      </c>
      <c r="L900" s="410">
        <v>0</v>
      </c>
      <c r="M900" s="410" t="b">
        <v>0</v>
      </c>
      <c r="N900" s="410">
        <v>0</v>
      </c>
      <c r="O900" s="472" t="e">
        <f t="shared" si="70"/>
        <v>#DIV/0!</v>
      </c>
      <c r="P900" s="410">
        <f t="shared" si="74"/>
        <v>0</v>
      </c>
      <c r="Q900" s="410" t="e">
        <f t="shared" si="71"/>
        <v>#VALUE!</v>
      </c>
      <c r="R900" s="410">
        <v>1</v>
      </c>
      <c r="S900" s="410" t="str">
        <f t="shared" si="72"/>
        <v>Unclassified? Y/N Out of Order?</v>
      </c>
    </row>
    <row r="901" spans="6:19" x14ac:dyDescent="0.2">
      <c r="F901" s="410" t="b">
        <v>0</v>
      </c>
      <c r="G901" s="416" t="b">
        <f t="shared" si="73"/>
        <v>1</v>
      </c>
      <c r="H901" s="410" t="b">
        <v>0</v>
      </c>
      <c r="I901" s="410" t="b">
        <v>0</v>
      </c>
      <c r="K901" s="410" t="b">
        <v>0</v>
      </c>
      <c r="L901" s="410">
        <v>0</v>
      </c>
      <c r="M901" s="410" t="b">
        <v>0</v>
      </c>
      <c r="N901" s="410">
        <v>0</v>
      </c>
      <c r="O901" s="472" t="e">
        <f t="shared" si="70"/>
        <v>#DIV/0!</v>
      </c>
      <c r="P901" s="410">
        <f t="shared" si="74"/>
        <v>0</v>
      </c>
      <c r="Q901" s="410" t="e">
        <f t="shared" si="71"/>
        <v>#VALUE!</v>
      </c>
      <c r="R901" s="410">
        <v>1</v>
      </c>
      <c r="S901" s="410" t="str">
        <f t="shared" si="72"/>
        <v>Unclassified? Y/N Out of Order?</v>
      </c>
    </row>
    <row r="902" spans="6:19" x14ac:dyDescent="0.2">
      <c r="F902" s="410" t="b">
        <v>0</v>
      </c>
      <c r="G902" s="416" t="b">
        <f t="shared" si="73"/>
        <v>1</v>
      </c>
      <c r="H902" s="410" t="b">
        <v>0</v>
      </c>
      <c r="I902" s="410" t="b">
        <v>0</v>
      </c>
      <c r="K902" s="410" t="b">
        <v>0</v>
      </c>
      <c r="L902" s="410">
        <v>0</v>
      </c>
      <c r="M902" s="410" t="b">
        <v>0</v>
      </c>
      <c r="N902" s="410">
        <v>0</v>
      </c>
      <c r="O902" s="472" t="e">
        <f t="shared" si="70"/>
        <v>#DIV/0!</v>
      </c>
      <c r="P902" s="410">
        <f t="shared" si="74"/>
        <v>0</v>
      </c>
      <c r="Q902" s="410" t="e">
        <f t="shared" si="71"/>
        <v>#VALUE!</v>
      </c>
      <c r="R902" s="410">
        <v>1</v>
      </c>
      <c r="S902" s="410" t="str">
        <f t="shared" si="72"/>
        <v>Unclassified? Y/N Out of Order?</v>
      </c>
    </row>
    <row r="903" spans="6:19" x14ac:dyDescent="0.2">
      <c r="F903" s="410" t="b">
        <v>0</v>
      </c>
      <c r="G903" s="416" t="b">
        <f t="shared" si="73"/>
        <v>1</v>
      </c>
      <c r="H903" s="410" t="b">
        <v>0</v>
      </c>
      <c r="I903" s="410" t="b">
        <v>0</v>
      </c>
      <c r="K903" s="410" t="b">
        <v>0</v>
      </c>
      <c r="L903" s="410">
        <v>0</v>
      </c>
      <c r="M903" s="410" t="b">
        <v>0</v>
      </c>
      <c r="N903" s="410">
        <v>0</v>
      </c>
      <c r="O903" s="472" t="e">
        <f t="shared" si="70"/>
        <v>#DIV/0!</v>
      </c>
      <c r="P903" s="410">
        <f t="shared" si="74"/>
        <v>0</v>
      </c>
      <c r="Q903" s="410" t="e">
        <f t="shared" si="71"/>
        <v>#VALUE!</v>
      </c>
      <c r="R903" s="410">
        <v>1</v>
      </c>
      <c r="S903" s="410" t="str">
        <f t="shared" si="72"/>
        <v>Unclassified? Y/N Out of Order?</v>
      </c>
    </row>
    <row r="904" spans="6:19" x14ac:dyDescent="0.2">
      <c r="F904" s="410" t="b">
        <v>0</v>
      </c>
      <c r="G904" s="416" t="b">
        <f t="shared" si="73"/>
        <v>1</v>
      </c>
      <c r="H904" s="410" t="b">
        <v>0</v>
      </c>
      <c r="I904" s="410" t="b">
        <v>0</v>
      </c>
      <c r="K904" s="410" t="b">
        <v>0</v>
      </c>
      <c r="L904" s="410">
        <v>0</v>
      </c>
      <c r="M904" s="410" t="b">
        <v>0</v>
      </c>
      <c r="N904" s="410">
        <v>0</v>
      </c>
      <c r="O904" s="472" t="e">
        <f t="shared" si="70"/>
        <v>#DIV/0!</v>
      </c>
      <c r="P904" s="410">
        <f t="shared" si="74"/>
        <v>0</v>
      </c>
      <c r="Q904" s="410" t="e">
        <f t="shared" si="71"/>
        <v>#VALUE!</v>
      </c>
      <c r="R904" s="410">
        <v>1</v>
      </c>
      <c r="S904" s="410" t="str">
        <f t="shared" si="72"/>
        <v>Unclassified? Y/N Out of Order?</v>
      </c>
    </row>
    <row r="905" spans="6:19" x14ac:dyDescent="0.2">
      <c r="F905" s="410" t="b">
        <v>0</v>
      </c>
      <c r="G905" s="416" t="b">
        <f t="shared" si="73"/>
        <v>1</v>
      </c>
      <c r="H905" s="410" t="b">
        <v>0</v>
      </c>
      <c r="I905" s="410" t="b">
        <v>0</v>
      </c>
      <c r="K905" s="410" t="b">
        <v>0</v>
      </c>
      <c r="L905" s="410">
        <v>0</v>
      </c>
      <c r="M905" s="410" t="b">
        <v>0</v>
      </c>
      <c r="N905" s="410">
        <v>0</v>
      </c>
      <c r="O905" s="472" t="e">
        <f t="shared" si="70"/>
        <v>#DIV/0!</v>
      </c>
      <c r="P905" s="410">
        <f t="shared" si="74"/>
        <v>0</v>
      </c>
      <c r="Q905" s="410" t="e">
        <f t="shared" si="71"/>
        <v>#VALUE!</v>
      </c>
      <c r="R905" s="410">
        <v>1</v>
      </c>
      <c r="S905" s="410" t="str">
        <f t="shared" si="72"/>
        <v>Unclassified? Y/N Out of Order?</v>
      </c>
    </row>
    <row r="906" spans="6:19" x14ac:dyDescent="0.2">
      <c r="F906" s="410" t="b">
        <v>0</v>
      </c>
      <c r="G906" s="416" t="b">
        <f t="shared" si="73"/>
        <v>1</v>
      </c>
      <c r="H906" s="410" t="b">
        <v>0</v>
      </c>
      <c r="I906" s="410" t="b">
        <v>0</v>
      </c>
      <c r="K906" s="410" t="b">
        <v>0</v>
      </c>
      <c r="L906" s="410">
        <v>0</v>
      </c>
      <c r="M906" s="410" t="b">
        <v>0</v>
      </c>
      <c r="N906" s="410">
        <v>0</v>
      </c>
      <c r="O906" s="472" t="e">
        <f t="shared" ref="O906:O969" si="75">SUM(IF(I906 = 1, 1, 0) * J906, IF(K906 = 1, 1, 0) * L906, IF(M906 = 1, 1, 0) * N906) / P906</f>
        <v>#DIV/0!</v>
      </c>
      <c r="P906" s="410">
        <f t="shared" si="74"/>
        <v>0</v>
      </c>
      <c r="Q906" s="410" t="e">
        <f t="shared" ref="Q906:Q969" si="76">SUM(IF(I906 = 1, 1, 0) * J906, IF(K906 = 1, 1, 0) * L906, IF(M906 = 1, 1, 0) * N906) + " / " + P906</f>
        <v>#VALUE!</v>
      </c>
      <c r="R906" s="410">
        <v>1</v>
      </c>
      <c r="S906" s="410" t="str">
        <f t="shared" ref="S906:S969" si="77">IF(AND(G906= 1, H906 = 0, I906= 0, K906= 0, M906= 0), "1. Not Yet Tested", IF(AND(G906= 0, H906 = 1, I906= 0, K906= 0, M906= 0), "2. Ready for Testing", IF(AND(G906= 0, H906 = 1, I906= 1, K906= 0, M906= 0), "3. Test/Task Complete", IF(AND(G906= 0, H906 = 1, I906= 1, K906= 1, M906= 0), "4. Sheet Complete &amp; Uploaded to Svr.", IF(AND(G906= 0, H906 = 1, I906= 1, K906= 1, M906= 1), "5. Sheet Ready for Report", "Unclassified? Y/N Out of Order?")))))</f>
        <v>Unclassified? Y/N Out of Order?</v>
      </c>
    </row>
    <row r="907" spans="6:19" x14ac:dyDescent="0.2">
      <c r="F907" s="410" t="b">
        <v>0</v>
      </c>
      <c r="G907" s="416" t="b">
        <f t="shared" ref="G907:G970" si="78">NOT(H907)</f>
        <v>1</v>
      </c>
      <c r="H907" s="410" t="b">
        <v>0</v>
      </c>
      <c r="I907" s="410" t="b">
        <v>0</v>
      </c>
      <c r="K907" s="410" t="b">
        <v>0</v>
      </c>
      <c r="L907" s="410">
        <v>0</v>
      </c>
      <c r="M907" s="410" t="b">
        <v>0</v>
      </c>
      <c r="N907" s="410">
        <v>0</v>
      </c>
      <c r="O907" s="472" t="e">
        <f t="shared" si="75"/>
        <v>#DIV/0!</v>
      </c>
      <c r="P907" s="410">
        <f t="shared" si="74"/>
        <v>0</v>
      </c>
      <c r="Q907" s="410" t="e">
        <f t="shared" si="76"/>
        <v>#VALUE!</v>
      </c>
      <c r="R907" s="410">
        <v>1</v>
      </c>
      <c r="S907" s="410" t="str">
        <f t="shared" si="77"/>
        <v>Unclassified? Y/N Out of Order?</v>
      </c>
    </row>
    <row r="908" spans="6:19" x14ac:dyDescent="0.2">
      <c r="F908" s="410" t="b">
        <v>0</v>
      </c>
      <c r="G908" s="416" t="b">
        <f t="shared" si="78"/>
        <v>1</v>
      </c>
      <c r="H908" s="410" t="b">
        <v>0</v>
      </c>
      <c r="I908" s="410" t="b">
        <v>0</v>
      </c>
      <c r="K908" s="410" t="b">
        <v>0</v>
      </c>
      <c r="L908" s="410">
        <v>0</v>
      </c>
      <c r="M908" s="410" t="b">
        <v>0</v>
      </c>
      <c r="N908" s="410">
        <v>0</v>
      </c>
      <c r="O908" s="472" t="e">
        <f t="shared" si="75"/>
        <v>#DIV/0!</v>
      </c>
      <c r="P908" s="410">
        <f t="shared" si="74"/>
        <v>0</v>
      </c>
      <c r="Q908" s="410" t="e">
        <f t="shared" si="76"/>
        <v>#VALUE!</v>
      </c>
      <c r="R908" s="410">
        <v>1</v>
      </c>
      <c r="S908" s="410" t="str">
        <f t="shared" si="77"/>
        <v>Unclassified? Y/N Out of Order?</v>
      </c>
    </row>
    <row r="909" spans="6:19" x14ac:dyDescent="0.2">
      <c r="F909" s="410" t="b">
        <v>0</v>
      </c>
      <c r="G909" s="416" t="b">
        <f t="shared" si="78"/>
        <v>1</v>
      </c>
      <c r="H909" s="410" t="b">
        <v>0</v>
      </c>
      <c r="I909" s="410" t="b">
        <v>0</v>
      </c>
      <c r="K909" s="410" t="b">
        <v>0</v>
      </c>
      <c r="L909" s="410">
        <v>0</v>
      </c>
      <c r="M909" s="410" t="b">
        <v>0</v>
      </c>
      <c r="N909" s="410">
        <v>0</v>
      </c>
      <c r="O909" s="472" t="e">
        <f t="shared" si="75"/>
        <v>#DIV/0!</v>
      </c>
      <c r="P909" s="410">
        <f t="shared" ref="P909:P972" si="79">SUM(J909, L909, N909)</f>
        <v>0</v>
      </c>
      <c r="Q909" s="410" t="e">
        <f t="shared" si="76"/>
        <v>#VALUE!</v>
      </c>
      <c r="R909" s="410">
        <v>1</v>
      </c>
      <c r="S909" s="410" t="str">
        <f t="shared" si="77"/>
        <v>Unclassified? Y/N Out of Order?</v>
      </c>
    </row>
    <row r="910" spans="6:19" x14ac:dyDescent="0.2">
      <c r="F910" s="410" t="b">
        <v>0</v>
      </c>
      <c r="G910" s="416" t="b">
        <f t="shared" si="78"/>
        <v>1</v>
      </c>
      <c r="H910" s="410" t="b">
        <v>0</v>
      </c>
      <c r="I910" s="410" t="b">
        <v>0</v>
      </c>
      <c r="K910" s="410" t="b">
        <v>0</v>
      </c>
      <c r="L910" s="410">
        <v>0</v>
      </c>
      <c r="M910" s="410" t="b">
        <v>0</v>
      </c>
      <c r="N910" s="410">
        <v>0</v>
      </c>
      <c r="O910" s="472" t="e">
        <f t="shared" si="75"/>
        <v>#DIV/0!</v>
      </c>
      <c r="P910" s="410">
        <f t="shared" si="79"/>
        <v>0</v>
      </c>
      <c r="Q910" s="410" t="e">
        <f t="shared" si="76"/>
        <v>#VALUE!</v>
      </c>
      <c r="R910" s="410">
        <v>1</v>
      </c>
      <c r="S910" s="410" t="str">
        <f t="shared" si="77"/>
        <v>Unclassified? Y/N Out of Order?</v>
      </c>
    </row>
    <row r="911" spans="6:19" x14ac:dyDescent="0.2">
      <c r="F911" s="410" t="b">
        <v>0</v>
      </c>
      <c r="G911" s="416" t="b">
        <f t="shared" si="78"/>
        <v>1</v>
      </c>
      <c r="H911" s="410" t="b">
        <v>0</v>
      </c>
      <c r="I911" s="410" t="b">
        <v>0</v>
      </c>
      <c r="K911" s="410" t="b">
        <v>0</v>
      </c>
      <c r="L911" s="410">
        <v>0</v>
      </c>
      <c r="M911" s="410" t="b">
        <v>0</v>
      </c>
      <c r="N911" s="410">
        <v>0</v>
      </c>
      <c r="O911" s="472" t="e">
        <f t="shared" si="75"/>
        <v>#DIV/0!</v>
      </c>
      <c r="P911" s="410">
        <f t="shared" si="79"/>
        <v>0</v>
      </c>
      <c r="Q911" s="410" t="e">
        <f t="shared" si="76"/>
        <v>#VALUE!</v>
      </c>
      <c r="R911" s="410">
        <v>1</v>
      </c>
      <c r="S911" s="410" t="str">
        <f t="shared" si="77"/>
        <v>Unclassified? Y/N Out of Order?</v>
      </c>
    </row>
    <row r="912" spans="6:19" x14ac:dyDescent="0.2">
      <c r="F912" s="410" t="b">
        <v>0</v>
      </c>
      <c r="G912" s="416" t="b">
        <f t="shared" si="78"/>
        <v>1</v>
      </c>
      <c r="H912" s="410" t="b">
        <v>0</v>
      </c>
      <c r="I912" s="410" t="b">
        <v>0</v>
      </c>
      <c r="K912" s="410" t="b">
        <v>0</v>
      </c>
      <c r="L912" s="410">
        <v>0</v>
      </c>
      <c r="M912" s="410" t="b">
        <v>0</v>
      </c>
      <c r="N912" s="410">
        <v>0</v>
      </c>
      <c r="O912" s="472" t="e">
        <f t="shared" si="75"/>
        <v>#DIV/0!</v>
      </c>
      <c r="P912" s="410">
        <f t="shared" si="79"/>
        <v>0</v>
      </c>
      <c r="Q912" s="410" t="e">
        <f t="shared" si="76"/>
        <v>#VALUE!</v>
      </c>
      <c r="R912" s="410">
        <v>1</v>
      </c>
      <c r="S912" s="410" t="str">
        <f t="shared" si="77"/>
        <v>Unclassified? Y/N Out of Order?</v>
      </c>
    </row>
    <row r="913" spans="6:19" x14ac:dyDescent="0.2">
      <c r="F913" s="410" t="b">
        <v>0</v>
      </c>
      <c r="G913" s="416" t="b">
        <f t="shared" si="78"/>
        <v>1</v>
      </c>
      <c r="H913" s="410" t="b">
        <v>0</v>
      </c>
      <c r="I913" s="410" t="b">
        <v>0</v>
      </c>
      <c r="K913" s="410" t="b">
        <v>0</v>
      </c>
      <c r="L913" s="410">
        <v>0</v>
      </c>
      <c r="M913" s="410" t="b">
        <v>0</v>
      </c>
      <c r="N913" s="410">
        <v>0</v>
      </c>
      <c r="O913" s="472" t="e">
        <f t="shared" si="75"/>
        <v>#DIV/0!</v>
      </c>
      <c r="P913" s="410">
        <f t="shared" si="79"/>
        <v>0</v>
      </c>
      <c r="Q913" s="410" t="e">
        <f t="shared" si="76"/>
        <v>#VALUE!</v>
      </c>
      <c r="R913" s="410">
        <v>1</v>
      </c>
      <c r="S913" s="410" t="str">
        <f t="shared" si="77"/>
        <v>Unclassified? Y/N Out of Order?</v>
      </c>
    </row>
    <row r="914" spans="6:19" x14ac:dyDescent="0.2">
      <c r="F914" s="410" t="b">
        <v>0</v>
      </c>
      <c r="G914" s="416" t="b">
        <f t="shared" si="78"/>
        <v>1</v>
      </c>
      <c r="H914" s="410" t="b">
        <v>0</v>
      </c>
      <c r="I914" s="410" t="b">
        <v>0</v>
      </c>
      <c r="K914" s="410" t="b">
        <v>0</v>
      </c>
      <c r="L914" s="410">
        <v>0</v>
      </c>
      <c r="M914" s="410" t="b">
        <v>0</v>
      </c>
      <c r="N914" s="410">
        <v>0</v>
      </c>
      <c r="O914" s="472" t="e">
        <f t="shared" si="75"/>
        <v>#DIV/0!</v>
      </c>
      <c r="P914" s="410">
        <f t="shared" si="79"/>
        <v>0</v>
      </c>
      <c r="Q914" s="410" t="e">
        <f t="shared" si="76"/>
        <v>#VALUE!</v>
      </c>
      <c r="R914" s="410">
        <v>1</v>
      </c>
      <c r="S914" s="410" t="str">
        <f t="shared" si="77"/>
        <v>Unclassified? Y/N Out of Order?</v>
      </c>
    </row>
    <row r="915" spans="6:19" x14ac:dyDescent="0.2">
      <c r="F915" s="410" t="b">
        <v>0</v>
      </c>
      <c r="G915" s="416" t="b">
        <f t="shared" si="78"/>
        <v>1</v>
      </c>
      <c r="H915" s="410" t="b">
        <v>0</v>
      </c>
      <c r="I915" s="410" t="b">
        <v>0</v>
      </c>
      <c r="K915" s="410" t="b">
        <v>0</v>
      </c>
      <c r="L915" s="410">
        <v>0</v>
      </c>
      <c r="M915" s="410" t="b">
        <v>0</v>
      </c>
      <c r="N915" s="410">
        <v>0</v>
      </c>
      <c r="O915" s="472" t="e">
        <f t="shared" si="75"/>
        <v>#DIV/0!</v>
      </c>
      <c r="P915" s="410">
        <f t="shared" si="79"/>
        <v>0</v>
      </c>
      <c r="Q915" s="410" t="e">
        <f t="shared" si="76"/>
        <v>#VALUE!</v>
      </c>
      <c r="R915" s="410">
        <v>1</v>
      </c>
      <c r="S915" s="410" t="str">
        <f t="shared" si="77"/>
        <v>Unclassified? Y/N Out of Order?</v>
      </c>
    </row>
    <row r="916" spans="6:19" x14ac:dyDescent="0.2">
      <c r="F916" s="410" t="b">
        <v>0</v>
      </c>
      <c r="G916" s="416" t="b">
        <f t="shared" si="78"/>
        <v>1</v>
      </c>
      <c r="H916" s="410" t="b">
        <v>0</v>
      </c>
      <c r="I916" s="410" t="b">
        <v>0</v>
      </c>
      <c r="K916" s="410" t="b">
        <v>0</v>
      </c>
      <c r="L916" s="410">
        <v>0</v>
      </c>
      <c r="M916" s="410" t="b">
        <v>0</v>
      </c>
      <c r="N916" s="410">
        <v>0</v>
      </c>
      <c r="O916" s="472" t="e">
        <f t="shared" si="75"/>
        <v>#DIV/0!</v>
      </c>
      <c r="P916" s="410">
        <f t="shared" si="79"/>
        <v>0</v>
      </c>
      <c r="Q916" s="410" t="e">
        <f t="shared" si="76"/>
        <v>#VALUE!</v>
      </c>
      <c r="R916" s="410">
        <v>1</v>
      </c>
      <c r="S916" s="410" t="str">
        <f t="shared" si="77"/>
        <v>Unclassified? Y/N Out of Order?</v>
      </c>
    </row>
    <row r="917" spans="6:19" x14ac:dyDescent="0.2">
      <c r="F917" s="410" t="b">
        <v>0</v>
      </c>
      <c r="G917" s="416" t="b">
        <f t="shared" si="78"/>
        <v>1</v>
      </c>
      <c r="H917" s="410" t="b">
        <v>0</v>
      </c>
      <c r="I917" s="410" t="b">
        <v>0</v>
      </c>
      <c r="K917" s="410" t="b">
        <v>0</v>
      </c>
      <c r="L917" s="410">
        <v>0</v>
      </c>
      <c r="M917" s="410" t="b">
        <v>0</v>
      </c>
      <c r="N917" s="410">
        <v>0</v>
      </c>
      <c r="O917" s="472" t="e">
        <f t="shared" si="75"/>
        <v>#DIV/0!</v>
      </c>
      <c r="P917" s="410">
        <f t="shared" si="79"/>
        <v>0</v>
      </c>
      <c r="Q917" s="410" t="e">
        <f t="shared" si="76"/>
        <v>#VALUE!</v>
      </c>
      <c r="R917" s="410">
        <v>1</v>
      </c>
      <c r="S917" s="410" t="str">
        <f t="shared" si="77"/>
        <v>Unclassified? Y/N Out of Order?</v>
      </c>
    </row>
    <row r="918" spans="6:19" x14ac:dyDescent="0.2">
      <c r="F918" s="410" t="b">
        <v>0</v>
      </c>
      <c r="G918" s="416" t="b">
        <f t="shared" si="78"/>
        <v>1</v>
      </c>
      <c r="H918" s="410" t="b">
        <v>0</v>
      </c>
      <c r="I918" s="410" t="b">
        <v>0</v>
      </c>
      <c r="K918" s="410" t="b">
        <v>0</v>
      </c>
      <c r="L918" s="410">
        <v>0</v>
      </c>
      <c r="M918" s="410" t="b">
        <v>0</v>
      </c>
      <c r="N918" s="410">
        <v>0</v>
      </c>
      <c r="O918" s="472" t="e">
        <f t="shared" si="75"/>
        <v>#DIV/0!</v>
      </c>
      <c r="P918" s="410">
        <f t="shared" si="79"/>
        <v>0</v>
      </c>
      <c r="Q918" s="410" t="e">
        <f t="shared" si="76"/>
        <v>#VALUE!</v>
      </c>
      <c r="R918" s="410">
        <v>1</v>
      </c>
      <c r="S918" s="410" t="str">
        <f t="shared" si="77"/>
        <v>Unclassified? Y/N Out of Order?</v>
      </c>
    </row>
    <row r="919" spans="6:19" x14ac:dyDescent="0.2">
      <c r="F919" s="410" t="b">
        <v>0</v>
      </c>
      <c r="G919" s="416" t="b">
        <f t="shared" si="78"/>
        <v>1</v>
      </c>
      <c r="H919" s="410" t="b">
        <v>0</v>
      </c>
      <c r="I919" s="410" t="b">
        <v>0</v>
      </c>
      <c r="K919" s="410" t="b">
        <v>0</v>
      </c>
      <c r="L919" s="410">
        <v>0</v>
      </c>
      <c r="M919" s="410" t="b">
        <v>0</v>
      </c>
      <c r="N919" s="410">
        <v>0</v>
      </c>
      <c r="O919" s="472" t="e">
        <f t="shared" si="75"/>
        <v>#DIV/0!</v>
      </c>
      <c r="P919" s="410">
        <f t="shared" si="79"/>
        <v>0</v>
      </c>
      <c r="Q919" s="410" t="e">
        <f t="shared" si="76"/>
        <v>#VALUE!</v>
      </c>
      <c r="R919" s="410">
        <v>1</v>
      </c>
      <c r="S919" s="410" t="str">
        <f t="shared" si="77"/>
        <v>Unclassified? Y/N Out of Order?</v>
      </c>
    </row>
    <row r="920" spans="6:19" x14ac:dyDescent="0.2">
      <c r="F920" s="410" t="b">
        <v>0</v>
      </c>
      <c r="G920" s="416" t="b">
        <f t="shared" si="78"/>
        <v>1</v>
      </c>
      <c r="H920" s="410" t="b">
        <v>0</v>
      </c>
      <c r="I920" s="410" t="b">
        <v>0</v>
      </c>
      <c r="K920" s="410" t="b">
        <v>0</v>
      </c>
      <c r="L920" s="410">
        <v>0</v>
      </c>
      <c r="M920" s="410" t="b">
        <v>0</v>
      </c>
      <c r="N920" s="410">
        <v>0</v>
      </c>
      <c r="O920" s="472" t="e">
        <f t="shared" si="75"/>
        <v>#DIV/0!</v>
      </c>
      <c r="P920" s="410">
        <f t="shared" si="79"/>
        <v>0</v>
      </c>
      <c r="Q920" s="410" t="e">
        <f t="shared" si="76"/>
        <v>#VALUE!</v>
      </c>
      <c r="R920" s="410">
        <v>1</v>
      </c>
      <c r="S920" s="410" t="str">
        <f t="shared" si="77"/>
        <v>Unclassified? Y/N Out of Order?</v>
      </c>
    </row>
    <row r="921" spans="6:19" x14ac:dyDescent="0.2">
      <c r="F921" s="410" t="b">
        <v>0</v>
      </c>
      <c r="G921" s="416" t="b">
        <f t="shared" si="78"/>
        <v>1</v>
      </c>
      <c r="H921" s="410" t="b">
        <v>0</v>
      </c>
      <c r="I921" s="410" t="b">
        <v>0</v>
      </c>
      <c r="K921" s="410" t="b">
        <v>0</v>
      </c>
      <c r="L921" s="410">
        <v>0</v>
      </c>
      <c r="M921" s="410" t="b">
        <v>0</v>
      </c>
      <c r="N921" s="410">
        <v>0</v>
      </c>
      <c r="O921" s="472" t="e">
        <f t="shared" si="75"/>
        <v>#DIV/0!</v>
      </c>
      <c r="P921" s="410">
        <f t="shared" si="79"/>
        <v>0</v>
      </c>
      <c r="Q921" s="410" t="e">
        <f t="shared" si="76"/>
        <v>#VALUE!</v>
      </c>
      <c r="R921" s="410">
        <v>1</v>
      </c>
      <c r="S921" s="410" t="str">
        <f t="shared" si="77"/>
        <v>Unclassified? Y/N Out of Order?</v>
      </c>
    </row>
    <row r="922" spans="6:19" x14ac:dyDescent="0.2">
      <c r="F922" s="410" t="b">
        <v>0</v>
      </c>
      <c r="G922" s="416" t="b">
        <f t="shared" si="78"/>
        <v>1</v>
      </c>
      <c r="H922" s="410" t="b">
        <v>0</v>
      </c>
      <c r="I922" s="410" t="b">
        <v>0</v>
      </c>
      <c r="K922" s="410" t="b">
        <v>0</v>
      </c>
      <c r="L922" s="410">
        <v>0</v>
      </c>
      <c r="M922" s="410" t="b">
        <v>0</v>
      </c>
      <c r="N922" s="410">
        <v>0</v>
      </c>
      <c r="O922" s="472" t="e">
        <f t="shared" si="75"/>
        <v>#DIV/0!</v>
      </c>
      <c r="P922" s="410">
        <f t="shared" si="79"/>
        <v>0</v>
      </c>
      <c r="Q922" s="410" t="e">
        <f t="shared" si="76"/>
        <v>#VALUE!</v>
      </c>
      <c r="R922" s="410">
        <v>1</v>
      </c>
      <c r="S922" s="410" t="str">
        <f t="shared" si="77"/>
        <v>Unclassified? Y/N Out of Order?</v>
      </c>
    </row>
    <row r="923" spans="6:19" x14ac:dyDescent="0.2">
      <c r="F923" s="410" t="b">
        <v>0</v>
      </c>
      <c r="G923" s="416" t="b">
        <f t="shared" si="78"/>
        <v>1</v>
      </c>
      <c r="H923" s="410" t="b">
        <v>0</v>
      </c>
      <c r="I923" s="410" t="b">
        <v>0</v>
      </c>
      <c r="K923" s="410" t="b">
        <v>0</v>
      </c>
      <c r="L923" s="410">
        <v>0</v>
      </c>
      <c r="M923" s="410" t="b">
        <v>0</v>
      </c>
      <c r="N923" s="410">
        <v>0</v>
      </c>
      <c r="O923" s="472" t="e">
        <f t="shared" si="75"/>
        <v>#DIV/0!</v>
      </c>
      <c r="P923" s="410">
        <f t="shared" si="79"/>
        <v>0</v>
      </c>
      <c r="Q923" s="410" t="e">
        <f t="shared" si="76"/>
        <v>#VALUE!</v>
      </c>
      <c r="R923" s="410">
        <v>1</v>
      </c>
      <c r="S923" s="410" t="str">
        <f t="shared" si="77"/>
        <v>Unclassified? Y/N Out of Order?</v>
      </c>
    </row>
    <row r="924" spans="6:19" x14ac:dyDescent="0.2">
      <c r="F924" s="410" t="b">
        <v>0</v>
      </c>
      <c r="G924" s="416" t="b">
        <f t="shared" si="78"/>
        <v>1</v>
      </c>
      <c r="H924" s="410" t="b">
        <v>0</v>
      </c>
      <c r="I924" s="410" t="b">
        <v>0</v>
      </c>
      <c r="K924" s="410" t="b">
        <v>0</v>
      </c>
      <c r="L924" s="410">
        <v>0</v>
      </c>
      <c r="M924" s="410" t="b">
        <v>0</v>
      </c>
      <c r="N924" s="410">
        <v>0</v>
      </c>
      <c r="O924" s="472" t="e">
        <f t="shared" si="75"/>
        <v>#DIV/0!</v>
      </c>
      <c r="P924" s="410">
        <f t="shared" si="79"/>
        <v>0</v>
      </c>
      <c r="Q924" s="410" t="e">
        <f t="shared" si="76"/>
        <v>#VALUE!</v>
      </c>
      <c r="R924" s="410">
        <v>1</v>
      </c>
      <c r="S924" s="410" t="str">
        <f t="shared" si="77"/>
        <v>Unclassified? Y/N Out of Order?</v>
      </c>
    </row>
    <row r="925" spans="6:19" x14ac:dyDescent="0.2">
      <c r="F925" s="410" t="b">
        <v>0</v>
      </c>
      <c r="G925" s="416" t="b">
        <f t="shared" si="78"/>
        <v>1</v>
      </c>
      <c r="H925" s="410" t="b">
        <v>0</v>
      </c>
      <c r="I925" s="410" t="b">
        <v>0</v>
      </c>
      <c r="K925" s="410" t="b">
        <v>0</v>
      </c>
      <c r="L925" s="410">
        <v>0</v>
      </c>
      <c r="M925" s="410" t="b">
        <v>0</v>
      </c>
      <c r="N925" s="410">
        <v>0</v>
      </c>
      <c r="O925" s="472" t="e">
        <f t="shared" si="75"/>
        <v>#DIV/0!</v>
      </c>
      <c r="P925" s="410">
        <f t="shared" si="79"/>
        <v>0</v>
      </c>
      <c r="Q925" s="410" t="e">
        <f t="shared" si="76"/>
        <v>#VALUE!</v>
      </c>
      <c r="R925" s="410">
        <v>1</v>
      </c>
      <c r="S925" s="410" t="str">
        <f t="shared" si="77"/>
        <v>Unclassified? Y/N Out of Order?</v>
      </c>
    </row>
    <row r="926" spans="6:19" x14ac:dyDescent="0.2">
      <c r="F926" s="410" t="b">
        <v>0</v>
      </c>
      <c r="G926" s="416" t="b">
        <f t="shared" si="78"/>
        <v>1</v>
      </c>
      <c r="H926" s="410" t="b">
        <v>0</v>
      </c>
      <c r="I926" s="410" t="b">
        <v>0</v>
      </c>
      <c r="K926" s="410" t="b">
        <v>0</v>
      </c>
      <c r="L926" s="410">
        <v>0</v>
      </c>
      <c r="M926" s="410" t="b">
        <v>0</v>
      </c>
      <c r="N926" s="410">
        <v>0</v>
      </c>
      <c r="O926" s="472" t="e">
        <f t="shared" si="75"/>
        <v>#DIV/0!</v>
      </c>
      <c r="P926" s="410">
        <f t="shared" si="79"/>
        <v>0</v>
      </c>
      <c r="Q926" s="410" t="e">
        <f t="shared" si="76"/>
        <v>#VALUE!</v>
      </c>
      <c r="R926" s="410">
        <v>1</v>
      </c>
      <c r="S926" s="410" t="str">
        <f t="shared" si="77"/>
        <v>Unclassified? Y/N Out of Order?</v>
      </c>
    </row>
    <row r="927" spans="6:19" x14ac:dyDescent="0.2">
      <c r="F927" s="410" t="b">
        <v>0</v>
      </c>
      <c r="G927" s="416" t="b">
        <f t="shared" si="78"/>
        <v>1</v>
      </c>
      <c r="H927" s="410" t="b">
        <v>0</v>
      </c>
      <c r="I927" s="410" t="b">
        <v>0</v>
      </c>
      <c r="K927" s="410" t="b">
        <v>0</v>
      </c>
      <c r="L927" s="410">
        <v>0</v>
      </c>
      <c r="M927" s="410" t="b">
        <v>0</v>
      </c>
      <c r="N927" s="410">
        <v>0</v>
      </c>
      <c r="O927" s="472" t="e">
        <f t="shared" si="75"/>
        <v>#DIV/0!</v>
      </c>
      <c r="P927" s="410">
        <f t="shared" si="79"/>
        <v>0</v>
      </c>
      <c r="Q927" s="410" t="e">
        <f t="shared" si="76"/>
        <v>#VALUE!</v>
      </c>
      <c r="R927" s="410">
        <v>1</v>
      </c>
      <c r="S927" s="410" t="str">
        <f t="shared" si="77"/>
        <v>Unclassified? Y/N Out of Order?</v>
      </c>
    </row>
    <row r="928" spans="6:19" x14ac:dyDescent="0.2">
      <c r="F928" s="410" t="b">
        <v>0</v>
      </c>
      <c r="G928" s="416" t="b">
        <f t="shared" si="78"/>
        <v>1</v>
      </c>
      <c r="H928" s="410" t="b">
        <v>0</v>
      </c>
      <c r="I928" s="410" t="b">
        <v>0</v>
      </c>
      <c r="K928" s="410" t="b">
        <v>0</v>
      </c>
      <c r="L928" s="410">
        <v>0</v>
      </c>
      <c r="M928" s="410" t="b">
        <v>0</v>
      </c>
      <c r="N928" s="410">
        <v>0</v>
      </c>
      <c r="O928" s="472" t="e">
        <f t="shared" si="75"/>
        <v>#DIV/0!</v>
      </c>
      <c r="P928" s="410">
        <f t="shared" si="79"/>
        <v>0</v>
      </c>
      <c r="Q928" s="410" t="e">
        <f t="shared" si="76"/>
        <v>#VALUE!</v>
      </c>
      <c r="R928" s="410">
        <v>1</v>
      </c>
      <c r="S928" s="410" t="str">
        <f t="shared" si="77"/>
        <v>Unclassified? Y/N Out of Order?</v>
      </c>
    </row>
    <row r="929" spans="6:19" x14ac:dyDescent="0.2">
      <c r="F929" s="410" t="b">
        <v>0</v>
      </c>
      <c r="G929" s="416" t="b">
        <f t="shared" si="78"/>
        <v>1</v>
      </c>
      <c r="H929" s="410" t="b">
        <v>0</v>
      </c>
      <c r="I929" s="410" t="b">
        <v>0</v>
      </c>
      <c r="K929" s="410" t="b">
        <v>0</v>
      </c>
      <c r="L929" s="410">
        <v>0</v>
      </c>
      <c r="M929" s="410" t="b">
        <v>0</v>
      </c>
      <c r="N929" s="410">
        <v>0</v>
      </c>
      <c r="O929" s="472" t="e">
        <f t="shared" si="75"/>
        <v>#DIV/0!</v>
      </c>
      <c r="P929" s="410">
        <f t="shared" si="79"/>
        <v>0</v>
      </c>
      <c r="Q929" s="410" t="e">
        <f t="shared" si="76"/>
        <v>#VALUE!</v>
      </c>
      <c r="R929" s="410">
        <v>1</v>
      </c>
      <c r="S929" s="410" t="str">
        <f t="shared" si="77"/>
        <v>Unclassified? Y/N Out of Order?</v>
      </c>
    </row>
    <row r="930" spans="6:19" x14ac:dyDescent="0.2">
      <c r="F930" s="410" t="b">
        <v>0</v>
      </c>
      <c r="G930" s="416" t="b">
        <f t="shared" si="78"/>
        <v>1</v>
      </c>
      <c r="H930" s="410" t="b">
        <v>0</v>
      </c>
      <c r="I930" s="410" t="b">
        <v>0</v>
      </c>
      <c r="K930" s="410" t="b">
        <v>0</v>
      </c>
      <c r="L930" s="410">
        <v>0</v>
      </c>
      <c r="M930" s="410" t="b">
        <v>0</v>
      </c>
      <c r="N930" s="410">
        <v>0</v>
      </c>
      <c r="O930" s="472" t="e">
        <f t="shared" si="75"/>
        <v>#DIV/0!</v>
      </c>
      <c r="P930" s="410">
        <f t="shared" si="79"/>
        <v>0</v>
      </c>
      <c r="Q930" s="410" t="e">
        <f t="shared" si="76"/>
        <v>#VALUE!</v>
      </c>
      <c r="R930" s="410">
        <v>1</v>
      </c>
      <c r="S930" s="410" t="str">
        <f t="shared" si="77"/>
        <v>Unclassified? Y/N Out of Order?</v>
      </c>
    </row>
    <row r="931" spans="6:19" x14ac:dyDescent="0.2">
      <c r="F931" s="410" t="b">
        <v>0</v>
      </c>
      <c r="G931" s="416" t="b">
        <f t="shared" si="78"/>
        <v>1</v>
      </c>
      <c r="H931" s="410" t="b">
        <v>0</v>
      </c>
      <c r="I931" s="410" t="b">
        <v>0</v>
      </c>
      <c r="K931" s="410" t="b">
        <v>0</v>
      </c>
      <c r="L931" s="410">
        <v>0</v>
      </c>
      <c r="M931" s="410" t="b">
        <v>0</v>
      </c>
      <c r="N931" s="410">
        <v>0</v>
      </c>
      <c r="O931" s="472" t="e">
        <f t="shared" si="75"/>
        <v>#DIV/0!</v>
      </c>
      <c r="P931" s="410">
        <f t="shared" si="79"/>
        <v>0</v>
      </c>
      <c r="Q931" s="410" t="e">
        <f t="shared" si="76"/>
        <v>#VALUE!</v>
      </c>
      <c r="R931" s="410">
        <v>1</v>
      </c>
      <c r="S931" s="410" t="str">
        <f t="shared" si="77"/>
        <v>Unclassified? Y/N Out of Order?</v>
      </c>
    </row>
    <row r="932" spans="6:19" x14ac:dyDescent="0.2">
      <c r="F932" s="410" t="b">
        <v>0</v>
      </c>
      <c r="G932" s="416" t="b">
        <f t="shared" si="78"/>
        <v>1</v>
      </c>
      <c r="H932" s="410" t="b">
        <v>0</v>
      </c>
      <c r="I932" s="410" t="b">
        <v>0</v>
      </c>
      <c r="K932" s="410" t="b">
        <v>0</v>
      </c>
      <c r="L932" s="410">
        <v>0</v>
      </c>
      <c r="M932" s="410" t="b">
        <v>0</v>
      </c>
      <c r="N932" s="410">
        <v>0</v>
      </c>
      <c r="O932" s="472" t="e">
        <f t="shared" si="75"/>
        <v>#DIV/0!</v>
      </c>
      <c r="P932" s="410">
        <f t="shared" si="79"/>
        <v>0</v>
      </c>
      <c r="Q932" s="410" t="e">
        <f t="shared" si="76"/>
        <v>#VALUE!</v>
      </c>
      <c r="R932" s="410">
        <v>1</v>
      </c>
      <c r="S932" s="410" t="str">
        <f t="shared" si="77"/>
        <v>Unclassified? Y/N Out of Order?</v>
      </c>
    </row>
    <row r="933" spans="6:19" x14ac:dyDescent="0.2">
      <c r="F933" s="410" t="b">
        <v>0</v>
      </c>
      <c r="G933" s="416" t="b">
        <f t="shared" si="78"/>
        <v>1</v>
      </c>
      <c r="H933" s="410" t="b">
        <v>0</v>
      </c>
      <c r="I933" s="410" t="b">
        <v>0</v>
      </c>
      <c r="K933" s="410" t="b">
        <v>0</v>
      </c>
      <c r="L933" s="410">
        <v>0</v>
      </c>
      <c r="M933" s="410" t="b">
        <v>0</v>
      </c>
      <c r="N933" s="410">
        <v>0</v>
      </c>
      <c r="O933" s="472" t="e">
        <f t="shared" si="75"/>
        <v>#DIV/0!</v>
      </c>
      <c r="P933" s="410">
        <f t="shared" si="79"/>
        <v>0</v>
      </c>
      <c r="Q933" s="410" t="e">
        <f t="shared" si="76"/>
        <v>#VALUE!</v>
      </c>
      <c r="R933" s="410">
        <v>1</v>
      </c>
      <c r="S933" s="410" t="str">
        <f t="shared" si="77"/>
        <v>Unclassified? Y/N Out of Order?</v>
      </c>
    </row>
    <row r="934" spans="6:19" x14ac:dyDescent="0.2">
      <c r="F934" s="410" t="b">
        <v>0</v>
      </c>
      <c r="G934" s="416" t="b">
        <f t="shared" si="78"/>
        <v>1</v>
      </c>
      <c r="H934" s="410" t="b">
        <v>0</v>
      </c>
      <c r="I934" s="410" t="b">
        <v>0</v>
      </c>
      <c r="K934" s="410" t="b">
        <v>0</v>
      </c>
      <c r="L934" s="410">
        <v>0</v>
      </c>
      <c r="M934" s="410" t="b">
        <v>0</v>
      </c>
      <c r="N934" s="410">
        <v>0</v>
      </c>
      <c r="O934" s="472" t="e">
        <f t="shared" si="75"/>
        <v>#DIV/0!</v>
      </c>
      <c r="P934" s="410">
        <f t="shared" si="79"/>
        <v>0</v>
      </c>
      <c r="Q934" s="410" t="e">
        <f t="shared" si="76"/>
        <v>#VALUE!</v>
      </c>
      <c r="R934" s="410">
        <v>1</v>
      </c>
      <c r="S934" s="410" t="str">
        <f t="shared" si="77"/>
        <v>Unclassified? Y/N Out of Order?</v>
      </c>
    </row>
    <row r="935" spans="6:19" x14ac:dyDescent="0.2">
      <c r="F935" s="410" t="b">
        <v>0</v>
      </c>
      <c r="G935" s="416" t="b">
        <f t="shared" si="78"/>
        <v>1</v>
      </c>
      <c r="H935" s="410" t="b">
        <v>0</v>
      </c>
      <c r="I935" s="410" t="b">
        <v>0</v>
      </c>
      <c r="K935" s="410" t="b">
        <v>0</v>
      </c>
      <c r="L935" s="410">
        <v>0</v>
      </c>
      <c r="M935" s="410" t="b">
        <v>0</v>
      </c>
      <c r="N935" s="410">
        <v>0</v>
      </c>
      <c r="O935" s="472" t="e">
        <f t="shared" si="75"/>
        <v>#DIV/0!</v>
      </c>
      <c r="P935" s="410">
        <f t="shared" si="79"/>
        <v>0</v>
      </c>
      <c r="Q935" s="410" t="e">
        <f t="shared" si="76"/>
        <v>#VALUE!</v>
      </c>
      <c r="R935" s="410">
        <v>1</v>
      </c>
      <c r="S935" s="410" t="str">
        <f t="shared" si="77"/>
        <v>Unclassified? Y/N Out of Order?</v>
      </c>
    </row>
    <row r="936" spans="6:19" x14ac:dyDescent="0.2">
      <c r="F936" s="410" t="b">
        <v>0</v>
      </c>
      <c r="G936" s="416" t="b">
        <f t="shared" si="78"/>
        <v>1</v>
      </c>
      <c r="H936" s="410" t="b">
        <v>0</v>
      </c>
      <c r="I936" s="410" t="b">
        <v>0</v>
      </c>
      <c r="K936" s="410" t="b">
        <v>0</v>
      </c>
      <c r="L936" s="410">
        <v>0</v>
      </c>
      <c r="M936" s="410" t="b">
        <v>0</v>
      </c>
      <c r="N936" s="410">
        <v>0</v>
      </c>
      <c r="O936" s="472" t="e">
        <f t="shared" si="75"/>
        <v>#DIV/0!</v>
      </c>
      <c r="P936" s="410">
        <f t="shared" si="79"/>
        <v>0</v>
      </c>
      <c r="Q936" s="410" t="e">
        <f t="shared" si="76"/>
        <v>#VALUE!</v>
      </c>
      <c r="R936" s="410">
        <v>1</v>
      </c>
      <c r="S936" s="410" t="str">
        <f t="shared" si="77"/>
        <v>Unclassified? Y/N Out of Order?</v>
      </c>
    </row>
    <row r="937" spans="6:19" x14ac:dyDescent="0.2">
      <c r="F937" s="410" t="b">
        <v>0</v>
      </c>
      <c r="G937" s="416" t="b">
        <f t="shared" si="78"/>
        <v>1</v>
      </c>
      <c r="H937" s="410" t="b">
        <v>0</v>
      </c>
      <c r="I937" s="410" t="b">
        <v>0</v>
      </c>
      <c r="K937" s="410" t="b">
        <v>0</v>
      </c>
      <c r="L937" s="410">
        <v>0</v>
      </c>
      <c r="M937" s="410" t="b">
        <v>0</v>
      </c>
      <c r="N937" s="410">
        <v>0</v>
      </c>
      <c r="O937" s="472" t="e">
        <f t="shared" si="75"/>
        <v>#DIV/0!</v>
      </c>
      <c r="P937" s="410">
        <f t="shared" si="79"/>
        <v>0</v>
      </c>
      <c r="Q937" s="410" t="e">
        <f t="shared" si="76"/>
        <v>#VALUE!</v>
      </c>
      <c r="R937" s="410">
        <v>1</v>
      </c>
      <c r="S937" s="410" t="str">
        <f t="shared" si="77"/>
        <v>Unclassified? Y/N Out of Order?</v>
      </c>
    </row>
    <row r="938" spans="6:19" x14ac:dyDescent="0.2">
      <c r="F938" s="410" t="b">
        <v>0</v>
      </c>
      <c r="G938" s="416" t="b">
        <f t="shared" si="78"/>
        <v>1</v>
      </c>
      <c r="H938" s="410" t="b">
        <v>0</v>
      </c>
      <c r="I938" s="410" t="b">
        <v>0</v>
      </c>
      <c r="K938" s="410" t="b">
        <v>0</v>
      </c>
      <c r="L938" s="410">
        <v>0</v>
      </c>
      <c r="M938" s="410" t="b">
        <v>0</v>
      </c>
      <c r="N938" s="410">
        <v>0</v>
      </c>
      <c r="O938" s="472" t="e">
        <f t="shared" si="75"/>
        <v>#DIV/0!</v>
      </c>
      <c r="P938" s="410">
        <f t="shared" si="79"/>
        <v>0</v>
      </c>
      <c r="Q938" s="410" t="e">
        <f t="shared" si="76"/>
        <v>#VALUE!</v>
      </c>
      <c r="R938" s="410">
        <v>1</v>
      </c>
      <c r="S938" s="410" t="str">
        <f t="shared" si="77"/>
        <v>Unclassified? Y/N Out of Order?</v>
      </c>
    </row>
    <row r="939" spans="6:19" x14ac:dyDescent="0.2">
      <c r="F939" s="410" t="b">
        <v>0</v>
      </c>
      <c r="G939" s="416" t="b">
        <f t="shared" si="78"/>
        <v>1</v>
      </c>
      <c r="H939" s="410" t="b">
        <v>0</v>
      </c>
      <c r="I939" s="410" t="b">
        <v>0</v>
      </c>
      <c r="K939" s="410" t="b">
        <v>0</v>
      </c>
      <c r="L939" s="410">
        <v>0</v>
      </c>
      <c r="M939" s="410" t="b">
        <v>0</v>
      </c>
      <c r="N939" s="410">
        <v>0</v>
      </c>
      <c r="O939" s="472" t="e">
        <f t="shared" si="75"/>
        <v>#DIV/0!</v>
      </c>
      <c r="P939" s="410">
        <f t="shared" si="79"/>
        <v>0</v>
      </c>
      <c r="Q939" s="410" t="e">
        <f t="shared" si="76"/>
        <v>#VALUE!</v>
      </c>
      <c r="R939" s="410">
        <v>1</v>
      </c>
      <c r="S939" s="410" t="str">
        <f t="shared" si="77"/>
        <v>Unclassified? Y/N Out of Order?</v>
      </c>
    </row>
    <row r="940" spans="6:19" x14ac:dyDescent="0.2">
      <c r="F940" s="410" t="b">
        <v>0</v>
      </c>
      <c r="G940" s="416" t="b">
        <f t="shared" si="78"/>
        <v>1</v>
      </c>
      <c r="H940" s="410" t="b">
        <v>0</v>
      </c>
      <c r="I940" s="410" t="b">
        <v>0</v>
      </c>
      <c r="K940" s="410" t="b">
        <v>0</v>
      </c>
      <c r="L940" s="410">
        <v>0</v>
      </c>
      <c r="M940" s="410" t="b">
        <v>0</v>
      </c>
      <c r="N940" s="410">
        <v>0</v>
      </c>
      <c r="O940" s="472" t="e">
        <f t="shared" si="75"/>
        <v>#DIV/0!</v>
      </c>
      <c r="P940" s="410">
        <f t="shared" si="79"/>
        <v>0</v>
      </c>
      <c r="Q940" s="410" t="e">
        <f t="shared" si="76"/>
        <v>#VALUE!</v>
      </c>
      <c r="R940" s="410">
        <v>1</v>
      </c>
      <c r="S940" s="410" t="str">
        <f t="shared" si="77"/>
        <v>Unclassified? Y/N Out of Order?</v>
      </c>
    </row>
    <row r="941" spans="6:19" x14ac:dyDescent="0.2">
      <c r="F941" s="410" t="b">
        <v>0</v>
      </c>
      <c r="G941" s="416" t="b">
        <f t="shared" si="78"/>
        <v>1</v>
      </c>
      <c r="H941" s="410" t="b">
        <v>0</v>
      </c>
      <c r="I941" s="410" t="b">
        <v>0</v>
      </c>
      <c r="K941" s="410" t="b">
        <v>0</v>
      </c>
      <c r="L941" s="410">
        <v>0</v>
      </c>
      <c r="M941" s="410" t="b">
        <v>0</v>
      </c>
      <c r="N941" s="410">
        <v>0</v>
      </c>
      <c r="O941" s="472" t="e">
        <f t="shared" si="75"/>
        <v>#DIV/0!</v>
      </c>
      <c r="P941" s="410">
        <f t="shared" si="79"/>
        <v>0</v>
      </c>
      <c r="Q941" s="410" t="e">
        <f t="shared" si="76"/>
        <v>#VALUE!</v>
      </c>
      <c r="R941" s="410">
        <v>1</v>
      </c>
      <c r="S941" s="410" t="str">
        <f t="shared" si="77"/>
        <v>Unclassified? Y/N Out of Order?</v>
      </c>
    </row>
    <row r="942" spans="6:19" x14ac:dyDescent="0.2">
      <c r="F942" s="410" t="b">
        <v>0</v>
      </c>
      <c r="G942" s="416" t="b">
        <f t="shared" si="78"/>
        <v>1</v>
      </c>
      <c r="H942" s="410" t="b">
        <v>0</v>
      </c>
      <c r="I942" s="410" t="b">
        <v>0</v>
      </c>
      <c r="K942" s="410" t="b">
        <v>0</v>
      </c>
      <c r="L942" s="410">
        <v>0</v>
      </c>
      <c r="M942" s="410" t="b">
        <v>0</v>
      </c>
      <c r="N942" s="410">
        <v>0</v>
      </c>
      <c r="O942" s="472" t="e">
        <f t="shared" si="75"/>
        <v>#DIV/0!</v>
      </c>
      <c r="P942" s="410">
        <f t="shared" si="79"/>
        <v>0</v>
      </c>
      <c r="Q942" s="410" t="e">
        <f t="shared" si="76"/>
        <v>#VALUE!</v>
      </c>
      <c r="R942" s="410">
        <v>1</v>
      </c>
      <c r="S942" s="410" t="str">
        <f t="shared" si="77"/>
        <v>Unclassified? Y/N Out of Order?</v>
      </c>
    </row>
    <row r="943" spans="6:19" x14ac:dyDescent="0.2">
      <c r="F943" s="410" t="b">
        <v>0</v>
      </c>
      <c r="G943" s="416" t="b">
        <f t="shared" si="78"/>
        <v>1</v>
      </c>
      <c r="H943" s="410" t="b">
        <v>0</v>
      </c>
      <c r="I943" s="410" t="b">
        <v>0</v>
      </c>
      <c r="K943" s="410" t="b">
        <v>0</v>
      </c>
      <c r="L943" s="410">
        <v>0</v>
      </c>
      <c r="M943" s="410" t="b">
        <v>0</v>
      </c>
      <c r="N943" s="410">
        <v>0</v>
      </c>
      <c r="O943" s="472" t="e">
        <f t="shared" si="75"/>
        <v>#DIV/0!</v>
      </c>
      <c r="P943" s="410">
        <f t="shared" si="79"/>
        <v>0</v>
      </c>
      <c r="Q943" s="410" t="e">
        <f t="shared" si="76"/>
        <v>#VALUE!</v>
      </c>
      <c r="R943" s="410">
        <v>1</v>
      </c>
      <c r="S943" s="410" t="str">
        <f t="shared" si="77"/>
        <v>Unclassified? Y/N Out of Order?</v>
      </c>
    </row>
    <row r="944" spans="6:19" x14ac:dyDescent="0.2">
      <c r="F944" s="410" t="b">
        <v>0</v>
      </c>
      <c r="G944" s="416" t="b">
        <f t="shared" si="78"/>
        <v>1</v>
      </c>
      <c r="H944" s="410" t="b">
        <v>0</v>
      </c>
      <c r="I944" s="410" t="b">
        <v>0</v>
      </c>
      <c r="K944" s="410" t="b">
        <v>0</v>
      </c>
      <c r="L944" s="410">
        <v>0</v>
      </c>
      <c r="M944" s="410" t="b">
        <v>0</v>
      </c>
      <c r="N944" s="410">
        <v>0</v>
      </c>
      <c r="O944" s="472" t="e">
        <f t="shared" si="75"/>
        <v>#DIV/0!</v>
      </c>
      <c r="P944" s="410">
        <f t="shared" si="79"/>
        <v>0</v>
      </c>
      <c r="Q944" s="410" t="e">
        <f t="shared" si="76"/>
        <v>#VALUE!</v>
      </c>
      <c r="R944" s="410">
        <v>1</v>
      </c>
      <c r="S944" s="410" t="str">
        <f t="shared" si="77"/>
        <v>Unclassified? Y/N Out of Order?</v>
      </c>
    </row>
    <row r="945" spans="6:19" x14ac:dyDescent="0.2">
      <c r="F945" s="410" t="b">
        <v>0</v>
      </c>
      <c r="G945" s="416" t="b">
        <f t="shared" si="78"/>
        <v>1</v>
      </c>
      <c r="H945" s="410" t="b">
        <v>0</v>
      </c>
      <c r="I945" s="410" t="b">
        <v>0</v>
      </c>
      <c r="K945" s="410" t="b">
        <v>0</v>
      </c>
      <c r="L945" s="410">
        <v>0</v>
      </c>
      <c r="M945" s="410" t="b">
        <v>0</v>
      </c>
      <c r="N945" s="410">
        <v>0</v>
      </c>
      <c r="O945" s="472" t="e">
        <f t="shared" si="75"/>
        <v>#DIV/0!</v>
      </c>
      <c r="P945" s="410">
        <f t="shared" si="79"/>
        <v>0</v>
      </c>
      <c r="Q945" s="410" t="e">
        <f t="shared" si="76"/>
        <v>#VALUE!</v>
      </c>
      <c r="R945" s="410">
        <v>1</v>
      </c>
      <c r="S945" s="410" t="str">
        <f t="shared" si="77"/>
        <v>Unclassified? Y/N Out of Order?</v>
      </c>
    </row>
    <row r="946" spans="6:19" x14ac:dyDescent="0.2">
      <c r="F946" s="410" t="b">
        <v>0</v>
      </c>
      <c r="G946" s="416" t="b">
        <f t="shared" si="78"/>
        <v>1</v>
      </c>
      <c r="H946" s="410" t="b">
        <v>0</v>
      </c>
      <c r="I946" s="410" t="b">
        <v>0</v>
      </c>
      <c r="K946" s="410" t="b">
        <v>0</v>
      </c>
      <c r="L946" s="410">
        <v>0</v>
      </c>
      <c r="M946" s="410" t="b">
        <v>0</v>
      </c>
      <c r="N946" s="410">
        <v>0</v>
      </c>
      <c r="O946" s="472" t="e">
        <f t="shared" si="75"/>
        <v>#DIV/0!</v>
      </c>
      <c r="P946" s="410">
        <f t="shared" si="79"/>
        <v>0</v>
      </c>
      <c r="Q946" s="410" t="e">
        <f t="shared" si="76"/>
        <v>#VALUE!</v>
      </c>
      <c r="R946" s="410">
        <v>1</v>
      </c>
      <c r="S946" s="410" t="str">
        <f t="shared" si="77"/>
        <v>Unclassified? Y/N Out of Order?</v>
      </c>
    </row>
    <row r="947" spans="6:19" x14ac:dyDescent="0.2">
      <c r="F947" s="410" t="b">
        <v>0</v>
      </c>
      <c r="G947" s="416" t="b">
        <f t="shared" si="78"/>
        <v>1</v>
      </c>
      <c r="H947" s="410" t="b">
        <v>0</v>
      </c>
      <c r="I947" s="410" t="b">
        <v>0</v>
      </c>
      <c r="K947" s="410" t="b">
        <v>0</v>
      </c>
      <c r="L947" s="410">
        <v>0</v>
      </c>
      <c r="M947" s="410" t="b">
        <v>0</v>
      </c>
      <c r="N947" s="410">
        <v>0</v>
      </c>
      <c r="O947" s="472" t="e">
        <f t="shared" si="75"/>
        <v>#DIV/0!</v>
      </c>
      <c r="P947" s="410">
        <f t="shared" si="79"/>
        <v>0</v>
      </c>
      <c r="Q947" s="410" t="e">
        <f t="shared" si="76"/>
        <v>#VALUE!</v>
      </c>
      <c r="R947" s="410">
        <v>1</v>
      </c>
      <c r="S947" s="410" t="str">
        <f t="shared" si="77"/>
        <v>Unclassified? Y/N Out of Order?</v>
      </c>
    </row>
    <row r="948" spans="6:19" x14ac:dyDescent="0.2">
      <c r="F948" s="410" t="b">
        <v>0</v>
      </c>
      <c r="G948" s="416" t="b">
        <f t="shared" si="78"/>
        <v>1</v>
      </c>
      <c r="H948" s="410" t="b">
        <v>0</v>
      </c>
      <c r="I948" s="410" t="b">
        <v>0</v>
      </c>
      <c r="K948" s="410" t="b">
        <v>0</v>
      </c>
      <c r="L948" s="410">
        <v>0</v>
      </c>
      <c r="M948" s="410" t="b">
        <v>0</v>
      </c>
      <c r="N948" s="410">
        <v>0</v>
      </c>
      <c r="O948" s="472" t="e">
        <f t="shared" si="75"/>
        <v>#DIV/0!</v>
      </c>
      <c r="P948" s="410">
        <f t="shared" si="79"/>
        <v>0</v>
      </c>
      <c r="Q948" s="410" t="e">
        <f t="shared" si="76"/>
        <v>#VALUE!</v>
      </c>
      <c r="R948" s="410">
        <v>1</v>
      </c>
      <c r="S948" s="410" t="str">
        <f t="shared" si="77"/>
        <v>Unclassified? Y/N Out of Order?</v>
      </c>
    </row>
    <row r="949" spans="6:19" x14ac:dyDescent="0.2">
      <c r="F949" s="410" t="b">
        <v>0</v>
      </c>
      <c r="G949" s="416" t="b">
        <f t="shared" si="78"/>
        <v>1</v>
      </c>
      <c r="H949" s="410" t="b">
        <v>0</v>
      </c>
      <c r="I949" s="410" t="b">
        <v>0</v>
      </c>
      <c r="K949" s="410" t="b">
        <v>0</v>
      </c>
      <c r="L949" s="410">
        <v>0</v>
      </c>
      <c r="M949" s="410" t="b">
        <v>0</v>
      </c>
      <c r="N949" s="410">
        <v>0</v>
      </c>
      <c r="O949" s="472" t="e">
        <f t="shared" si="75"/>
        <v>#DIV/0!</v>
      </c>
      <c r="P949" s="410">
        <f t="shared" si="79"/>
        <v>0</v>
      </c>
      <c r="Q949" s="410" t="e">
        <f t="shared" si="76"/>
        <v>#VALUE!</v>
      </c>
      <c r="R949" s="410">
        <v>1</v>
      </c>
      <c r="S949" s="410" t="str">
        <f t="shared" si="77"/>
        <v>Unclassified? Y/N Out of Order?</v>
      </c>
    </row>
    <row r="950" spans="6:19" x14ac:dyDescent="0.2">
      <c r="F950" s="410" t="b">
        <v>0</v>
      </c>
      <c r="G950" s="416" t="b">
        <f t="shared" si="78"/>
        <v>1</v>
      </c>
      <c r="H950" s="410" t="b">
        <v>0</v>
      </c>
      <c r="I950" s="410" t="b">
        <v>0</v>
      </c>
      <c r="K950" s="410" t="b">
        <v>0</v>
      </c>
      <c r="L950" s="410">
        <v>0</v>
      </c>
      <c r="M950" s="410" t="b">
        <v>0</v>
      </c>
      <c r="N950" s="410">
        <v>0</v>
      </c>
      <c r="O950" s="472" t="e">
        <f t="shared" si="75"/>
        <v>#DIV/0!</v>
      </c>
      <c r="P950" s="410">
        <f t="shared" si="79"/>
        <v>0</v>
      </c>
      <c r="Q950" s="410" t="e">
        <f t="shared" si="76"/>
        <v>#VALUE!</v>
      </c>
      <c r="R950" s="410">
        <v>1</v>
      </c>
      <c r="S950" s="410" t="str">
        <f t="shared" si="77"/>
        <v>Unclassified? Y/N Out of Order?</v>
      </c>
    </row>
    <row r="951" spans="6:19" x14ac:dyDescent="0.2">
      <c r="F951" s="410" t="b">
        <v>0</v>
      </c>
      <c r="G951" s="416" t="b">
        <f t="shared" si="78"/>
        <v>1</v>
      </c>
      <c r="H951" s="410" t="b">
        <v>0</v>
      </c>
      <c r="I951" s="410" t="b">
        <v>0</v>
      </c>
      <c r="K951" s="410" t="b">
        <v>0</v>
      </c>
      <c r="L951" s="410">
        <v>0</v>
      </c>
      <c r="M951" s="410" t="b">
        <v>0</v>
      </c>
      <c r="N951" s="410">
        <v>0</v>
      </c>
      <c r="O951" s="472" t="e">
        <f t="shared" si="75"/>
        <v>#DIV/0!</v>
      </c>
      <c r="P951" s="410">
        <f t="shared" si="79"/>
        <v>0</v>
      </c>
      <c r="Q951" s="410" t="e">
        <f t="shared" si="76"/>
        <v>#VALUE!</v>
      </c>
      <c r="R951" s="410">
        <v>1</v>
      </c>
      <c r="S951" s="410" t="str">
        <f t="shared" si="77"/>
        <v>Unclassified? Y/N Out of Order?</v>
      </c>
    </row>
    <row r="952" spans="6:19" x14ac:dyDescent="0.2">
      <c r="F952" s="410" t="b">
        <v>0</v>
      </c>
      <c r="G952" s="416" t="b">
        <f t="shared" si="78"/>
        <v>1</v>
      </c>
      <c r="H952" s="410" t="b">
        <v>0</v>
      </c>
      <c r="I952" s="410" t="b">
        <v>0</v>
      </c>
      <c r="K952" s="410" t="b">
        <v>0</v>
      </c>
      <c r="L952" s="410">
        <v>0</v>
      </c>
      <c r="M952" s="410" t="b">
        <v>0</v>
      </c>
      <c r="N952" s="410">
        <v>0</v>
      </c>
      <c r="O952" s="472" t="e">
        <f t="shared" si="75"/>
        <v>#DIV/0!</v>
      </c>
      <c r="P952" s="410">
        <f t="shared" si="79"/>
        <v>0</v>
      </c>
      <c r="Q952" s="410" t="e">
        <f t="shared" si="76"/>
        <v>#VALUE!</v>
      </c>
      <c r="R952" s="410">
        <v>1</v>
      </c>
      <c r="S952" s="410" t="str">
        <f t="shared" si="77"/>
        <v>Unclassified? Y/N Out of Order?</v>
      </c>
    </row>
    <row r="953" spans="6:19" x14ac:dyDescent="0.2">
      <c r="F953" s="410" t="b">
        <v>0</v>
      </c>
      <c r="G953" s="416" t="b">
        <f t="shared" si="78"/>
        <v>1</v>
      </c>
      <c r="H953" s="410" t="b">
        <v>0</v>
      </c>
      <c r="I953" s="410" t="b">
        <v>0</v>
      </c>
      <c r="K953" s="410" t="b">
        <v>0</v>
      </c>
      <c r="L953" s="410">
        <v>0</v>
      </c>
      <c r="M953" s="410" t="b">
        <v>0</v>
      </c>
      <c r="N953" s="410">
        <v>0</v>
      </c>
      <c r="O953" s="472" t="e">
        <f t="shared" si="75"/>
        <v>#DIV/0!</v>
      </c>
      <c r="P953" s="410">
        <f t="shared" si="79"/>
        <v>0</v>
      </c>
      <c r="Q953" s="410" t="e">
        <f t="shared" si="76"/>
        <v>#VALUE!</v>
      </c>
      <c r="R953" s="410">
        <v>1</v>
      </c>
      <c r="S953" s="410" t="str">
        <f t="shared" si="77"/>
        <v>Unclassified? Y/N Out of Order?</v>
      </c>
    </row>
    <row r="954" spans="6:19" x14ac:dyDescent="0.2">
      <c r="F954" s="410" t="b">
        <v>0</v>
      </c>
      <c r="G954" s="416" t="b">
        <f t="shared" si="78"/>
        <v>1</v>
      </c>
      <c r="H954" s="410" t="b">
        <v>0</v>
      </c>
      <c r="I954" s="410" t="b">
        <v>0</v>
      </c>
      <c r="K954" s="410" t="b">
        <v>0</v>
      </c>
      <c r="L954" s="410">
        <v>0</v>
      </c>
      <c r="M954" s="410" t="b">
        <v>0</v>
      </c>
      <c r="N954" s="410">
        <v>0</v>
      </c>
      <c r="O954" s="472" t="e">
        <f t="shared" si="75"/>
        <v>#DIV/0!</v>
      </c>
      <c r="P954" s="410">
        <f t="shared" si="79"/>
        <v>0</v>
      </c>
      <c r="Q954" s="410" t="e">
        <f t="shared" si="76"/>
        <v>#VALUE!</v>
      </c>
      <c r="R954" s="410">
        <v>1</v>
      </c>
      <c r="S954" s="410" t="str">
        <f t="shared" si="77"/>
        <v>Unclassified? Y/N Out of Order?</v>
      </c>
    </row>
    <row r="955" spans="6:19" x14ac:dyDescent="0.2">
      <c r="F955" s="410" t="b">
        <v>0</v>
      </c>
      <c r="G955" s="416" t="b">
        <f t="shared" si="78"/>
        <v>1</v>
      </c>
      <c r="H955" s="410" t="b">
        <v>0</v>
      </c>
      <c r="I955" s="410" t="b">
        <v>0</v>
      </c>
      <c r="K955" s="410" t="b">
        <v>0</v>
      </c>
      <c r="L955" s="410">
        <v>0</v>
      </c>
      <c r="M955" s="410" t="b">
        <v>0</v>
      </c>
      <c r="N955" s="410">
        <v>0</v>
      </c>
      <c r="O955" s="472" t="e">
        <f t="shared" si="75"/>
        <v>#DIV/0!</v>
      </c>
      <c r="P955" s="410">
        <f t="shared" si="79"/>
        <v>0</v>
      </c>
      <c r="Q955" s="410" t="e">
        <f t="shared" si="76"/>
        <v>#VALUE!</v>
      </c>
      <c r="R955" s="410">
        <v>1</v>
      </c>
      <c r="S955" s="410" t="str">
        <f t="shared" si="77"/>
        <v>Unclassified? Y/N Out of Order?</v>
      </c>
    </row>
    <row r="956" spans="6:19" x14ac:dyDescent="0.2">
      <c r="F956" s="410" t="b">
        <v>0</v>
      </c>
      <c r="G956" s="416" t="b">
        <f t="shared" si="78"/>
        <v>1</v>
      </c>
      <c r="H956" s="410" t="b">
        <v>0</v>
      </c>
      <c r="I956" s="410" t="b">
        <v>0</v>
      </c>
      <c r="K956" s="410" t="b">
        <v>0</v>
      </c>
      <c r="L956" s="410">
        <v>0</v>
      </c>
      <c r="M956" s="410" t="b">
        <v>0</v>
      </c>
      <c r="N956" s="410">
        <v>0</v>
      </c>
      <c r="O956" s="472" t="e">
        <f t="shared" si="75"/>
        <v>#DIV/0!</v>
      </c>
      <c r="P956" s="410">
        <f t="shared" si="79"/>
        <v>0</v>
      </c>
      <c r="Q956" s="410" t="e">
        <f t="shared" si="76"/>
        <v>#VALUE!</v>
      </c>
      <c r="R956" s="410">
        <v>1</v>
      </c>
      <c r="S956" s="410" t="str">
        <f t="shared" si="77"/>
        <v>Unclassified? Y/N Out of Order?</v>
      </c>
    </row>
    <row r="957" spans="6:19" x14ac:dyDescent="0.2">
      <c r="F957" s="410" t="b">
        <v>0</v>
      </c>
      <c r="G957" s="416" t="b">
        <f t="shared" si="78"/>
        <v>1</v>
      </c>
      <c r="H957" s="410" t="b">
        <v>0</v>
      </c>
      <c r="I957" s="410" t="b">
        <v>0</v>
      </c>
      <c r="K957" s="410" t="b">
        <v>0</v>
      </c>
      <c r="L957" s="410">
        <v>0</v>
      </c>
      <c r="M957" s="410" t="b">
        <v>0</v>
      </c>
      <c r="N957" s="410">
        <v>0</v>
      </c>
      <c r="O957" s="472" t="e">
        <f t="shared" si="75"/>
        <v>#DIV/0!</v>
      </c>
      <c r="P957" s="410">
        <f t="shared" si="79"/>
        <v>0</v>
      </c>
      <c r="Q957" s="410" t="e">
        <f t="shared" si="76"/>
        <v>#VALUE!</v>
      </c>
      <c r="R957" s="410">
        <v>1</v>
      </c>
      <c r="S957" s="410" t="str">
        <f t="shared" si="77"/>
        <v>Unclassified? Y/N Out of Order?</v>
      </c>
    </row>
    <row r="958" spans="6:19" x14ac:dyDescent="0.2">
      <c r="F958" s="410" t="b">
        <v>0</v>
      </c>
      <c r="G958" s="416" t="b">
        <f t="shared" si="78"/>
        <v>1</v>
      </c>
      <c r="H958" s="410" t="b">
        <v>0</v>
      </c>
      <c r="I958" s="410" t="b">
        <v>0</v>
      </c>
      <c r="K958" s="410" t="b">
        <v>0</v>
      </c>
      <c r="L958" s="410">
        <v>0</v>
      </c>
      <c r="M958" s="410" t="b">
        <v>0</v>
      </c>
      <c r="N958" s="410">
        <v>0</v>
      </c>
      <c r="O958" s="472" t="e">
        <f t="shared" si="75"/>
        <v>#DIV/0!</v>
      </c>
      <c r="P958" s="410">
        <f t="shared" si="79"/>
        <v>0</v>
      </c>
      <c r="Q958" s="410" t="e">
        <f t="shared" si="76"/>
        <v>#VALUE!</v>
      </c>
      <c r="R958" s="410">
        <v>1</v>
      </c>
      <c r="S958" s="410" t="str">
        <f t="shared" si="77"/>
        <v>Unclassified? Y/N Out of Order?</v>
      </c>
    </row>
    <row r="959" spans="6:19" x14ac:dyDescent="0.2">
      <c r="F959" s="410" t="b">
        <v>0</v>
      </c>
      <c r="G959" s="416" t="b">
        <f t="shared" si="78"/>
        <v>1</v>
      </c>
      <c r="H959" s="410" t="b">
        <v>0</v>
      </c>
      <c r="I959" s="410" t="b">
        <v>0</v>
      </c>
      <c r="K959" s="410" t="b">
        <v>0</v>
      </c>
      <c r="L959" s="410">
        <v>0</v>
      </c>
      <c r="M959" s="410" t="b">
        <v>0</v>
      </c>
      <c r="N959" s="410">
        <v>0</v>
      </c>
      <c r="O959" s="472" t="e">
        <f t="shared" si="75"/>
        <v>#DIV/0!</v>
      </c>
      <c r="P959" s="410">
        <f t="shared" si="79"/>
        <v>0</v>
      </c>
      <c r="Q959" s="410" t="e">
        <f t="shared" si="76"/>
        <v>#VALUE!</v>
      </c>
      <c r="R959" s="410">
        <v>1</v>
      </c>
      <c r="S959" s="410" t="str">
        <f t="shared" si="77"/>
        <v>Unclassified? Y/N Out of Order?</v>
      </c>
    </row>
    <row r="960" spans="6:19" x14ac:dyDescent="0.2">
      <c r="F960" s="410" t="b">
        <v>0</v>
      </c>
      <c r="G960" s="416" t="b">
        <f t="shared" si="78"/>
        <v>1</v>
      </c>
      <c r="H960" s="410" t="b">
        <v>0</v>
      </c>
      <c r="I960" s="410" t="b">
        <v>0</v>
      </c>
      <c r="K960" s="410" t="b">
        <v>0</v>
      </c>
      <c r="L960" s="410">
        <v>0</v>
      </c>
      <c r="M960" s="410" t="b">
        <v>0</v>
      </c>
      <c r="N960" s="410">
        <v>0</v>
      </c>
      <c r="O960" s="472" t="e">
        <f t="shared" si="75"/>
        <v>#DIV/0!</v>
      </c>
      <c r="P960" s="410">
        <f t="shared" si="79"/>
        <v>0</v>
      </c>
      <c r="Q960" s="410" t="e">
        <f t="shared" si="76"/>
        <v>#VALUE!</v>
      </c>
      <c r="R960" s="410">
        <v>1</v>
      </c>
      <c r="S960" s="410" t="str">
        <f t="shared" si="77"/>
        <v>Unclassified? Y/N Out of Order?</v>
      </c>
    </row>
    <row r="961" spans="6:19" x14ac:dyDescent="0.2">
      <c r="F961" s="410" t="b">
        <v>0</v>
      </c>
      <c r="G961" s="416" t="b">
        <f t="shared" si="78"/>
        <v>1</v>
      </c>
      <c r="H961" s="410" t="b">
        <v>0</v>
      </c>
      <c r="I961" s="410" t="b">
        <v>0</v>
      </c>
      <c r="K961" s="410" t="b">
        <v>0</v>
      </c>
      <c r="L961" s="410">
        <v>0</v>
      </c>
      <c r="M961" s="410" t="b">
        <v>0</v>
      </c>
      <c r="N961" s="410">
        <v>0</v>
      </c>
      <c r="O961" s="472" t="e">
        <f t="shared" si="75"/>
        <v>#DIV/0!</v>
      </c>
      <c r="P961" s="410">
        <f t="shared" si="79"/>
        <v>0</v>
      </c>
      <c r="Q961" s="410" t="e">
        <f t="shared" si="76"/>
        <v>#VALUE!</v>
      </c>
      <c r="R961" s="410">
        <v>1</v>
      </c>
      <c r="S961" s="410" t="str">
        <f t="shared" si="77"/>
        <v>Unclassified? Y/N Out of Order?</v>
      </c>
    </row>
    <row r="962" spans="6:19" x14ac:dyDescent="0.2">
      <c r="F962" s="410" t="b">
        <v>0</v>
      </c>
      <c r="G962" s="416" t="b">
        <f t="shared" si="78"/>
        <v>1</v>
      </c>
      <c r="H962" s="410" t="b">
        <v>0</v>
      </c>
      <c r="I962" s="410" t="b">
        <v>0</v>
      </c>
      <c r="K962" s="410" t="b">
        <v>0</v>
      </c>
      <c r="L962" s="410">
        <v>0</v>
      </c>
      <c r="M962" s="410" t="b">
        <v>0</v>
      </c>
      <c r="N962" s="410">
        <v>0</v>
      </c>
      <c r="O962" s="472" t="e">
        <f t="shared" si="75"/>
        <v>#DIV/0!</v>
      </c>
      <c r="P962" s="410">
        <f t="shared" si="79"/>
        <v>0</v>
      </c>
      <c r="Q962" s="410" t="e">
        <f t="shared" si="76"/>
        <v>#VALUE!</v>
      </c>
      <c r="R962" s="410">
        <v>1</v>
      </c>
      <c r="S962" s="410" t="str">
        <f t="shared" si="77"/>
        <v>Unclassified? Y/N Out of Order?</v>
      </c>
    </row>
    <row r="963" spans="6:19" x14ac:dyDescent="0.2">
      <c r="F963" s="410" t="b">
        <v>0</v>
      </c>
      <c r="G963" s="416" t="b">
        <f t="shared" si="78"/>
        <v>1</v>
      </c>
      <c r="H963" s="410" t="b">
        <v>0</v>
      </c>
      <c r="I963" s="410" t="b">
        <v>0</v>
      </c>
      <c r="K963" s="410" t="b">
        <v>0</v>
      </c>
      <c r="L963" s="410">
        <v>0</v>
      </c>
      <c r="M963" s="410" t="b">
        <v>0</v>
      </c>
      <c r="N963" s="410">
        <v>0</v>
      </c>
      <c r="O963" s="472" t="e">
        <f t="shared" si="75"/>
        <v>#DIV/0!</v>
      </c>
      <c r="P963" s="410">
        <f t="shared" si="79"/>
        <v>0</v>
      </c>
      <c r="Q963" s="410" t="e">
        <f t="shared" si="76"/>
        <v>#VALUE!</v>
      </c>
      <c r="R963" s="410">
        <v>1</v>
      </c>
      <c r="S963" s="410" t="str">
        <f t="shared" si="77"/>
        <v>Unclassified? Y/N Out of Order?</v>
      </c>
    </row>
    <row r="964" spans="6:19" x14ac:dyDescent="0.2">
      <c r="F964" s="410" t="b">
        <v>0</v>
      </c>
      <c r="G964" s="416" t="b">
        <f t="shared" si="78"/>
        <v>1</v>
      </c>
      <c r="H964" s="410" t="b">
        <v>0</v>
      </c>
      <c r="I964" s="410" t="b">
        <v>0</v>
      </c>
      <c r="K964" s="410" t="b">
        <v>0</v>
      </c>
      <c r="L964" s="410">
        <v>0</v>
      </c>
      <c r="M964" s="410" t="b">
        <v>0</v>
      </c>
      <c r="N964" s="410">
        <v>0</v>
      </c>
      <c r="O964" s="472" t="e">
        <f t="shared" si="75"/>
        <v>#DIV/0!</v>
      </c>
      <c r="P964" s="410">
        <f t="shared" si="79"/>
        <v>0</v>
      </c>
      <c r="Q964" s="410" t="e">
        <f t="shared" si="76"/>
        <v>#VALUE!</v>
      </c>
      <c r="R964" s="410">
        <v>1</v>
      </c>
      <c r="S964" s="410" t="str">
        <f t="shared" si="77"/>
        <v>Unclassified? Y/N Out of Order?</v>
      </c>
    </row>
    <row r="965" spans="6:19" x14ac:dyDescent="0.2">
      <c r="F965" s="410" t="b">
        <v>0</v>
      </c>
      <c r="G965" s="416" t="b">
        <f t="shared" si="78"/>
        <v>1</v>
      </c>
      <c r="H965" s="410" t="b">
        <v>0</v>
      </c>
      <c r="I965" s="410" t="b">
        <v>0</v>
      </c>
      <c r="K965" s="410" t="b">
        <v>0</v>
      </c>
      <c r="L965" s="410">
        <v>0</v>
      </c>
      <c r="M965" s="410" t="b">
        <v>0</v>
      </c>
      <c r="N965" s="410">
        <v>0</v>
      </c>
      <c r="O965" s="472" t="e">
        <f t="shared" si="75"/>
        <v>#DIV/0!</v>
      </c>
      <c r="P965" s="410">
        <f t="shared" si="79"/>
        <v>0</v>
      </c>
      <c r="Q965" s="410" t="e">
        <f t="shared" si="76"/>
        <v>#VALUE!</v>
      </c>
      <c r="R965" s="410">
        <v>1</v>
      </c>
      <c r="S965" s="410" t="str">
        <f t="shared" si="77"/>
        <v>Unclassified? Y/N Out of Order?</v>
      </c>
    </row>
    <row r="966" spans="6:19" x14ac:dyDescent="0.2">
      <c r="F966" s="410" t="b">
        <v>0</v>
      </c>
      <c r="G966" s="416" t="b">
        <f t="shared" si="78"/>
        <v>1</v>
      </c>
      <c r="H966" s="410" t="b">
        <v>0</v>
      </c>
      <c r="I966" s="410" t="b">
        <v>0</v>
      </c>
      <c r="K966" s="410" t="b">
        <v>0</v>
      </c>
      <c r="L966" s="410">
        <v>0</v>
      </c>
      <c r="M966" s="410" t="b">
        <v>0</v>
      </c>
      <c r="N966" s="410">
        <v>0</v>
      </c>
      <c r="O966" s="472" t="e">
        <f t="shared" si="75"/>
        <v>#DIV/0!</v>
      </c>
      <c r="P966" s="410">
        <f t="shared" si="79"/>
        <v>0</v>
      </c>
      <c r="Q966" s="410" t="e">
        <f t="shared" si="76"/>
        <v>#VALUE!</v>
      </c>
      <c r="R966" s="410">
        <v>1</v>
      </c>
      <c r="S966" s="410" t="str">
        <f t="shared" si="77"/>
        <v>Unclassified? Y/N Out of Order?</v>
      </c>
    </row>
    <row r="967" spans="6:19" x14ac:dyDescent="0.2">
      <c r="F967" s="410" t="b">
        <v>0</v>
      </c>
      <c r="G967" s="416" t="b">
        <f t="shared" si="78"/>
        <v>1</v>
      </c>
      <c r="H967" s="410" t="b">
        <v>0</v>
      </c>
      <c r="I967" s="410" t="b">
        <v>0</v>
      </c>
      <c r="K967" s="410" t="b">
        <v>0</v>
      </c>
      <c r="L967" s="410">
        <v>0</v>
      </c>
      <c r="M967" s="410" t="b">
        <v>0</v>
      </c>
      <c r="N967" s="410">
        <v>0</v>
      </c>
      <c r="O967" s="472" t="e">
        <f t="shared" si="75"/>
        <v>#DIV/0!</v>
      </c>
      <c r="P967" s="410">
        <f t="shared" si="79"/>
        <v>0</v>
      </c>
      <c r="Q967" s="410" t="e">
        <f t="shared" si="76"/>
        <v>#VALUE!</v>
      </c>
      <c r="R967" s="410">
        <v>1</v>
      </c>
      <c r="S967" s="410" t="str">
        <f t="shared" si="77"/>
        <v>Unclassified? Y/N Out of Order?</v>
      </c>
    </row>
    <row r="968" spans="6:19" x14ac:dyDescent="0.2">
      <c r="F968" s="410" t="b">
        <v>0</v>
      </c>
      <c r="G968" s="416" t="b">
        <f t="shared" si="78"/>
        <v>1</v>
      </c>
      <c r="H968" s="410" t="b">
        <v>0</v>
      </c>
      <c r="I968" s="410" t="b">
        <v>0</v>
      </c>
      <c r="K968" s="410" t="b">
        <v>0</v>
      </c>
      <c r="L968" s="410">
        <v>0</v>
      </c>
      <c r="M968" s="410" t="b">
        <v>0</v>
      </c>
      <c r="N968" s="410">
        <v>0</v>
      </c>
      <c r="O968" s="472" t="e">
        <f t="shared" si="75"/>
        <v>#DIV/0!</v>
      </c>
      <c r="P968" s="410">
        <f t="shared" si="79"/>
        <v>0</v>
      </c>
      <c r="Q968" s="410" t="e">
        <f t="shared" si="76"/>
        <v>#VALUE!</v>
      </c>
      <c r="R968" s="410">
        <v>1</v>
      </c>
      <c r="S968" s="410" t="str">
        <f t="shared" si="77"/>
        <v>Unclassified? Y/N Out of Order?</v>
      </c>
    </row>
    <row r="969" spans="6:19" x14ac:dyDescent="0.2">
      <c r="F969" s="410" t="b">
        <v>0</v>
      </c>
      <c r="G969" s="416" t="b">
        <f t="shared" si="78"/>
        <v>1</v>
      </c>
      <c r="H969" s="410" t="b">
        <v>0</v>
      </c>
      <c r="I969" s="410" t="b">
        <v>0</v>
      </c>
      <c r="K969" s="410" t="b">
        <v>0</v>
      </c>
      <c r="L969" s="410">
        <v>0</v>
      </c>
      <c r="M969" s="410" t="b">
        <v>0</v>
      </c>
      <c r="N969" s="410">
        <v>0</v>
      </c>
      <c r="O969" s="472" t="e">
        <f t="shared" si="75"/>
        <v>#DIV/0!</v>
      </c>
      <c r="P969" s="410">
        <f t="shared" si="79"/>
        <v>0</v>
      </c>
      <c r="Q969" s="410" t="e">
        <f t="shared" si="76"/>
        <v>#VALUE!</v>
      </c>
      <c r="R969" s="410">
        <v>1</v>
      </c>
      <c r="S969" s="410" t="str">
        <f t="shared" si="77"/>
        <v>Unclassified? Y/N Out of Order?</v>
      </c>
    </row>
    <row r="970" spans="6:19" x14ac:dyDescent="0.2">
      <c r="F970" s="410" t="b">
        <v>0</v>
      </c>
      <c r="G970" s="416" t="b">
        <f t="shared" si="78"/>
        <v>1</v>
      </c>
      <c r="H970" s="410" t="b">
        <v>0</v>
      </c>
      <c r="I970" s="410" t="b">
        <v>0</v>
      </c>
      <c r="K970" s="410" t="b">
        <v>0</v>
      </c>
      <c r="L970" s="410">
        <v>0</v>
      </c>
      <c r="M970" s="410" t="b">
        <v>0</v>
      </c>
      <c r="N970" s="410">
        <v>0</v>
      </c>
      <c r="O970" s="472" t="e">
        <f t="shared" ref="O970:O1033" si="80">SUM(IF(I970 = 1, 1, 0) * J970, IF(K970 = 1, 1, 0) * L970, IF(M970 = 1, 1, 0) * N970) / P970</f>
        <v>#DIV/0!</v>
      </c>
      <c r="P970" s="410">
        <f t="shared" si="79"/>
        <v>0</v>
      </c>
      <c r="Q970" s="410" t="e">
        <f t="shared" ref="Q970:Q1033" si="81">SUM(IF(I970 = 1, 1, 0) * J970, IF(K970 = 1, 1, 0) * L970, IF(M970 = 1, 1, 0) * N970) + " / " + P970</f>
        <v>#VALUE!</v>
      </c>
      <c r="R970" s="410">
        <v>1</v>
      </c>
      <c r="S970" s="410" t="str">
        <f t="shared" ref="S970:S1033" si="82">IF(AND(G970= 1, H970 = 0, I970= 0, K970= 0, M970= 0), "1. Not Yet Tested", IF(AND(G970= 0, H970 = 1, I970= 0, K970= 0, M970= 0), "2. Ready for Testing", IF(AND(G970= 0, H970 = 1, I970= 1, K970= 0, M970= 0), "3. Test/Task Complete", IF(AND(G970= 0, H970 = 1, I970= 1, K970= 1, M970= 0), "4. Sheet Complete &amp; Uploaded to Svr.", IF(AND(G970= 0, H970 = 1, I970= 1, K970= 1, M970= 1), "5. Sheet Ready for Report", "Unclassified? Y/N Out of Order?")))))</f>
        <v>Unclassified? Y/N Out of Order?</v>
      </c>
    </row>
    <row r="971" spans="6:19" x14ac:dyDescent="0.2">
      <c r="F971" s="410" t="b">
        <v>0</v>
      </c>
      <c r="G971" s="416" t="b">
        <f t="shared" ref="G971:G1034" si="83">NOT(H971)</f>
        <v>1</v>
      </c>
      <c r="H971" s="410" t="b">
        <v>0</v>
      </c>
      <c r="I971" s="410" t="b">
        <v>0</v>
      </c>
      <c r="K971" s="410" t="b">
        <v>0</v>
      </c>
      <c r="L971" s="410">
        <v>0</v>
      </c>
      <c r="M971" s="410" t="b">
        <v>0</v>
      </c>
      <c r="N971" s="410">
        <v>0</v>
      </c>
      <c r="O971" s="472" t="e">
        <f t="shared" si="80"/>
        <v>#DIV/0!</v>
      </c>
      <c r="P971" s="410">
        <f t="shared" si="79"/>
        <v>0</v>
      </c>
      <c r="Q971" s="410" t="e">
        <f t="shared" si="81"/>
        <v>#VALUE!</v>
      </c>
      <c r="R971" s="410">
        <v>1</v>
      </c>
      <c r="S971" s="410" t="str">
        <f t="shared" si="82"/>
        <v>Unclassified? Y/N Out of Order?</v>
      </c>
    </row>
    <row r="972" spans="6:19" x14ac:dyDescent="0.2">
      <c r="F972" s="410" t="b">
        <v>0</v>
      </c>
      <c r="G972" s="416" t="b">
        <f t="shared" si="83"/>
        <v>1</v>
      </c>
      <c r="H972" s="410" t="b">
        <v>0</v>
      </c>
      <c r="I972" s="410" t="b">
        <v>0</v>
      </c>
      <c r="K972" s="410" t="b">
        <v>0</v>
      </c>
      <c r="L972" s="410">
        <v>0</v>
      </c>
      <c r="M972" s="410" t="b">
        <v>0</v>
      </c>
      <c r="N972" s="410">
        <v>0</v>
      </c>
      <c r="O972" s="472" t="e">
        <f t="shared" si="80"/>
        <v>#DIV/0!</v>
      </c>
      <c r="P972" s="410">
        <f t="shared" si="79"/>
        <v>0</v>
      </c>
      <c r="Q972" s="410" t="e">
        <f t="shared" si="81"/>
        <v>#VALUE!</v>
      </c>
      <c r="R972" s="410">
        <v>1</v>
      </c>
      <c r="S972" s="410" t="str">
        <f t="shared" si="82"/>
        <v>Unclassified? Y/N Out of Order?</v>
      </c>
    </row>
    <row r="973" spans="6:19" x14ac:dyDescent="0.2">
      <c r="F973" s="410" t="b">
        <v>0</v>
      </c>
      <c r="G973" s="416" t="b">
        <f t="shared" si="83"/>
        <v>1</v>
      </c>
      <c r="H973" s="410" t="b">
        <v>0</v>
      </c>
      <c r="I973" s="410" t="b">
        <v>0</v>
      </c>
      <c r="K973" s="410" t="b">
        <v>0</v>
      </c>
      <c r="L973" s="410">
        <v>0</v>
      </c>
      <c r="M973" s="410" t="b">
        <v>0</v>
      </c>
      <c r="N973" s="410">
        <v>0</v>
      </c>
      <c r="O973" s="472" t="e">
        <f t="shared" si="80"/>
        <v>#DIV/0!</v>
      </c>
      <c r="P973" s="410">
        <f t="shared" ref="P973:P1036" si="84">SUM(J973, L973, N973)</f>
        <v>0</v>
      </c>
      <c r="Q973" s="410" t="e">
        <f t="shared" si="81"/>
        <v>#VALUE!</v>
      </c>
      <c r="R973" s="410">
        <v>1</v>
      </c>
      <c r="S973" s="410" t="str">
        <f t="shared" si="82"/>
        <v>Unclassified? Y/N Out of Order?</v>
      </c>
    </row>
    <row r="974" spans="6:19" x14ac:dyDescent="0.2">
      <c r="F974" s="410" t="b">
        <v>0</v>
      </c>
      <c r="G974" s="416" t="b">
        <f t="shared" si="83"/>
        <v>1</v>
      </c>
      <c r="H974" s="410" t="b">
        <v>0</v>
      </c>
      <c r="I974" s="410" t="b">
        <v>0</v>
      </c>
      <c r="K974" s="410" t="b">
        <v>0</v>
      </c>
      <c r="L974" s="410">
        <v>0</v>
      </c>
      <c r="M974" s="410" t="b">
        <v>0</v>
      </c>
      <c r="N974" s="410">
        <v>0</v>
      </c>
      <c r="O974" s="472" t="e">
        <f t="shared" si="80"/>
        <v>#DIV/0!</v>
      </c>
      <c r="P974" s="410">
        <f t="shared" si="84"/>
        <v>0</v>
      </c>
      <c r="Q974" s="410" t="e">
        <f t="shared" si="81"/>
        <v>#VALUE!</v>
      </c>
      <c r="R974" s="410">
        <v>1</v>
      </c>
      <c r="S974" s="410" t="str">
        <f t="shared" si="82"/>
        <v>Unclassified? Y/N Out of Order?</v>
      </c>
    </row>
    <row r="975" spans="6:19" x14ac:dyDescent="0.2">
      <c r="F975" s="410" t="b">
        <v>0</v>
      </c>
      <c r="G975" s="416" t="b">
        <f t="shared" si="83"/>
        <v>1</v>
      </c>
      <c r="H975" s="410" t="b">
        <v>0</v>
      </c>
      <c r="I975" s="410" t="b">
        <v>0</v>
      </c>
      <c r="K975" s="410" t="b">
        <v>0</v>
      </c>
      <c r="L975" s="410">
        <v>0</v>
      </c>
      <c r="M975" s="410" t="b">
        <v>0</v>
      </c>
      <c r="N975" s="410">
        <v>0</v>
      </c>
      <c r="O975" s="472" t="e">
        <f t="shared" si="80"/>
        <v>#DIV/0!</v>
      </c>
      <c r="P975" s="410">
        <f t="shared" si="84"/>
        <v>0</v>
      </c>
      <c r="Q975" s="410" t="e">
        <f t="shared" si="81"/>
        <v>#VALUE!</v>
      </c>
      <c r="R975" s="410">
        <v>1</v>
      </c>
      <c r="S975" s="410" t="str">
        <f t="shared" si="82"/>
        <v>Unclassified? Y/N Out of Order?</v>
      </c>
    </row>
    <row r="976" spans="6:19" x14ac:dyDescent="0.2">
      <c r="F976" s="410" t="b">
        <v>0</v>
      </c>
      <c r="G976" s="416" t="b">
        <f t="shared" si="83"/>
        <v>1</v>
      </c>
      <c r="H976" s="410" t="b">
        <v>0</v>
      </c>
      <c r="I976" s="410" t="b">
        <v>0</v>
      </c>
      <c r="K976" s="410" t="b">
        <v>0</v>
      </c>
      <c r="L976" s="410">
        <v>0</v>
      </c>
      <c r="M976" s="410" t="b">
        <v>0</v>
      </c>
      <c r="N976" s="410">
        <v>0</v>
      </c>
      <c r="O976" s="472" t="e">
        <f t="shared" si="80"/>
        <v>#DIV/0!</v>
      </c>
      <c r="P976" s="410">
        <f t="shared" si="84"/>
        <v>0</v>
      </c>
      <c r="Q976" s="410" t="e">
        <f t="shared" si="81"/>
        <v>#VALUE!</v>
      </c>
      <c r="R976" s="410">
        <v>1</v>
      </c>
      <c r="S976" s="410" t="str">
        <f t="shared" si="82"/>
        <v>Unclassified? Y/N Out of Order?</v>
      </c>
    </row>
    <row r="977" spans="6:19" x14ac:dyDescent="0.2">
      <c r="F977" s="410" t="b">
        <v>0</v>
      </c>
      <c r="G977" s="416" t="b">
        <f t="shared" si="83"/>
        <v>1</v>
      </c>
      <c r="H977" s="410" t="b">
        <v>0</v>
      </c>
      <c r="I977" s="410" t="b">
        <v>0</v>
      </c>
      <c r="K977" s="410" t="b">
        <v>0</v>
      </c>
      <c r="L977" s="410">
        <v>0</v>
      </c>
      <c r="M977" s="410" t="b">
        <v>0</v>
      </c>
      <c r="N977" s="410">
        <v>0</v>
      </c>
      <c r="O977" s="472" t="e">
        <f t="shared" si="80"/>
        <v>#DIV/0!</v>
      </c>
      <c r="P977" s="410">
        <f t="shared" si="84"/>
        <v>0</v>
      </c>
      <c r="Q977" s="410" t="e">
        <f t="shared" si="81"/>
        <v>#VALUE!</v>
      </c>
      <c r="R977" s="410">
        <v>1</v>
      </c>
      <c r="S977" s="410" t="str">
        <f t="shared" si="82"/>
        <v>Unclassified? Y/N Out of Order?</v>
      </c>
    </row>
    <row r="978" spans="6:19" x14ac:dyDescent="0.2">
      <c r="F978" s="410" t="b">
        <v>0</v>
      </c>
      <c r="G978" s="416" t="b">
        <f t="shared" si="83"/>
        <v>1</v>
      </c>
      <c r="H978" s="410" t="b">
        <v>0</v>
      </c>
      <c r="I978" s="410" t="b">
        <v>0</v>
      </c>
      <c r="K978" s="410" t="b">
        <v>0</v>
      </c>
      <c r="L978" s="410">
        <v>0</v>
      </c>
      <c r="M978" s="410" t="b">
        <v>0</v>
      </c>
      <c r="N978" s="410">
        <v>0</v>
      </c>
      <c r="O978" s="472" t="e">
        <f t="shared" si="80"/>
        <v>#DIV/0!</v>
      </c>
      <c r="P978" s="410">
        <f t="shared" si="84"/>
        <v>0</v>
      </c>
      <c r="Q978" s="410" t="e">
        <f t="shared" si="81"/>
        <v>#VALUE!</v>
      </c>
      <c r="R978" s="410">
        <v>1</v>
      </c>
      <c r="S978" s="410" t="str">
        <f t="shared" si="82"/>
        <v>Unclassified? Y/N Out of Order?</v>
      </c>
    </row>
    <row r="979" spans="6:19" x14ac:dyDescent="0.2">
      <c r="F979" s="410" t="b">
        <v>0</v>
      </c>
      <c r="G979" s="416" t="b">
        <f t="shared" si="83"/>
        <v>1</v>
      </c>
      <c r="H979" s="410" t="b">
        <v>0</v>
      </c>
      <c r="I979" s="410" t="b">
        <v>0</v>
      </c>
      <c r="K979" s="410" t="b">
        <v>0</v>
      </c>
      <c r="L979" s="410">
        <v>0</v>
      </c>
      <c r="M979" s="410" t="b">
        <v>0</v>
      </c>
      <c r="N979" s="410">
        <v>0</v>
      </c>
      <c r="O979" s="472" t="e">
        <f t="shared" si="80"/>
        <v>#DIV/0!</v>
      </c>
      <c r="P979" s="410">
        <f t="shared" si="84"/>
        <v>0</v>
      </c>
      <c r="Q979" s="410" t="e">
        <f t="shared" si="81"/>
        <v>#VALUE!</v>
      </c>
      <c r="R979" s="410">
        <v>1</v>
      </c>
      <c r="S979" s="410" t="str">
        <f t="shared" si="82"/>
        <v>Unclassified? Y/N Out of Order?</v>
      </c>
    </row>
    <row r="980" spans="6:19" x14ac:dyDescent="0.2">
      <c r="F980" s="410" t="b">
        <v>0</v>
      </c>
      <c r="G980" s="416" t="b">
        <f t="shared" si="83"/>
        <v>1</v>
      </c>
      <c r="H980" s="410" t="b">
        <v>0</v>
      </c>
      <c r="I980" s="410" t="b">
        <v>0</v>
      </c>
      <c r="K980" s="410" t="b">
        <v>0</v>
      </c>
      <c r="L980" s="410">
        <v>0</v>
      </c>
      <c r="M980" s="410" t="b">
        <v>0</v>
      </c>
      <c r="N980" s="410">
        <v>0</v>
      </c>
      <c r="O980" s="472" t="e">
        <f t="shared" si="80"/>
        <v>#DIV/0!</v>
      </c>
      <c r="P980" s="410">
        <f t="shared" si="84"/>
        <v>0</v>
      </c>
      <c r="Q980" s="410" t="e">
        <f t="shared" si="81"/>
        <v>#VALUE!</v>
      </c>
      <c r="R980" s="410">
        <v>1</v>
      </c>
      <c r="S980" s="410" t="str">
        <f t="shared" si="82"/>
        <v>Unclassified? Y/N Out of Order?</v>
      </c>
    </row>
    <row r="981" spans="6:19" x14ac:dyDescent="0.2">
      <c r="F981" s="410" t="b">
        <v>0</v>
      </c>
      <c r="G981" s="416" t="b">
        <f t="shared" si="83"/>
        <v>1</v>
      </c>
      <c r="H981" s="410" t="b">
        <v>0</v>
      </c>
      <c r="I981" s="410" t="b">
        <v>0</v>
      </c>
      <c r="K981" s="410" t="b">
        <v>0</v>
      </c>
      <c r="L981" s="410">
        <v>0</v>
      </c>
      <c r="M981" s="410" t="b">
        <v>0</v>
      </c>
      <c r="N981" s="410">
        <v>0</v>
      </c>
      <c r="O981" s="472" t="e">
        <f t="shared" si="80"/>
        <v>#DIV/0!</v>
      </c>
      <c r="P981" s="410">
        <f t="shared" si="84"/>
        <v>0</v>
      </c>
      <c r="Q981" s="410" t="e">
        <f t="shared" si="81"/>
        <v>#VALUE!</v>
      </c>
      <c r="R981" s="410">
        <v>1</v>
      </c>
      <c r="S981" s="410" t="str">
        <f t="shared" si="82"/>
        <v>Unclassified? Y/N Out of Order?</v>
      </c>
    </row>
    <row r="982" spans="6:19" x14ac:dyDescent="0.2">
      <c r="F982" s="410" t="b">
        <v>0</v>
      </c>
      <c r="G982" s="416" t="b">
        <f t="shared" si="83"/>
        <v>1</v>
      </c>
      <c r="H982" s="410" t="b">
        <v>0</v>
      </c>
      <c r="I982" s="410" t="b">
        <v>0</v>
      </c>
      <c r="K982" s="410" t="b">
        <v>0</v>
      </c>
      <c r="L982" s="410">
        <v>0</v>
      </c>
      <c r="M982" s="410" t="b">
        <v>0</v>
      </c>
      <c r="N982" s="410">
        <v>0</v>
      </c>
      <c r="O982" s="472" t="e">
        <f t="shared" si="80"/>
        <v>#DIV/0!</v>
      </c>
      <c r="P982" s="410">
        <f t="shared" si="84"/>
        <v>0</v>
      </c>
      <c r="Q982" s="410" t="e">
        <f t="shared" si="81"/>
        <v>#VALUE!</v>
      </c>
      <c r="R982" s="410">
        <v>1</v>
      </c>
      <c r="S982" s="410" t="str">
        <f t="shared" si="82"/>
        <v>Unclassified? Y/N Out of Order?</v>
      </c>
    </row>
    <row r="983" spans="6:19" x14ac:dyDescent="0.2">
      <c r="F983" s="410" t="b">
        <v>0</v>
      </c>
      <c r="G983" s="416" t="b">
        <f t="shared" si="83"/>
        <v>1</v>
      </c>
      <c r="H983" s="410" t="b">
        <v>0</v>
      </c>
      <c r="I983" s="410" t="b">
        <v>0</v>
      </c>
      <c r="K983" s="410" t="b">
        <v>0</v>
      </c>
      <c r="L983" s="410">
        <v>0</v>
      </c>
      <c r="M983" s="410" t="b">
        <v>0</v>
      </c>
      <c r="N983" s="410">
        <v>0</v>
      </c>
      <c r="O983" s="472" t="e">
        <f t="shared" si="80"/>
        <v>#DIV/0!</v>
      </c>
      <c r="P983" s="410">
        <f t="shared" si="84"/>
        <v>0</v>
      </c>
      <c r="Q983" s="410" t="e">
        <f t="shared" si="81"/>
        <v>#VALUE!</v>
      </c>
      <c r="R983" s="410">
        <v>1</v>
      </c>
      <c r="S983" s="410" t="str">
        <f t="shared" si="82"/>
        <v>Unclassified? Y/N Out of Order?</v>
      </c>
    </row>
    <row r="984" spans="6:19" x14ac:dyDescent="0.2">
      <c r="F984" s="410" t="b">
        <v>0</v>
      </c>
      <c r="G984" s="416" t="b">
        <f t="shared" si="83"/>
        <v>1</v>
      </c>
      <c r="H984" s="410" t="b">
        <v>0</v>
      </c>
      <c r="I984" s="410" t="b">
        <v>0</v>
      </c>
      <c r="K984" s="410" t="b">
        <v>0</v>
      </c>
      <c r="L984" s="410">
        <v>0</v>
      </c>
      <c r="M984" s="410" t="b">
        <v>0</v>
      </c>
      <c r="N984" s="410">
        <v>0</v>
      </c>
      <c r="O984" s="472" t="e">
        <f t="shared" si="80"/>
        <v>#DIV/0!</v>
      </c>
      <c r="P984" s="410">
        <f t="shared" si="84"/>
        <v>0</v>
      </c>
      <c r="Q984" s="410" t="e">
        <f t="shared" si="81"/>
        <v>#VALUE!</v>
      </c>
      <c r="R984" s="410">
        <v>1</v>
      </c>
      <c r="S984" s="410" t="str">
        <f t="shared" si="82"/>
        <v>Unclassified? Y/N Out of Order?</v>
      </c>
    </row>
    <row r="985" spans="6:19" x14ac:dyDescent="0.2">
      <c r="F985" s="410" t="b">
        <v>0</v>
      </c>
      <c r="G985" s="416" t="b">
        <f t="shared" si="83"/>
        <v>1</v>
      </c>
      <c r="H985" s="410" t="b">
        <v>0</v>
      </c>
      <c r="I985" s="410" t="b">
        <v>0</v>
      </c>
      <c r="K985" s="410" t="b">
        <v>0</v>
      </c>
      <c r="L985" s="410">
        <v>0</v>
      </c>
      <c r="M985" s="410" t="b">
        <v>0</v>
      </c>
      <c r="N985" s="410">
        <v>0</v>
      </c>
      <c r="O985" s="472" t="e">
        <f t="shared" si="80"/>
        <v>#DIV/0!</v>
      </c>
      <c r="P985" s="410">
        <f t="shared" si="84"/>
        <v>0</v>
      </c>
      <c r="Q985" s="410" t="e">
        <f t="shared" si="81"/>
        <v>#VALUE!</v>
      </c>
      <c r="R985" s="410">
        <v>1</v>
      </c>
      <c r="S985" s="410" t="str">
        <f t="shared" si="82"/>
        <v>Unclassified? Y/N Out of Order?</v>
      </c>
    </row>
    <row r="986" spans="6:19" x14ac:dyDescent="0.2">
      <c r="F986" s="410" t="b">
        <v>0</v>
      </c>
      <c r="G986" s="416" t="b">
        <f t="shared" si="83"/>
        <v>1</v>
      </c>
      <c r="H986" s="410" t="b">
        <v>0</v>
      </c>
      <c r="I986" s="410" t="b">
        <v>0</v>
      </c>
      <c r="K986" s="410" t="b">
        <v>0</v>
      </c>
      <c r="L986" s="410">
        <v>0</v>
      </c>
      <c r="M986" s="410" t="b">
        <v>0</v>
      </c>
      <c r="N986" s="410">
        <v>0</v>
      </c>
      <c r="O986" s="472" t="e">
        <f t="shared" si="80"/>
        <v>#DIV/0!</v>
      </c>
      <c r="P986" s="410">
        <f t="shared" si="84"/>
        <v>0</v>
      </c>
      <c r="Q986" s="410" t="e">
        <f t="shared" si="81"/>
        <v>#VALUE!</v>
      </c>
      <c r="R986" s="410">
        <v>1</v>
      </c>
      <c r="S986" s="410" t="str">
        <f t="shared" si="82"/>
        <v>Unclassified? Y/N Out of Order?</v>
      </c>
    </row>
    <row r="987" spans="6:19" x14ac:dyDescent="0.2">
      <c r="F987" s="410" t="b">
        <v>0</v>
      </c>
      <c r="G987" s="416" t="b">
        <f t="shared" si="83"/>
        <v>1</v>
      </c>
      <c r="H987" s="410" t="b">
        <v>0</v>
      </c>
      <c r="I987" s="410" t="b">
        <v>0</v>
      </c>
      <c r="K987" s="410" t="b">
        <v>0</v>
      </c>
      <c r="L987" s="410">
        <v>0</v>
      </c>
      <c r="M987" s="410" t="b">
        <v>0</v>
      </c>
      <c r="N987" s="410">
        <v>0</v>
      </c>
      <c r="O987" s="472" t="e">
        <f t="shared" si="80"/>
        <v>#DIV/0!</v>
      </c>
      <c r="P987" s="410">
        <f t="shared" si="84"/>
        <v>0</v>
      </c>
      <c r="Q987" s="410" t="e">
        <f t="shared" si="81"/>
        <v>#VALUE!</v>
      </c>
      <c r="R987" s="410">
        <v>1</v>
      </c>
      <c r="S987" s="410" t="str">
        <f t="shared" si="82"/>
        <v>Unclassified? Y/N Out of Order?</v>
      </c>
    </row>
    <row r="988" spans="6:19" x14ac:dyDescent="0.2">
      <c r="F988" s="410" t="b">
        <v>0</v>
      </c>
      <c r="G988" s="416" t="b">
        <f t="shared" si="83"/>
        <v>1</v>
      </c>
      <c r="H988" s="410" t="b">
        <v>0</v>
      </c>
      <c r="I988" s="410" t="b">
        <v>0</v>
      </c>
      <c r="K988" s="410" t="b">
        <v>0</v>
      </c>
      <c r="L988" s="410">
        <v>0</v>
      </c>
      <c r="M988" s="410" t="b">
        <v>0</v>
      </c>
      <c r="N988" s="410">
        <v>0</v>
      </c>
      <c r="O988" s="472" t="e">
        <f t="shared" si="80"/>
        <v>#DIV/0!</v>
      </c>
      <c r="P988" s="410">
        <f t="shared" si="84"/>
        <v>0</v>
      </c>
      <c r="Q988" s="410" t="e">
        <f t="shared" si="81"/>
        <v>#VALUE!</v>
      </c>
      <c r="R988" s="410">
        <v>1</v>
      </c>
      <c r="S988" s="410" t="str">
        <f t="shared" si="82"/>
        <v>Unclassified? Y/N Out of Order?</v>
      </c>
    </row>
    <row r="989" spans="6:19" x14ac:dyDescent="0.2">
      <c r="F989" s="410" t="b">
        <v>0</v>
      </c>
      <c r="G989" s="416" t="b">
        <f t="shared" si="83"/>
        <v>1</v>
      </c>
      <c r="H989" s="410" t="b">
        <v>0</v>
      </c>
      <c r="I989" s="410" t="b">
        <v>0</v>
      </c>
      <c r="K989" s="410" t="b">
        <v>0</v>
      </c>
      <c r="L989" s="410">
        <v>0</v>
      </c>
      <c r="M989" s="410" t="b">
        <v>0</v>
      </c>
      <c r="N989" s="410">
        <v>0</v>
      </c>
      <c r="O989" s="472" t="e">
        <f t="shared" si="80"/>
        <v>#DIV/0!</v>
      </c>
      <c r="P989" s="410">
        <f t="shared" si="84"/>
        <v>0</v>
      </c>
      <c r="Q989" s="410" t="e">
        <f t="shared" si="81"/>
        <v>#VALUE!</v>
      </c>
      <c r="R989" s="410">
        <v>1</v>
      </c>
      <c r="S989" s="410" t="str">
        <f t="shared" si="82"/>
        <v>Unclassified? Y/N Out of Order?</v>
      </c>
    </row>
    <row r="990" spans="6:19" x14ac:dyDescent="0.2">
      <c r="F990" s="410" t="b">
        <v>0</v>
      </c>
      <c r="G990" s="416" t="b">
        <f t="shared" si="83"/>
        <v>1</v>
      </c>
      <c r="H990" s="410" t="b">
        <v>0</v>
      </c>
      <c r="I990" s="410" t="b">
        <v>0</v>
      </c>
      <c r="K990" s="410" t="b">
        <v>0</v>
      </c>
      <c r="L990" s="410">
        <v>0</v>
      </c>
      <c r="M990" s="410" t="b">
        <v>0</v>
      </c>
      <c r="N990" s="410">
        <v>0</v>
      </c>
      <c r="O990" s="472" t="e">
        <f t="shared" si="80"/>
        <v>#DIV/0!</v>
      </c>
      <c r="P990" s="410">
        <f t="shared" si="84"/>
        <v>0</v>
      </c>
      <c r="Q990" s="410" t="e">
        <f t="shared" si="81"/>
        <v>#VALUE!</v>
      </c>
      <c r="R990" s="410">
        <v>1</v>
      </c>
      <c r="S990" s="410" t="str">
        <f t="shared" si="82"/>
        <v>Unclassified? Y/N Out of Order?</v>
      </c>
    </row>
    <row r="991" spans="6:19" x14ac:dyDescent="0.2">
      <c r="F991" s="410" t="b">
        <v>0</v>
      </c>
      <c r="G991" s="416" t="b">
        <f t="shared" si="83"/>
        <v>1</v>
      </c>
      <c r="H991" s="410" t="b">
        <v>0</v>
      </c>
      <c r="I991" s="410" t="b">
        <v>0</v>
      </c>
      <c r="K991" s="410" t="b">
        <v>0</v>
      </c>
      <c r="L991" s="410">
        <v>0</v>
      </c>
      <c r="M991" s="410" t="b">
        <v>0</v>
      </c>
      <c r="N991" s="410">
        <v>0</v>
      </c>
      <c r="O991" s="472" t="e">
        <f t="shared" si="80"/>
        <v>#DIV/0!</v>
      </c>
      <c r="P991" s="410">
        <f t="shared" si="84"/>
        <v>0</v>
      </c>
      <c r="Q991" s="410" t="e">
        <f t="shared" si="81"/>
        <v>#VALUE!</v>
      </c>
      <c r="R991" s="410">
        <v>1</v>
      </c>
      <c r="S991" s="410" t="str">
        <f t="shared" si="82"/>
        <v>Unclassified? Y/N Out of Order?</v>
      </c>
    </row>
    <row r="992" spans="6:19" x14ac:dyDescent="0.2">
      <c r="F992" s="410" t="b">
        <v>0</v>
      </c>
      <c r="G992" s="416" t="b">
        <f t="shared" si="83"/>
        <v>1</v>
      </c>
      <c r="H992" s="410" t="b">
        <v>0</v>
      </c>
      <c r="I992" s="410" t="b">
        <v>0</v>
      </c>
      <c r="K992" s="410" t="b">
        <v>0</v>
      </c>
      <c r="L992" s="410">
        <v>0</v>
      </c>
      <c r="M992" s="410" t="b">
        <v>0</v>
      </c>
      <c r="N992" s="410">
        <v>0</v>
      </c>
      <c r="O992" s="472" t="e">
        <f t="shared" si="80"/>
        <v>#DIV/0!</v>
      </c>
      <c r="P992" s="410">
        <f t="shared" si="84"/>
        <v>0</v>
      </c>
      <c r="Q992" s="410" t="e">
        <f t="shared" si="81"/>
        <v>#VALUE!</v>
      </c>
      <c r="R992" s="410">
        <v>1</v>
      </c>
      <c r="S992" s="410" t="str">
        <f t="shared" si="82"/>
        <v>Unclassified? Y/N Out of Order?</v>
      </c>
    </row>
    <row r="993" spans="6:19" x14ac:dyDescent="0.2">
      <c r="F993" s="410" t="b">
        <v>0</v>
      </c>
      <c r="G993" s="416" t="b">
        <f t="shared" si="83"/>
        <v>1</v>
      </c>
      <c r="H993" s="410" t="b">
        <v>0</v>
      </c>
      <c r="I993" s="410" t="b">
        <v>0</v>
      </c>
      <c r="K993" s="410" t="b">
        <v>0</v>
      </c>
      <c r="L993" s="410">
        <v>0</v>
      </c>
      <c r="M993" s="410" t="b">
        <v>0</v>
      </c>
      <c r="N993" s="410">
        <v>0</v>
      </c>
      <c r="O993" s="472" t="e">
        <f t="shared" si="80"/>
        <v>#DIV/0!</v>
      </c>
      <c r="P993" s="410">
        <f t="shared" si="84"/>
        <v>0</v>
      </c>
      <c r="Q993" s="410" t="e">
        <f t="shared" si="81"/>
        <v>#VALUE!</v>
      </c>
      <c r="R993" s="410">
        <v>1</v>
      </c>
      <c r="S993" s="410" t="str">
        <f t="shared" si="82"/>
        <v>Unclassified? Y/N Out of Order?</v>
      </c>
    </row>
    <row r="994" spans="6:19" x14ac:dyDescent="0.2">
      <c r="F994" s="410" t="b">
        <v>0</v>
      </c>
      <c r="G994" s="416" t="b">
        <f t="shared" si="83"/>
        <v>1</v>
      </c>
      <c r="H994" s="410" t="b">
        <v>0</v>
      </c>
      <c r="I994" s="410" t="b">
        <v>0</v>
      </c>
      <c r="K994" s="410" t="b">
        <v>0</v>
      </c>
      <c r="L994" s="410">
        <v>0</v>
      </c>
      <c r="M994" s="410" t="b">
        <v>0</v>
      </c>
      <c r="N994" s="410">
        <v>0</v>
      </c>
      <c r="O994" s="472" t="e">
        <f t="shared" si="80"/>
        <v>#DIV/0!</v>
      </c>
      <c r="P994" s="410">
        <f t="shared" si="84"/>
        <v>0</v>
      </c>
      <c r="Q994" s="410" t="e">
        <f t="shared" si="81"/>
        <v>#VALUE!</v>
      </c>
      <c r="R994" s="410">
        <v>1</v>
      </c>
      <c r="S994" s="410" t="str">
        <f t="shared" si="82"/>
        <v>Unclassified? Y/N Out of Order?</v>
      </c>
    </row>
    <row r="995" spans="6:19" x14ac:dyDescent="0.2">
      <c r="F995" s="410" t="b">
        <v>0</v>
      </c>
      <c r="G995" s="416" t="b">
        <f t="shared" si="83"/>
        <v>1</v>
      </c>
      <c r="H995" s="410" t="b">
        <v>0</v>
      </c>
      <c r="I995" s="410" t="b">
        <v>0</v>
      </c>
      <c r="K995" s="410" t="b">
        <v>0</v>
      </c>
      <c r="L995" s="410">
        <v>0</v>
      </c>
      <c r="M995" s="410" t="b">
        <v>0</v>
      </c>
      <c r="N995" s="410">
        <v>0</v>
      </c>
      <c r="O995" s="472" t="e">
        <f t="shared" si="80"/>
        <v>#DIV/0!</v>
      </c>
      <c r="P995" s="410">
        <f t="shared" si="84"/>
        <v>0</v>
      </c>
      <c r="Q995" s="410" t="e">
        <f t="shared" si="81"/>
        <v>#VALUE!</v>
      </c>
      <c r="R995" s="410">
        <v>1</v>
      </c>
      <c r="S995" s="410" t="str">
        <f t="shared" si="82"/>
        <v>Unclassified? Y/N Out of Order?</v>
      </c>
    </row>
    <row r="996" spans="6:19" x14ac:dyDescent="0.2">
      <c r="F996" s="410" t="b">
        <v>0</v>
      </c>
      <c r="G996" s="416" t="b">
        <f t="shared" si="83"/>
        <v>1</v>
      </c>
      <c r="H996" s="410" t="b">
        <v>0</v>
      </c>
      <c r="I996" s="410" t="b">
        <v>0</v>
      </c>
      <c r="K996" s="410" t="b">
        <v>0</v>
      </c>
      <c r="L996" s="410">
        <v>0</v>
      </c>
      <c r="M996" s="410" t="b">
        <v>0</v>
      </c>
      <c r="N996" s="410">
        <v>0</v>
      </c>
      <c r="O996" s="472" t="e">
        <f t="shared" si="80"/>
        <v>#DIV/0!</v>
      </c>
      <c r="P996" s="410">
        <f t="shared" si="84"/>
        <v>0</v>
      </c>
      <c r="Q996" s="410" t="e">
        <f t="shared" si="81"/>
        <v>#VALUE!</v>
      </c>
      <c r="R996" s="410">
        <v>1</v>
      </c>
      <c r="S996" s="410" t="str">
        <f t="shared" si="82"/>
        <v>Unclassified? Y/N Out of Order?</v>
      </c>
    </row>
    <row r="997" spans="6:19" x14ac:dyDescent="0.2">
      <c r="F997" s="410" t="b">
        <v>0</v>
      </c>
      <c r="G997" s="416" t="b">
        <f t="shared" si="83"/>
        <v>1</v>
      </c>
      <c r="H997" s="410" t="b">
        <v>0</v>
      </c>
      <c r="I997" s="410" t="b">
        <v>0</v>
      </c>
      <c r="K997" s="410" t="b">
        <v>0</v>
      </c>
      <c r="L997" s="410">
        <v>0</v>
      </c>
      <c r="M997" s="410" t="b">
        <v>0</v>
      </c>
      <c r="N997" s="410">
        <v>0</v>
      </c>
      <c r="O997" s="472" t="e">
        <f t="shared" si="80"/>
        <v>#DIV/0!</v>
      </c>
      <c r="P997" s="410">
        <f t="shared" si="84"/>
        <v>0</v>
      </c>
      <c r="Q997" s="410" t="e">
        <f t="shared" si="81"/>
        <v>#VALUE!</v>
      </c>
      <c r="R997" s="410">
        <v>1</v>
      </c>
      <c r="S997" s="410" t="str">
        <f t="shared" si="82"/>
        <v>Unclassified? Y/N Out of Order?</v>
      </c>
    </row>
    <row r="998" spans="6:19" x14ac:dyDescent="0.2">
      <c r="F998" s="410" t="b">
        <v>0</v>
      </c>
      <c r="G998" s="416" t="b">
        <f t="shared" si="83"/>
        <v>1</v>
      </c>
      <c r="H998" s="410" t="b">
        <v>0</v>
      </c>
      <c r="I998" s="410" t="b">
        <v>0</v>
      </c>
      <c r="K998" s="410" t="b">
        <v>0</v>
      </c>
      <c r="L998" s="410">
        <v>0</v>
      </c>
      <c r="M998" s="410" t="b">
        <v>0</v>
      </c>
      <c r="N998" s="410">
        <v>0</v>
      </c>
      <c r="O998" s="472" t="e">
        <f t="shared" si="80"/>
        <v>#DIV/0!</v>
      </c>
      <c r="P998" s="410">
        <f t="shared" si="84"/>
        <v>0</v>
      </c>
      <c r="Q998" s="410" t="e">
        <f t="shared" si="81"/>
        <v>#VALUE!</v>
      </c>
      <c r="R998" s="410">
        <v>1</v>
      </c>
      <c r="S998" s="410" t="str">
        <f t="shared" si="82"/>
        <v>Unclassified? Y/N Out of Order?</v>
      </c>
    </row>
    <row r="999" spans="6:19" x14ac:dyDescent="0.2">
      <c r="F999" s="410" t="b">
        <v>0</v>
      </c>
      <c r="G999" s="416" t="b">
        <f t="shared" si="83"/>
        <v>1</v>
      </c>
      <c r="H999" s="410" t="b">
        <v>0</v>
      </c>
      <c r="I999" s="410" t="b">
        <v>0</v>
      </c>
      <c r="K999" s="410" t="b">
        <v>0</v>
      </c>
      <c r="L999" s="410">
        <v>0</v>
      </c>
      <c r="M999" s="410" t="b">
        <v>0</v>
      </c>
      <c r="N999" s="410">
        <v>0</v>
      </c>
      <c r="O999" s="472" t="e">
        <f t="shared" si="80"/>
        <v>#DIV/0!</v>
      </c>
      <c r="P999" s="410">
        <f t="shared" si="84"/>
        <v>0</v>
      </c>
      <c r="Q999" s="410" t="e">
        <f t="shared" si="81"/>
        <v>#VALUE!</v>
      </c>
      <c r="R999" s="410">
        <v>1</v>
      </c>
      <c r="S999" s="410" t="str">
        <f t="shared" si="82"/>
        <v>Unclassified? Y/N Out of Order?</v>
      </c>
    </row>
    <row r="1000" spans="6:19" x14ac:dyDescent="0.2">
      <c r="F1000" s="410" t="b">
        <v>0</v>
      </c>
      <c r="G1000" s="416" t="b">
        <f t="shared" si="83"/>
        <v>1</v>
      </c>
      <c r="H1000" s="410" t="b">
        <v>0</v>
      </c>
      <c r="I1000" s="410" t="b">
        <v>0</v>
      </c>
      <c r="K1000" s="410" t="b">
        <v>0</v>
      </c>
      <c r="L1000" s="410">
        <v>0</v>
      </c>
      <c r="M1000" s="410" t="b">
        <v>0</v>
      </c>
      <c r="N1000" s="410">
        <v>0</v>
      </c>
      <c r="O1000" s="472" t="e">
        <f t="shared" si="80"/>
        <v>#DIV/0!</v>
      </c>
      <c r="P1000" s="410">
        <f t="shared" si="84"/>
        <v>0</v>
      </c>
      <c r="Q1000" s="410" t="e">
        <f t="shared" si="81"/>
        <v>#VALUE!</v>
      </c>
      <c r="R1000" s="410">
        <v>1</v>
      </c>
      <c r="S1000" s="410" t="str">
        <f t="shared" si="82"/>
        <v>Unclassified? Y/N Out of Order?</v>
      </c>
    </row>
    <row r="1001" spans="6:19" x14ac:dyDescent="0.2">
      <c r="F1001" s="410" t="b">
        <v>0</v>
      </c>
      <c r="G1001" s="416" t="b">
        <f t="shared" si="83"/>
        <v>1</v>
      </c>
      <c r="H1001" s="410" t="b">
        <v>0</v>
      </c>
      <c r="I1001" s="410" t="b">
        <v>0</v>
      </c>
      <c r="K1001" s="410" t="b">
        <v>0</v>
      </c>
      <c r="L1001" s="410">
        <v>0</v>
      </c>
      <c r="M1001" s="410" t="b">
        <v>0</v>
      </c>
      <c r="N1001" s="410">
        <v>0</v>
      </c>
      <c r="O1001" s="472" t="e">
        <f t="shared" si="80"/>
        <v>#DIV/0!</v>
      </c>
      <c r="P1001" s="410">
        <f t="shared" si="84"/>
        <v>0</v>
      </c>
      <c r="Q1001" s="410" t="e">
        <f t="shared" si="81"/>
        <v>#VALUE!</v>
      </c>
      <c r="R1001" s="410">
        <v>1</v>
      </c>
      <c r="S1001" s="410" t="str">
        <f t="shared" si="82"/>
        <v>Unclassified? Y/N Out of Order?</v>
      </c>
    </row>
    <row r="1002" spans="6:19" x14ac:dyDescent="0.2">
      <c r="F1002" s="410" t="b">
        <v>0</v>
      </c>
      <c r="G1002" s="416" t="b">
        <f t="shared" si="83"/>
        <v>1</v>
      </c>
      <c r="H1002" s="410" t="b">
        <v>0</v>
      </c>
      <c r="I1002" s="410" t="b">
        <v>0</v>
      </c>
      <c r="K1002" s="410" t="b">
        <v>0</v>
      </c>
      <c r="L1002" s="410">
        <v>0</v>
      </c>
      <c r="M1002" s="410" t="b">
        <v>0</v>
      </c>
      <c r="N1002" s="410">
        <v>0</v>
      </c>
      <c r="O1002" s="472" t="e">
        <f t="shared" si="80"/>
        <v>#DIV/0!</v>
      </c>
      <c r="P1002" s="410">
        <f t="shared" si="84"/>
        <v>0</v>
      </c>
      <c r="Q1002" s="410" t="e">
        <f t="shared" si="81"/>
        <v>#VALUE!</v>
      </c>
      <c r="R1002" s="410">
        <v>1</v>
      </c>
      <c r="S1002" s="410" t="str">
        <f t="shared" si="82"/>
        <v>Unclassified? Y/N Out of Order?</v>
      </c>
    </row>
    <row r="1003" spans="6:19" x14ac:dyDescent="0.2">
      <c r="F1003" s="410" t="b">
        <v>0</v>
      </c>
      <c r="G1003" s="416" t="b">
        <f t="shared" si="83"/>
        <v>1</v>
      </c>
      <c r="H1003" s="410" t="b">
        <v>0</v>
      </c>
      <c r="I1003" s="410" t="b">
        <v>0</v>
      </c>
      <c r="K1003" s="410" t="b">
        <v>0</v>
      </c>
      <c r="L1003" s="410">
        <v>0</v>
      </c>
      <c r="M1003" s="410" t="b">
        <v>0</v>
      </c>
      <c r="N1003" s="410">
        <v>0</v>
      </c>
      <c r="O1003" s="472" t="e">
        <f t="shared" si="80"/>
        <v>#DIV/0!</v>
      </c>
      <c r="P1003" s="410">
        <f t="shared" si="84"/>
        <v>0</v>
      </c>
      <c r="Q1003" s="410" t="e">
        <f t="shared" si="81"/>
        <v>#VALUE!</v>
      </c>
      <c r="R1003" s="410">
        <v>1</v>
      </c>
      <c r="S1003" s="410" t="str">
        <f t="shared" si="82"/>
        <v>Unclassified? Y/N Out of Order?</v>
      </c>
    </row>
    <row r="1004" spans="6:19" x14ac:dyDescent="0.2">
      <c r="F1004" s="410" t="b">
        <v>0</v>
      </c>
      <c r="G1004" s="416" t="b">
        <f t="shared" si="83"/>
        <v>1</v>
      </c>
      <c r="H1004" s="410" t="b">
        <v>0</v>
      </c>
      <c r="I1004" s="410" t="b">
        <v>0</v>
      </c>
      <c r="K1004" s="410" t="b">
        <v>0</v>
      </c>
      <c r="L1004" s="410">
        <v>0</v>
      </c>
      <c r="M1004" s="410" t="b">
        <v>0</v>
      </c>
      <c r="N1004" s="410">
        <v>0</v>
      </c>
      <c r="O1004" s="472" t="e">
        <f t="shared" si="80"/>
        <v>#DIV/0!</v>
      </c>
      <c r="P1004" s="410">
        <f t="shared" si="84"/>
        <v>0</v>
      </c>
      <c r="Q1004" s="410" t="e">
        <f t="shared" si="81"/>
        <v>#VALUE!</v>
      </c>
      <c r="R1004" s="410">
        <v>1</v>
      </c>
      <c r="S1004" s="410" t="str">
        <f t="shared" si="82"/>
        <v>Unclassified? Y/N Out of Order?</v>
      </c>
    </row>
    <row r="1005" spans="6:19" x14ac:dyDescent="0.2">
      <c r="F1005" s="410" t="b">
        <v>0</v>
      </c>
      <c r="G1005" s="416" t="b">
        <f t="shared" si="83"/>
        <v>1</v>
      </c>
      <c r="H1005" s="410" t="b">
        <v>0</v>
      </c>
      <c r="I1005" s="410" t="b">
        <v>0</v>
      </c>
      <c r="K1005" s="410" t="b">
        <v>0</v>
      </c>
      <c r="L1005" s="410">
        <v>0</v>
      </c>
      <c r="M1005" s="410" t="b">
        <v>0</v>
      </c>
      <c r="N1005" s="410">
        <v>0</v>
      </c>
      <c r="O1005" s="472" t="e">
        <f t="shared" si="80"/>
        <v>#DIV/0!</v>
      </c>
      <c r="P1005" s="410">
        <f t="shared" si="84"/>
        <v>0</v>
      </c>
      <c r="Q1005" s="410" t="e">
        <f t="shared" si="81"/>
        <v>#VALUE!</v>
      </c>
      <c r="R1005" s="410">
        <v>1</v>
      </c>
      <c r="S1005" s="410" t="str">
        <f t="shared" si="82"/>
        <v>Unclassified? Y/N Out of Order?</v>
      </c>
    </row>
    <row r="1006" spans="6:19" x14ac:dyDescent="0.2">
      <c r="F1006" s="410" t="b">
        <v>0</v>
      </c>
      <c r="G1006" s="416" t="b">
        <f t="shared" si="83"/>
        <v>1</v>
      </c>
      <c r="H1006" s="410" t="b">
        <v>0</v>
      </c>
      <c r="I1006" s="410" t="b">
        <v>0</v>
      </c>
      <c r="K1006" s="410" t="b">
        <v>0</v>
      </c>
      <c r="L1006" s="410">
        <v>0</v>
      </c>
      <c r="M1006" s="410" t="b">
        <v>0</v>
      </c>
      <c r="N1006" s="410">
        <v>0</v>
      </c>
      <c r="O1006" s="472" t="e">
        <f t="shared" si="80"/>
        <v>#DIV/0!</v>
      </c>
      <c r="P1006" s="410">
        <f t="shared" si="84"/>
        <v>0</v>
      </c>
      <c r="Q1006" s="410" t="e">
        <f t="shared" si="81"/>
        <v>#VALUE!</v>
      </c>
      <c r="R1006" s="410">
        <v>1</v>
      </c>
      <c r="S1006" s="410" t="str">
        <f t="shared" si="82"/>
        <v>Unclassified? Y/N Out of Order?</v>
      </c>
    </row>
    <row r="1007" spans="6:19" x14ac:dyDescent="0.2">
      <c r="F1007" s="410" t="b">
        <v>0</v>
      </c>
      <c r="G1007" s="416" t="b">
        <f t="shared" si="83"/>
        <v>1</v>
      </c>
      <c r="H1007" s="410" t="b">
        <v>0</v>
      </c>
      <c r="I1007" s="410" t="b">
        <v>0</v>
      </c>
      <c r="K1007" s="410" t="b">
        <v>0</v>
      </c>
      <c r="L1007" s="410">
        <v>0</v>
      </c>
      <c r="M1007" s="410" t="b">
        <v>0</v>
      </c>
      <c r="N1007" s="410">
        <v>0</v>
      </c>
      <c r="O1007" s="472" t="e">
        <f t="shared" si="80"/>
        <v>#DIV/0!</v>
      </c>
      <c r="P1007" s="410">
        <f t="shared" si="84"/>
        <v>0</v>
      </c>
      <c r="Q1007" s="410" t="e">
        <f t="shared" si="81"/>
        <v>#VALUE!</v>
      </c>
      <c r="R1007" s="410">
        <v>1</v>
      </c>
      <c r="S1007" s="410" t="str">
        <f t="shared" si="82"/>
        <v>Unclassified? Y/N Out of Order?</v>
      </c>
    </row>
    <row r="1008" spans="6:19" x14ac:dyDescent="0.2">
      <c r="F1008" s="410" t="b">
        <v>0</v>
      </c>
      <c r="G1008" s="416" t="b">
        <f t="shared" si="83"/>
        <v>1</v>
      </c>
      <c r="H1008" s="410" t="b">
        <v>0</v>
      </c>
      <c r="I1008" s="410" t="b">
        <v>0</v>
      </c>
      <c r="K1008" s="410" t="b">
        <v>0</v>
      </c>
      <c r="L1008" s="410">
        <v>0</v>
      </c>
      <c r="M1008" s="410" t="b">
        <v>0</v>
      </c>
      <c r="N1008" s="410">
        <v>0</v>
      </c>
      <c r="O1008" s="472" t="e">
        <f t="shared" si="80"/>
        <v>#DIV/0!</v>
      </c>
      <c r="P1008" s="410">
        <f t="shared" si="84"/>
        <v>0</v>
      </c>
      <c r="Q1008" s="410" t="e">
        <f t="shared" si="81"/>
        <v>#VALUE!</v>
      </c>
      <c r="R1008" s="410">
        <v>1</v>
      </c>
      <c r="S1008" s="410" t="str">
        <f t="shared" si="82"/>
        <v>Unclassified? Y/N Out of Order?</v>
      </c>
    </row>
    <row r="1009" spans="6:19" x14ac:dyDescent="0.2">
      <c r="F1009" s="410" t="b">
        <v>0</v>
      </c>
      <c r="G1009" s="416" t="b">
        <f t="shared" si="83"/>
        <v>1</v>
      </c>
      <c r="H1009" s="410" t="b">
        <v>0</v>
      </c>
      <c r="I1009" s="410" t="b">
        <v>0</v>
      </c>
      <c r="K1009" s="410" t="b">
        <v>0</v>
      </c>
      <c r="L1009" s="410">
        <v>0</v>
      </c>
      <c r="M1009" s="410" t="b">
        <v>0</v>
      </c>
      <c r="N1009" s="410">
        <v>0</v>
      </c>
      <c r="O1009" s="472" t="e">
        <f t="shared" si="80"/>
        <v>#DIV/0!</v>
      </c>
      <c r="P1009" s="410">
        <f t="shared" si="84"/>
        <v>0</v>
      </c>
      <c r="Q1009" s="410" t="e">
        <f t="shared" si="81"/>
        <v>#VALUE!</v>
      </c>
      <c r="R1009" s="410">
        <v>1</v>
      </c>
      <c r="S1009" s="410" t="str">
        <f t="shared" si="82"/>
        <v>Unclassified? Y/N Out of Order?</v>
      </c>
    </row>
    <row r="1010" spans="6:19" x14ac:dyDescent="0.2">
      <c r="F1010" s="410" t="b">
        <v>0</v>
      </c>
      <c r="G1010" s="416" t="b">
        <f t="shared" si="83"/>
        <v>1</v>
      </c>
      <c r="H1010" s="410" t="b">
        <v>0</v>
      </c>
      <c r="I1010" s="410" t="b">
        <v>0</v>
      </c>
      <c r="K1010" s="410" t="b">
        <v>0</v>
      </c>
      <c r="L1010" s="410">
        <v>0</v>
      </c>
      <c r="M1010" s="410" t="b">
        <v>0</v>
      </c>
      <c r="N1010" s="410">
        <v>0</v>
      </c>
      <c r="O1010" s="472" t="e">
        <f t="shared" si="80"/>
        <v>#DIV/0!</v>
      </c>
      <c r="P1010" s="410">
        <f t="shared" si="84"/>
        <v>0</v>
      </c>
      <c r="Q1010" s="410" t="e">
        <f t="shared" si="81"/>
        <v>#VALUE!</v>
      </c>
      <c r="R1010" s="410">
        <v>1</v>
      </c>
      <c r="S1010" s="410" t="str">
        <f t="shared" si="82"/>
        <v>Unclassified? Y/N Out of Order?</v>
      </c>
    </row>
    <row r="1011" spans="6:19" x14ac:dyDescent="0.2">
      <c r="F1011" s="410" t="b">
        <v>0</v>
      </c>
      <c r="G1011" s="416" t="b">
        <f t="shared" si="83"/>
        <v>1</v>
      </c>
      <c r="H1011" s="410" t="b">
        <v>0</v>
      </c>
      <c r="I1011" s="410" t="b">
        <v>0</v>
      </c>
      <c r="K1011" s="410" t="b">
        <v>0</v>
      </c>
      <c r="L1011" s="410">
        <v>0</v>
      </c>
      <c r="M1011" s="410" t="b">
        <v>0</v>
      </c>
      <c r="N1011" s="410">
        <v>0</v>
      </c>
      <c r="O1011" s="472" t="e">
        <f t="shared" si="80"/>
        <v>#DIV/0!</v>
      </c>
      <c r="P1011" s="410">
        <f t="shared" si="84"/>
        <v>0</v>
      </c>
      <c r="Q1011" s="410" t="e">
        <f t="shared" si="81"/>
        <v>#VALUE!</v>
      </c>
      <c r="R1011" s="410">
        <v>1</v>
      </c>
      <c r="S1011" s="410" t="str">
        <f t="shared" si="82"/>
        <v>Unclassified? Y/N Out of Order?</v>
      </c>
    </row>
    <row r="1012" spans="6:19" x14ac:dyDescent="0.2">
      <c r="F1012" s="410" t="b">
        <v>0</v>
      </c>
      <c r="G1012" s="416" t="b">
        <f t="shared" si="83"/>
        <v>1</v>
      </c>
      <c r="H1012" s="410" t="b">
        <v>0</v>
      </c>
      <c r="I1012" s="410" t="b">
        <v>0</v>
      </c>
      <c r="K1012" s="410" t="b">
        <v>0</v>
      </c>
      <c r="L1012" s="410">
        <v>0</v>
      </c>
      <c r="M1012" s="410" t="b">
        <v>0</v>
      </c>
      <c r="N1012" s="410">
        <v>0</v>
      </c>
      <c r="O1012" s="472" t="e">
        <f t="shared" si="80"/>
        <v>#DIV/0!</v>
      </c>
      <c r="P1012" s="410">
        <f t="shared" si="84"/>
        <v>0</v>
      </c>
      <c r="Q1012" s="410" t="e">
        <f t="shared" si="81"/>
        <v>#VALUE!</v>
      </c>
      <c r="R1012" s="410">
        <v>1</v>
      </c>
      <c r="S1012" s="410" t="str">
        <f t="shared" si="82"/>
        <v>Unclassified? Y/N Out of Order?</v>
      </c>
    </row>
    <row r="1013" spans="6:19" x14ac:dyDescent="0.2">
      <c r="F1013" s="410" t="b">
        <v>0</v>
      </c>
      <c r="G1013" s="416" t="b">
        <f t="shared" si="83"/>
        <v>1</v>
      </c>
      <c r="H1013" s="410" t="b">
        <v>0</v>
      </c>
      <c r="I1013" s="410" t="b">
        <v>0</v>
      </c>
      <c r="K1013" s="410" t="b">
        <v>0</v>
      </c>
      <c r="L1013" s="410">
        <v>0</v>
      </c>
      <c r="M1013" s="410" t="b">
        <v>0</v>
      </c>
      <c r="N1013" s="410">
        <v>0</v>
      </c>
      <c r="O1013" s="472" t="e">
        <f t="shared" si="80"/>
        <v>#DIV/0!</v>
      </c>
      <c r="P1013" s="410">
        <f t="shared" si="84"/>
        <v>0</v>
      </c>
      <c r="Q1013" s="410" t="e">
        <f t="shared" si="81"/>
        <v>#VALUE!</v>
      </c>
      <c r="R1013" s="410">
        <v>1</v>
      </c>
      <c r="S1013" s="410" t="str">
        <f t="shared" si="82"/>
        <v>Unclassified? Y/N Out of Order?</v>
      </c>
    </row>
    <row r="1014" spans="6:19" x14ac:dyDescent="0.2">
      <c r="F1014" s="410" t="b">
        <v>0</v>
      </c>
      <c r="G1014" s="416" t="b">
        <f t="shared" si="83"/>
        <v>1</v>
      </c>
      <c r="H1014" s="410" t="b">
        <v>0</v>
      </c>
      <c r="I1014" s="410" t="b">
        <v>0</v>
      </c>
      <c r="K1014" s="410" t="b">
        <v>0</v>
      </c>
      <c r="L1014" s="410">
        <v>0</v>
      </c>
      <c r="M1014" s="410" t="b">
        <v>0</v>
      </c>
      <c r="N1014" s="410">
        <v>0</v>
      </c>
      <c r="O1014" s="472" t="e">
        <f t="shared" si="80"/>
        <v>#DIV/0!</v>
      </c>
      <c r="P1014" s="410">
        <f t="shared" si="84"/>
        <v>0</v>
      </c>
      <c r="Q1014" s="410" t="e">
        <f t="shared" si="81"/>
        <v>#VALUE!</v>
      </c>
      <c r="R1014" s="410">
        <v>1</v>
      </c>
      <c r="S1014" s="410" t="str">
        <f t="shared" si="82"/>
        <v>Unclassified? Y/N Out of Order?</v>
      </c>
    </row>
    <row r="1015" spans="6:19" x14ac:dyDescent="0.2">
      <c r="F1015" s="410" t="b">
        <v>0</v>
      </c>
      <c r="G1015" s="416" t="b">
        <f t="shared" si="83"/>
        <v>1</v>
      </c>
      <c r="H1015" s="410" t="b">
        <v>0</v>
      </c>
      <c r="I1015" s="410" t="b">
        <v>0</v>
      </c>
      <c r="K1015" s="410" t="b">
        <v>0</v>
      </c>
      <c r="L1015" s="410">
        <v>0</v>
      </c>
      <c r="M1015" s="410" t="b">
        <v>0</v>
      </c>
      <c r="N1015" s="410">
        <v>0</v>
      </c>
      <c r="O1015" s="472" t="e">
        <f t="shared" si="80"/>
        <v>#DIV/0!</v>
      </c>
      <c r="P1015" s="410">
        <f t="shared" si="84"/>
        <v>0</v>
      </c>
      <c r="Q1015" s="410" t="e">
        <f t="shared" si="81"/>
        <v>#VALUE!</v>
      </c>
      <c r="R1015" s="410">
        <v>1</v>
      </c>
      <c r="S1015" s="410" t="str">
        <f t="shared" si="82"/>
        <v>Unclassified? Y/N Out of Order?</v>
      </c>
    </row>
    <row r="1016" spans="6:19" x14ac:dyDescent="0.2">
      <c r="F1016" s="410" t="b">
        <v>0</v>
      </c>
      <c r="G1016" s="416" t="b">
        <f t="shared" si="83"/>
        <v>1</v>
      </c>
      <c r="H1016" s="410" t="b">
        <v>0</v>
      </c>
      <c r="I1016" s="410" t="b">
        <v>0</v>
      </c>
      <c r="K1016" s="410" t="b">
        <v>0</v>
      </c>
      <c r="L1016" s="410">
        <v>0</v>
      </c>
      <c r="M1016" s="410" t="b">
        <v>0</v>
      </c>
      <c r="N1016" s="410">
        <v>0</v>
      </c>
      <c r="O1016" s="472" t="e">
        <f t="shared" si="80"/>
        <v>#DIV/0!</v>
      </c>
      <c r="P1016" s="410">
        <f t="shared" si="84"/>
        <v>0</v>
      </c>
      <c r="Q1016" s="410" t="e">
        <f t="shared" si="81"/>
        <v>#VALUE!</v>
      </c>
      <c r="R1016" s="410">
        <v>1</v>
      </c>
      <c r="S1016" s="410" t="str">
        <f t="shared" si="82"/>
        <v>Unclassified? Y/N Out of Order?</v>
      </c>
    </row>
    <row r="1017" spans="6:19" x14ac:dyDescent="0.2">
      <c r="F1017" s="410" t="b">
        <v>0</v>
      </c>
      <c r="G1017" s="416" t="b">
        <f t="shared" si="83"/>
        <v>1</v>
      </c>
      <c r="H1017" s="410" t="b">
        <v>0</v>
      </c>
      <c r="I1017" s="410" t="b">
        <v>0</v>
      </c>
      <c r="K1017" s="410" t="b">
        <v>0</v>
      </c>
      <c r="L1017" s="410">
        <v>0</v>
      </c>
      <c r="M1017" s="410" t="b">
        <v>0</v>
      </c>
      <c r="N1017" s="410">
        <v>0</v>
      </c>
      <c r="O1017" s="472" t="e">
        <f t="shared" si="80"/>
        <v>#DIV/0!</v>
      </c>
      <c r="P1017" s="410">
        <f t="shared" si="84"/>
        <v>0</v>
      </c>
      <c r="Q1017" s="410" t="e">
        <f t="shared" si="81"/>
        <v>#VALUE!</v>
      </c>
      <c r="R1017" s="410">
        <v>1</v>
      </c>
      <c r="S1017" s="410" t="str">
        <f t="shared" si="82"/>
        <v>Unclassified? Y/N Out of Order?</v>
      </c>
    </row>
    <row r="1018" spans="6:19" x14ac:dyDescent="0.2">
      <c r="F1018" s="410" t="b">
        <v>0</v>
      </c>
      <c r="G1018" s="416" t="b">
        <f t="shared" si="83"/>
        <v>1</v>
      </c>
      <c r="H1018" s="410" t="b">
        <v>0</v>
      </c>
      <c r="I1018" s="410" t="b">
        <v>0</v>
      </c>
      <c r="K1018" s="410" t="b">
        <v>0</v>
      </c>
      <c r="L1018" s="410">
        <v>0</v>
      </c>
      <c r="M1018" s="410" t="b">
        <v>0</v>
      </c>
      <c r="N1018" s="410">
        <v>0</v>
      </c>
      <c r="O1018" s="472" t="e">
        <f t="shared" si="80"/>
        <v>#DIV/0!</v>
      </c>
      <c r="P1018" s="410">
        <f t="shared" si="84"/>
        <v>0</v>
      </c>
      <c r="Q1018" s="410" t="e">
        <f t="shared" si="81"/>
        <v>#VALUE!</v>
      </c>
      <c r="R1018" s="410">
        <v>1</v>
      </c>
      <c r="S1018" s="410" t="str">
        <f t="shared" si="82"/>
        <v>Unclassified? Y/N Out of Order?</v>
      </c>
    </row>
    <row r="1019" spans="6:19" x14ac:dyDescent="0.2">
      <c r="F1019" s="410" t="b">
        <v>0</v>
      </c>
      <c r="G1019" s="416" t="b">
        <f t="shared" si="83"/>
        <v>1</v>
      </c>
      <c r="H1019" s="410" t="b">
        <v>0</v>
      </c>
      <c r="I1019" s="410" t="b">
        <v>0</v>
      </c>
      <c r="K1019" s="410" t="b">
        <v>0</v>
      </c>
      <c r="L1019" s="410">
        <v>0</v>
      </c>
      <c r="M1019" s="410" t="b">
        <v>0</v>
      </c>
      <c r="N1019" s="410">
        <v>0</v>
      </c>
      <c r="O1019" s="472" t="e">
        <f t="shared" si="80"/>
        <v>#DIV/0!</v>
      </c>
      <c r="P1019" s="410">
        <f t="shared" si="84"/>
        <v>0</v>
      </c>
      <c r="Q1019" s="410" t="e">
        <f t="shared" si="81"/>
        <v>#VALUE!</v>
      </c>
      <c r="R1019" s="410">
        <v>1</v>
      </c>
      <c r="S1019" s="410" t="str">
        <f t="shared" si="82"/>
        <v>Unclassified? Y/N Out of Order?</v>
      </c>
    </row>
    <row r="1020" spans="6:19" x14ac:dyDescent="0.2">
      <c r="F1020" s="410" t="b">
        <v>0</v>
      </c>
      <c r="G1020" s="416" t="b">
        <f t="shared" si="83"/>
        <v>1</v>
      </c>
      <c r="H1020" s="410" t="b">
        <v>0</v>
      </c>
      <c r="I1020" s="410" t="b">
        <v>0</v>
      </c>
      <c r="K1020" s="410" t="b">
        <v>0</v>
      </c>
      <c r="L1020" s="410">
        <v>0</v>
      </c>
      <c r="M1020" s="410" t="b">
        <v>0</v>
      </c>
      <c r="N1020" s="410">
        <v>0</v>
      </c>
      <c r="O1020" s="472" t="e">
        <f t="shared" si="80"/>
        <v>#DIV/0!</v>
      </c>
      <c r="P1020" s="410">
        <f t="shared" si="84"/>
        <v>0</v>
      </c>
      <c r="Q1020" s="410" t="e">
        <f t="shared" si="81"/>
        <v>#VALUE!</v>
      </c>
      <c r="R1020" s="410">
        <v>1</v>
      </c>
      <c r="S1020" s="410" t="str">
        <f t="shared" si="82"/>
        <v>Unclassified? Y/N Out of Order?</v>
      </c>
    </row>
    <row r="1021" spans="6:19" x14ac:dyDescent="0.2">
      <c r="F1021" s="410" t="b">
        <v>0</v>
      </c>
      <c r="G1021" s="416" t="b">
        <f t="shared" si="83"/>
        <v>1</v>
      </c>
      <c r="H1021" s="410" t="b">
        <v>0</v>
      </c>
      <c r="I1021" s="410" t="b">
        <v>0</v>
      </c>
      <c r="K1021" s="410" t="b">
        <v>0</v>
      </c>
      <c r="L1021" s="410">
        <v>0</v>
      </c>
      <c r="M1021" s="410" t="b">
        <v>0</v>
      </c>
      <c r="N1021" s="410">
        <v>0</v>
      </c>
      <c r="O1021" s="472" t="e">
        <f t="shared" si="80"/>
        <v>#DIV/0!</v>
      </c>
      <c r="P1021" s="410">
        <f t="shared" si="84"/>
        <v>0</v>
      </c>
      <c r="Q1021" s="410" t="e">
        <f t="shared" si="81"/>
        <v>#VALUE!</v>
      </c>
      <c r="R1021" s="410">
        <v>1</v>
      </c>
      <c r="S1021" s="410" t="str">
        <f t="shared" si="82"/>
        <v>Unclassified? Y/N Out of Order?</v>
      </c>
    </row>
    <row r="1022" spans="6:19" x14ac:dyDescent="0.2">
      <c r="F1022" s="410" t="b">
        <v>0</v>
      </c>
      <c r="G1022" s="416" t="b">
        <f t="shared" si="83"/>
        <v>1</v>
      </c>
      <c r="H1022" s="410" t="b">
        <v>0</v>
      </c>
      <c r="I1022" s="410" t="b">
        <v>0</v>
      </c>
      <c r="K1022" s="410" t="b">
        <v>0</v>
      </c>
      <c r="L1022" s="410">
        <v>0</v>
      </c>
      <c r="M1022" s="410" t="b">
        <v>0</v>
      </c>
      <c r="N1022" s="410">
        <v>0</v>
      </c>
      <c r="O1022" s="472" t="e">
        <f t="shared" si="80"/>
        <v>#DIV/0!</v>
      </c>
      <c r="P1022" s="410">
        <f t="shared" si="84"/>
        <v>0</v>
      </c>
      <c r="Q1022" s="410" t="e">
        <f t="shared" si="81"/>
        <v>#VALUE!</v>
      </c>
      <c r="R1022" s="410">
        <v>1</v>
      </c>
      <c r="S1022" s="410" t="str">
        <f t="shared" si="82"/>
        <v>Unclassified? Y/N Out of Order?</v>
      </c>
    </row>
    <row r="1023" spans="6:19" x14ac:dyDescent="0.2">
      <c r="F1023" s="410" t="b">
        <v>0</v>
      </c>
      <c r="G1023" s="416" t="b">
        <f t="shared" si="83"/>
        <v>1</v>
      </c>
      <c r="H1023" s="410" t="b">
        <v>0</v>
      </c>
      <c r="I1023" s="410" t="b">
        <v>0</v>
      </c>
      <c r="K1023" s="410" t="b">
        <v>0</v>
      </c>
      <c r="L1023" s="410">
        <v>0</v>
      </c>
      <c r="M1023" s="410" t="b">
        <v>0</v>
      </c>
      <c r="N1023" s="410">
        <v>0</v>
      </c>
      <c r="O1023" s="472" t="e">
        <f t="shared" si="80"/>
        <v>#DIV/0!</v>
      </c>
      <c r="P1023" s="410">
        <f t="shared" si="84"/>
        <v>0</v>
      </c>
      <c r="Q1023" s="410" t="e">
        <f t="shared" si="81"/>
        <v>#VALUE!</v>
      </c>
      <c r="R1023" s="410">
        <v>1</v>
      </c>
      <c r="S1023" s="410" t="str">
        <f t="shared" si="82"/>
        <v>Unclassified? Y/N Out of Order?</v>
      </c>
    </row>
    <row r="1024" spans="6:19" x14ac:dyDescent="0.2">
      <c r="F1024" s="410" t="b">
        <v>0</v>
      </c>
      <c r="G1024" s="416" t="b">
        <f t="shared" si="83"/>
        <v>1</v>
      </c>
      <c r="H1024" s="410" t="b">
        <v>0</v>
      </c>
      <c r="I1024" s="410" t="b">
        <v>0</v>
      </c>
      <c r="K1024" s="410" t="b">
        <v>0</v>
      </c>
      <c r="L1024" s="410">
        <v>0</v>
      </c>
      <c r="M1024" s="410" t="b">
        <v>0</v>
      </c>
      <c r="N1024" s="410">
        <v>0</v>
      </c>
      <c r="O1024" s="472" t="e">
        <f t="shared" si="80"/>
        <v>#DIV/0!</v>
      </c>
      <c r="P1024" s="410">
        <f t="shared" si="84"/>
        <v>0</v>
      </c>
      <c r="Q1024" s="410" t="e">
        <f t="shared" si="81"/>
        <v>#VALUE!</v>
      </c>
      <c r="R1024" s="410">
        <v>1</v>
      </c>
      <c r="S1024" s="410" t="str">
        <f t="shared" si="82"/>
        <v>Unclassified? Y/N Out of Order?</v>
      </c>
    </row>
    <row r="1025" spans="6:19" x14ac:dyDescent="0.2">
      <c r="F1025" s="410" t="b">
        <v>0</v>
      </c>
      <c r="G1025" s="416" t="b">
        <f t="shared" si="83"/>
        <v>1</v>
      </c>
      <c r="H1025" s="410" t="b">
        <v>0</v>
      </c>
      <c r="I1025" s="410" t="b">
        <v>0</v>
      </c>
      <c r="K1025" s="410" t="b">
        <v>0</v>
      </c>
      <c r="L1025" s="410">
        <v>0</v>
      </c>
      <c r="M1025" s="410" t="b">
        <v>0</v>
      </c>
      <c r="N1025" s="410">
        <v>0</v>
      </c>
      <c r="O1025" s="472" t="e">
        <f t="shared" si="80"/>
        <v>#DIV/0!</v>
      </c>
      <c r="P1025" s="410">
        <f t="shared" si="84"/>
        <v>0</v>
      </c>
      <c r="Q1025" s="410" t="e">
        <f t="shared" si="81"/>
        <v>#VALUE!</v>
      </c>
      <c r="R1025" s="410">
        <v>1</v>
      </c>
      <c r="S1025" s="410" t="str">
        <f t="shared" si="82"/>
        <v>Unclassified? Y/N Out of Order?</v>
      </c>
    </row>
    <row r="1026" spans="6:19" x14ac:dyDescent="0.2">
      <c r="F1026" s="410" t="b">
        <v>0</v>
      </c>
      <c r="G1026" s="416" t="b">
        <f t="shared" si="83"/>
        <v>1</v>
      </c>
      <c r="H1026" s="410" t="b">
        <v>0</v>
      </c>
      <c r="I1026" s="410" t="b">
        <v>0</v>
      </c>
      <c r="K1026" s="410" t="b">
        <v>0</v>
      </c>
      <c r="L1026" s="410">
        <v>0</v>
      </c>
      <c r="M1026" s="410" t="b">
        <v>0</v>
      </c>
      <c r="N1026" s="410">
        <v>0</v>
      </c>
      <c r="O1026" s="472" t="e">
        <f t="shared" si="80"/>
        <v>#DIV/0!</v>
      </c>
      <c r="P1026" s="410">
        <f t="shared" si="84"/>
        <v>0</v>
      </c>
      <c r="Q1026" s="410" t="e">
        <f t="shared" si="81"/>
        <v>#VALUE!</v>
      </c>
      <c r="R1026" s="410">
        <v>1</v>
      </c>
      <c r="S1026" s="410" t="str">
        <f t="shared" si="82"/>
        <v>Unclassified? Y/N Out of Order?</v>
      </c>
    </row>
    <row r="1027" spans="6:19" x14ac:dyDescent="0.2">
      <c r="F1027" s="410" t="b">
        <v>0</v>
      </c>
      <c r="G1027" s="416" t="b">
        <f t="shared" si="83"/>
        <v>1</v>
      </c>
      <c r="H1027" s="410" t="b">
        <v>0</v>
      </c>
      <c r="I1027" s="410" t="b">
        <v>0</v>
      </c>
      <c r="K1027" s="410" t="b">
        <v>0</v>
      </c>
      <c r="L1027" s="410">
        <v>0</v>
      </c>
      <c r="M1027" s="410" t="b">
        <v>0</v>
      </c>
      <c r="N1027" s="410">
        <v>0</v>
      </c>
      <c r="O1027" s="472" t="e">
        <f t="shared" si="80"/>
        <v>#DIV/0!</v>
      </c>
      <c r="P1027" s="410">
        <f t="shared" si="84"/>
        <v>0</v>
      </c>
      <c r="Q1027" s="410" t="e">
        <f t="shared" si="81"/>
        <v>#VALUE!</v>
      </c>
      <c r="R1027" s="410">
        <v>1</v>
      </c>
      <c r="S1027" s="410" t="str">
        <f t="shared" si="82"/>
        <v>Unclassified? Y/N Out of Order?</v>
      </c>
    </row>
    <row r="1028" spans="6:19" x14ac:dyDescent="0.2">
      <c r="F1028" s="410" t="b">
        <v>0</v>
      </c>
      <c r="G1028" s="416" t="b">
        <f t="shared" si="83"/>
        <v>1</v>
      </c>
      <c r="H1028" s="410" t="b">
        <v>0</v>
      </c>
      <c r="I1028" s="410" t="b">
        <v>0</v>
      </c>
      <c r="K1028" s="410" t="b">
        <v>0</v>
      </c>
      <c r="L1028" s="410">
        <v>0</v>
      </c>
      <c r="M1028" s="410" t="b">
        <v>0</v>
      </c>
      <c r="N1028" s="410">
        <v>0</v>
      </c>
      <c r="O1028" s="472" t="e">
        <f t="shared" si="80"/>
        <v>#DIV/0!</v>
      </c>
      <c r="P1028" s="410">
        <f t="shared" si="84"/>
        <v>0</v>
      </c>
      <c r="Q1028" s="410" t="e">
        <f t="shared" si="81"/>
        <v>#VALUE!</v>
      </c>
      <c r="R1028" s="410">
        <v>1</v>
      </c>
      <c r="S1028" s="410" t="str">
        <f t="shared" si="82"/>
        <v>Unclassified? Y/N Out of Order?</v>
      </c>
    </row>
    <row r="1029" spans="6:19" x14ac:dyDescent="0.2">
      <c r="F1029" s="410" t="b">
        <v>0</v>
      </c>
      <c r="G1029" s="416" t="b">
        <f t="shared" si="83"/>
        <v>1</v>
      </c>
      <c r="H1029" s="410" t="b">
        <v>0</v>
      </c>
      <c r="I1029" s="410" t="b">
        <v>0</v>
      </c>
      <c r="K1029" s="410" t="b">
        <v>0</v>
      </c>
      <c r="L1029" s="410">
        <v>0</v>
      </c>
      <c r="M1029" s="410" t="b">
        <v>0</v>
      </c>
      <c r="N1029" s="410">
        <v>0</v>
      </c>
      <c r="O1029" s="472" t="e">
        <f t="shared" si="80"/>
        <v>#DIV/0!</v>
      </c>
      <c r="P1029" s="410">
        <f t="shared" si="84"/>
        <v>0</v>
      </c>
      <c r="Q1029" s="410" t="e">
        <f t="shared" si="81"/>
        <v>#VALUE!</v>
      </c>
      <c r="R1029" s="410">
        <v>1</v>
      </c>
      <c r="S1029" s="410" t="str">
        <f t="shared" si="82"/>
        <v>Unclassified? Y/N Out of Order?</v>
      </c>
    </row>
    <row r="1030" spans="6:19" x14ac:dyDescent="0.2">
      <c r="F1030" s="410" t="b">
        <v>0</v>
      </c>
      <c r="G1030" s="416" t="b">
        <f t="shared" si="83"/>
        <v>1</v>
      </c>
      <c r="H1030" s="410" t="b">
        <v>0</v>
      </c>
      <c r="I1030" s="410" t="b">
        <v>0</v>
      </c>
      <c r="K1030" s="410" t="b">
        <v>0</v>
      </c>
      <c r="L1030" s="410">
        <v>0</v>
      </c>
      <c r="M1030" s="410" t="b">
        <v>0</v>
      </c>
      <c r="N1030" s="410">
        <v>0</v>
      </c>
      <c r="O1030" s="472" t="e">
        <f t="shared" si="80"/>
        <v>#DIV/0!</v>
      </c>
      <c r="P1030" s="410">
        <f t="shared" si="84"/>
        <v>0</v>
      </c>
      <c r="Q1030" s="410" t="e">
        <f t="shared" si="81"/>
        <v>#VALUE!</v>
      </c>
      <c r="R1030" s="410">
        <v>1</v>
      </c>
      <c r="S1030" s="410" t="str">
        <f t="shared" si="82"/>
        <v>Unclassified? Y/N Out of Order?</v>
      </c>
    </row>
    <row r="1031" spans="6:19" x14ac:dyDescent="0.2">
      <c r="F1031" s="410" t="b">
        <v>0</v>
      </c>
      <c r="G1031" s="416" t="b">
        <f t="shared" si="83"/>
        <v>1</v>
      </c>
      <c r="H1031" s="410" t="b">
        <v>0</v>
      </c>
      <c r="I1031" s="410" t="b">
        <v>0</v>
      </c>
      <c r="K1031" s="410" t="b">
        <v>0</v>
      </c>
      <c r="L1031" s="410">
        <v>0</v>
      </c>
      <c r="M1031" s="410" t="b">
        <v>0</v>
      </c>
      <c r="N1031" s="410">
        <v>0</v>
      </c>
      <c r="O1031" s="472" t="e">
        <f t="shared" si="80"/>
        <v>#DIV/0!</v>
      </c>
      <c r="P1031" s="410">
        <f t="shared" si="84"/>
        <v>0</v>
      </c>
      <c r="Q1031" s="410" t="e">
        <f t="shared" si="81"/>
        <v>#VALUE!</v>
      </c>
      <c r="R1031" s="410">
        <v>1</v>
      </c>
      <c r="S1031" s="410" t="str">
        <f t="shared" si="82"/>
        <v>Unclassified? Y/N Out of Order?</v>
      </c>
    </row>
    <row r="1032" spans="6:19" x14ac:dyDescent="0.2">
      <c r="F1032" s="410" t="b">
        <v>0</v>
      </c>
      <c r="G1032" s="416" t="b">
        <f t="shared" si="83"/>
        <v>1</v>
      </c>
      <c r="H1032" s="410" t="b">
        <v>0</v>
      </c>
      <c r="I1032" s="410" t="b">
        <v>0</v>
      </c>
      <c r="K1032" s="410" t="b">
        <v>0</v>
      </c>
      <c r="L1032" s="410">
        <v>0</v>
      </c>
      <c r="M1032" s="410" t="b">
        <v>0</v>
      </c>
      <c r="N1032" s="410">
        <v>0</v>
      </c>
      <c r="O1032" s="472" t="e">
        <f t="shared" si="80"/>
        <v>#DIV/0!</v>
      </c>
      <c r="P1032" s="410">
        <f t="shared" si="84"/>
        <v>0</v>
      </c>
      <c r="Q1032" s="410" t="e">
        <f t="shared" si="81"/>
        <v>#VALUE!</v>
      </c>
      <c r="R1032" s="410">
        <v>1</v>
      </c>
      <c r="S1032" s="410" t="str">
        <f t="shared" si="82"/>
        <v>Unclassified? Y/N Out of Order?</v>
      </c>
    </row>
    <row r="1033" spans="6:19" x14ac:dyDescent="0.2">
      <c r="F1033" s="410" t="b">
        <v>0</v>
      </c>
      <c r="G1033" s="416" t="b">
        <f t="shared" si="83"/>
        <v>1</v>
      </c>
      <c r="H1033" s="410" t="b">
        <v>0</v>
      </c>
      <c r="I1033" s="410" t="b">
        <v>0</v>
      </c>
      <c r="K1033" s="410" t="b">
        <v>0</v>
      </c>
      <c r="L1033" s="410">
        <v>0</v>
      </c>
      <c r="M1033" s="410" t="b">
        <v>0</v>
      </c>
      <c r="N1033" s="410">
        <v>0</v>
      </c>
      <c r="O1033" s="472" t="e">
        <f t="shared" si="80"/>
        <v>#DIV/0!</v>
      </c>
      <c r="P1033" s="410">
        <f t="shared" si="84"/>
        <v>0</v>
      </c>
      <c r="Q1033" s="410" t="e">
        <f t="shared" si="81"/>
        <v>#VALUE!</v>
      </c>
      <c r="R1033" s="410">
        <v>1</v>
      </c>
      <c r="S1033" s="410" t="str">
        <f t="shared" si="82"/>
        <v>Unclassified? Y/N Out of Order?</v>
      </c>
    </row>
    <row r="1034" spans="6:19" x14ac:dyDescent="0.2">
      <c r="F1034" s="410" t="b">
        <v>0</v>
      </c>
      <c r="G1034" s="416" t="b">
        <f t="shared" si="83"/>
        <v>1</v>
      </c>
      <c r="H1034" s="410" t="b">
        <v>0</v>
      </c>
      <c r="I1034" s="410" t="b">
        <v>0</v>
      </c>
      <c r="K1034" s="410" t="b">
        <v>0</v>
      </c>
      <c r="L1034" s="410">
        <v>0</v>
      </c>
      <c r="M1034" s="410" t="b">
        <v>0</v>
      </c>
      <c r="N1034" s="410">
        <v>0</v>
      </c>
      <c r="O1034" s="472" t="e">
        <f t="shared" ref="O1034:O1097" si="85">SUM(IF(I1034 = 1, 1, 0) * J1034, IF(K1034 = 1, 1, 0) * L1034, IF(M1034 = 1, 1, 0) * N1034) / P1034</f>
        <v>#DIV/0!</v>
      </c>
      <c r="P1034" s="410">
        <f t="shared" si="84"/>
        <v>0</v>
      </c>
      <c r="Q1034" s="410" t="e">
        <f t="shared" ref="Q1034:Q1097" si="86">SUM(IF(I1034 = 1, 1, 0) * J1034, IF(K1034 = 1, 1, 0) * L1034, IF(M1034 = 1, 1, 0) * N1034) + " / " + P1034</f>
        <v>#VALUE!</v>
      </c>
      <c r="R1034" s="410">
        <v>1</v>
      </c>
      <c r="S1034" s="410" t="str">
        <f t="shared" ref="S1034:S1097" si="87">IF(AND(G1034= 1, H1034 = 0, I1034= 0, K1034= 0, M1034= 0), "1. Not Yet Tested", IF(AND(G1034= 0, H1034 = 1, I1034= 0, K1034= 0, M1034= 0), "2. Ready for Testing", IF(AND(G1034= 0, H1034 = 1, I1034= 1, K1034= 0, M1034= 0), "3. Test/Task Complete", IF(AND(G1034= 0, H1034 = 1, I1034= 1, K1034= 1, M1034= 0), "4. Sheet Complete &amp; Uploaded to Svr.", IF(AND(G1034= 0, H1034 = 1, I1034= 1, K1034= 1, M1034= 1), "5. Sheet Ready for Report", "Unclassified? Y/N Out of Order?")))))</f>
        <v>Unclassified? Y/N Out of Order?</v>
      </c>
    </row>
    <row r="1035" spans="6:19" x14ac:dyDescent="0.2">
      <c r="F1035" s="410" t="b">
        <v>0</v>
      </c>
      <c r="G1035" s="416" t="b">
        <f t="shared" ref="G1035:G1098" si="88">NOT(H1035)</f>
        <v>1</v>
      </c>
      <c r="H1035" s="410" t="b">
        <v>0</v>
      </c>
      <c r="I1035" s="410" t="b">
        <v>0</v>
      </c>
      <c r="K1035" s="410" t="b">
        <v>0</v>
      </c>
      <c r="L1035" s="410">
        <v>0</v>
      </c>
      <c r="M1035" s="410" t="b">
        <v>0</v>
      </c>
      <c r="N1035" s="410">
        <v>0</v>
      </c>
      <c r="O1035" s="472" t="e">
        <f t="shared" si="85"/>
        <v>#DIV/0!</v>
      </c>
      <c r="P1035" s="410">
        <f t="shared" si="84"/>
        <v>0</v>
      </c>
      <c r="Q1035" s="410" t="e">
        <f t="shared" si="86"/>
        <v>#VALUE!</v>
      </c>
      <c r="R1035" s="410">
        <v>1</v>
      </c>
      <c r="S1035" s="410" t="str">
        <f t="shared" si="87"/>
        <v>Unclassified? Y/N Out of Order?</v>
      </c>
    </row>
    <row r="1036" spans="6:19" x14ac:dyDescent="0.2">
      <c r="F1036" s="410" t="b">
        <v>0</v>
      </c>
      <c r="G1036" s="416" t="b">
        <f t="shared" si="88"/>
        <v>1</v>
      </c>
      <c r="H1036" s="410" t="b">
        <v>0</v>
      </c>
      <c r="I1036" s="410" t="b">
        <v>0</v>
      </c>
      <c r="K1036" s="410" t="b">
        <v>0</v>
      </c>
      <c r="L1036" s="410">
        <v>0</v>
      </c>
      <c r="M1036" s="410" t="b">
        <v>0</v>
      </c>
      <c r="N1036" s="410">
        <v>0</v>
      </c>
      <c r="O1036" s="472" t="e">
        <f t="shared" si="85"/>
        <v>#DIV/0!</v>
      </c>
      <c r="P1036" s="410">
        <f t="shared" si="84"/>
        <v>0</v>
      </c>
      <c r="Q1036" s="410" t="e">
        <f t="shared" si="86"/>
        <v>#VALUE!</v>
      </c>
      <c r="R1036" s="410">
        <v>1</v>
      </c>
      <c r="S1036" s="410" t="str">
        <f t="shared" si="87"/>
        <v>Unclassified? Y/N Out of Order?</v>
      </c>
    </row>
    <row r="1037" spans="6:19" x14ac:dyDescent="0.2">
      <c r="F1037" s="410" t="b">
        <v>0</v>
      </c>
      <c r="G1037" s="416" t="b">
        <f t="shared" si="88"/>
        <v>1</v>
      </c>
      <c r="H1037" s="410" t="b">
        <v>0</v>
      </c>
      <c r="I1037" s="410" t="b">
        <v>0</v>
      </c>
      <c r="K1037" s="410" t="b">
        <v>0</v>
      </c>
      <c r="L1037" s="410">
        <v>0</v>
      </c>
      <c r="M1037" s="410" t="b">
        <v>0</v>
      </c>
      <c r="N1037" s="410">
        <v>0</v>
      </c>
      <c r="O1037" s="472" t="e">
        <f t="shared" si="85"/>
        <v>#DIV/0!</v>
      </c>
      <c r="P1037" s="410">
        <f t="shared" ref="P1037:P1100" si="89">SUM(J1037, L1037, N1037)</f>
        <v>0</v>
      </c>
      <c r="Q1037" s="410" t="e">
        <f t="shared" si="86"/>
        <v>#VALUE!</v>
      </c>
      <c r="R1037" s="410">
        <v>1</v>
      </c>
      <c r="S1037" s="410" t="str">
        <f t="shared" si="87"/>
        <v>Unclassified? Y/N Out of Order?</v>
      </c>
    </row>
    <row r="1038" spans="6:19" x14ac:dyDescent="0.2">
      <c r="F1038" s="410" t="b">
        <v>0</v>
      </c>
      <c r="G1038" s="416" t="b">
        <f t="shared" si="88"/>
        <v>1</v>
      </c>
      <c r="H1038" s="410" t="b">
        <v>0</v>
      </c>
      <c r="I1038" s="410" t="b">
        <v>0</v>
      </c>
      <c r="K1038" s="410" t="b">
        <v>0</v>
      </c>
      <c r="L1038" s="410">
        <v>0</v>
      </c>
      <c r="M1038" s="410" t="b">
        <v>0</v>
      </c>
      <c r="N1038" s="410">
        <v>0</v>
      </c>
      <c r="O1038" s="472" t="e">
        <f t="shared" si="85"/>
        <v>#DIV/0!</v>
      </c>
      <c r="P1038" s="410">
        <f t="shared" si="89"/>
        <v>0</v>
      </c>
      <c r="Q1038" s="410" t="e">
        <f t="shared" si="86"/>
        <v>#VALUE!</v>
      </c>
      <c r="R1038" s="410">
        <v>1</v>
      </c>
      <c r="S1038" s="410" t="str">
        <f t="shared" si="87"/>
        <v>Unclassified? Y/N Out of Order?</v>
      </c>
    </row>
    <row r="1039" spans="6:19" x14ac:dyDescent="0.2">
      <c r="F1039" s="410" t="b">
        <v>0</v>
      </c>
      <c r="G1039" s="416" t="b">
        <f t="shared" si="88"/>
        <v>1</v>
      </c>
      <c r="H1039" s="410" t="b">
        <v>0</v>
      </c>
      <c r="I1039" s="410" t="b">
        <v>0</v>
      </c>
      <c r="K1039" s="410" t="b">
        <v>0</v>
      </c>
      <c r="L1039" s="410">
        <v>0</v>
      </c>
      <c r="M1039" s="410" t="b">
        <v>0</v>
      </c>
      <c r="N1039" s="410">
        <v>0</v>
      </c>
      <c r="O1039" s="472" t="e">
        <f t="shared" si="85"/>
        <v>#DIV/0!</v>
      </c>
      <c r="P1039" s="410">
        <f t="shared" si="89"/>
        <v>0</v>
      </c>
      <c r="Q1039" s="410" t="e">
        <f t="shared" si="86"/>
        <v>#VALUE!</v>
      </c>
      <c r="R1039" s="410">
        <v>1</v>
      </c>
      <c r="S1039" s="410" t="str">
        <f t="shared" si="87"/>
        <v>Unclassified? Y/N Out of Order?</v>
      </c>
    </row>
    <row r="1040" spans="6:19" x14ac:dyDescent="0.2">
      <c r="F1040" s="410" t="b">
        <v>0</v>
      </c>
      <c r="G1040" s="416" t="b">
        <f t="shared" si="88"/>
        <v>1</v>
      </c>
      <c r="H1040" s="410" t="b">
        <v>0</v>
      </c>
      <c r="I1040" s="410" t="b">
        <v>0</v>
      </c>
      <c r="K1040" s="410" t="b">
        <v>0</v>
      </c>
      <c r="L1040" s="410">
        <v>0</v>
      </c>
      <c r="M1040" s="410" t="b">
        <v>0</v>
      </c>
      <c r="N1040" s="410">
        <v>0</v>
      </c>
      <c r="O1040" s="472" t="e">
        <f t="shared" si="85"/>
        <v>#DIV/0!</v>
      </c>
      <c r="P1040" s="410">
        <f t="shared" si="89"/>
        <v>0</v>
      </c>
      <c r="Q1040" s="410" t="e">
        <f t="shared" si="86"/>
        <v>#VALUE!</v>
      </c>
      <c r="R1040" s="410">
        <v>1</v>
      </c>
      <c r="S1040" s="410" t="str">
        <f t="shared" si="87"/>
        <v>Unclassified? Y/N Out of Order?</v>
      </c>
    </row>
    <row r="1041" spans="6:19" x14ac:dyDescent="0.2">
      <c r="F1041" s="410" t="b">
        <v>0</v>
      </c>
      <c r="G1041" s="416" t="b">
        <f t="shared" si="88"/>
        <v>1</v>
      </c>
      <c r="H1041" s="410" t="b">
        <v>0</v>
      </c>
      <c r="I1041" s="410" t="b">
        <v>0</v>
      </c>
      <c r="K1041" s="410" t="b">
        <v>0</v>
      </c>
      <c r="L1041" s="410">
        <v>0</v>
      </c>
      <c r="M1041" s="410" t="b">
        <v>0</v>
      </c>
      <c r="N1041" s="410">
        <v>0</v>
      </c>
      <c r="O1041" s="472" t="e">
        <f t="shared" si="85"/>
        <v>#DIV/0!</v>
      </c>
      <c r="P1041" s="410">
        <f t="shared" si="89"/>
        <v>0</v>
      </c>
      <c r="Q1041" s="410" t="e">
        <f t="shared" si="86"/>
        <v>#VALUE!</v>
      </c>
      <c r="R1041" s="410">
        <v>1</v>
      </c>
      <c r="S1041" s="410" t="str">
        <f t="shared" si="87"/>
        <v>Unclassified? Y/N Out of Order?</v>
      </c>
    </row>
    <row r="1042" spans="6:19" x14ac:dyDescent="0.2">
      <c r="F1042" s="410" t="b">
        <v>0</v>
      </c>
      <c r="G1042" s="416" t="b">
        <f t="shared" si="88"/>
        <v>1</v>
      </c>
      <c r="H1042" s="410" t="b">
        <v>0</v>
      </c>
      <c r="I1042" s="410" t="b">
        <v>0</v>
      </c>
      <c r="K1042" s="410" t="b">
        <v>0</v>
      </c>
      <c r="L1042" s="410">
        <v>0</v>
      </c>
      <c r="M1042" s="410" t="b">
        <v>0</v>
      </c>
      <c r="N1042" s="410">
        <v>0</v>
      </c>
      <c r="O1042" s="472" t="e">
        <f t="shared" si="85"/>
        <v>#DIV/0!</v>
      </c>
      <c r="P1042" s="410">
        <f t="shared" si="89"/>
        <v>0</v>
      </c>
      <c r="Q1042" s="410" t="e">
        <f t="shared" si="86"/>
        <v>#VALUE!</v>
      </c>
      <c r="R1042" s="410">
        <v>1</v>
      </c>
      <c r="S1042" s="410" t="str">
        <f t="shared" si="87"/>
        <v>Unclassified? Y/N Out of Order?</v>
      </c>
    </row>
    <row r="1043" spans="6:19" x14ac:dyDescent="0.2">
      <c r="F1043" s="410" t="b">
        <v>0</v>
      </c>
      <c r="G1043" s="416" t="b">
        <f t="shared" si="88"/>
        <v>1</v>
      </c>
      <c r="H1043" s="410" t="b">
        <v>0</v>
      </c>
      <c r="I1043" s="410" t="b">
        <v>0</v>
      </c>
      <c r="K1043" s="410" t="b">
        <v>0</v>
      </c>
      <c r="L1043" s="410">
        <v>0</v>
      </c>
      <c r="M1043" s="410" t="b">
        <v>0</v>
      </c>
      <c r="N1043" s="410">
        <v>0</v>
      </c>
      <c r="O1043" s="472" t="e">
        <f t="shared" si="85"/>
        <v>#DIV/0!</v>
      </c>
      <c r="P1043" s="410">
        <f t="shared" si="89"/>
        <v>0</v>
      </c>
      <c r="Q1043" s="410" t="e">
        <f t="shared" si="86"/>
        <v>#VALUE!</v>
      </c>
      <c r="R1043" s="410">
        <v>1</v>
      </c>
      <c r="S1043" s="410" t="str">
        <f t="shared" si="87"/>
        <v>Unclassified? Y/N Out of Order?</v>
      </c>
    </row>
    <row r="1044" spans="6:19" x14ac:dyDescent="0.2">
      <c r="F1044" s="410" t="b">
        <v>0</v>
      </c>
      <c r="G1044" s="416" t="b">
        <f t="shared" si="88"/>
        <v>1</v>
      </c>
      <c r="H1044" s="410" t="b">
        <v>0</v>
      </c>
      <c r="I1044" s="410" t="b">
        <v>0</v>
      </c>
      <c r="K1044" s="410" t="b">
        <v>0</v>
      </c>
      <c r="L1044" s="410">
        <v>0</v>
      </c>
      <c r="M1044" s="410" t="b">
        <v>0</v>
      </c>
      <c r="N1044" s="410">
        <v>0</v>
      </c>
      <c r="O1044" s="472" t="e">
        <f t="shared" si="85"/>
        <v>#DIV/0!</v>
      </c>
      <c r="P1044" s="410">
        <f t="shared" si="89"/>
        <v>0</v>
      </c>
      <c r="Q1044" s="410" t="e">
        <f t="shared" si="86"/>
        <v>#VALUE!</v>
      </c>
      <c r="R1044" s="410">
        <v>1</v>
      </c>
      <c r="S1044" s="410" t="str">
        <f t="shared" si="87"/>
        <v>Unclassified? Y/N Out of Order?</v>
      </c>
    </row>
    <row r="1045" spans="6:19" x14ac:dyDescent="0.2">
      <c r="F1045" s="410" t="b">
        <v>0</v>
      </c>
      <c r="G1045" s="416" t="b">
        <f t="shared" si="88"/>
        <v>1</v>
      </c>
      <c r="H1045" s="410" t="b">
        <v>0</v>
      </c>
      <c r="I1045" s="410" t="b">
        <v>0</v>
      </c>
      <c r="K1045" s="410" t="b">
        <v>0</v>
      </c>
      <c r="L1045" s="410">
        <v>0</v>
      </c>
      <c r="M1045" s="410" t="b">
        <v>0</v>
      </c>
      <c r="N1045" s="410">
        <v>0</v>
      </c>
      <c r="O1045" s="472" t="e">
        <f t="shared" si="85"/>
        <v>#DIV/0!</v>
      </c>
      <c r="P1045" s="410">
        <f t="shared" si="89"/>
        <v>0</v>
      </c>
      <c r="Q1045" s="410" t="e">
        <f t="shared" si="86"/>
        <v>#VALUE!</v>
      </c>
      <c r="R1045" s="410">
        <v>1</v>
      </c>
      <c r="S1045" s="410" t="str">
        <f t="shared" si="87"/>
        <v>Unclassified? Y/N Out of Order?</v>
      </c>
    </row>
    <row r="1046" spans="6:19" x14ac:dyDescent="0.2">
      <c r="F1046" s="410" t="b">
        <v>0</v>
      </c>
      <c r="G1046" s="416" t="b">
        <f t="shared" si="88"/>
        <v>1</v>
      </c>
      <c r="H1046" s="410" t="b">
        <v>0</v>
      </c>
      <c r="I1046" s="410" t="b">
        <v>0</v>
      </c>
      <c r="K1046" s="410" t="b">
        <v>0</v>
      </c>
      <c r="L1046" s="410">
        <v>0</v>
      </c>
      <c r="M1046" s="410" t="b">
        <v>0</v>
      </c>
      <c r="N1046" s="410">
        <v>0</v>
      </c>
      <c r="O1046" s="472" t="e">
        <f t="shared" si="85"/>
        <v>#DIV/0!</v>
      </c>
      <c r="P1046" s="410">
        <f t="shared" si="89"/>
        <v>0</v>
      </c>
      <c r="Q1046" s="410" t="e">
        <f t="shared" si="86"/>
        <v>#VALUE!</v>
      </c>
      <c r="R1046" s="410">
        <v>1</v>
      </c>
      <c r="S1046" s="410" t="str">
        <f t="shared" si="87"/>
        <v>Unclassified? Y/N Out of Order?</v>
      </c>
    </row>
    <row r="1047" spans="6:19" x14ac:dyDescent="0.2">
      <c r="F1047" s="410" t="b">
        <v>0</v>
      </c>
      <c r="G1047" s="416" t="b">
        <f t="shared" si="88"/>
        <v>1</v>
      </c>
      <c r="H1047" s="410" t="b">
        <v>0</v>
      </c>
      <c r="I1047" s="410" t="b">
        <v>0</v>
      </c>
      <c r="K1047" s="410" t="b">
        <v>0</v>
      </c>
      <c r="L1047" s="410">
        <v>0</v>
      </c>
      <c r="M1047" s="410" t="b">
        <v>0</v>
      </c>
      <c r="N1047" s="410">
        <v>0</v>
      </c>
      <c r="O1047" s="472" t="e">
        <f t="shared" si="85"/>
        <v>#DIV/0!</v>
      </c>
      <c r="P1047" s="410">
        <f t="shared" si="89"/>
        <v>0</v>
      </c>
      <c r="Q1047" s="410" t="e">
        <f t="shared" si="86"/>
        <v>#VALUE!</v>
      </c>
      <c r="R1047" s="410">
        <v>1</v>
      </c>
      <c r="S1047" s="410" t="str">
        <f t="shared" si="87"/>
        <v>Unclassified? Y/N Out of Order?</v>
      </c>
    </row>
    <row r="1048" spans="6:19" x14ac:dyDescent="0.2">
      <c r="F1048" s="410" t="b">
        <v>0</v>
      </c>
      <c r="G1048" s="416" t="b">
        <f t="shared" si="88"/>
        <v>1</v>
      </c>
      <c r="H1048" s="410" t="b">
        <v>0</v>
      </c>
      <c r="I1048" s="410" t="b">
        <v>0</v>
      </c>
      <c r="K1048" s="410" t="b">
        <v>0</v>
      </c>
      <c r="L1048" s="410">
        <v>0</v>
      </c>
      <c r="M1048" s="410" t="b">
        <v>0</v>
      </c>
      <c r="N1048" s="410">
        <v>0</v>
      </c>
      <c r="O1048" s="472" t="e">
        <f t="shared" si="85"/>
        <v>#DIV/0!</v>
      </c>
      <c r="P1048" s="410">
        <f t="shared" si="89"/>
        <v>0</v>
      </c>
      <c r="Q1048" s="410" t="e">
        <f t="shared" si="86"/>
        <v>#VALUE!</v>
      </c>
      <c r="R1048" s="410">
        <v>1</v>
      </c>
      <c r="S1048" s="410" t="str">
        <f t="shared" si="87"/>
        <v>Unclassified? Y/N Out of Order?</v>
      </c>
    </row>
    <row r="1049" spans="6:19" x14ac:dyDescent="0.2">
      <c r="F1049" s="410" t="b">
        <v>0</v>
      </c>
      <c r="G1049" s="416" t="b">
        <f t="shared" si="88"/>
        <v>1</v>
      </c>
      <c r="H1049" s="410" t="b">
        <v>0</v>
      </c>
      <c r="I1049" s="410" t="b">
        <v>0</v>
      </c>
      <c r="K1049" s="410" t="b">
        <v>0</v>
      </c>
      <c r="L1049" s="410">
        <v>0</v>
      </c>
      <c r="M1049" s="410" t="b">
        <v>0</v>
      </c>
      <c r="N1049" s="410">
        <v>0</v>
      </c>
      <c r="O1049" s="472" t="e">
        <f t="shared" si="85"/>
        <v>#DIV/0!</v>
      </c>
      <c r="P1049" s="410">
        <f t="shared" si="89"/>
        <v>0</v>
      </c>
      <c r="Q1049" s="410" t="e">
        <f t="shared" si="86"/>
        <v>#VALUE!</v>
      </c>
      <c r="R1049" s="410">
        <v>1</v>
      </c>
      <c r="S1049" s="410" t="str">
        <f t="shared" si="87"/>
        <v>Unclassified? Y/N Out of Order?</v>
      </c>
    </row>
    <row r="1050" spans="6:19" x14ac:dyDescent="0.2">
      <c r="F1050" s="410" t="b">
        <v>0</v>
      </c>
      <c r="G1050" s="416" t="b">
        <f t="shared" si="88"/>
        <v>1</v>
      </c>
      <c r="H1050" s="410" t="b">
        <v>0</v>
      </c>
      <c r="I1050" s="410" t="b">
        <v>0</v>
      </c>
      <c r="K1050" s="410" t="b">
        <v>0</v>
      </c>
      <c r="L1050" s="410">
        <v>0</v>
      </c>
      <c r="M1050" s="410" t="b">
        <v>0</v>
      </c>
      <c r="N1050" s="410">
        <v>0</v>
      </c>
      <c r="O1050" s="472" t="e">
        <f t="shared" si="85"/>
        <v>#DIV/0!</v>
      </c>
      <c r="P1050" s="410">
        <f t="shared" si="89"/>
        <v>0</v>
      </c>
      <c r="Q1050" s="410" t="e">
        <f t="shared" si="86"/>
        <v>#VALUE!</v>
      </c>
      <c r="R1050" s="410">
        <v>1</v>
      </c>
      <c r="S1050" s="410" t="str">
        <f t="shared" si="87"/>
        <v>Unclassified? Y/N Out of Order?</v>
      </c>
    </row>
    <row r="1051" spans="6:19" x14ac:dyDescent="0.2">
      <c r="F1051" s="410" t="b">
        <v>0</v>
      </c>
      <c r="G1051" s="416" t="b">
        <f t="shared" si="88"/>
        <v>1</v>
      </c>
      <c r="H1051" s="410" t="b">
        <v>0</v>
      </c>
      <c r="I1051" s="410" t="b">
        <v>0</v>
      </c>
      <c r="K1051" s="410" t="b">
        <v>0</v>
      </c>
      <c r="L1051" s="410">
        <v>0</v>
      </c>
      <c r="M1051" s="410" t="b">
        <v>0</v>
      </c>
      <c r="N1051" s="410">
        <v>0</v>
      </c>
      <c r="O1051" s="472" t="e">
        <f t="shared" si="85"/>
        <v>#DIV/0!</v>
      </c>
      <c r="P1051" s="410">
        <f t="shared" si="89"/>
        <v>0</v>
      </c>
      <c r="Q1051" s="410" t="e">
        <f t="shared" si="86"/>
        <v>#VALUE!</v>
      </c>
      <c r="R1051" s="410">
        <v>1</v>
      </c>
      <c r="S1051" s="410" t="str">
        <f t="shared" si="87"/>
        <v>Unclassified? Y/N Out of Order?</v>
      </c>
    </row>
    <row r="1052" spans="6:19" x14ac:dyDescent="0.2">
      <c r="F1052" s="410" t="b">
        <v>0</v>
      </c>
      <c r="G1052" s="416" t="b">
        <f t="shared" si="88"/>
        <v>1</v>
      </c>
      <c r="H1052" s="410" t="b">
        <v>0</v>
      </c>
      <c r="I1052" s="410" t="b">
        <v>0</v>
      </c>
      <c r="K1052" s="410" t="b">
        <v>0</v>
      </c>
      <c r="L1052" s="410">
        <v>0</v>
      </c>
      <c r="M1052" s="410" t="b">
        <v>0</v>
      </c>
      <c r="N1052" s="410">
        <v>0</v>
      </c>
      <c r="O1052" s="472" t="e">
        <f t="shared" si="85"/>
        <v>#DIV/0!</v>
      </c>
      <c r="P1052" s="410">
        <f t="shared" si="89"/>
        <v>0</v>
      </c>
      <c r="Q1052" s="410" t="e">
        <f t="shared" si="86"/>
        <v>#VALUE!</v>
      </c>
      <c r="R1052" s="410">
        <v>1</v>
      </c>
      <c r="S1052" s="410" t="str">
        <f t="shared" si="87"/>
        <v>Unclassified? Y/N Out of Order?</v>
      </c>
    </row>
    <row r="1053" spans="6:19" x14ac:dyDescent="0.2">
      <c r="F1053" s="410" t="b">
        <v>0</v>
      </c>
      <c r="G1053" s="416" t="b">
        <f t="shared" si="88"/>
        <v>1</v>
      </c>
      <c r="H1053" s="410" t="b">
        <v>0</v>
      </c>
      <c r="I1053" s="410" t="b">
        <v>0</v>
      </c>
      <c r="K1053" s="410" t="b">
        <v>0</v>
      </c>
      <c r="L1053" s="410">
        <v>0</v>
      </c>
      <c r="M1053" s="410" t="b">
        <v>0</v>
      </c>
      <c r="N1053" s="410">
        <v>0</v>
      </c>
      <c r="O1053" s="472" t="e">
        <f t="shared" si="85"/>
        <v>#DIV/0!</v>
      </c>
      <c r="P1053" s="410">
        <f t="shared" si="89"/>
        <v>0</v>
      </c>
      <c r="Q1053" s="410" t="e">
        <f t="shared" si="86"/>
        <v>#VALUE!</v>
      </c>
      <c r="R1053" s="410">
        <v>1</v>
      </c>
      <c r="S1053" s="410" t="str">
        <f t="shared" si="87"/>
        <v>Unclassified? Y/N Out of Order?</v>
      </c>
    </row>
    <row r="1054" spans="6:19" x14ac:dyDescent="0.2">
      <c r="F1054" s="410" t="b">
        <v>0</v>
      </c>
      <c r="G1054" s="416" t="b">
        <f t="shared" si="88"/>
        <v>1</v>
      </c>
      <c r="H1054" s="410" t="b">
        <v>0</v>
      </c>
      <c r="I1054" s="410" t="b">
        <v>0</v>
      </c>
      <c r="K1054" s="410" t="b">
        <v>0</v>
      </c>
      <c r="L1054" s="410">
        <v>0</v>
      </c>
      <c r="M1054" s="410" t="b">
        <v>0</v>
      </c>
      <c r="N1054" s="410">
        <v>0</v>
      </c>
      <c r="O1054" s="472" t="e">
        <f t="shared" si="85"/>
        <v>#DIV/0!</v>
      </c>
      <c r="P1054" s="410">
        <f t="shared" si="89"/>
        <v>0</v>
      </c>
      <c r="Q1054" s="410" t="e">
        <f t="shared" si="86"/>
        <v>#VALUE!</v>
      </c>
      <c r="R1054" s="410">
        <v>1</v>
      </c>
      <c r="S1054" s="410" t="str">
        <f t="shared" si="87"/>
        <v>Unclassified? Y/N Out of Order?</v>
      </c>
    </row>
    <row r="1055" spans="6:19" x14ac:dyDescent="0.2">
      <c r="F1055" s="410" t="b">
        <v>0</v>
      </c>
      <c r="G1055" s="416" t="b">
        <f t="shared" si="88"/>
        <v>1</v>
      </c>
      <c r="H1055" s="410" t="b">
        <v>0</v>
      </c>
      <c r="I1055" s="410" t="b">
        <v>0</v>
      </c>
      <c r="K1055" s="410" t="b">
        <v>0</v>
      </c>
      <c r="L1055" s="410">
        <v>0</v>
      </c>
      <c r="M1055" s="410" t="b">
        <v>0</v>
      </c>
      <c r="N1055" s="410">
        <v>0</v>
      </c>
      <c r="O1055" s="472" t="e">
        <f t="shared" si="85"/>
        <v>#DIV/0!</v>
      </c>
      <c r="P1055" s="410">
        <f t="shared" si="89"/>
        <v>0</v>
      </c>
      <c r="Q1055" s="410" t="e">
        <f t="shared" si="86"/>
        <v>#VALUE!</v>
      </c>
      <c r="R1055" s="410">
        <v>1</v>
      </c>
      <c r="S1055" s="410" t="str">
        <f t="shared" si="87"/>
        <v>Unclassified? Y/N Out of Order?</v>
      </c>
    </row>
    <row r="1056" spans="6:19" x14ac:dyDescent="0.2">
      <c r="F1056" s="410" t="b">
        <v>0</v>
      </c>
      <c r="G1056" s="416" t="b">
        <f t="shared" si="88"/>
        <v>1</v>
      </c>
      <c r="H1056" s="410" t="b">
        <v>0</v>
      </c>
      <c r="I1056" s="410" t="b">
        <v>0</v>
      </c>
      <c r="K1056" s="410" t="b">
        <v>0</v>
      </c>
      <c r="L1056" s="410">
        <v>0</v>
      </c>
      <c r="M1056" s="410" t="b">
        <v>0</v>
      </c>
      <c r="N1056" s="410">
        <v>0</v>
      </c>
      <c r="O1056" s="472" t="e">
        <f t="shared" si="85"/>
        <v>#DIV/0!</v>
      </c>
      <c r="P1056" s="410">
        <f t="shared" si="89"/>
        <v>0</v>
      </c>
      <c r="Q1056" s="410" t="e">
        <f t="shared" si="86"/>
        <v>#VALUE!</v>
      </c>
      <c r="R1056" s="410">
        <v>1</v>
      </c>
      <c r="S1056" s="410" t="str">
        <f t="shared" si="87"/>
        <v>Unclassified? Y/N Out of Order?</v>
      </c>
    </row>
    <row r="1057" spans="6:19" x14ac:dyDescent="0.2">
      <c r="F1057" s="410" t="b">
        <v>0</v>
      </c>
      <c r="G1057" s="416" t="b">
        <f t="shared" si="88"/>
        <v>1</v>
      </c>
      <c r="H1057" s="410" t="b">
        <v>0</v>
      </c>
      <c r="I1057" s="410" t="b">
        <v>0</v>
      </c>
      <c r="K1057" s="410" t="b">
        <v>0</v>
      </c>
      <c r="L1057" s="410">
        <v>0</v>
      </c>
      <c r="M1057" s="410" t="b">
        <v>0</v>
      </c>
      <c r="N1057" s="410">
        <v>0</v>
      </c>
      <c r="O1057" s="472" t="e">
        <f t="shared" si="85"/>
        <v>#DIV/0!</v>
      </c>
      <c r="P1057" s="410">
        <f t="shared" si="89"/>
        <v>0</v>
      </c>
      <c r="Q1057" s="410" t="e">
        <f t="shared" si="86"/>
        <v>#VALUE!</v>
      </c>
      <c r="R1057" s="410">
        <v>1</v>
      </c>
      <c r="S1057" s="410" t="str">
        <f t="shared" si="87"/>
        <v>Unclassified? Y/N Out of Order?</v>
      </c>
    </row>
    <row r="1058" spans="6:19" x14ac:dyDescent="0.2">
      <c r="F1058" s="410" t="b">
        <v>0</v>
      </c>
      <c r="G1058" s="416" t="b">
        <f t="shared" si="88"/>
        <v>1</v>
      </c>
      <c r="H1058" s="410" t="b">
        <v>0</v>
      </c>
      <c r="I1058" s="410" t="b">
        <v>0</v>
      </c>
      <c r="K1058" s="410" t="b">
        <v>0</v>
      </c>
      <c r="L1058" s="410">
        <v>0</v>
      </c>
      <c r="M1058" s="410" t="b">
        <v>0</v>
      </c>
      <c r="N1058" s="410">
        <v>0</v>
      </c>
      <c r="O1058" s="472" t="e">
        <f t="shared" si="85"/>
        <v>#DIV/0!</v>
      </c>
      <c r="P1058" s="410">
        <f t="shared" si="89"/>
        <v>0</v>
      </c>
      <c r="Q1058" s="410" t="e">
        <f t="shared" si="86"/>
        <v>#VALUE!</v>
      </c>
      <c r="R1058" s="410">
        <v>1</v>
      </c>
      <c r="S1058" s="410" t="str">
        <f t="shared" si="87"/>
        <v>Unclassified? Y/N Out of Order?</v>
      </c>
    </row>
    <row r="1059" spans="6:19" x14ac:dyDescent="0.2">
      <c r="F1059" s="410" t="b">
        <v>0</v>
      </c>
      <c r="G1059" s="416" t="b">
        <f t="shared" si="88"/>
        <v>1</v>
      </c>
      <c r="H1059" s="410" t="b">
        <v>0</v>
      </c>
      <c r="I1059" s="410" t="b">
        <v>0</v>
      </c>
      <c r="K1059" s="410" t="b">
        <v>0</v>
      </c>
      <c r="L1059" s="410">
        <v>0</v>
      </c>
      <c r="M1059" s="410" t="b">
        <v>0</v>
      </c>
      <c r="N1059" s="410">
        <v>0</v>
      </c>
      <c r="O1059" s="472" t="e">
        <f t="shared" si="85"/>
        <v>#DIV/0!</v>
      </c>
      <c r="P1059" s="410">
        <f t="shared" si="89"/>
        <v>0</v>
      </c>
      <c r="Q1059" s="410" t="e">
        <f t="shared" si="86"/>
        <v>#VALUE!</v>
      </c>
      <c r="R1059" s="410">
        <v>1</v>
      </c>
      <c r="S1059" s="410" t="str">
        <f t="shared" si="87"/>
        <v>Unclassified? Y/N Out of Order?</v>
      </c>
    </row>
    <row r="1060" spans="6:19" x14ac:dyDescent="0.2">
      <c r="F1060" s="410" t="b">
        <v>0</v>
      </c>
      <c r="G1060" s="416" t="b">
        <f t="shared" si="88"/>
        <v>1</v>
      </c>
      <c r="H1060" s="410" t="b">
        <v>0</v>
      </c>
      <c r="I1060" s="410" t="b">
        <v>0</v>
      </c>
      <c r="K1060" s="410" t="b">
        <v>0</v>
      </c>
      <c r="L1060" s="410">
        <v>0</v>
      </c>
      <c r="M1060" s="410" t="b">
        <v>0</v>
      </c>
      <c r="N1060" s="410">
        <v>0</v>
      </c>
      <c r="O1060" s="472" t="e">
        <f t="shared" si="85"/>
        <v>#DIV/0!</v>
      </c>
      <c r="P1060" s="410">
        <f t="shared" si="89"/>
        <v>0</v>
      </c>
      <c r="Q1060" s="410" t="e">
        <f t="shared" si="86"/>
        <v>#VALUE!</v>
      </c>
      <c r="R1060" s="410">
        <v>1</v>
      </c>
      <c r="S1060" s="410" t="str">
        <f t="shared" si="87"/>
        <v>Unclassified? Y/N Out of Order?</v>
      </c>
    </row>
    <row r="1061" spans="6:19" x14ac:dyDescent="0.2">
      <c r="F1061" s="410" t="b">
        <v>0</v>
      </c>
      <c r="G1061" s="416" t="b">
        <f t="shared" si="88"/>
        <v>1</v>
      </c>
      <c r="H1061" s="410" t="b">
        <v>0</v>
      </c>
      <c r="I1061" s="410" t="b">
        <v>0</v>
      </c>
      <c r="K1061" s="410" t="b">
        <v>0</v>
      </c>
      <c r="L1061" s="410">
        <v>0</v>
      </c>
      <c r="M1061" s="410" t="b">
        <v>0</v>
      </c>
      <c r="N1061" s="410">
        <v>0</v>
      </c>
      <c r="O1061" s="472" t="e">
        <f t="shared" si="85"/>
        <v>#DIV/0!</v>
      </c>
      <c r="P1061" s="410">
        <f t="shared" si="89"/>
        <v>0</v>
      </c>
      <c r="Q1061" s="410" t="e">
        <f t="shared" si="86"/>
        <v>#VALUE!</v>
      </c>
      <c r="R1061" s="410">
        <v>1</v>
      </c>
      <c r="S1061" s="410" t="str">
        <f t="shared" si="87"/>
        <v>Unclassified? Y/N Out of Order?</v>
      </c>
    </row>
    <row r="1062" spans="6:19" x14ac:dyDescent="0.2">
      <c r="F1062" s="410" t="b">
        <v>0</v>
      </c>
      <c r="G1062" s="416" t="b">
        <f t="shared" si="88"/>
        <v>1</v>
      </c>
      <c r="H1062" s="410" t="b">
        <v>0</v>
      </c>
      <c r="I1062" s="410" t="b">
        <v>0</v>
      </c>
      <c r="K1062" s="410" t="b">
        <v>0</v>
      </c>
      <c r="L1062" s="410">
        <v>0</v>
      </c>
      <c r="M1062" s="410" t="b">
        <v>0</v>
      </c>
      <c r="N1062" s="410">
        <v>0</v>
      </c>
      <c r="O1062" s="472" t="e">
        <f t="shared" si="85"/>
        <v>#DIV/0!</v>
      </c>
      <c r="P1062" s="410">
        <f t="shared" si="89"/>
        <v>0</v>
      </c>
      <c r="Q1062" s="410" t="e">
        <f t="shared" si="86"/>
        <v>#VALUE!</v>
      </c>
      <c r="R1062" s="410">
        <v>1</v>
      </c>
      <c r="S1062" s="410" t="str">
        <f t="shared" si="87"/>
        <v>Unclassified? Y/N Out of Order?</v>
      </c>
    </row>
    <row r="1063" spans="6:19" x14ac:dyDescent="0.2">
      <c r="F1063" s="410" t="b">
        <v>0</v>
      </c>
      <c r="G1063" s="416" t="b">
        <f t="shared" si="88"/>
        <v>1</v>
      </c>
      <c r="H1063" s="410" t="b">
        <v>0</v>
      </c>
      <c r="I1063" s="410" t="b">
        <v>0</v>
      </c>
      <c r="K1063" s="410" t="b">
        <v>0</v>
      </c>
      <c r="L1063" s="410">
        <v>0</v>
      </c>
      <c r="M1063" s="410" t="b">
        <v>0</v>
      </c>
      <c r="N1063" s="410">
        <v>0</v>
      </c>
      <c r="O1063" s="472" t="e">
        <f t="shared" si="85"/>
        <v>#DIV/0!</v>
      </c>
      <c r="P1063" s="410">
        <f t="shared" si="89"/>
        <v>0</v>
      </c>
      <c r="Q1063" s="410" t="e">
        <f t="shared" si="86"/>
        <v>#VALUE!</v>
      </c>
      <c r="R1063" s="410">
        <v>1</v>
      </c>
      <c r="S1063" s="410" t="str">
        <f t="shared" si="87"/>
        <v>Unclassified? Y/N Out of Order?</v>
      </c>
    </row>
    <row r="1064" spans="6:19" x14ac:dyDescent="0.2">
      <c r="F1064" s="410" t="b">
        <v>0</v>
      </c>
      <c r="G1064" s="416" t="b">
        <f t="shared" si="88"/>
        <v>1</v>
      </c>
      <c r="H1064" s="410" t="b">
        <v>0</v>
      </c>
      <c r="I1064" s="410" t="b">
        <v>0</v>
      </c>
      <c r="K1064" s="410" t="b">
        <v>0</v>
      </c>
      <c r="L1064" s="410">
        <v>0</v>
      </c>
      <c r="M1064" s="410" t="b">
        <v>0</v>
      </c>
      <c r="N1064" s="410">
        <v>0</v>
      </c>
      <c r="O1064" s="472" t="e">
        <f t="shared" si="85"/>
        <v>#DIV/0!</v>
      </c>
      <c r="P1064" s="410">
        <f t="shared" si="89"/>
        <v>0</v>
      </c>
      <c r="Q1064" s="410" t="e">
        <f t="shared" si="86"/>
        <v>#VALUE!</v>
      </c>
      <c r="R1064" s="410">
        <v>1</v>
      </c>
      <c r="S1064" s="410" t="str">
        <f t="shared" si="87"/>
        <v>Unclassified? Y/N Out of Order?</v>
      </c>
    </row>
    <row r="1065" spans="6:19" x14ac:dyDescent="0.2">
      <c r="F1065" s="410" t="b">
        <v>0</v>
      </c>
      <c r="G1065" s="416" t="b">
        <f t="shared" si="88"/>
        <v>1</v>
      </c>
      <c r="H1065" s="410" t="b">
        <v>0</v>
      </c>
      <c r="I1065" s="410" t="b">
        <v>0</v>
      </c>
      <c r="K1065" s="410" t="b">
        <v>0</v>
      </c>
      <c r="L1065" s="410">
        <v>0</v>
      </c>
      <c r="M1065" s="410" t="b">
        <v>0</v>
      </c>
      <c r="N1065" s="410">
        <v>0</v>
      </c>
      <c r="O1065" s="472" t="e">
        <f t="shared" si="85"/>
        <v>#DIV/0!</v>
      </c>
      <c r="P1065" s="410">
        <f t="shared" si="89"/>
        <v>0</v>
      </c>
      <c r="Q1065" s="410" t="e">
        <f t="shared" si="86"/>
        <v>#VALUE!</v>
      </c>
      <c r="R1065" s="410">
        <v>1</v>
      </c>
      <c r="S1065" s="410" t="str">
        <f t="shared" si="87"/>
        <v>Unclassified? Y/N Out of Order?</v>
      </c>
    </row>
    <row r="1066" spans="6:19" x14ac:dyDescent="0.2">
      <c r="F1066" s="410" t="b">
        <v>0</v>
      </c>
      <c r="G1066" s="416" t="b">
        <f t="shared" si="88"/>
        <v>1</v>
      </c>
      <c r="H1066" s="410" t="b">
        <v>0</v>
      </c>
      <c r="I1066" s="410" t="b">
        <v>0</v>
      </c>
      <c r="K1066" s="410" t="b">
        <v>0</v>
      </c>
      <c r="L1066" s="410">
        <v>0</v>
      </c>
      <c r="M1066" s="410" t="b">
        <v>0</v>
      </c>
      <c r="N1066" s="410">
        <v>0</v>
      </c>
      <c r="O1066" s="472" t="e">
        <f t="shared" si="85"/>
        <v>#DIV/0!</v>
      </c>
      <c r="P1066" s="410">
        <f t="shared" si="89"/>
        <v>0</v>
      </c>
      <c r="Q1066" s="410" t="e">
        <f t="shared" si="86"/>
        <v>#VALUE!</v>
      </c>
      <c r="R1066" s="410">
        <v>1</v>
      </c>
      <c r="S1066" s="410" t="str">
        <f t="shared" si="87"/>
        <v>Unclassified? Y/N Out of Order?</v>
      </c>
    </row>
    <row r="1067" spans="6:19" x14ac:dyDescent="0.2">
      <c r="F1067" s="410" t="b">
        <v>0</v>
      </c>
      <c r="G1067" s="416" t="b">
        <f t="shared" si="88"/>
        <v>1</v>
      </c>
      <c r="H1067" s="410" t="b">
        <v>0</v>
      </c>
      <c r="I1067" s="410" t="b">
        <v>0</v>
      </c>
      <c r="K1067" s="410" t="b">
        <v>0</v>
      </c>
      <c r="L1067" s="410">
        <v>0</v>
      </c>
      <c r="M1067" s="410" t="b">
        <v>0</v>
      </c>
      <c r="N1067" s="410">
        <v>0</v>
      </c>
      <c r="O1067" s="472" t="e">
        <f t="shared" si="85"/>
        <v>#DIV/0!</v>
      </c>
      <c r="P1067" s="410">
        <f t="shared" si="89"/>
        <v>0</v>
      </c>
      <c r="Q1067" s="410" t="e">
        <f t="shared" si="86"/>
        <v>#VALUE!</v>
      </c>
      <c r="R1067" s="410">
        <v>1</v>
      </c>
      <c r="S1067" s="410" t="str">
        <f t="shared" si="87"/>
        <v>Unclassified? Y/N Out of Order?</v>
      </c>
    </row>
    <row r="1068" spans="6:19" x14ac:dyDescent="0.2">
      <c r="F1068" s="410" t="b">
        <v>0</v>
      </c>
      <c r="G1068" s="416" t="b">
        <f t="shared" si="88"/>
        <v>1</v>
      </c>
      <c r="H1068" s="410" t="b">
        <v>0</v>
      </c>
      <c r="I1068" s="410" t="b">
        <v>0</v>
      </c>
      <c r="K1068" s="410" t="b">
        <v>0</v>
      </c>
      <c r="L1068" s="410">
        <v>0</v>
      </c>
      <c r="M1068" s="410" t="b">
        <v>0</v>
      </c>
      <c r="N1068" s="410">
        <v>0</v>
      </c>
      <c r="O1068" s="472" t="e">
        <f t="shared" si="85"/>
        <v>#DIV/0!</v>
      </c>
      <c r="P1068" s="410">
        <f t="shared" si="89"/>
        <v>0</v>
      </c>
      <c r="Q1068" s="410" t="e">
        <f t="shared" si="86"/>
        <v>#VALUE!</v>
      </c>
      <c r="R1068" s="410">
        <v>1</v>
      </c>
      <c r="S1068" s="410" t="str">
        <f t="shared" si="87"/>
        <v>Unclassified? Y/N Out of Order?</v>
      </c>
    </row>
    <row r="1069" spans="6:19" x14ac:dyDescent="0.2">
      <c r="F1069" s="410" t="b">
        <v>0</v>
      </c>
      <c r="G1069" s="416" t="b">
        <f t="shared" si="88"/>
        <v>1</v>
      </c>
      <c r="H1069" s="410" t="b">
        <v>0</v>
      </c>
      <c r="I1069" s="410" t="b">
        <v>0</v>
      </c>
      <c r="K1069" s="410" t="b">
        <v>0</v>
      </c>
      <c r="L1069" s="410">
        <v>0</v>
      </c>
      <c r="M1069" s="410" t="b">
        <v>0</v>
      </c>
      <c r="N1069" s="410">
        <v>0</v>
      </c>
      <c r="O1069" s="472" t="e">
        <f t="shared" si="85"/>
        <v>#DIV/0!</v>
      </c>
      <c r="P1069" s="410">
        <f t="shared" si="89"/>
        <v>0</v>
      </c>
      <c r="Q1069" s="410" t="e">
        <f t="shared" si="86"/>
        <v>#VALUE!</v>
      </c>
      <c r="R1069" s="410">
        <v>1</v>
      </c>
      <c r="S1069" s="410" t="str">
        <f t="shared" si="87"/>
        <v>Unclassified? Y/N Out of Order?</v>
      </c>
    </row>
    <row r="1070" spans="6:19" x14ac:dyDescent="0.2">
      <c r="F1070" s="410" t="b">
        <v>0</v>
      </c>
      <c r="G1070" s="416" t="b">
        <f t="shared" si="88"/>
        <v>1</v>
      </c>
      <c r="H1070" s="410" t="b">
        <v>0</v>
      </c>
      <c r="I1070" s="410" t="b">
        <v>0</v>
      </c>
      <c r="K1070" s="410" t="b">
        <v>0</v>
      </c>
      <c r="L1070" s="410">
        <v>0</v>
      </c>
      <c r="M1070" s="410" t="b">
        <v>0</v>
      </c>
      <c r="N1070" s="410">
        <v>0</v>
      </c>
      <c r="O1070" s="472" t="e">
        <f t="shared" si="85"/>
        <v>#DIV/0!</v>
      </c>
      <c r="P1070" s="410">
        <f t="shared" si="89"/>
        <v>0</v>
      </c>
      <c r="Q1070" s="410" t="e">
        <f t="shared" si="86"/>
        <v>#VALUE!</v>
      </c>
      <c r="R1070" s="410">
        <v>1</v>
      </c>
      <c r="S1070" s="410" t="str">
        <f t="shared" si="87"/>
        <v>Unclassified? Y/N Out of Order?</v>
      </c>
    </row>
    <row r="1071" spans="6:19" x14ac:dyDescent="0.2">
      <c r="F1071" s="410" t="b">
        <v>0</v>
      </c>
      <c r="G1071" s="416" t="b">
        <f t="shared" si="88"/>
        <v>1</v>
      </c>
      <c r="H1071" s="410" t="b">
        <v>0</v>
      </c>
      <c r="I1071" s="410" t="b">
        <v>0</v>
      </c>
      <c r="K1071" s="410" t="b">
        <v>0</v>
      </c>
      <c r="L1071" s="410">
        <v>0</v>
      </c>
      <c r="M1071" s="410" t="b">
        <v>0</v>
      </c>
      <c r="N1071" s="410">
        <v>0</v>
      </c>
      <c r="O1071" s="472" t="e">
        <f t="shared" si="85"/>
        <v>#DIV/0!</v>
      </c>
      <c r="P1071" s="410">
        <f t="shared" si="89"/>
        <v>0</v>
      </c>
      <c r="Q1071" s="410" t="e">
        <f t="shared" si="86"/>
        <v>#VALUE!</v>
      </c>
      <c r="R1071" s="410">
        <v>1</v>
      </c>
      <c r="S1071" s="410" t="str">
        <f t="shared" si="87"/>
        <v>Unclassified? Y/N Out of Order?</v>
      </c>
    </row>
    <row r="1072" spans="6:19" x14ac:dyDescent="0.2">
      <c r="F1072" s="410" t="b">
        <v>0</v>
      </c>
      <c r="G1072" s="416" t="b">
        <f t="shared" si="88"/>
        <v>1</v>
      </c>
      <c r="H1072" s="410" t="b">
        <v>0</v>
      </c>
      <c r="I1072" s="410" t="b">
        <v>0</v>
      </c>
      <c r="K1072" s="410" t="b">
        <v>0</v>
      </c>
      <c r="L1072" s="410">
        <v>0</v>
      </c>
      <c r="M1072" s="410" t="b">
        <v>0</v>
      </c>
      <c r="N1072" s="410">
        <v>0</v>
      </c>
      <c r="O1072" s="472" t="e">
        <f t="shared" si="85"/>
        <v>#DIV/0!</v>
      </c>
      <c r="P1072" s="410">
        <f t="shared" si="89"/>
        <v>0</v>
      </c>
      <c r="Q1072" s="410" t="e">
        <f t="shared" si="86"/>
        <v>#VALUE!</v>
      </c>
      <c r="R1072" s="410">
        <v>1</v>
      </c>
      <c r="S1072" s="410" t="str">
        <f t="shared" si="87"/>
        <v>Unclassified? Y/N Out of Order?</v>
      </c>
    </row>
    <row r="1073" spans="6:19" x14ac:dyDescent="0.2">
      <c r="F1073" s="410" t="b">
        <v>0</v>
      </c>
      <c r="G1073" s="416" t="b">
        <f t="shared" si="88"/>
        <v>1</v>
      </c>
      <c r="H1073" s="410" t="b">
        <v>0</v>
      </c>
      <c r="I1073" s="410" t="b">
        <v>0</v>
      </c>
      <c r="K1073" s="410" t="b">
        <v>0</v>
      </c>
      <c r="L1073" s="410">
        <v>0</v>
      </c>
      <c r="M1073" s="410" t="b">
        <v>0</v>
      </c>
      <c r="N1073" s="410">
        <v>0</v>
      </c>
      <c r="O1073" s="472" t="e">
        <f t="shared" si="85"/>
        <v>#DIV/0!</v>
      </c>
      <c r="P1073" s="410">
        <f t="shared" si="89"/>
        <v>0</v>
      </c>
      <c r="Q1073" s="410" t="e">
        <f t="shared" si="86"/>
        <v>#VALUE!</v>
      </c>
      <c r="R1073" s="410">
        <v>1</v>
      </c>
      <c r="S1073" s="410" t="str">
        <f t="shared" si="87"/>
        <v>Unclassified? Y/N Out of Order?</v>
      </c>
    </row>
    <row r="1074" spans="6:19" x14ac:dyDescent="0.2">
      <c r="F1074" s="410" t="b">
        <v>0</v>
      </c>
      <c r="G1074" s="416" t="b">
        <f t="shared" si="88"/>
        <v>1</v>
      </c>
      <c r="H1074" s="410" t="b">
        <v>0</v>
      </c>
      <c r="I1074" s="410" t="b">
        <v>0</v>
      </c>
      <c r="K1074" s="410" t="b">
        <v>0</v>
      </c>
      <c r="L1074" s="410">
        <v>0</v>
      </c>
      <c r="M1074" s="410" t="b">
        <v>0</v>
      </c>
      <c r="N1074" s="410">
        <v>0</v>
      </c>
      <c r="O1074" s="472" t="e">
        <f t="shared" si="85"/>
        <v>#DIV/0!</v>
      </c>
      <c r="P1074" s="410">
        <f t="shared" si="89"/>
        <v>0</v>
      </c>
      <c r="Q1074" s="410" t="e">
        <f t="shared" si="86"/>
        <v>#VALUE!</v>
      </c>
      <c r="R1074" s="410">
        <v>1</v>
      </c>
      <c r="S1074" s="410" t="str">
        <f t="shared" si="87"/>
        <v>Unclassified? Y/N Out of Order?</v>
      </c>
    </row>
    <row r="1075" spans="6:19" x14ac:dyDescent="0.2">
      <c r="F1075" s="410" t="b">
        <v>0</v>
      </c>
      <c r="G1075" s="416" t="b">
        <f t="shared" si="88"/>
        <v>1</v>
      </c>
      <c r="H1075" s="410" t="b">
        <v>0</v>
      </c>
      <c r="I1075" s="410" t="b">
        <v>0</v>
      </c>
      <c r="K1075" s="410" t="b">
        <v>0</v>
      </c>
      <c r="L1075" s="410">
        <v>0</v>
      </c>
      <c r="M1075" s="410" t="b">
        <v>0</v>
      </c>
      <c r="N1075" s="410">
        <v>0</v>
      </c>
      <c r="O1075" s="472" t="e">
        <f t="shared" si="85"/>
        <v>#DIV/0!</v>
      </c>
      <c r="P1075" s="410">
        <f t="shared" si="89"/>
        <v>0</v>
      </c>
      <c r="Q1075" s="410" t="e">
        <f t="shared" si="86"/>
        <v>#VALUE!</v>
      </c>
      <c r="R1075" s="410">
        <v>1</v>
      </c>
      <c r="S1075" s="410" t="str">
        <f t="shared" si="87"/>
        <v>Unclassified? Y/N Out of Order?</v>
      </c>
    </row>
    <row r="1076" spans="6:19" x14ac:dyDescent="0.2">
      <c r="F1076" s="410" t="b">
        <v>0</v>
      </c>
      <c r="G1076" s="416" t="b">
        <f t="shared" si="88"/>
        <v>1</v>
      </c>
      <c r="H1076" s="410" t="b">
        <v>0</v>
      </c>
      <c r="I1076" s="410" t="b">
        <v>0</v>
      </c>
      <c r="K1076" s="410" t="b">
        <v>0</v>
      </c>
      <c r="L1076" s="410">
        <v>0</v>
      </c>
      <c r="M1076" s="410" t="b">
        <v>0</v>
      </c>
      <c r="N1076" s="410">
        <v>0</v>
      </c>
      <c r="O1076" s="472" t="e">
        <f t="shared" si="85"/>
        <v>#DIV/0!</v>
      </c>
      <c r="P1076" s="410">
        <f t="shared" si="89"/>
        <v>0</v>
      </c>
      <c r="Q1076" s="410" t="e">
        <f t="shared" si="86"/>
        <v>#VALUE!</v>
      </c>
      <c r="R1076" s="410">
        <v>1</v>
      </c>
      <c r="S1076" s="410" t="str">
        <f t="shared" si="87"/>
        <v>Unclassified? Y/N Out of Order?</v>
      </c>
    </row>
    <row r="1077" spans="6:19" x14ac:dyDescent="0.2">
      <c r="F1077" s="410" t="b">
        <v>0</v>
      </c>
      <c r="G1077" s="416" t="b">
        <f t="shared" si="88"/>
        <v>1</v>
      </c>
      <c r="H1077" s="410" t="b">
        <v>0</v>
      </c>
      <c r="I1077" s="410" t="b">
        <v>0</v>
      </c>
      <c r="K1077" s="410" t="b">
        <v>0</v>
      </c>
      <c r="L1077" s="410">
        <v>0</v>
      </c>
      <c r="M1077" s="410" t="b">
        <v>0</v>
      </c>
      <c r="N1077" s="410">
        <v>0</v>
      </c>
      <c r="O1077" s="472" t="e">
        <f t="shared" si="85"/>
        <v>#DIV/0!</v>
      </c>
      <c r="P1077" s="410">
        <f t="shared" si="89"/>
        <v>0</v>
      </c>
      <c r="Q1077" s="410" t="e">
        <f t="shared" si="86"/>
        <v>#VALUE!</v>
      </c>
      <c r="R1077" s="410">
        <v>1</v>
      </c>
      <c r="S1077" s="410" t="str">
        <f t="shared" si="87"/>
        <v>Unclassified? Y/N Out of Order?</v>
      </c>
    </row>
    <row r="1078" spans="6:19" x14ac:dyDescent="0.2">
      <c r="F1078" s="410" t="b">
        <v>0</v>
      </c>
      <c r="G1078" s="416" t="b">
        <f t="shared" si="88"/>
        <v>1</v>
      </c>
      <c r="H1078" s="410" t="b">
        <v>0</v>
      </c>
      <c r="I1078" s="410" t="b">
        <v>0</v>
      </c>
      <c r="K1078" s="410" t="b">
        <v>0</v>
      </c>
      <c r="L1078" s="410">
        <v>0</v>
      </c>
      <c r="M1078" s="410" t="b">
        <v>0</v>
      </c>
      <c r="N1078" s="410">
        <v>0</v>
      </c>
      <c r="O1078" s="472" t="e">
        <f t="shared" si="85"/>
        <v>#DIV/0!</v>
      </c>
      <c r="P1078" s="410">
        <f t="shared" si="89"/>
        <v>0</v>
      </c>
      <c r="Q1078" s="410" t="e">
        <f t="shared" si="86"/>
        <v>#VALUE!</v>
      </c>
      <c r="R1078" s="410">
        <v>1</v>
      </c>
      <c r="S1078" s="410" t="str">
        <f t="shared" si="87"/>
        <v>Unclassified? Y/N Out of Order?</v>
      </c>
    </row>
    <row r="1079" spans="6:19" x14ac:dyDescent="0.2">
      <c r="F1079" s="410" t="b">
        <v>0</v>
      </c>
      <c r="G1079" s="416" t="b">
        <f t="shared" si="88"/>
        <v>1</v>
      </c>
      <c r="H1079" s="410" t="b">
        <v>0</v>
      </c>
      <c r="I1079" s="410" t="b">
        <v>0</v>
      </c>
      <c r="K1079" s="410" t="b">
        <v>0</v>
      </c>
      <c r="L1079" s="410">
        <v>0</v>
      </c>
      <c r="M1079" s="410" t="b">
        <v>0</v>
      </c>
      <c r="N1079" s="410">
        <v>0</v>
      </c>
      <c r="O1079" s="472" t="e">
        <f t="shared" si="85"/>
        <v>#DIV/0!</v>
      </c>
      <c r="P1079" s="410">
        <f t="shared" si="89"/>
        <v>0</v>
      </c>
      <c r="Q1079" s="410" t="e">
        <f t="shared" si="86"/>
        <v>#VALUE!</v>
      </c>
      <c r="R1079" s="410">
        <v>1</v>
      </c>
      <c r="S1079" s="410" t="str">
        <f t="shared" si="87"/>
        <v>Unclassified? Y/N Out of Order?</v>
      </c>
    </row>
    <row r="1080" spans="6:19" x14ac:dyDescent="0.2">
      <c r="F1080" s="410" t="b">
        <v>0</v>
      </c>
      <c r="G1080" s="416" t="b">
        <f t="shared" si="88"/>
        <v>1</v>
      </c>
      <c r="H1080" s="410" t="b">
        <v>0</v>
      </c>
      <c r="I1080" s="410" t="b">
        <v>0</v>
      </c>
      <c r="K1080" s="410" t="b">
        <v>0</v>
      </c>
      <c r="L1080" s="410">
        <v>0</v>
      </c>
      <c r="M1080" s="410" t="b">
        <v>0</v>
      </c>
      <c r="N1080" s="410">
        <v>0</v>
      </c>
      <c r="O1080" s="472" t="e">
        <f t="shared" si="85"/>
        <v>#DIV/0!</v>
      </c>
      <c r="P1080" s="410">
        <f t="shared" si="89"/>
        <v>0</v>
      </c>
      <c r="Q1080" s="410" t="e">
        <f t="shared" si="86"/>
        <v>#VALUE!</v>
      </c>
      <c r="R1080" s="410">
        <v>1</v>
      </c>
      <c r="S1080" s="410" t="str">
        <f t="shared" si="87"/>
        <v>Unclassified? Y/N Out of Order?</v>
      </c>
    </row>
    <row r="1081" spans="6:19" x14ac:dyDescent="0.2">
      <c r="F1081" s="410" t="b">
        <v>0</v>
      </c>
      <c r="G1081" s="416" t="b">
        <f t="shared" si="88"/>
        <v>1</v>
      </c>
      <c r="H1081" s="410" t="b">
        <v>0</v>
      </c>
      <c r="I1081" s="410" t="b">
        <v>0</v>
      </c>
      <c r="K1081" s="410" t="b">
        <v>0</v>
      </c>
      <c r="L1081" s="410">
        <v>0</v>
      </c>
      <c r="M1081" s="410" t="b">
        <v>0</v>
      </c>
      <c r="N1081" s="410">
        <v>0</v>
      </c>
      <c r="O1081" s="472" t="e">
        <f t="shared" si="85"/>
        <v>#DIV/0!</v>
      </c>
      <c r="P1081" s="410">
        <f t="shared" si="89"/>
        <v>0</v>
      </c>
      <c r="Q1081" s="410" t="e">
        <f t="shared" si="86"/>
        <v>#VALUE!</v>
      </c>
      <c r="R1081" s="410">
        <v>1</v>
      </c>
      <c r="S1081" s="410" t="str">
        <f t="shared" si="87"/>
        <v>Unclassified? Y/N Out of Order?</v>
      </c>
    </row>
    <row r="1082" spans="6:19" x14ac:dyDescent="0.2">
      <c r="F1082" s="410" t="b">
        <v>0</v>
      </c>
      <c r="G1082" s="416" t="b">
        <f t="shared" si="88"/>
        <v>1</v>
      </c>
      <c r="H1082" s="410" t="b">
        <v>0</v>
      </c>
      <c r="I1082" s="410" t="b">
        <v>0</v>
      </c>
      <c r="K1082" s="410" t="b">
        <v>0</v>
      </c>
      <c r="L1082" s="410">
        <v>0</v>
      </c>
      <c r="M1082" s="410" t="b">
        <v>0</v>
      </c>
      <c r="N1082" s="410">
        <v>0</v>
      </c>
      <c r="O1082" s="472" t="e">
        <f t="shared" si="85"/>
        <v>#DIV/0!</v>
      </c>
      <c r="P1082" s="410">
        <f t="shared" si="89"/>
        <v>0</v>
      </c>
      <c r="Q1082" s="410" t="e">
        <f t="shared" si="86"/>
        <v>#VALUE!</v>
      </c>
      <c r="R1082" s="410">
        <v>1</v>
      </c>
      <c r="S1082" s="410" t="str">
        <f t="shared" si="87"/>
        <v>Unclassified? Y/N Out of Order?</v>
      </c>
    </row>
    <row r="1083" spans="6:19" x14ac:dyDescent="0.2">
      <c r="F1083" s="410" t="b">
        <v>0</v>
      </c>
      <c r="G1083" s="416" t="b">
        <f t="shared" si="88"/>
        <v>1</v>
      </c>
      <c r="H1083" s="410" t="b">
        <v>0</v>
      </c>
      <c r="I1083" s="410" t="b">
        <v>0</v>
      </c>
      <c r="K1083" s="410" t="b">
        <v>0</v>
      </c>
      <c r="L1083" s="410">
        <v>0</v>
      </c>
      <c r="M1083" s="410" t="b">
        <v>0</v>
      </c>
      <c r="N1083" s="410">
        <v>0</v>
      </c>
      <c r="O1083" s="472" t="e">
        <f t="shared" si="85"/>
        <v>#DIV/0!</v>
      </c>
      <c r="P1083" s="410">
        <f t="shared" si="89"/>
        <v>0</v>
      </c>
      <c r="Q1083" s="410" t="e">
        <f t="shared" si="86"/>
        <v>#VALUE!</v>
      </c>
      <c r="R1083" s="410">
        <v>1</v>
      </c>
      <c r="S1083" s="410" t="str">
        <f t="shared" si="87"/>
        <v>Unclassified? Y/N Out of Order?</v>
      </c>
    </row>
    <row r="1084" spans="6:19" x14ac:dyDescent="0.2">
      <c r="F1084" s="410" t="b">
        <v>0</v>
      </c>
      <c r="G1084" s="416" t="b">
        <f t="shared" si="88"/>
        <v>1</v>
      </c>
      <c r="H1084" s="410" t="b">
        <v>0</v>
      </c>
      <c r="I1084" s="410" t="b">
        <v>0</v>
      </c>
      <c r="K1084" s="410" t="b">
        <v>0</v>
      </c>
      <c r="L1084" s="410">
        <v>0</v>
      </c>
      <c r="M1084" s="410" t="b">
        <v>0</v>
      </c>
      <c r="N1084" s="410">
        <v>0</v>
      </c>
      <c r="O1084" s="472" t="e">
        <f t="shared" si="85"/>
        <v>#DIV/0!</v>
      </c>
      <c r="P1084" s="410">
        <f t="shared" si="89"/>
        <v>0</v>
      </c>
      <c r="Q1084" s="410" t="e">
        <f t="shared" si="86"/>
        <v>#VALUE!</v>
      </c>
      <c r="R1084" s="410">
        <v>1</v>
      </c>
      <c r="S1084" s="410" t="str">
        <f t="shared" si="87"/>
        <v>Unclassified? Y/N Out of Order?</v>
      </c>
    </row>
    <row r="1085" spans="6:19" x14ac:dyDescent="0.2">
      <c r="F1085" s="410" t="b">
        <v>0</v>
      </c>
      <c r="G1085" s="416" t="b">
        <f t="shared" si="88"/>
        <v>1</v>
      </c>
      <c r="H1085" s="410" t="b">
        <v>0</v>
      </c>
      <c r="I1085" s="410" t="b">
        <v>0</v>
      </c>
      <c r="K1085" s="410" t="b">
        <v>0</v>
      </c>
      <c r="L1085" s="410">
        <v>0</v>
      </c>
      <c r="M1085" s="410" t="b">
        <v>0</v>
      </c>
      <c r="N1085" s="410">
        <v>0</v>
      </c>
      <c r="O1085" s="472" t="e">
        <f t="shared" si="85"/>
        <v>#DIV/0!</v>
      </c>
      <c r="P1085" s="410">
        <f t="shared" si="89"/>
        <v>0</v>
      </c>
      <c r="Q1085" s="410" t="e">
        <f t="shared" si="86"/>
        <v>#VALUE!</v>
      </c>
      <c r="R1085" s="410">
        <v>1</v>
      </c>
      <c r="S1085" s="410" t="str">
        <f t="shared" si="87"/>
        <v>Unclassified? Y/N Out of Order?</v>
      </c>
    </row>
    <row r="1086" spans="6:19" x14ac:dyDescent="0.2">
      <c r="F1086" s="410" t="b">
        <v>0</v>
      </c>
      <c r="G1086" s="416" t="b">
        <f t="shared" si="88"/>
        <v>1</v>
      </c>
      <c r="H1086" s="410" t="b">
        <v>0</v>
      </c>
      <c r="I1086" s="410" t="b">
        <v>0</v>
      </c>
      <c r="K1086" s="410" t="b">
        <v>0</v>
      </c>
      <c r="L1086" s="410">
        <v>0</v>
      </c>
      <c r="M1086" s="410" t="b">
        <v>0</v>
      </c>
      <c r="N1086" s="410">
        <v>0</v>
      </c>
      <c r="O1086" s="472" t="e">
        <f t="shared" si="85"/>
        <v>#DIV/0!</v>
      </c>
      <c r="P1086" s="410">
        <f t="shared" si="89"/>
        <v>0</v>
      </c>
      <c r="Q1086" s="410" t="e">
        <f t="shared" si="86"/>
        <v>#VALUE!</v>
      </c>
      <c r="R1086" s="410">
        <v>1</v>
      </c>
      <c r="S1086" s="410" t="str">
        <f t="shared" si="87"/>
        <v>Unclassified? Y/N Out of Order?</v>
      </c>
    </row>
    <row r="1087" spans="6:19" x14ac:dyDescent="0.2">
      <c r="F1087" s="410" t="b">
        <v>0</v>
      </c>
      <c r="G1087" s="416" t="b">
        <f t="shared" si="88"/>
        <v>1</v>
      </c>
      <c r="H1087" s="410" t="b">
        <v>0</v>
      </c>
      <c r="I1087" s="410" t="b">
        <v>0</v>
      </c>
      <c r="K1087" s="410" t="b">
        <v>0</v>
      </c>
      <c r="L1087" s="410">
        <v>0</v>
      </c>
      <c r="M1087" s="410" t="b">
        <v>0</v>
      </c>
      <c r="N1087" s="410">
        <v>0</v>
      </c>
      <c r="O1087" s="472" t="e">
        <f t="shared" si="85"/>
        <v>#DIV/0!</v>
      </c>
      <c r="P1087" s="410">
        <f t="shared" si="89"/>
        <v>0</v>
      </c>
      <c r="Q1087" s="410" t="e">
        <f t="shared" si="86"/>
        <v>#VALUE!</v>
      </c>
      <c r="R1087" s="410">
        <v>1</v>
      </c>
      <c r="S1087" s="410" t="str">
        <f t="shared" si="87"/>
        <v>Unclassified? Y/N Out of Order?</v>
      </c>
    </row>
    <row r="1088" spans="6:19" x14ac:dyDescent="0.2">
      <c r="F1088" s="410" t="b">
        <v>0</v>
      </c>
      <c r="G1088" s="416" t="b">
        <f t="shared" si="88"/>
        <v>1</v>
      </c>
      <c r="H1088" s="410" t="b">
        <v>0</v>
      </c>
      <c r="I1088" s="410" t="b">
        <v>0</v>
      </c>
      <c r="K1088" s="410" t="b">
        <v>0</v>
      </c>
      <c r="L1088" s="410">
        <v>0</v>
      </c>
      <c r="M1088" s="410" t="b">
        <v>0</v>
      </c>
      <c r="N1088" s="410">
        <v>0</v>
      </c>
      <c r="O1088" s="472" t="e">
        <f t="shared" si="85"/>
        <v>#DIV/0!</v>
      </c>
      <c r="P1088" s="410">
        <f t="shared" si="89"/>
        <v>0</v>
      </c>
      <c r="Q1088" s="410" t="e">
        <f t="shared" si="86"/>
        <v>#VALUE!</v>
      </c>
      <c r="R1088" s="410">
        <v>1</v>
      </c>
      <c r="S1088" s="410" t="str">
        <f t="shared" si="87"/>
        <v>Unclassified? Y/N Out of Order?</v>
      </c>
    </row>
    <row r="1089" spans="6:19" x14ac:dyDescent="0.2">
      <c r="F1089" s="410" t="b">
        <v>0</v>
      </c>
      <c r="G1089" s="416" t="b">
        <f t="shared" si="88"/>
        <v>1</v>
      </c>
      <c r="H1089" s="410" t="b">
        <v>0</v>
      </c>
      <c r="I1089" s="410" t="b">
        <v>0</v>
      </c>
      <c r="K1089" s="410" t="b">
        <v>0</v>
      </c>
      <c r="L1089" s="410">
        <v>0</v>
      </c>
      <c r="M1089" s="410" t="b">
        <v>0</v>
      </c>
      <c r="N1089" s="410">
        <v>0</v>
      </c>
      <c r="O1089" s="472" t="e">
        <f t="shared" si="85"/>
        <v>#DIV/0!</v>
      </c>
      <c r="P1089" s="410">
        <f t="shared" si="89"/>
        <v>0</v>
      </c>
      <c r="Q1089" s="410" t="e">
        <f t="shared" si="86"/>
        <v>#VALUE!</v>
      </c>
      <c r="R1089" s="410">
        <v>1</v>
      </c>
      <c r="S1089" s="410" t="str">
        <f t="shared" si="87"/>
        <v>Unclassified? Y/N Out of Order?</v>
      </c>
    </row>
    <row r="1090" spans="6:19" x14ac:dyDescent="0.2">
      <c r="F1090" s="410" t="b">
        <v>0</v>
      </c>
      <c r="G1090" s="416" t="b">
        <f t="shared" si="88"/>
        <v>1</v>
      </c>
      <c r="H1090" s="410" t="b">
        <v>0</v>
      </c>
      <c r="I1090" s="410" t="b">
        <v>0</v>
      </c>
      <c r="K1090" s="410" t="b">
        <v>0</v>
      </c>
      <c r="L1090" s="410">
        <v>0</v>
      </c>
      <c r="M1090" s="410" t="b">
        <v>0</v>
      </c>
      <c r="N1090" s="410">
        <v>0</v>
      </c>
      <c r="O1090" s="472" t="e">
        <f t="shared" si="85"/>
        <v>#DIV/0!</v>
      </c>
      <c r="P1090" s="410">
        <f t="shared" si="89"/>
        <v>0</v>
      </c>
      <c r="Q1090" s="410" t="e">
        <f t="shared" si="86"/>
        <v>#VALUE!</v>
      </c>
      <c r="R1090" s="410">
        <v>1</v>
      </c>
      <c r="S1090" s="410" t="str">
        <f t="shared" si="87"/>
        <v>Unclassified? Y/N Out of Order?</v>
      </c>
    </row>
    <row r="1091" spans="6:19" x14ac:dyDescent="0.2">
      <c r="F1091" s="410" t="b">
        <v>0</v>
      </c>
      <c r="G1091" s="416" t="b">
        <f t="shared" si="88"/>
        <v>1</v>
      </c>
      <c r="H1091" s="410" t="b">
        <v>0</v>
      </c>
      <c r="I1091" s="410" t="b">
        <v>0</v>
      </c>
      <c r="K1091" s="410" t="b">
        <v>0</v>
      </c>
      <c r="L1091" s="410">
        <v>0</v>
      </c>
      <c r="M1091" s="410" t="b">
        <v>0</v>
      </c>
      <c r="N1091" s="410">
        <v>0</v>
      </c>
      <c r="O1091" s="472" t="e">
        <f t="shared" si="85"/>
        <v>#DIV/0!</v>
      </c>
      <c r="P1091" s="410">
        <f t="shared" si="89"/>
        <v>0</v>
      </c>
      <c r="Q1091" s="410" t="e">
        <f t="shared" si="86"/>
        <v>#VALUE!</v>
      </c>
      <c r="R1091" s="410">
        <v>1</v>
      </c>
      <c r="S1091" s="410" t="str">
        <f t="shared" si="87"/>
        <v>Unclassified? Y/N Out of Order?</v>
      </c>
    </row>
    <row r="1092" spans="6:19" x14ac:dyDescent="0.2">
      <c r="F1092" s="410" t="b">
        <v>0</v>
      </c>
      <c r="G1092" s="416" t="b">
        <f t="shared" si="88"/>
        <v>1</v>
      </c>
      <c r="H1092" s="410" t="b">
        <v>0</v>
      </c>
      <c r="I1092" s="410" t="b">
        <v>0</v>
      </c>
      <c r="K1092" s="410" t="b">
        <v>0</v>
      </c>
      <c r="L1092" s="410">
        <v>0</v>
      </c>
      <c r="M1092" s="410" t="b">
        <v>0</v>
      </c>
      <c r="N1092" s="410">
        <v>0</v>
      </c>
      <c r="O1092" s="472" t="e">
        <f t="shared" si="85"/>
        <v>#DIV/0!</v>
      </c>
      <c r="P1092" s="410">
        <f t="shared" si="89"/>
        <v>0</v>
      </c>
      <c r="Q1092" s="410" t="e">
        <f t="shared" si="86"/>
        <v>#VALUE!</v>
      </c>
      <c r="R1092" s="410">
        <v>1</v>
      </c>
      <c r="S1092" s="410" t="str">
        <f t="shared" si="87"/>
        <v>Unclassified? Y/N Out of Order?</v>
      </c>
    </row>
    <row r="1093" spans="6:19" x14ac:dyDescent="0.2">
      <c r="F1093" s="410" t="b">
        <v>0</v>
      </c>
      <c r="G1093" s="416" t="b">
        <f t="shared" si="88"/>
        <v>1</v>
      </c>
      <c r="H1093" s="410" t="b">
        <v>0</v>
      </c>
      <c r="I1093" s="410" t="b">
        <v>0</v>
      </c>
      <c r="K1093" s="410" t="b">
        <v>0</v>
      </c>
      <c r="L1093" s="410">
        <v>0</v>
      </c>
      <c r="M1093" s="410" t="b">
        <v>0</v>
      </c>
      <c r="N1093" s="410">
        <v>0</v>
      </c>
      <c r="O1093" s="472" t="e">
        <f t="shared" si="85"/>
        <v>#DIV/0!</v>
      </c>
      <c r="P1093" s="410">
        <f t="shared" si="89"/>
        <v>0</v>
      </c>
      <c r="Q1093" s="410" t="e">
        <f t="shared" si="86"/>
        <v>#VALUE!</v>
      </c>
      <c r="R1093" s="410">
        <v>1</v>
      </c>
      <c r="S1093" s="410" t="str">
        <f t="shared" si="87"/>
        <v>Unclassified? Y/N Out of Order?</v>
      </c>
    </row>
    <row r="1094" spans="6:19" x14ac:dyDescent="0.2">
      <c r="F1094" s="410" t="b">
        <v>0</v>
      </c>
      <c r="G1094" s="416" t="b">
        <f t="shared" si="88"/>
        <v>1</v>
      </c>
      <c r="H1094" s="410" t="b">
        <v>0</v>
      </c>
      <c r="I1094" s="410" t="b">
        <v>0</v>
      </c>
      <c r="K1094" s="410" t="b">
        <v>0</v>
      </c>
      <c r="L1094" s="410">
        <v>0</v>
      </c>
      <c r="M1094" s="410" t="b">
        <v>0</v>
      </c>
      <c r="N1094" s="410">
        <v>0</v>
      </c>
      <c r="O1094" s="472" t="e">
        <f t="shared" si="85"/>
        <v>#DIV/0!</v>
      </c>
      <c r="P1094" s="410">
        <f t="shared" si="89"/>
        <v>0</v>
      </c>
      <c r="Q1094" s="410" t="e">
        <f t="shared" si="86"/>
        <v>#VALUE!</v>
      </c>
      <c r="R1094" s="410">
        <v>1</v>
      </c>
      <c r="S1094" s="410" t="str">
        <f t="shared" si="87"/>
        <v>Unclassified? Y/N Out of Order?</v>
      </c>
    </row>
    <row r="1095" spans="6:19" x14ac:dyDescent="0.2">
      <c r="F1095" s="410" t="b">
        <v>0</v>
      </c>
      <c r="G1095" s="416" t="b">
        <f t="shared" si="88"/>
        <v>1</v>
      </c>
      <c r="H1095" s="410" t="b">
        <v>0</v>
      </c>
      <c r="I1095" s="410" t="b">
        <v>0</v>
      </c>
      <c r="K1095" s="410" t="b">
        <v>0</v>
      </c>
      <c r="L1095" s="410">
        <v>0</v>
      </c>
      <c r="M1095" s="410" t="b">
        <v>0</v>
      </c>
      <c r="N1095" s="410">
        <v>0</v>
      </c>
      <c r="O1095" s="472" t="e">
        <f t="shared" si="85"/>
        <v>#DIV/0!</v>
      </c>
      <c r="P1095" s="410">
        <f t="shared" si="89"/>
        <v>0</v>
      </c>
      <c r="Q1095" s="410" t="e">
        <f t="shared" si="86"/>
        <v>#VALUE!</v>
      </c>
      <c r="R1095" s="410">
        <v>1</v>
      </c>
      <c r="S1095" s="410" t="str">
        <f t="shared" si="87"/>
        <v>Unclassified? Y/N Out of Order?</v>
      </c>
    </row>
    <row r="1096" spans="6:19" x14ac:dyDescent="0.2">
      <c r="F1096" s="410" t="b">
        <v>0</v>
      </c>
      <c r="G1096" s="416" t="b">
        <f t="shared" si="88"/>
        <v>1</v>
      </c>
      <c r="H1096" s="410" t="b">
        <v>0</v>
      </c>
      <c r="I1096" s="410" t="b">
        <v>0</v>
      </c>
      <c r="K1096" s="410" t="b">
        <v>0</v>
      </c>
      <c r="L1096" s="410">
        <v>0</v>
      </c>
      <c r="M1096" s="410" t="b">
        <v>0</v>
      </c>
      <c r="N1096" s="410">
        <v>0</v>
      </c>
      <c r="O1096" s="472" t="e">
        <f t="shared" si="85"/>
        <v>#DIV/0!</v>
      </c>
      <c r="P1096" s="410">
        <f t="shared" si="89"/>
        <v>0</v>
      </c>
      <c r="Q1096" s="410" t="e">
        <f t="shared" si="86"/>
        <v>#VALUE!</v>
      </c>
      <c r="R1096" s="410">
        <v>1</v>
      </c>
      <c r="S1096" s="410" t="str">
        <f t="shared" si="87"/>
        <v>Unclassified? Y/N Out of Order?</v>
      </c>
    </row>
    <row r="1097" spans="6:19" x14ac:dyDescent="0.2">
      <c r="F1097" s="410" t="b">
        <v>0</v>
      </c>
      <c r="G1097" s="416" t="b">
        <f t="shared" si="88"/>
        <v>1</v>
      </c>
      <c r="H1097" s="410" t="b">
        <v>0</v>
      </c>
      <c r="I1097" s="410" t="b">
        <v>0</v>
      </c>
      <c r="K1097" s="410" t="b">
        <v>0</v>
      </c>
      <c r="L1097" s="410">
        <v>0</v>
      </c>
      <c r="M1097" s="410" t="b">
        <v>0</v>
      </c>
      <c r="N1097" s="410">
        <v>0</v>
      </c>
      <c r="O1097" s="472" t="e">
        <f t="shared" si="85"/>
        <v>#DIV/0!</v>
      </c>
      <c r="P1097" s="410">
        <f t="shared" si="89"/>
        <v>0</v>
      </c>
      <c r="Q1097" s="410" t="e">
        <f t="shared" si="86"/>
        <v>#VALUE!</v>
      </c>
      <c r="R1097" s="410">
        <v>1</v>
      </c>
      <c r="S1097" s="410" t="str">
        <f t="shared" si="87"/>
        <v>Unclassified? Y/N Out of Order?</v>
      </c>
    </row>
    <row r="1098" spans="6:19" x14ac:dyDescent="0.2">
      <c r="F1098" s="410" t="b">
        <v>0</v>
      </c>
      <c r="G1098" s="416" t="b">
        <f t="shared" si="88"/>
        <v>1</v>
      </c>
      <c r="H1098" s="410" t="b">
        <v>0</v>
      </c>
      <c r="I1098" s="410" t="b">
        <v>0</v>
      </c>
      <c r="K1098" s="410" t="b">
        <v>0</v>
      </c>
      <c r="L1098" s="410">
        <v>0</v>
      </c>
      <c r="M1098" s="410" t="b">
        <v>0</v>
      </c>
      <c r="N1098" s="410">
        <v>0</v>
      </c>
      <c r="O1098" s="472" t="e">
        <f t="shared" ref="O1098:O1161" si="90">SUM(IF(I1098 = 1, 1, 0) * J1098, IF(K1098 = 1, 1, 0) * L1098, IF(M1098 = 1, 1, 0) * N1098) / P1098</f>
        <v>#DIV/0!</v>
      </c>
      <c r="P1098" s="410">
        <f t="shared" si="89"/>
        <v>0</v>
      </c>
      <c r="Q1098" s="410" t="e">
        <f t="shared" ref="Q1098:Q1161" si="91">SUM(IF(I1098 = 1, 1, 0) * J1098, IF(K1098 = 1, 1, 0) * L1098, IF(M1098 = 1, 1, 0) * N1098) + " / " + P1098</f>
        <v>#VALUE!</v>
      </c>
      <c r="R1098" s="410">
        <v>1</v>
      </c>
      <c r="S1098" s="410" t="str">
        <f t="shared" ref="S1098:S1161" si="92">IF(AND(G1098= 1, H1098 = 0, I1098= 0, K1098= 0, M1098= 0), "1. Not Yet Tested", IF(AND(G1098= 0, H1098 = 1, I1098= 0, K1098= 0, M1098= 0), "2. Ready for Testing", IF(AND(G1098= 0, H1098 = 1, I1098= 1, K1098= 0, M1098= 0), "3. Test/Task Complete", IF(AND(G1098= 0, H1098 = 1, I1098= 1, K1098= 1, M1098= 0), "4. Sheet Complete &amp; Uploaded to Svr.", IF(AND(G1098= 0, H1098 = 1, I1098= 1, K1098= 1, M1098= 1), "5. Sheet Ready for Report", "Unclassified? Y/N Out of Order?")))))</f>
        <v>Unclassified? Y/N Out of Order?</v>
      </c>
    </row>
    <row r="1099" spans="6:19" x14ac:dyDescent="0.2">
      <c r="F1099" s="410" t="b">
        <v>0</v>
      </c>
      <c r="G1099" s="416" t="b">
        <f t="shared" ref="G1099:G1162" si="93">NOT(H1099)</f>
        <v>1</v>
      </c>
      <c r="H1099" s="410" t="b">
        <v>0</v>
      </c>
      <c r="I1099" s="410" t="b">
        <v>0</v>
      </c>
      <c r="K1099" s="410" t="b">
        <v>0</v>
      </c>
      <c r="L1099" s="410">
        <v>0</v>
      </c>
      <c r="M1099" s="410" t="b">
        <v>0</v>
      </c>
      <c r="N1099" s="410">
        <v>0</v>
      </c>
      <c r="O1099" s="472" t="e">
        <f t="shared" si="90"/>
        <v>#DIV/0!</v>
      </c>
      <c r="P1099" s="410">
        <f t="shared" si="89"/>
        <v>0</v>
      </c>
      <c r="Q1099" s="410" t="e">
        <f t="shared" si="91"/>
        <v>#VALUE!</v>
      </c>
      <c r="R1099" s="410">
        <v>1</v>
      </c>
      <c r="S1099" s="410" t="str">
        <f t="shared" si="92"/>
        <v>Unclassified? Y/N Out of Order?</v>
      </c>
    </row>
    <row r="1100" spans="6:19" x14ac:dyDescent="0.2">
      <c r="F1100" s="410" t="b">
        <v>0</v>
      </c>
      <c r="G1100" s="416" t="b">
        <f t="shared" si="93"/>
        <v>1</v>
      </c>
      <c r="H1100" s="410" t="b">
        <v>0</v>
      </c>
      <c r="I1100" s="410" t="b">
        <v>0</v>
      </c>
      <c r="K1100" s="410" t="b">
        <v>0</v>
      </c>
      <c r="L1100" s="410">
        <v>0</v>
      </c>
      <c r="M1100" s="410" t="b">
        <v>0</v>
      </c>
      <c r="N1100" s="410">
        <v>0</v>
      </c>
      <c r="O1100" s="472" t="e">
        <f t="shared" si="90"/>
        <v>#DIV/0!</v>
      </c>
      <c r="P1100" s="410">
        <f t="shared" si="89"/>
        <v>0</v>
      </c>
      <c r="Q1100" s="410" t="e">
        <f t="shared" si="91"/>
        <v>#VALUE!</v>
      </c>
      <c r="R1100" s="410">
        <v>1</v>
      </c>
      <c r="S1100" s="410" t="str">
        <f t="shared" si="92"/>
        <v>Unclassified? Y/N Out of Order?</v>
      </c>
    </row>
    <row r="1101" spans="6:19" x14ac:dyDescent="0.2">
      <c r="F1101" s="410" t="b">
        <v>0</v>
      </c>
      <c r="G1101" s="416" t="b">
        <f t="shared" si="93"/>
        <v>1</v>
      </c>
      <c r="H1101" s="410" t="b">
        <v>0</v>
      </c>
      <c r="I1101" s="410" t="b">
        <v>0</v>
      </c>
      <c r="K1101" s="410" t="b">
        <v>0</v>
      </c>
      <c r="L1101" s="410">
        <v>0</v>
      </c>
      <c r="M1101" s="410" t="b">
        <v>0</v>
      </c>
      <c r="N1101" s="410">
        <v>0</v>
      </c>
      <c r="O1101" s="472" t="e">
        <f t="shared" si="90"/>
        <v>#DIV/0!</v>
      </c>
      <c r="P1101" s="410">
        <f t="shared" ref="P1101:P1164" si="94">SUM(J1101, L1101, N1101)</f>
        <v>0</v>
      </c>
      <c r="Q1101" s="410" t="e">
        <f t="shared" si="91"/>
        <v>#VALUE!</v>
      </c>
      <c r="R1101" s="410">
        <v>1</v>
      </c>
      <c r="S1101" s="410" t="str">
        <f t="shared" si="92"/>
        <v>Unclassified? Y/N Out of Order?</v>
      </c>
    </row>
    <row r="1102" spans="6:19" x14ac:dyDescent="0.2">
      <c r="F1102" s="410" t="b">
        <v>0</v>
      </c>
      <c r="G1102" s="416" t="b">
        <f t="shared" si="93"/>
        <v>1</v>
      </c>
      <c r="H1102" s="410" t="b">
        <v>0</v>
      </c>
      <c r="I1102" s="410" t="b">
        <v>0</v>
      </c>
      <c r="K1102" s="410" t="b">
        <v>0</v>
      </c>
      <c r="L1102" s="410">
        <v>0</v>
      </c>
      <c r="M1102" s="410" t="b">
        <v>0</v>
      </c>
      <c r="N1102" s="410">
        <v>0</v>
      </c>
      <c r="O1102" s="472" t="e">
        <f t="shared" si="90"/>
        <v>#DIV/0!</v>
      </c>
      <c r="P1102" s="410">
        <f t="shared" si="94"/>
        <v>0</v>
      </c>
      <c r="Q1102" s="410" t="e">
        <f t="shared" si="91"/>
        <v>#VALUE!</v>
      </c>
      <c r="R1102" s="410">
        <v>1</v>
      </c>
      <c r="S1102" s="410" t="str">
        <f t="shared" si="92"/>
        <v>Unclassified? Y/N Out of Order?</v>
      </c>
    </row>
    <row r="1103" spans="6:19" x14ac:dyDescent="0.2">
      <c r="F1103" s="410" t="b">
        <v>0</v>
      </c>
      <c r="G1103" s="416" t="b">
        <f t="shared" si="93"/>
        <v>1</v>
      </c>
      <c r="H1103" s="410" t="b">
        <v>0</v>
      </c>
      <c r="I1103" s="410" t="b">
        <v>0</v>
      </c>
      <c r="K1103" s="410" t="b">
        <v>0</v>
      </c>
      <c r="L1103" s="410">
        <v>0</v>
      </c>
      <c r="M1103" s="410" t="b">
        <v>0</v>
      </c>
      <c r="N1103" s="410">
        <v>0</v>
      </c>
      <c r="O1103" s="472" t="e">
        <f t="shared" si="90"/>
        <v>#DIV/0!</v>
      </c>
      <c r="P1103" s="410">
        <f t="shared" si="94"/>
        <v>0</v>
      </c>
      <c r="Q1103" s="410" t="e">
        <f t="shared" si="91"/>
        <v>#VALUE!</v>
      </c>
      <c r="R1103" s="410">
        <v>1</v>
      </c>
      <c r="S1103" s="410" t="str">
        <f t="shared" si="92"/>
        <v>Unclassified? Y/N Out of Order?</v>
      </c>
    </row>
    <row r="1104" spans="6:19" x14ac:dyDescent="0.2">
      <c r="F1104" s="410" t="b">
        <v>0</v>
      </c>
      <c r="G1104" s="416" t="b">
        <f t="shared" si="93"/>
        <v>1</v>
      </c>
      <c r="H1104" s="410" t="b">
        <v>0</v>
      </c>
      <c r="I1104" s="410" t="b">
        <v>0</v>
      </c>
      <c r="K1104" s="410" t="b">
        <v>0</v>
      </c>
      <c r="L1104" s="410">
        <v>0</v>
      </c>
      <c r="M1104" s="410" t="b">
        <v>0</v>
      </c>
      <c r="N1104" s="410">
        <v>0</v>
      </c>
      <c r="O1104" s="472" t="e">
        <f t="shared" si="90"/>
        <v>#DIV/0!</v>
      </c>
      <c r="P1104" s="410">
        <f t="shared" si="94"/>
        <v>0</v>
      </c>
      <c r="Q1104" s="410" t="e">
        <f t="shared" si="91"/>
        <v>#VALUE!</v>
      </c>
      <c r="R1104" s="410">
        <v>1</v>
      </c>
      <c r="S1104" s="410" t="str">
        <f t="shared" si="92"/>
        <v>Unclassified? Y/N Out of Order?</v>
      </c>
    </row>
    <row r="1105" spans="6:19" x14ac:dyDescent="0.2">
      <c r="F1105" s="410" t="b">
        <v>0</v>
      </c>
      <c r="G1105" s="416" t="b">
        <f t="shared" si="93"/>
        <v>1</v>
      </c>
      <c r="H1105" s="410" t="b">
        <v>0</v>
      </c>
      <c r="I1105" s="410" t="b">
        <v>0</v>
      </c>
      <c r="K1105" s="410" t="b">
        <v>0</v>
      </c>
      <c r="L1105" s="410">
        <v>0</v>
      </c>
      <c r="M1105" s="410" t="b">
        <v>0</v>
      </c>
      <c r="N1105" s="410">
        <v>0</v>
      </c>
      <c r="O1105" s="472" t="e">
        <f t="shared" si="90"/>
        <v>#DIV/0!</v>
      </c>
      <c r="P1105" s="410">
        <f t="shared" si="94"/>
        <v>0</v>
      </c>
      <c r="Q1105" s="410" t="e">
        <f t="shared" si="91"/>
        <v>#VALUE!</v>
      </c>
      <c r="R1105" s="410">
        <v>1</v>
      </c>
      <c r="S1105" s="410" t="str">
        <f t="shared" si="92"/>
        <v>Unclassified? Y/N Out of Order?</v>
      </c>
    </row>
    <row r="1106" spans="6:19" x14ac:dyDescent="0.2">
      <c r="F1106" s="410" t="b">
        <v>0</v>
      </c>
      <c r="G1106" s="416" t="b">
        <f t="shared" si="93"/>
        <v>1</v>
      </c>
      <c r="H1106" s="410" t="b">
        <v>0</v>
      </c>
      <c r="I1106" s="410" t="b">
        <v>0</v>
      </c>
      <c r="K1106" s="410" t="b">
        <v>0</v>
      </c>
      <c r="L1106" s="410">
        <v>0</v>
      </c>
      <c r="M1106" s="410" t="b">
        <v>0</v>
      </c>
      <c r="N1106" s="410">
        <v>0</v>
      </c>
      <c r="O1106" s="472" t="e">
        <f t="shared" si="90"/>
        <v>#DIV/0!</v>
      </c>
      <c r="P1106" s="410">
        <f t="shared" si="94"/>
        <v>0</v>
      </c>
      <c r="Q1106" s="410" t="e">
        <f t="shared" si="91"/>
        <v>#VALUE!</v>
      </c>
      <c r="R1106" s="410">
        <v>1</v>
      </c>
      <c r="S1106" s="410" t="str">
        <f t="shared" si="92"/>
        <v>Unclassified? Y/N Out of Order?</v>
      </c>
    </row>
    <row r="1107" spans="6:19" x14ac:dyDescent="0.2">
      <c r="F1107" s="410" t="b">
        <v>0</v>
      </c>
      <c r="G1107" s="416" t="b">
        <f t="shared" si="93"/>
        <v>1</v>
      </c>
      <c r="H1107" s="410" t="b">
        <v>0</v>
      </c>
      <c r="I1107" s="410" t="b">
        <v>0</v>
      </c>
      <c r="K1107" s="410" t="b">
        <v>0</v>
      </c>
      <c r="L1107" s="410">
        <v>0</v>
      </c>
      <c r="M1107" s="410" t="b">
        <v>0</v>
      </c>
      <c r="N1107" s="410">
        <v>0</v>
      </c>
      <c r="O1107" s="472" t="e">
        <f t="shared" si="90"/>
        <v>#DIV/0!</v>
      </c>
      <c r="P1107" s="410">
        <f t="shared" si="94"/>
        <v>0</v>
      </c>
      <c r="Q1107" s="410" t="e">
        <f t="shared" si="91"/>
        <v>#VALUE!</v>
      </c>
      <c r="R1107" s="410">
        <v>1</v>
      </c>
      <c r="S1107" s="410" t="str">
        <f t="shared" si="92"/>
        <v>Unclassified? Y/N Out of Order?</v>
      </c>
    </row>
    <row r="1108" spans="6:19" x14ac:dyDescent="0.2">
      <c r="F1108" s="410" t="b">
        <v>0</v>
      </c>
      <c r="G1108" s="416" t="b">
        <f t="shared" si="93"/>
        <v>1</v>
      </c>
      <c r="H1108" s="410" t="b">
        <v>0</v>
      </c>
      <c r="I1108" s="410" t="b">
        <v>0</v>
      </c>
      <c r="K1108" s="410" t="b">
        <v>0</v>
      </c>
      <c r="L1108" s="410">
        <v>0</v>
      </c>
      <c r="M1108" s="410" t="b">
        <v>0</v>
      </c>
      <c r="N1108" s="410">
        <v>0</v>
      </c>
      <c r="O1108" s="472" t="e">
        <f t="shared" si="90"/>
        <v>#DIV/0!</v>
      </c>
      <c r="P1108" s="410">
        <f t="shared" si="94"/>
        <v>0</v>
      </c>
      <c r="Q1108" s="410" t="e">
        <f t="shared" si="91"/>
        <v>#VALUE!</v>
      </c>
      <c r="R1108" s="410">
        <v>1</v>
      </c>
      <c r="S1108" s="410" t="str">
        <f t="shared" si="92"/>
        <v>Unclassified? Y/N Out of Order?</v>
      </c>
    </row>
    <row r="1109" spans="6:19" x14ac:dyDescent="0.2">
      <c r="F1109" s="410" t="b">
        <v>0</v>
      </c>
      <c r="G1109" s="416" t="b">
        <f t="shared" si="93"/>
        <v>1</v>
      </c>
      <c r="H1109" s="410" t="b">
        <v>0</v>
      </c>
      <c r="I1109" s="410" t="b">
        <v>0</v>
      </c>
      <c r="K1109" s="410" t="b">
        <v>0</v>
      </c>
      <c r="L1109" s="410">
        <v>0</v>
      </c>
      <c r="M1109" s="410" t="b">
        <v>0</v>
      </c>
      <c r="N1109" s="410">
        <v>0</v>
      </c>
      <c r="O1109" s="472" t="e">
        <f t="shared" si="90"/>
        <v>#DIV/0!</v>
      </c>
      <c r="P1109" s="410">
        <f t="shared" si="94"/>
        <v>0</v>
      </c>
      <c r="Q1109" s="410" t="e">
        <f t="shared" si="91"/>
        <v>#VALUE!</v>
      </c>
      <c r="R1109" s="410">
        <v>1</v>
      </c>
      <c r="S1109" s="410" t="str">
        <f t="shared" si="92"/>
        <v>Unclassified? Y/N Out of Order?</v>
      </c>
    </row>
    <row r="1110" spans="6:19" x14ac:dyDescent="0.2">
      <c r="F1110" s="410" t="b">
        <v>0</v>
      </c>
      <c r="G1110" s="416" t="b">
        <f t="shared" si="93"/>
        <v>1</v>
      </c>
      <c r="H1110" s="410" t="b">
        <v>0</v>
      </c>
      <c r="I1110" s="410" t="b">
        <v>0</v>
      </c>
      <c r="K1110" s="410" t="b">
        <v>0</v>
      </c>
      <c r="L1110" s="410">
        <v>0</v>
      </c>
      <c r="M1110" s="410" t="b">
        <v>0</v>
      </c>
      <c r="N1110" s="410">
        <v>0</v>
      </c>
      <c r="O1110" s="472" t="e">
        <f t="shared" si="90"/>
        <v>#DIV/0!</v>
      </c>
      <c r="P1110" s="410">
        <f t="shared" si="94"/>
        <v>0</v>
      </c>
      <c r="Q1110" s="410" t="e">
        <f t="shared" si="91"/>
        <v>#VALUE!</v>
      </c>
      <c r="R1110" s="410">
        <v>1</v>
      </c>
      <c r="S1110" s="410" t="str">
        <f t="shared" si="92"/>
        <v>Unclassified? Y/N Out of Order?</v>
      </c>
    </row>
    <row r="1111" spans="6:19" x14ac:dyDescent="0.2">
      <c r="F1111" s="410" t="b">
        <v>0</v>
      </c>
      <c r="G1111" s="416" t="b">
        <f t="shared" si="93"/>
        <v>1</v>
      </c>
      <c r="H1111" s="410" t="b">
        <v>0</v>
      </c>
      <c r="I1111" s="410" t="b">
        <v>0</v>
      </c>
      <c r="K1111" s="410" t="b">
        <v>0</v>
      </c>
      <c r="L1111" s="410">
        <v>0</v>
      </c>
      <c r="M1111" s="410" t="b">
        <v>0</v>
      </c>
      <c r="N1111" s="410">
        <v>0</v>
      </c>
      <c r="O1111" s="472" t="e">
        <f t="shared" si="90"/>
        <v>#DIV/0!</v>
      </c>
      <c r="P1111" s="410">
        <f t="shared" si="94"/>
        <v>0</v>
      </c>
      <c r="Q1111" s="410" t="e">
        <f t="shared" si="91"/>
        <v>#VALUE!</v>
      </c>
      <c r="R1111" s="410">
        <v>1</v>
      </c>
      <c r="S1111" s="410" t="str">
        <f t="shared" si="92"/>
        <v>Unclassified? Y/N Out of Order?</v>
      </c>
    </row>
    <row r="1112" spans="6:19" x14ac:dyDescent="0.2">
      <c r="F1112" s="410" t="b">
        <v>0</v>
      </c>
      <c r="G1112" s="416" t="b">
        <f t="shared" si="93"/>
        <v>1</v>
      </c>
      <c r="H1112" s="410" t="b">
        <v>0</v>
      </c>
      <c r="I1112" s="410" t="b">
        <v>0</v>
      </c>
      <c r="K1112" s="410" t="b">
        <v>0</v>
      </c>
      <c r="L1112" s="410">
        <v>0</v>
      </c>
      <c r="M1112" s="410" t="b">
        <v>0</v>
      </c>
      <c r="N1112" s="410">
        <v>0</v>
      </c>
      <c r="O1112" s="472" t="e">
        <f t="shared" si="90"/>
        <v>#DIV/0!</v>
      </c>
      <c r="P1112" s="410">
        <f t="shared" si="94"/>
        <v>0</v>
      </c>
      <c r="Q1112" s="410" t="e">
        <f t="shared" si="91"/>
        <v>#VALUE!</v>
      </c>
      <c r="R1112" s="410">
        <v>1</v>
      </c>
      <c r="S1112" s="410" t="str">
        <f t="shared" si="92"/>
        <v>Unclassified? Y/N Out of Order?</v>
      </c>
    </row>
    <row r="1113" spans="6:19" x14ac:dyDescent="0.2">
      <c r="F1113" s="410" t="b">
        <v>0</v>
      </c>
      <c r="G1113" s="416" t="b">
        <f t="shared" si="93"/>
        <v>1</v>
      </c>
      <c r="H1113" s="410" t="b">
        <v>0</v>
      </c>
      <c r="I1113" s="410" t="b">
        <v>0</v>
      </c>
      <c r="K1113" s="410" t="b">
        <v>0</v>
      </c>
      <c r="L1113" s="410">
        <v>0</v>
      </c>
      <c r="M1113" s="410" t="b">
        <v>0</v>
      </c>
      <c r="N1113" s="410">
        <v>0</v>
      </c>
      <c r="O1113" s="472" t="e">
        <f t="shared" si="90"/>
        <v>#DIV/0!</v>
      </c>
      <c r="P1113" s="410">
        <f t="shared" si="94"/>
        <v>0</v>
      </c>
      <c r="Q1113" s="410" t="e">
        <f t="shared" si="91"/>
        <v>#VALUE!</v>
      </c>
      <c r="R1113" s="410">
        <v>1</v>
      </c>
      <c r="S1113" s="410" t="str">
        <f t="shared" si="92"/>
        <v>Unclassified? Y/N Out of Order?</v>
      </c>
    </row>
    <row r="1114" spans="6:19" x14ac:dyDescent="0.2">
      <c r="F1114" s="410" t="b">
        <v>0</v>
      </c>
      <c r="G1114" s="416" t="b">
        <f t="shared" si="93"/>
        <v>1</v>
      </c>
      <c r="H1114" s="410" t="b">
        <v>0</v>
      </c>
      <c r="I1114" s="410" t="b">
        <v>0</v>
      </c>
      <c r="K1114" s="410" t="b">
        <v>0</v>
      </c>
      <c r="L1114" s="410">
        <v>0</v>
      </c>
      <c r="M1114" s="410" t="b">
        <v>0</v>
      </c>
      <c r="N1114" s="410">
        <v>0</v>
      </c>
      <c r="O1114" s="472" t="e">
        <f t="shared" si="90"/>
        <v>#DIV/0!</v>
      </c>
      <c r="P1114" s="410">
        <f t="shared" si="94"/>
        <v>0</v>
      </c>
      <c r="Q1114" s="410" t="e">
        <f t="shared" si="91"/>
        <v>#VALUE!</v>
      </c>
      <c r="R1114" s="410">
        <v>1</v>
      </c>
      <c r="S1114" s="410" t="str">
        <f t="shared" si="92"/>
        <v>Unclassified? Y/N Out of Order?</v>
      </c>
    </row>
    <row r="1115" spans="6:19" x14ac:dyDescent="0.2">
      <c r="F1115" s="410" t="b">
        <v>0</v>
      </c>
      <c r="G1115" s="416" t="b">
        <f t="shared" si="93"/>
        <v>1</v>
      </c>
      <c r="H1115" s="410" t="b">
        <v>0</v>
      </c>
      <c r="I1115" s="410" t="b">
        <v>0</v>
      </c>
      <c r="K1115" s="410" t="b">
        <v>0</v>
      </c>
      <c r="L1115" s="410">
        <v>0</v>
      </c>
      <c r="M1115" s="410" t="b">
        <v>0</v>
      </c>
      <c r="N1115" s="410">
        <v>0</v>
      </c>
      <c r="O1115" s="472" t="e">
        <f t="shared" si="90"/>
        <v>#DIV/0!</v>
      </c>
      <c r="P1115" s="410">
        <f t="shared" si="94"/>
        <v>0</v>
      </c>
      <c r="Q1115" s="410" t="e">
        <f t="shared" si="91"/>
        <v>#VALUE!</v>
      </c>
      <c r="R1115" s="410">
        <v>1</v>
      </c>
      <c r="S1115" s="410" t="str">
        <f t="shared" si="92"/>
        <v>Unclassified? Y/N Out of Order?</v>
      </c>
    </row>
    <row r="1116" spans="6:19" x14ac:dyDescent="0.2">
      <c r="F1116" s="410" t="b">
        <v>0</v>
      </c>
      <c r="G1116" s="416" t="b">
        <f t="shared" si="93"/>
        <v>1</v>
      </c>
      <c r="H1116" s="410" t="b">
        <v>0</v>
      </c>
      <c r="I1116" s="410" t="b">
        <v>0</v>
      </c>
      <c r="K1116" s="410" t="b">
        <v>0</v>
      </c>
      <c r="L1116" s="410">
        <v>0</v>
      </c>
      <c r="M1116" s="410" t="b">
        <v>0</v>
      </c>
      <c r="N1116" s="410">
        <v>0</v>
      </c>
      <c r="O1116" s="472" t="e">
        <f t="shared" si="90"/>
        <v>#DIV/0!</v>
      </c>
      <c r="P1116" s="410">
        <f t="shared" si="94"/>
        <v>0</v>
      </c>
      <c r="Q1116" s="410" t="e">
        <f t="shared" si="91"/>
        <v>#VALUE!</v>
      </c>
      <c r="R1116" s="410">
        <v>1</v>
      </c>
      <c r="S1116" s="410" t="str">
        <f t="shared" si="92"/>
        <v>Unclassified? Y/N Out of Order?</v>
      </c>
    </row>
    <row r="1117" spans="6:19" x14ac:dyDescent="0.2">
      <c r="F1117" s="410" t="b">
        <v>0</v>
      </c>
      <c r="G1117" s="416" t="b">
        <f t="shared" si="93"/>
        <v>1</v>
      </c>
      <c r="H1117" s="410" t="b">
        <v>0</v>
      </c>
      <c r="I1117" s="410" t="b">
        <v>0</v>
      </c>
      <c r="K1117" s="410" t="b">
        <v>0</v>
      </c>
      <c r="L1117" s="410">
        <v>0</v>
      </c>
      <c r="M1117" s="410" t="b">
        <v>0</v>
      </c>
      <c r="N1117" s="410">
        <v>0</v>
      </c>
      <c r="O1117" s="472" t="e">
        <f t="shared" si="90"/>
        <v>#DIV/0!</v>
      </c>
      <c r="P1117" s="410">
        <f t="shared" si="94"/>
        <v>0</v>
      </c>
      <c r="Q1117" s="410" t="e">
        <f t="shared" si="91"/>
        <v>#VALUE!</v>
      </c>
      <c r="R1117" s="410">
        <v>1</v>
      </c>
      <c r="S1117" s="410" t="str">
        <f t="shared" si="92"/>
        <v>Unclassified? Y/N Out of Order?</v>
      </c>
    </row>
    <row r="1118" spans="6:19" x14ac:dyDescent="0.2">
      <c r="F1118" s="410" t="b">
        <v>0</v>
      </c>
      <c r="G1118" s="416" t="b">
        <f t="shared" si="93"/>
        <v>1</v>
      </c>
      <c r="H1118" s="410" t="b">
        <v>0</v>
      </c>
      <c r="I1118" s="410" t="b">
        <v>0</v>
      </c>
      <c r="K1118" s="410" t="b">
        <v>0</v>
      </c>
      <c r="L1118" s="410">
        <v>0</v>
      </c>
      <c r="M1118" s="410" t="b">
        <v>0</v>
      </c>
      <c r="N1118" s="410">
        <v>0</v>
      </c>
      <c r="O1118" s="472" t="e">
        <f t="shared" si="90"/>
        <v>#DIV/0!</v>
      </c>
      <c r="P1118" s="410">
        <f t="shared" si="94"/>
        <v>0</v>
      </c>
      <c r="Q1118" s="410" t="e">
        <f t="shared" si="91"/>
        <v>#VALUE!</v>
      </c>
      <c r="R1118" s="410">
        <v>1</v>
      </c>
      <c r="S1118" s="410" t="str">
        <f t="shared" si="92"/>
        <v>Unclassified? Y/N Out of Order?</v>
      </c>
    </row>
    <row r="1119" spans="6:19" x14ac:dyDescent="0.2">
      <c r="F1119" s="410" t="b">
        <v>0</v>
      </c>
      <c r="G1119" s="416" t="b">
        <f t="shared" si="93"/>
        <v>1</v>
      </c>
      <c r="H1119" s="410" t="b">
        <v>0</v>
      </c>
      <c r="I1119" s="410" t="b">
        <v>0</v>
      </c>
      <c r="K1119" s="410" t="b">
        <v>0</v>
      </c>
      <c r="L1119" s="410">
        <v>0</v>
      </c>
      <c r="M1119" s="410" t="b">
        <v>0</v>
      </c>
      <c r="N1119" s="410">
        <v>0</v>
      </c>
      <c r="O1119" s="472" t="e">
        <f t="shared" si="90"/>
        <v>#DIV/0!</v>
      </c>
      <c r="P1119" s="410">
        <f t="shared" si="94"/>
        <v>0</v>
      </c>
      <c r="Q1119" s="410" t="e">
        <f t="shared" si="91"/>
        <v>#VALUE!</v>
      </c>
      <c r="R1119" s="410">
        <v>1</v>
      </c>
      <c r="S1119" s="410" t="str">
        <f t="shared" si="92"/>
        <v>Unclassified? Y/N Out of Order?</v>
      </c>
    </row>
    <row r="1120" spans="6:19" x14ac:dyDescent="0.2">
      <c r="F1120" s="410" t="b">
        <v>0</v>
      </c>
      <c r="G1120" s="416" t="b">
        <f t="shared" si="93"/>
        <v>1</v>
      </c>
      <c r="H1120" s="410" t="b">
        <v>0</v>
      </c>
      <c r="I1120" s="410" t="b">
        <v>0</v>
      </c>
      <c r="K1120" s="410" t="b">
        <v>0</v>
      </c>
      <c r="L1120" s="410">
        <v>0</v>
      </c>
      <c r="M1120" s="410" t="b">
        <v>0</v>
      </c>
      <c r="N1120" s="410">
        <v>0</v>
      </c>
      <c r="O1120" s="472" t="e">
        <f t="shared" si="90"/>
        <v>#DIV/0!</v>
      </c>
      <c r="P1120" s="410">
        <f t="shared" si="94"/>
        <v>0</v>
      </c>
      <c r="Q1120" s="410" t="e">
        <f t="shared" si="91"/>
        <v>#VALUE!</v>
      </c>
      <c r="R1120" s="410">
        <v>1</v>
      </c>
      <c r="S1120" s="410" t="str">
        <f t="shared" si="92"/>
        <v>Unclassified? Y/N Out of Order?</v>
      </c>
    </row>
    <row r="1121" spans="6:19" x14ac:dyDescent="0.2">
      <c r="F1121" s="410" t="b">
        <v>0</v>
      </c>
      <c r="G1121" s="416" t="b">
        <f t="shared" si="93"/>
        <v>1</v>
      </c>
      <c r="H1121" s="410" t="b">
        <v>0</v>
      </c>
      <c r="I1121" s="410" t="b">
        <v>0</v>
      </c>
      <c r="K1121" s="410" t="b">
        <v>0</v>
      </c>
      <c r="L1121" s="410">
        <v>0</v>
      </c>
      <c r="M1121" s="410" t="b">
        <v>0</v>
      </c>
      <c r="N1121" s="410">
        <v>0</v>
      </c>
      <c r="O1121" s="472" t="e">
        <f t="shared" si="90"/>
        <v>#DIV/0!</v>
      </c>
      <c r="P1121" s="410">
        <f t="shared" si="94"/>
        <v>0</v>
      </c>
      <c r="Q1121" s="410" t="e">
        <f t="shared" si="91"/>
        <v>#VALUE!</v>
      </c>
      <c r="R1121" s="410">
        <v>1</v>
      </c>
      <c r="S1121" s="410" t="str">
        <f t="shared" si="92"/>
        <v>Unclassified? Y/N Out of Order?</v>
      </c>
    </row>
    <row r="1122" spans="6:19" x14ac:dyDescent="0.2">
      <c r="F1122" s="410" t="b">
        <v>0</v>
      </c>
      <c r="G1122" s="416" t="b">
        <f t="shared" si="93"/>
        <v>1</v>
      </c>
      <c r="H1122" s="410" t="b">
        <v>0</v>
      </c>
      <c r="I1122" s="410" t="b">
        <v>0</v>
      </c>
      <c r="K1122" s="410" t="b">
        <v>0</v>
      </c>
      <c r="L1122" s="410">
        <v>0</v>
      </c>
      <c r="M1122" s="410" t="b">
        <v>0</v>
      </c>
      <c r="N1122" s="410">
        <v>0</v>
      </c>
      <c r="O1122" s="472" t="e">
        <f t="shared" si="90"/>
        <v>#DIV/0!</v>
      </c>
      <c r="P1122" s="410">
        <f t="shared" si="94"/>
        <v>0</v>
      </c>
      <c r="Q1122" s="410" t="e">
        <f t="shared" si="91"/>
        <v>#VALUE!</v>
      </c>
      <c r="R1122" s="410">
        <v>1</v>
      </c>
      <c r="S1122" s="410" t="str">
        <f t="shared" si="92"/>
        <v>Unclassified? Y/N Out of Order?</v>
      </c>
    </row>
    <row r="1123" spans="6:19" x14ac:dyDescent="0.2">
      <c r="F1123" s="410" t="b">
        <v>0</v>
      </c>
      <c r="G1123" s="416" t="b">
        <f t="shared" si="93"/>
        <v>1</v>
      </c>
      <c r="H1123" s="410" t="b">
        <v>0</v>
      </c>
      <c r="I1123" s="410" t="b">
        <v>0</v>
      </c>
      <c r="K1123" s="410" t="b">
        <v>0</v>
      </c>
      <c r="L1123" s="410">
        <v>0</v>
      </c>
      <c r="M1123" s="410" t="b">
        <v>0</v>
      </c>
      <c r="N1123" s="410">
        <v>0</v>
      </c>
      <c r="O1123" s="472" t="e">
        <f t="shared" si="90"/>
        <v>#DIV/0!</v>
      </c>
      <c r="P1123" s="410">
        <f t="shared" si="94"/>
        <v>0</v>
      </c>
      <c r="Q1123" s="410" t="e">
        <f t="shared" si="91"/>
        <v>#VALUE!</v>
      </c>
      <c r="R1123" s="410">
        <v>1</v>
      </c>
      <c r="S1123" s="410" t="str">
        <f t="shared" si="92"/>
        <v>Unclassified? Y/N Out of Order?</v>
      </c>
    </row>
    <row r="1124" spans="6:19" x14ac:dyDescent="0.2">
      <c r="F1124" s="410" t="b">
        <v>0</v>
      </c>
      <c r="G1124" s="416" t="b">
        <f t="shared" si="93"/>
        <v>1</v>
      </c>
      <c r="H1124" s="410" t="b">
        <v>0</v>
      </c>
      <c r="I1124" s="410" t="b">
        <v>0</v>
      </c>
      <c r="K1124" s="410" t="b">
        <v>0</v>
      </c>
      <c r="L1124" s="410">
        <v>0</v>
      </c>
      <c r="M1124" s="410" t="b">
        <v>0</v>
      </c>
      <c r="N1124" s="410">
        <v>0</v>
      </c>
      <c r="O1124" s="472" t="e">
        <f t="shared" si="90"/>
        <v>#DIV/0!</v>
      </c>
      <c r="P1124" s="410">
        <f t="shared" si="94"/>
        <v>0</v>
      </c>
      <c r="Q1124" s="410" t="e">
        <f t="shared" si="91"/>
        <v>#VALUE!</v>
      </c>
      <c r="R1124" s="410">
        <v>1</v>
      </c>
      <c r="S1124" s="410" t="str">
        <f t="shared" si="92"/>
        <v>Unclassified? Y/N Out of Order?</v>
      </c>
    </row>
    <row r="1125" spans="6:19" x14ac:dyDescent="0.2">
      <c r="F1125" s="410" t="b">
        <v>0</v>
      </c>
      <c r="G1125" s="416" t="b">
        <f t="shared" si="93"/>
        <v>1</v>
      </c>
      <c r="H1125" s="410" t="b">
        <v>0</v>
      </c>
      <c r="I1125" s="410" t="b">
        <v>0</v>
      </c>
      <c r="K1125" s="410" t="b">
        <v>0</v>
      </c>
      <c r="L1125" s="410">
        <v>0</v>
      </c>
      <c r="M1125" s="410" t="b">
        <v>0</v>
      </c>
      <c r="N1125" s="410">
        <v>0</v>
      </c>
      <c r="O1125" s="472" t="e">
        <f t="shared" si="90"/>
        <v>#DIV/0!</v>
      </c>
      <c r="P1125" s="410">
        <f t="shared" si="94"/>
        <v>0</v>
      </c>
      <c r="Q1125" s="410" t="e">
        <f t="shared" si="91"/>
        <v>#VALUE!</v>
      </c>
      <c r="R1125" s="410">
        <v>1</v>
      </c>
      <c r="S1125" s="410" t="str">
        <f t="shared" si="92"/>
        <v>Unclassified? Y/N Out of Order?</v>
      </c>
    </row>
    <row r="1126" spans="6:19" x14ac:dyDescent="0.2">
      <c r="F1126" s="410" t="b">
        <v>0</v>
      </c>
      <c r="G1126" s="416" t="b">
        <f t="shared" si="93"/>
        <v>1</v>
      </c>
      <c r="H1126" s="410" t="b">
        <v>0</v>
      </c>
      <c r="I1126" s="410" t="b">
        <v>0</v>
      </c>
      <c r="K1126" s="410" t="b">
        <v>0</v>
      </c>
      <c r="L1126" s="410">
        <v>0</v>
      </c>
      <c r="M1126" s="410" t="b">
        <v>0</v>
      </c>
      <c r="N1126" s="410">
        <v>0</v>
      </c>
      <c r="O1126" s="472" t="e">
        <f t="shared" si="90"/>
        <v>#DIV/0!</v>
      </c>
      <c r="P1126" s="410">
        <f t="shared" si="94"/>
        <v>0</v>
      </c>
      <c r="Q1126" s="410" t="e">
        <f t="shared" si="91"/>
        <v>#VALUE!</v>
      </c>
      <c r="R1126" s="410">
        <v>1</v>
      </c>
      <c r="S1126" s="410" t="str">
        <f t="shared" si="92"/>
        <v>Unclassified? Y/N Out of Order?</v>
      </c>
    </row>
    <row r="1127" spans="6:19" x14ac:dyDescent="0.2">
      <c r="F1127" s="410" t="b">
        <v>0</v>
      </c>
      <c r="G1127" s="416" t="b">
        <f t="shared" si="93"/>
        <v>1</v>
      </c>
      <c r="H1127" s="410" t="b">
        <v>0</v>
      </c>
      <c r="I1127" s="410" t="b">
        <v>0</v>
      </c>
      <c r="K1127" s="410" t="b">
        <v>0</v>
      </c>
      <c r="L1127" s="410">
        <v>0</v>
      </c>
      <c r="M1127" s="410" t="b">
        <v>0</v>
      </c>
      <c r="N1127" s="410">
        <v>0</v>
      </c>
      <c r="O1127" s="472" t="e">
        <f t="shared" si="90"/>
        <v>#DIV/0!</v>
      </c>
      <c r="P1127" s="410">
        <f t="shared" si="94"/>
        <v>0</v>
      </c>
      <c r="Q1127" s="410" t="e">
        <f t="shared" si="91"/>
        <v>#VALUE!</v>
      </c>
      <c r="R1127" s="410">
        <v>1</v>
      </c>
      <c r="S1127" s="410" t="str">
        <f t="shared" si="92"/>
        <v>Unclassified? Y/N Out of Order?</v>
      </c>
    </row>
    <row r="1128" spans="6:19" x14ac:dyDescent="0.2">
      <c r="F1128" s="410" t="b">
        <v>0</v>
      </c>
      <c r="G1128" s="416" t="b">
        <f t="shared" si="93"/>
        <v>1</v>
      </c>
      <c r="H1128" s="410" t="b">
        <v>0</v>
      </c>
      <c r="I1128" s="410" t="b">
        <v>0</v>
      </c>
      <c r="K1128" s="410" t="b">
        <v>0</v>
      </c>
      <c r="L1128" s="410">
        <v>0</v>
      </c>
      <c r="M1128" s="410" t="b">
        <v>0</v>
      </c>
      <c r="N1128" s="410">
        <v>0</v>
      </c>
      <c r="O1128" s="472" t="e">
        <f t="shared" si="90"/>
        <v>#DIV/0!</v>
      </c>
      <c r="P1128" s="410">
        <f t="shared" si="94"/>
        <v>0</v>
      </c>
      <c r="Q1128" s="410" t="e">
        <f t="shared" si="91"/>
        <v>#VALUE!</v>
      </c>
      <c r="R1128" s="410">
        <v>1</v>
      </c>
      <c r="S1128" s="410" t="str">
        <f t="shared" si="92"/>
        <v>Unclassified? Y/N Out of Order?</v>
      </c>
    </row>
    <row r="1129" spans="6:19" x14ac:dyDescent="0.2">
      <c r="F1129" s="410" t="b">
        <v>0</v>
      </c>
      <c r="G1129" s="416" t="b">
        <f t="shared" si="93"/>
        <v>1</v>
      </c>
      <c r="H1129" s="410" t="b">
        <v>0</v>
      </c>
      <c r="I1129" s="410" t="b">
        <v>0</v>
      </c>
      <c r="K1129" s="410" t="b">
        <v>0</v>
      </c>
      <c r="L1129" s="410">
        <v>0</v>
      </c>
      <c r="M1129" s="410" t="b">
        <v>0</v>
      </c>
      <c r="N1129" s="410">
        <v>0</v>
      </c>
      <c r="O1129" s="472" t="e">
        <f t="shared" si="90"/>
        <v>#DIV/0!</v>
      </c>
      <c r="P1129" s="410">
        <f t="shared" si="94"/>
        <v>0</v>
      </c>
      <c r="Q1129" s="410" t="e">
        <f t="shared" si="91"/>
        <v>#VALUE!</v>
      </c>
      <c r="R1129" s="410">
        <v>1</v>
      </c>
      <c r="S1129" s="410" t="str">
        <f t="shared" si="92"/>
        <v>Unclassified? Y/N Out of Order?</v>
      </c>
    </row>
    <row r="1130" spans="6:19" x14ac:dyDescent="0.2">
      <c r="F1130" s="410" t="b">
        <v>0</v>
      </c>
      <c r="G1130" s="416" t="b">
        <f t="shared" si="93"/>
        <v>1</v>
      </c>
      <c r="H1130" s="410" t="b">
        <v>0</v>
      </c>
      <c r="I1130" s="410" t="b">
        <v>0</v>
      </c>
      <c r="K1130" s="410" t="b">
        <v>0</v>
      </c>
      <c r="L1130" s="410">
        <v>0</v>
      </c>
      <c r="M1130" s="410" t="b">
        <v>0</v>
      </c>
      <c r="N1130" s="410">
        <v>0</v>
      </c>
      <c r="O1130" s="472" t="e">
        <f t="shared" si="90"/>
        <v>#DIV/0!</v>
      </c>
      <c r="P1130" s="410">
        <f t="shared" si="94"/>
        <v>0</v>
      </c>
      <c r="Q1130" s="410" t="e">
        <f t="shared" si="91"/>
        <v>#VALUE!</v>
      </c>
      <c r="R1130" s="410">
        <v>1</v>
      </c>
      <c r="S1130" s="410" t="str">
        <f t="shared" si="92"/>
        <v>Unclassified? Y/N Out of Order?</v>
      </c>
    </row>
    <row r="1131" spans="6:19" x14ac:dyDescent="0.2">
      <c r="F1131" s="410" t="b">
        <v>0</v>
      </c>
      <c r="G1131" s="416" t="b">
        <f t="shared" si="93"/>
        <v>1</v>
      </c>
      <c r="H1131" s="410" t="b">
        <v>0</v>
      </c>
      <c r="I1131" s="410" t="b">
        <v>0</v>
      </c>
      <c r="K1131" s="410" t="b">
        <v>0</v>
      </c>
      <c r="L1131" s="410">
        <v>0</v>
      </c>
      <c r="M1131" s="410" t="b">
        <v>0</v>
      </c>
      <c r="N1131" s="410">
        <v>0</v>
      </c>
      <c r="O1131" s="472" t="e">
        <f t="shared" si="90"/>
        <v>#DIV/0!</v>
      </c>
      <c r="P1131" s="410">
        <f t="shared" si="94"/>
        <v>0</v>
      </c>
      <c r="Q1131" s="410" t="e">
        <f t="shared" si="91"/>
        <v>#VALUE!</v>
      </c>
      <c r="R1131" s="410">
        <v>1</v>
      </c>
      <c r="S1131" s="410" t="str">
        <f t="shared" si="92"/>
        <v>Unclassified? Y/N Out of Order?</v>
      </c>
    </row>
    <row r="1132" spans="6:19" x14ac:dyDescent="0.2">
      <c r="F1132" s="410" t="b">
        <v>0</v>
      </c>
      <c r="G1132" s="416" t="b">
        <f t="shared" si="93"/>
        <v>1</v>
      </c>
      <c r="H1132" s="410" t="b">
        <v>0</v>
      </c>
      <c r="I1132" s="410" t="b">
        <v>0</v>
      </c>
      <c r="K1132" s="410" t="b">
        <v>0</v>
      </c>
      <c r="L1132" s="410">
        <v>0</v>
      </c>
      <c r="M1132" s="410" t="b">
        <v>0</v>
      </c>
      <c r="N1132" s="410">
        <v>0</v>
      </c>
      <c r="O1132" s="472" t="e">
        <f t="shared" si="90"/>
        <v>#DIV/0!</v>
      </c>
      <c r="P1132" s="410">
        <f t="shared" si="94"/>
        <v>0</v>
      </c>
      <c r="Q1132" s="410" t="e">
        <f t="shared" si="91"/>
        <v>#VALUE!</v>
      </c>
      <c r="R1132" s="410">
        <v>1</v>
      </c>
      <c r="S1132" s="410" t="str">
        <f t="shared" si="92"/>
        <v>Unclassified? Y/N Out of Order?</v>
      </c>
    </row>
    <row r="1133" spans="6:19" x14ac:dyDescent="0.2">
      <c r="F1133" s="410" t="b">
        <v>0</v>
      </c>
      <c r="G1133" s="416" t="b">
        <f t="shared" si="93"/>
        <v>1</v>
      </c>
      <c r="H1133" s="410" t="b">
        <v>0</v>
      </c>
      <c r="I1133" s="410" t="b">
        <v>0</v>
      </c>
      <c r="K1133" s="410" t="b">
        <v>0</v>
      </c>
      <c r="L1133" s="410">
        <v>0</v>
      </c>
      <c r="M1133" s="410" t="b">
        <v>0</v>
      </c>
      <c r="N1133" s="410">
        <v>0</v>
      </c>
      <c r="O1133" s="472" t="e">
        <f t="shared" si="90"/>
        <v>#DIV/0!</v>
      </c>
      <c r="P1133" s="410">
        <f t="shared" si="94"/>
        <v>0</v>
      </c>
      <c r="Q1133" s="410" t="e">
        <f t="shared" si="91"/>
        <v>#VALUE!</v>
      </c>
      <c r="R1133" s="410">
        <v>1</v>
      </c>
      <c r="S1133" s="410" t="str">
        <f t="shared" si="92"/>
        <v>Unclassified? Y/N Out of Order?</v>
      </c>
    </row>
    <row r="1134" spans="6:19" x14ac:dyDescent="0.2">
      <c r="F1134" s="410" t="b">
        <v>0</v>
      </c>
      <c r="G1134" s="416" t="b">
        <f t="shared" si="93"/>
        <v>1</v>
      </c>
      <c r="H1134" s="410" t="b">
        <v>0</v>
      </c>
      <c r="I1134" s="410" t="b">
        <v>0</v>
      </c>
      <c r="K1134" s="410" t="b">
        <v>0</v>
      </c>
      <c r="L1134" s="410">
        <v>0</v>
      </c>
      <c r="M1134" s="410" t="b">
        <v>0</v>
      </c>
      <c r="N1134" s="410">
        <v>0</v>
      </c>
      <c r="O1134" s="472" t="e">
        <f t="shared" si="90"/>
        <v>#DIV/0!</v>
      </c>
      <c r="P1134" s="410">
        <f t="shared" si="94"/>
        <v>0</v>
      </c>
      <c r="Q1134" s="410" t="e">
        <f t="shared" si="91"/>
        <v>#VALUE!</v>
      </c>
      <c r="R1134" s="410">
        <v>1</v>
      </c>
      <c r="S1134" s="410" t="str">
        <f t="shared" si="92"/>
        <v>Unclassified? Y/N Out of Order?</v>
      </c>
    </row>
    <row r="1135" spans="6:19" x14ac:dyDescent="0.2">
      <c r="F1135" s="410" t="b">
        <v>0</v>
      </c>
      <c r="G1135" s="416" t="b">
        <f t="shared" si="93"/>
        <v>1</v>
      </c>
      <c r="H1135" s="410" t="b">
        <v>0</v>
      </c>
      <c r="I1135" s="410" t="b">
        <v>0</v>
      </c>
      <c r="K1135" s="410" t="b">
        <v>0</v>
      </c>
      <c r="L1135" s="410">
        <v>0</v>
      </c>
      <c r="M1135" s="410" t="b">
        <v>0</v>
      </c>
      <c r="N1135" s="410">
        <v>0</v>
      </c>
      <c r="O1135" s="472" t="e">
        <f t="shared" si="90"/>
        <v>#DIV/0!</v>
      </c>
      <c r="P1135" s="410">
        <f t="shared" si="94"/>
        <v>0</v>
      </c>
      <c r="Q1135" s="410" t="e">
        <f t="shared" si="91"/>
        <v>#VALUE!</v>
      </c>
      <c r="R1135" s="410">
        <v>1</v>
      </c>
      <c r="S1135" s="410" t="str">
        <f t="shared" si="92"/>
        <v>Unclassified? Y/N Out of Order?</v>
      </c>
    </row>
    <row r="1136" spans="6:19" x14ac:dyDescent="0.2">
      <c r="F1136" s="410" t="b">
        <v>0</v>
      </c>
      <c r="G1136" s="416" t="b">
        <f t="shared" si="93"/>
        <v>1</v>
      </c>
      <c r="H1136" s="410" t="b">
        <v>0</v>
      </c>
      <c r="I1136" s="410" t="b">
        <v>0</v>
      </c>
      <c r="K1136" s="410" t="b">
        <v>0</v>
      </c>
      <c r="L1136" s="410">
        <v>0</v>
      </c>
      <c r="M1136" s="410" t="b">
        <v>0</v>
      </c>
      <c r="N1136" s="410">
        <v>0</v>
      </c>
      <c r="O1136" s="472" t="e">
        <f t="shared" si="90"/>
        <v>#DIV/0!</v>
      </c>
      <c r="P1136" s="410">
        <f t="shared" si="94"/>
        <v>0</v>
      </c>
      <c r="Q1136" s="410" t="e">
        <f t="shared" si="91"/>
        <v>#VALUE!</v>
      </c>
      <c r="R1136" s="410">
        <v>1</v>
      </c>
      <c r="S1136" s="410" t="str">
        <f t="shared" si="92"/>
        <v>Unclassified? Y/N Out of Order?</v>
      </c>
    </row>
    <row r="1137" spans="6:19" x14ac:dyDescent="0.2">
      <c r="F1137" s="410" t="b">
        <v>0</v>
      </c>
      <c r="G1137" s="416" t="b">
        <f t="shared" si="93"/>
        <v>1</v>
      </c>
      <c r="H1137" s="410" t="b">
        <v>0</v>
      </c>
      <c r="I1137" s="410" t="b">
        <v>0</v>
      </c>
      <c r="K1137" s="410" t="b">
        <v>0</v>
      </c>
      <c r="L1137" s="410">
        <v>0</v>
      </c>
      <c r="M1137" s="410" t="b">
        <v>0</v>
      </c>
      <c r="N1137" s="410">
        <v>0</v>
      </c>
      <c r="O1137" s="472" t="e">
        <f t="shared" si="90"/>
        <v>#DIV/0!</v>
      </c>
      <c r="P1137" s="410">
        <f t="shared" si="94"/>
        <v>0</v>
      </c>
      <c r="Q1137" s="410" t="e">
        <f t="shared" si="91"/>
        <v>#VALUE!</v>
      </c>
      <c r="R1137" s="410">
        <v>1</v>
      </c>
      <c r="S1137" s="410" t="str">
        <f t="shared" si="92"/>
        <v>Unclassified? Y/N Out of Order?</v>
      </c>
    </row>
    <row r="1138" spans="6:19" x14ac:dyDescent="0.2">
      <c r="F1138" s="410" t="b">
        <v>0</v>
      </c>
      <c r="G1138" s="416" t="b">
        <f t="shared" si="93"/>
        <v>1</v>
      </c>
      <c r="H1138" s="410" t="b">
        <v>0</v>
      </c>
      <c r="I1138" s="410" t="b">
        <v>0</v>
      </c>
      <c r="K1138" s="410" t="b">
        <v>0</v>
      </c>
      <c r="L1138" s="410">
        <v>0</v>
      </c>
      <c r="M1138" s="410" t="b">
        <v>0</v>
      </c>
      <c r="N1138" s="410">
        <v>0</v>
      </c>
      <c r="O1138" s="472" t="e">
        <f t="shared" si="90"/>
        <v>#DIV/0!</v>
      </c>
      <c r="P1138" s="410">
        <f t="shared" si="94"/>
        <v>0</v>
      </c>
      <c r="Q1138" s="410" t="e">
        <f t="shared" si="91"/>
        <v>#VALUE!</v>
      </c>
      <c r="R1138" s="410">
        <v>1</v>
      </c>
      <c r="S1138" s="410" t="str">
        <f t="shared" si="92"/>
        <v>Unclassified? Y/N Out of Order?</v>
      </c>
    </row>
    <row r="1139" spans="6:19" x14ac:dyDescent="0.2">
      <c r="F1139" s="410" t="b">
        <v>0</v>
      </c>
      <c r="G1139" s="416" t="b">
        <f t="shared" si="93"/>
        <v>1</v>
      </c>
      <c r="H1139" s="410" t="b">
        <v>0</v>
      </c>
      <c r="I1139" s="410" t="b">
        <v>0</v>
      </c>
      <c r="K1139" s="410" t="b">
        <v>0</v>
      </c>
      <c r="L1139" s="410">
        <v>0</v>
      </c>
      <c r="M1139" s="410" t="b">
        <v>0</v>
      </c>
      <c r="N1139" s="410">
        <v>0</v>
      </c>
      <c r="O1139" s="472" t="e">
        <f t="shared" si="90"/>
        <v>#DIV/0!</v>
      </c>
      <c r="P1139" s="410">
        <f t="shared" si="94"/>
        <v>0</v>
      </c>
      <c r="Q1139" s="410" t="e">
        <f t="shared" si="91"/>
        <v>#VALUE!</v>
      </c>
      <c r="R1139" s="410">
        <v>1</v>
      </c>
      <c r="S1139" s="410" t="str">
        <f t="shared" si="92"/>
        <v>Unclassified? Y/N Out of Order?</v>
      </c>
    </row>
    <row r="1140" spans="6:19" x14ac:dyDescent="0.2">
      <c r="F1140" s="410" t="b">
        <v>0</v>
      </c>
      <c r="G1140" s="416" t="b">
        <f t="shared" si="93"/>
        <v>1</v>
      </c>
      <c r="H1140" s="410" t="b">
        <v>0</v>
      </c>
      <c r="I1140" s="410" t="b">
        <v>0</v>
      </c>
      <c r="K1140" s="410" t="b">
        <v>0</v>
      </c>
      <c r="L1140" s="410">
        <v>0</v>
      </c>
      <c r="M1140" s="410" t="b">
        <v>0</v>
      </c>
      <c r="N1140" s="410">
        <v>0</v>
      </c>
      <c r="O1140" s="472" t="e">
        <f t="shared" si="90"/>
        <v>#DIV/0!</v>
      </c>
      <c r="P1140" s="410">
        <f t="shared" si="94"/>
        <v>0</v>
      </c>
      <c r="Q1140" s="410" t="e">
        <f t="shared" si="91"/>
        <v>#VALUE!</v>
      </c>
      <c r="R1140" s="410">
        <v>1</v>
      </c>
      <c r="S1140" s="410" t="str">
        <f t="shared" si="92"/>
        <v>Unclassified? Y/N Out of Order?</v>
      </c>
    </row>
    <row r="1141" spans="6:19" x14ac:dyDescent="0.2">
      <c r="F1141" s="410" t="b">
        <v>0</v>
      </c>
      <c r="G1141" s="416" t="b">
        <f t="shared" si="93"/>
        <v>1</v>
      </c>
      <c r="H1141" s="410" t="b">
        <v>0</v>
      </c>
      <c r="I1141" s="410" t="b">
        <v>0</v>
      </c>
      <c r="K1141" s="410" t="b">
        <v>0</v>
      </c>
      <c r="L1141" s="410">
        <v>0</v>
      </c>
      <c r="M1141" s="410" t="b">
        <v>0</v>
      </c>
      <c r="N1141" s="410">
        <v>0</v>
      </c>
      <c r="O1141" s="472" t="e">
        <f t="shared" si="90"/>
        <v>#DIV/0!</v>
      </c>
      <c r="P1141" s="410">
        <f t="shared" si="94"/>
        <v>0</v>
      </c>
      <c r="Q1141" s="410" t="e">
        <f t="shared" si="91"/>
        <v>#VALUE!</v>
      </c>
      <c r="R1141" s="410">
        <v>1</v>
      </c>
      <c r="S1141" s="410" t="str">
        <f t="shared" si="92"/>
        <v>Unclassified? Y/N Out of Order?</v>
      </c>
    </row>
    <row r="1142" spans="6:19" x14ac:dyDescent="0.2">
      <c r="F1142" s="410" t="b">
        <v>0</v>
      </c>
      <c r="G1142" s="416" t="b">
        <f t="shared" si="93"/>
        <v>1</v>
      </c>
      <c r="H1142" s="410" t="b">
        <v>0</v>
      </c>
      <c r="I1142" s="410" t="b">
        <v>0</v>
      </c>
      <c r="K1142" s="410" t="b">
        <v>0</v>
      </c>
      <c r="L1142" s="410">
        <v>0</v>
      </c>
      <c r="M1142" s="410" t="b">
        <v>0</v>
      </c>
      <c r="N1142" s="410">
        <v>0</v>
      </c>
      <c r="O1142" s="472" t="e">
        <f t="shared" si="90"/>
        <v>#DIV/0!</v>
      </c>
      <c r="P1142" s="410">
        <f t="shared" si="94"/>
        <v>0</v>
      </c>
      <c r="Q1142" s="410" t="e">
        <f t="shared" si="91"/>
        <v>#VALUE!</v>
      </c>
      <c r="R1142" s="410">
        <v>1</v>
      </c>
      <c r="S1142" s="410" t="str">
        <f t="shared" si="92"/>
        <v>Unclassified? Y/N Out of Order?</v>
      </c>
    </row>
    <row r="1143" spans="6:19" x14ac:dyDescent="0.2">
      <c r="F1143" s="410" t="b">
        <v>0</v>
      </c>
      <c r="G1143" s="416" t="b">
        <f t="shared" si="93"/>
        <v>1</v>
      </c>
      <c r="H1143" s="410" t="b">
        <v>0</v>
      </c>
      <c r="I1143" s="410" t="b">
        <v>0</v>
      </c>
      <c r="K1143" s="410" t="b">
        <v>0</v>
      </c>
      <c r="L1143" s="410">
        <v>0</v>
      </c>
      <c r="M1143" s="410" t="b">
        <v>0</v>
      </c>
      <c r="N1143" s="410">
        <v>0</v>
      </c>
      <c r="O1143" s="472" t="e">
        <f t="shared" si="90"/>
        <v>#DIV/0!</v>
      </c>
      <c r="P1143" s="410">
        <f t="shared" si="94"/>
        <v>0</v>
      </c>
      <c r="Q1143" s="410" t="e">
        <f t="shared" si="91"/>
        <v>#VALUE!</v>
      </c>
      <c r="R1143" s="410">
        <v>1</v>
      </c>
      <c r="S1143" s="410" t="str">
        <f t="shared" si="92"/>
        <v>Unclassified? Y/N Out of Order?</v>
      </c>
    </row>
    <row r="1144" spans="6:19" x14ac:dyDescent="0.2">
      <c r="F1144" s="410" t="b">
        <v>0</v>
      </c>
      <c r="G1144" s="416" t="b">
        <f t="shared" si="93"/>
        <v>1</v>
      </c>
      <c r="H1144" s="410" t="b">
        <v>0</v>
      </c>
      <c r="I1144" s="410" t="b">
        <v>0</v>
      </c>
      <c r="K1144" s="410" t="b">
        <v>0</v>
      </c>
      <c r="L1144" s="410">
        <v>0</v>
      </c>
      <c r="M1144" s="410" t="b">
        <v>0</v>
      </c>
      <c r="N1144" s="410">
        <v>0</v>
      </c>
      <c r="O1144" s="472" t="e">
        <f t="shared" si="90"/>
        <v>#DIV/0!</v>
      </c>
      <c r="P1144" s="410">
        <f t="shared" si="94"/>
        <v>0</v>
      </c>
      <c r="Q1144" s="410" t="e">
        <f t="shared" si="91"/>
        <v>#VALUE!</v>
      </c>
      <c r="R1144" s="410">
        <v>1</v>
      </c>
      <c r="S1144" s="410" t="str">
        <f t="shared" si="92"/>
        <v>Unclassified? Y/N Out of Order?</v>
      </c>
    </row>
    <row r="1145" spans="6:19" x14ac:dyDescent="0.2">
      <c r="F1145" s="410" t="b">
        <v>0</v>
      </c>
      <c r="G1145" s="416" t="b">
        <f t="shared" si="93"/>
        <v>1</v>
      </c>
      <c r="H1145" s="410" t="b">
        <v>0</v>
      </c>
      <c r="I1145" s="410" t="b">
        <v>0</v>
      </c>
      <c r="K1145" s="410" t="b">
        <v>0</v>
      </c>
      <c r="L1145" s="410">
        <v>0</v>
      </c>
      <c r="M1145" s="410" t="b">
        <v>0</v>
      </c>
      <c r="N1145" s="410">
        <v>0</v>
      </c>
      <c r="O1145" s="472" t="e">
        <f t="shared" si="90"/>
        <v>#DIV/0!</v>
      </c>
      <c r="P1145" s="410">
        <f t="shared" si="94"/>
        <v>0</v>
      </c>
      <c r="Q1145" s="410" t="e">
        <f t="shared" si="91"/>
        <v>#VALUE!</v>
      </c>
      <c r="R1145" s="410">
        <v>1</v>
      </c>
      <c r="S1145" s="410" t="str">
        <f t="shared" si="92"/>
        <v>Unclassified? Y/N Out of Order?</v>
      </c>
    </row>
    <row r="1146" spans="6:19" x14ac:dyDescent="0.2">
      <c r="F1146" s="410" t="b">
        <v>0</v>
      </c>
      <c r="G1146" s="416" t="b">
        <f t="shared" si="93"/>
        <v>1</v>
      </c>
      <c r="H1146" s="410" t="b">
        <v>0</v>
      </c>
      <c r="I1146" s="410" t="b">
        <v>0</v>
      </c>
      <c r="K1146" s="410" t="b">
        <v>0</v>
      </c>
      <c r="L1146" s="410">
        <v>0</v>
      </c>
      <c r="M1146" s="410" t="b">
        <v>0</v>
      </c>
      <c r="N1146" s="410">
        <v>0</v>
      </c>
      <c r="O1146" s="472" t="e">
        <f t="shared" si="90"/>
        <v>#DIV/0!</v>
      </c>
      <c r="P1146" s="410">
        <f t="shared" si="94"/>
        <v>0</v>
      </c>
      <c r="Q1146" s="410" t="e">
        <f t="shared" si="91"/>
        <v>#VALUE!</v>
      </c>
      <c r="R1146" s="410">
        <v>1</v>
      </c>
      <c r="S1146" s="410" t="str">
        <f t="shared" si="92"/>
        <v>Unclassified? Y/N Out of Order?</v>
      </c>
    </row>
    <row r="1147" spans="6:19" x14ac:dyDescent="0.2">
      <c r="F1147" s="410" t="b">
        <v>0</v>
      </c>
      <c r="G1147" s="416" t="b">
        <f t="shared" si="93"/>
        <v>1</v>
      </c>
      <c r="H1147" s="410" t="b">
        <v>0</v>
      </c>
      <c r="I1147" s="410" t="b">
        <v>0</v>
      </c>
      <c r="K1147" s="410" t="b">
        <v>0</v>
      </c>
      <c r="L1147" s="410">
        <v>0</v>
      </c>
      <c r="M1147" s="410" t="b">
        <v>0</v>
      </c>
      <c r="N1147" s="410">
        <v>0</v>
      </c>
      <c r="O1147" s="472" t="e">
        <f t="shared" si="90"/>
        <v>#DIV/0!</v>
      </c>
      <c r="P1147" s="410">
        <f t="shared" si="94"/>
        <v>0</v>
      </c>
      <c r="Q1147" s="410" t="e">
        <f t="shared" si="91"/>
        <v>#VALUE!</v>
      </c>
      <c r="R1147" s="410">
        <v>1</v>
      </c>
      <c r="S1147" s="410" t="str">
        <f t="shared" si="92"/>
        <v>Unclassified? Y/N Out of Order?</v>
      </c>
    </row>
    <row r="1148" spans="6:19" x14ac:dyDescent="0.2">
      <c r="F1148" s="410" t="b">
        <v>0</v>
      </c>
      <c r="G1148" s="416" t="b">
        <f t="shared" si="93"/>
        <v>1</v>
      </c>
      <c r="H1148" s="410" t="b">
        <v>0</v>
      </c>
      <c r="I1148" s="410" t="b">
        <v>0</v>
      </c>
      <c r="K1148" s="410" t="b">
        <v>0</v>
      </c>
      <c r="L1148" s="410">
        <v>0</v>
      </c>
      <c r="M1148" s="410" t="b">
        <v>0</v>
      </c>
      <c r="N1148" s="410">
        <v>0</v>
      </c>
      <c r="O1148" s="472" t="e">
        <f t="shared" si="90"/>
        <v>#DIV/0!</v>
      </c>
      <c r="P1148" s="410">
        <f t="shared" si="94"/>
        <v>0</v>
      </c>
      <c r="Q1148" s="410" t="e">
        <f t="shared" si="91"/>
        <v>#VALUE!</v>
      </c>
      <c r="R1148" s="410">
        <v>1</v>
      </c>
      <c r="S1148" s="410" t="str">
        <f t="shared" si="92"/>
        <v>Unclassified? Y/N Out of Order?</v>
      </c>
    </row>
    <row r="1149" spans="6:19" x14ac:dyDescent="0.2">
      <c r="F1149" s="410" t="b">
        <v>0</v>
      </c>
      <c r="G1149" s="416" t="b">
        <f t="shared" si="93"/>
        <v>1</v>
      </c>
      <c r="H1149" s="410" t="b">
        <v>0</v>
      </c>
      <c r="I1149" s="410" t="b">
        <v>0</v>
      </c>
      <c r="K1149" s="410" t="b">
        <v>0</v>
      </c>
      <c r="L1149" s="410">
        <v>0</v>
      </c>
      <c r="M1149" s="410" t="b">
        <v>0</v>
      </c>
      <c r="N1149" s="410">
        <v>0</v>
      </c>
      <c r="O1149" s="472" t="e">
        <f t="shared" si="90"/>
        <v>#DIV/0!</v>
      </c>
      <c r="P1149" s="410">
        <f t="shared" si="94"/>
        <v>0</v>
      </c>
      <c r="Q1149" s="410" t="e">
        <f t="shared" si="91"/>
        <v>#VALUE!</v>
      </c>
      <c r="R1149" s="410">
        <v>1</v>
      </c>
      <c r="S1149" s="410" t="str">
        <f t="shared" si="92"/>
        <v>Unclassified? Y/N Out of Order?</v>
      </c>
    </row>
    <row r="1150" spans="6:19" x14ac:dyDescent="0.2">
      <c r="F1150" s="410" t="b">
        <v>0</v>
      </c>
      <c r="G1150" s="416" t="b">
        <f t="shared" si="93"/>
        <v>1</v>
      </c>
      <c r="H1150" s="410" t="b">
        <v>0</v>
      </c>
      <c r="I1150" s="410" t="b">
        <v>0</v>
      </c>
      <c r="K1150" s="410" t="b">
        <v>0</v>
      </c>
      <c r="L1150" s="410">
        <v>0</v>
      </c>
      <c r="M1150" s="410" t="b">
        <v>0</v>
      </c>
      <c r="N1150" s="410">
        <v>0</v>
      </c>
      <c r="O1150" s="472" t="e">
        <f t="shared" si="90"/>
        <v>#DIV/0!</v>
      </c>
      <c r="P1150" s="410">
        <f t="shared" si="94"/>
        <v>0</v>
      </c>
      <c r="Q1150" s="410" t="e">
        <f t="shared" si="91"/>
        <v>#VALUE!</v>
      </c>
      <c r="R1150" s="410">
        <v>1</v>
      </c>
      <c r="S1150" s="410" t="str">
        <f t="shared" si="92"/>
        <v>Unclassified? Y/N Out of Order?</v>
      </c>
    </row>
    <row r="1151" spans="6:19" x14ac:dyDescent="0.2">
      <c r="F1151" s="410" t="b">
        <v>0</v>
      </c>
      <c r="G1151" s="416" t="b">
        <f t="shared" si="93"/>
        <v>1</v>
      </c>
      <c r="H1151" s="410" t="b">
        <v>0</v>
      </c>
      <c r="I1151" s="410" t="b">
        <v>0</v>
      </c>
      <c r="K1151" s="410" t="b">
        <v>0</v>
      </c>
      <c r="L1151" s="410">
        <v>0</v>
      </c>
      <c r="M1151" s="410" t="b">
        <v>0</v>
      </c>
      <c r="N1151" s="410">
        <v>0</v>
      </c>
      <c r="O1151" s="472" t="e">
        <f t="shared" si="90"/>
        <v>#DIV/0!</v>
      </c>
      <c r="P1151" s="410">
        <f t="shared" si="94"/>
        <v>0</v>
      </c>
      <c r="Q1151" s="410" t="e">
        <f t="shared" si="91"/>
        <v>#VALUE!</v>
      </c>
      <c r="R1151" s="410">
        <v>1</v>
      </c>
      <c r="S1151" s="410" t="str">
        <f t="shared" si="92"/>
        <v>Unclassified? Y/N Out of Order?</v>
      </c>
    </row>
    <row r="1152" spans="6:19" x14ac:dyDescent="0.2">
      <c r="F1152" s="410" t="b">
        <v>0</v>
      </c>
      <c r="G1152" s="416" t="b">
        <f t="shared" si="93"/>
        <v>1</v>
      </c>
      <c r="H1152" s="410" t="b">
        <v>0</v>
      </c>
      <c r="I1152" s="410" t="b">
        <v>0</v>
      </c>
      <c r="K1152" s="410" t="b">
        <v>0</v>
      </c>
      <c r="L1152" s="410">
        <v>0</v>
      </c>
      <c r="M1152" s="410" t="b">
        <v>0</v>
      </c>
      <c r="N1152" s="410">
        <v>0</v>
      </c>
      <c r="O1152" s="472" t="e">
        <f t="shared" si="90"/>
        <v>#DIV/0!</v>
      </c>
      <c r="P1152" s="410">
        <f t="shared" si="94"/>
        <v>0</v>
      </c>
      <c r="Q1152" s="410" t="e">
        <f t="shared" si="91"/>
        <v>#VALUE!</v>
      </c>
      <c r="R1152" s="410">
        <v>1</v>
      </c>
      <c r="S1152" s="410" t="str">
        <f t="shared" si="92"/>
        <v>Unclassified? Y/N Out of Order?</v>
      </c>
    </row>
    <row r="1153" spans="6:19" x14ac:dyDescent="0.2">
      <c r="F1153" s="410" t="b">
        <v>0</v>
      </c>
      <c r="G1153" s="416" t="b">
        <f t="shared" si="93"/>
        <v>1</v>
      </c>
      <c r="H1153" s="410" t="b">
        <v>0</v>
      </c>
      <c r="I1153" s="410" t="b">
        <v>0</v>
      </c>
      <c r="K1153" s="410" t="b">
        <v>0</v>
      </c>
      <c r="L1153" s="410">
        <v>0</v>
      </c>
      <c r="M1153" s="410" t="b">
        <v>0</v>
      </c>
      <c r="N1153" s="410">
        <v>0</v>
      </c>
      <c r="O1153" s="472" t="e">
        <f t="shared" si="90"/>
        <v>#DIV/0!</v>
      </c>
      <c r="P1153" s="410">
        <f t="shared" si="94"/>
        <v>0</v>
      </c>
      <c r="Q1153" s="410" t="e">
        <f t="shared" si="91"/>
        <v>#VALUE!</v>
      </c>
      <c r="R1153" s="410">
        <v>1</v>
      </c>
      <c r="S1153" s="410" t="str">
        <f t="shared" si="92"/>
        <v>Unclassified? Y/N Out of Order?</v>
      </c>
    </row>
    <row r="1154" spans="6:19" x14ac:dyDescent="0.2">
      <c r="F1154" s="410" t="b">
        <v>0</v>
      </c>
      <c r="G1154" s="416" t="b">
        <f t="shared" si="93"/>
        <v>1</v>
      </c>
      <c r="H1154" s="410" t="b">
        <v>0</v>
      </c>
      <c r="I1154" s="410" t="b">
        <v>0</v>
      </c>
      <c r="K1154" s="410" t="b">
        <v>0</v>
      </c>
      <c r="L1154" s="410">
        <v>0</v>
      </c>
      <c r="M1154" s="410" t="b">
        <v>0</v>
      </c>
      <c r="N1154" s="410">
        <v>0</v>
      </c>
      <c r="O1154" s="472" t="e">
        <f t="shared" si="90"/>
        <v>#DIV/0!</v>
      </c>
      <c r="P1154" s="410">
        <f t="shared" si="94"/>
        <v>0</v>
      </c>
      <c r="Q1154" s="410" t="e">
        <f t="shared" si="91"/>
        <v>#VALUE!</v>
      </c>
      <c r="R1154" s="410">
        <v>1</v>
      </c>
      <c r="S1154" s="410" t="str">
        <f t="shared" si="92"/>
        <v>Unclassified? Y/N Out of Order?</v>
      </c>
    </row>
    <row r="1155" spans="6:19" x14ac:dyDescent="0.2">
      <c r="F1155" s="410" t="b">
        <v>0</v>
      </c>
      <c r="G1155" s="416" t="b">
        <f t="shared" si="93"/>
        <v>1</v>
      </c>
      <c r="H1155" s="410" t="b">
        <v>0</v>
      </c>
      <c r="I1155" s="410" t="b">
        <v>0</v>
      </c>
      <c r="K1155" s="410" t="b">
        <v>0</v>
      </c>
      <c r="L1155" s="410">
        <v>0</v>
      </c>
      <c r="M1155" s="410" t="b">
        <v>0</v>
      </c>
      <c r="N1155" s="410">
        <v>0</v>
      </c>
      <c r="O1155" s="472" t="e">
        <f t="shared" si="90"/>
        <v>#DIV/0!</v>
      </c>
      <c r="P1155" s="410">
        <f t="shared" si="94"/>
        <v>0</v>
      </c>
      <c r="Q1155" s="410" t="e">
        <f t="shared" si="91"/>
        <v>#VALUE!</v>
      </c>
      <c r="R1155" s="410">
        <v>1</v>
      </c>
      <c r="S1155" s="410" t="str">
        <f t="shared" si="92"/>
        <v>Unclassified? Y/N Out of Order?</v>
      </c>
    </row>
    <row r="1156" spans="6:19" x14ac:dyDescent="0.2">
      <c r="F1156" s="410" t="b">
        <v>0</v>
      </c>
      <c r="G1156" s="416" t="b">
        <f t="shared" si="93"/>
        <v>1</v>
      </c>
      <c r="H1156" s="410" t="b">
        <v>0</v>
      </c>
      <c r="I1156" s="410" t="b">
        <v>0</v>
      </c>
      <c r="K1156" s="410" t="b">
        <v>0</v>
      </c>
      <c r="L1156" s="410">
        <v>0</v>
      </c>
      <c r="M1156" s="410" t="b">
        <v>0</v>
      </c>
      <c r="N1156" s="410">
        <v>0</v>
      </c>
      <c r="O1156" s="472" t="e">
        <f t="shared" si="90"/>
        <v>#DIV/0!</v>
      </c>
      <c r="P1156" s="410">
        <f t="shared" si="94"/>
        <v>0</v>
      </c>
      <c r="Q1156" s="410" t="e">
        <f t="shared" si="91"/>
        <v>#VALUE!</v>
      </c>
      <c r="R1156" s="410">
        <v>1</v>
      </c>
      <c r="S1156" s="410" t="str">
        <f t="shared" si="92"/>
        <v>Unclassified? Y/N Out of Order?</v>
      </c>
    </row>
    <row r="1157" spans="6:19" x14ac:dyDescent="0.2">
      <c r="F1157" s="410" t="b">
        <v>0</v>
      </c>
      <c r="G1157" s="416" t="b">
        <f t="shared" si="93"/>
        <v>1</v>
      </c>
      <c r="H1157" s="410" t="b">
        <v>0</v>
      </c>
      <c r="I1157" s="410" t="b">
        <v>0</v>
      </c>
      <c r="K1157" s="410" t="b">
        <v>0</v>
      </c>
      <c r="L1157" s="410">
        <v>0</v>
      </c>
      <c r="M1157" s="410" t="b">
        <v>0</v>
      </c>
      <c r="N1157" s="410">
        <v>0</v>
      </c>
      <c r="O1157" s="472" t="e">
        <f t="shared" si="90"/>
        <v>#DIV/0!</v>
      </c>
      <c r="P1157" s="410">
        <f t="shared" si="94"/>
        <v>0</v>
      </c>
      <c r="Q1157" s="410" t="e">
        <f t="shared" si="91"/>
        <v>#VALUE!</v>
      </c>
      <c r="R1157" s="410">
        <v>1</v>
      </c>
      <c r="S1157" s="410" t="str">
        <f t="shared" si="92"/>
        <v>Unclassified? Y/N Out of Order?</v>
      </c>
    </row>
    <row r="1158" spans="6:19" x14ac:dyDescent="0.2">
      <c r="F1158" s="410" t="b">
        <v>0</v>
      </c>
      <c r="G1158" s="416" t="b">
        <f t="shared" si="93"/>
        <v>1</v>
      </c>
      <c r="H1158" s="410" t="b">
        <v>0</v>
      </c>
      <c r="I1158" s="410" t="b">
        <v>0</v>
      </c>
      <c r="K1158" s="410" t="b">
        <v>0</v>
      </c>
      <c r="L1158" s="410">
        <v>0</v>
      </c>
      <c r="M1158" s="410" t="b">
        <v>0</v>
      </c>
      <c r="N1158" s="410">
        <v>0</v>
      </c>
      <c r="O1158" s="472" t="e">
        <f t="shared" si="90"/>
        <v>#DIV/0!</v>
      </c>
      <c r="P1158" s="410">
        <f t="shared" si="94"/>
        <v>0</v>
      </c>
      <c r="Q1158" s="410" t="e">
        <f t="shared" si="91"/>
        <v>#VALUE!</v>
      </c>
      <c r="R1158" s="410">
        <v>1</v>
      </c>
      <c r="S1158" s="410" t="str">
        <f t="shared" si="92"/>
        <v>Unclassified? Y/N Out of Order?</v>
      </c>
    </row>
    <row r="1159" spans="6:19" x14ac:dyDescent="0.2">
      <c r="F1159" s="410" t="b">
        <v>0</v>
      </c>
      <c r="G1159" s="416" t="b">
        <f t="shared" si="93"/>
        <v>1</v>
      </c>
      <c r="H1159" s="410" t="b">
        <v>0</v>
      </c>
      <c r="I1159" s="410" t="b">
        <v>0</v>
      </c>
      <c r="K1159" s="410" t="b">
        <v>0</v>
      </c>
      <c r="L1159" s="410">
        <v>0</v>
      </c>
      <c r="M1159" s="410" t="b">
        <v>0</v>
      </c>
      <c r="N1159" s="410">
        <v>0</v>
      </c>
      <c r="O1159" s="472" t="e">
        <f t="shared" si="90"/>
        <v>#DIV/0!</v>
      </c>
      <c r="P1159" s="410">
        <f t="shared" si="94"/>
        <v>0</v>
      </c>
      <c r="Q1159" s="410" t="e">
        <f t="shared" si="91"/>
        <v>#VALUE!</v>
      </c>
      <c r="R1159" s="410">
        <v>1</v>
      </c>
      <c r="S1159" s="410" t="str">
        <f t="shared" si="92"/>
        <v>Unclassified? Y/N Out of Order?</v>
      </c>
    </row>
    <row r="1160" spans="6:19" x14ac:dyDescent="0.2">
      <c r="F1160" s="410" t="b">
        <v>0</v>
      </c>
      <c r="G1160" s="416" t="b">
        <f t="shared" si="93"/>
        <v>1</v>
      </c>
      <c r="H1160" s="410" t="b">
        <v>0</v>
      </c>
      <c r="I1160" s="410" t="b">
        <v>0</v>
      </c>
      <c r="K1160" s="410" t="b">
        <v>0</v>
      </c>
      <c r="L1160" s="410">
        <v>0</v>
      </c>
      <c r="M1160" s="410" t="b">
        <v>0</v>
      </c>
      <c r="N1160" s="410">
        <v>0</v>
      </c>
      <c r="O1160" s="472" t="e">
        <f t="shared" si="90"/>
        <v>#DIV/0!</v>
      </c>
      <c r="P1160" s="410">
        <f t="shared" si="94"/>
        <v>0</v>
      </c>
      <c r="Q1160" s="410" t="e">
        <f t="shared" si="91"/>
        <v>#VALUE!</v>
      </c>
      <c r="R1160" s="410">
        <v>1</v>
      </c>
      <c r="S1160" s="410" t="str">
        <f t="shared" si="92"/>
        <v>Unclassified? Y/N Out of Order?</v>
      </c>
    </row>
    <row r="1161" spans="6:19" x14ac:dyDescent="0.2">
      <c r="F1161" s="410" t="b">
        <v>0</v>
      </c>
      <c r="G1161" s="416" t="b">
        <f t="shared" si="93"/>
        <v>1</v>
      </c>
      <c r="H1161" s="410" t="b">
        <v>0</v>
      </c>
      <c r="I1161" s="410" t="b">
        <v>0</v>
      </c>
      <c r="K1161" s="410" t="b">
        <v>0</v>
      </c>
      <c r="L1161" s="410">
        <v>0</v>
      </c>
      <c r="M1161" s="410" t="b">
        <v>0</v>
      </c>
      <c r="N1161" s="410">
        <v>0</v>
      </c>
      <c r="O1161" s="472" t="e">
        <f t="shared" si="90"/>
        <v>#DIV/0!</v>
      </c>
      <c r="P1161" s="410">
        <f t="shared" si="94"/>
        <v>0</v>
      </c>
      <c r="Q1161" s="410" t="e">
        <f t="shared" si="91"/>
        <v>#VALUE!</v>
      </c>
      <c r="R1161" s="410">
        <v>1</v>
      </c>
      <c r="S1161" s="410" t="str">
        <f t="shared" si="92"/>
        <v>Unclassified? Y/N Out of Order?</v>
      </c>
    </row>
    <row r="1162" spans="6:19" x14ac:dyDescent="0.2">
      <c r="F1162" s="410" t="b">
        <v>0</v>
      </c>
      <c r="G1162" s="416" t="b">
        <f t="shared" si="93"/>
        <v>1</v>
      </c>
      <c r="H1162" s="410" t="b">
        <v>0</v>
      </c>
      <c r="I1162" s="410" t="b">
        <v>0</v>
      </c>
      <c r="K1162" s="410" t="b">
        <v>0</v>
      </c>
      <c r="L1162" s="410">
        <v>0</v>
      </c>
      <c r="M1162" s="410" t="b">
        <v>0</v>
      </c>
      <c r="N1162" s="410">
        <v>0</v>
      </c>
      <c r="O1162" s="472" t="e">
        <f t="shared" ref="O1162:O1225" si="95">SUM(IF(I1162 = 1, 1, 0) * J1162, IF(K1162 = 1, 1, 0) * L1162, IF(M1162 = 1, 1, 0) * N1162) / P1162</f>
        <v>#DIV/0!</v>
      </c>
      <c r="P1162" s="410">
        <f t="shared" si="94"/>
        <v>0</v>
      </c>
      <c r="Q1162" s="410" t="e">
        <f t="shared" ref="Q1162:Q1225" si="96">SUM(IF(I1162 = 1, 1, 0) * J1162, IF(K1162 = 1, 1, 0) * L1162, IF(M1162 = 1, 1, 0) * N1162) + " / " + P1162</f>
        <v>#VALUE!</v>
      </c>
      <c r="R1162" s="410">
        <v>1</v>
      </c>
      <c r="S1162" s="410" t="str">
        <f t="shared" ref="S1162:S1225" si="97">IF(AND(G1162= 1, H1162 = 0, I1162= 0, K1162= 0, M1162= 0), "1. Not Yet Tested", IF(AND(G1162= 0, H1162 = 1, I1162= 0, K1162= 0, M1162= 0), "2. Ready for Testing", IF(AND(G1162= 0, H1162 = 1, I1162= 1, K1162= 0, M1162= 0), "3. Test/Task Complete", IF(AND(G1162= 0, H1162 = 1, I1162= 1, K1162= 1, M1162= 0), "4. Sheet Complete &amp; Uploaded to Svr.", IF(AND(G1162= 0, H1162 = 1, I1162= 1, K1162= 1, M1162= 1), "5. Sheet Ready for Report", "Unclassified? Y/N Out of Order?")))))</f>
        <v>Unclassified? Y/N Out of Order?</v>
      </c>
    </row>
    <row r="1163" spans="6:19" x14ac:dyDescent="0.2">
      <c r="F1163" s="410" t="b">
        <v>0</v>
      </c>
      <c r="G1163" s="416" t="b">
        <f t="shared" ref="G1163:G1226" si="98">NOT(H1163)</f>
        <v>1</v>
      </c>
      <c r="H1163" s="410" t="b">
        <v>0</v>
      </c>
      <c r="I1163" s="410" t="b">
        <v>0</v>
      </c>
      <c r="K1163" s="410" t="b">
        <v>0</v>
      </c>
      <c r="L1163" s="410">
        <v>0</v>
      </c>
      <c r="M1163" s="410" t="b">
        <v>0</v>
      </c>
      <c r="N1163" s="410">
        <v>0</v>
      </c>
      <c r="O1163" s="472" t="e">
        <f t="shared" si="95"/>
        <v>#DIV/0!</v>
      </c>
      <c r="P1163" s="410">
        <f t="shared" si="94"/>
        <v>0</v>
      </c>
      <c r="Q1163" s="410" t="e">
        <f t="shared" si="96"/>
        <v>#VALUE!</v>
      </c>
      <c r="R1163" s="410">
        <v>1</v>
      </c>
      <c r="S1163" s="410" t="str">
        <f t="shared" si="97"/>
        <v>Unclassified? Y/N Out of Order?</v>
      </c>
    </row>
    <row r="1164" spans="6:19" x14ac:dyDescent="0.2">
      <c r="F1164" s="410" t="b">
        <v>0</v>
      </c>
      <c r="G1164" s="416" t="b">
        <f t="shared" si="98"/>
        <v>1</v>
      </c>
      <c r="H1164" s="410" t="b">
        <v>0</v>
      </c>
      <c r="I1164" s="410" t="b">
        <v>0</v>
      </c>
      <c r="K1164" s="410" t="b">
        <v>0</v>
      </c>
      <c r="L1164" s="410">
        <v>0</v>
      </c>
      <c r="M1164" s="410" t="b">
        <v>0</v>
      </c>
      <c r="N1164" s="410">
        <v>0</v>
      </c>
      <c r="O1164" s="472" t="e">
        <f t="shared" si="95"/>
        <v>#DIV/0!</v>
      </c>
      <c r="P1164" s="410">
        <f t="shared" si="94"/>
        <v>0</v>
      </c>
      <c r="Q1164" s="410" t="e">
        <f t="shared" si="96"/>
        <v>#VALUE!</v>
      </c>
      <c r="R1164" s="410">
        <v>1</v>
      </c>
      <c r="S1164" s="410" t="str">
        <f t="shared" si="97"/>
        <v>Unclassified? Y/N Out of Order?</v>
      </c>
    </row>
    <row r="1165" spans="6:19" x14ac:dyDescent="0.2">
      <c r="F1165" s="410" t="b">
        <v>0</v>
      </c>
      <c r="G1165" s="416" t="b">
        <f t="shared" si="98"/>
        <v>1</v>
      </c>
      <c r="H1165" s="410" t="b">
        <v>0</v>
      </c>
      <c r="I1165" s="410" t="b">
        <v>0</v>
      </c>
      <c r="K1165" s="410" t="b">
        <v>0</v>
      </c>
      <c r="L1165" s="410">
        <v>0</v>
      </c>
      <c r="M1165" s="410" t="b">
        <v>0</v>
      </c>
      <c r="N1165" s="410">
        <v>0</v>
      </c>
      <c r="O1165" s="472" t="e">
        <f t="shared" si="95"/>
        <v>#DIV/0!</v>
      </c>
      <c r="P1165" s="410">
        <f t="shared" ref="P1165:P1228" si="99">SUM(J1165, L1165, N1165)</f>
        <v>0</v>
      </c>
      <c r="Q1165" s="410" t="e">
        <f t="shared" si="96"/>
        <v>#VALUE!</v>
      </c>
      <c r="R1165" s="410">
        <v>1</v>
      </c>
      <c r="S1165" s="410" t="str">
        <f t="shared" si="97"/>
        <v>Unclassified? Y/N Out of Order?</v>
      </c>
    </row>
    <row r="1166" spans="6:19" x14ac:dyDescent="0.2">
      <c r="F1166" s="410" t="b">
        <v>0</v>
      </c>
      <c r="G1166" s="416" t="b">
        <f t="shared" si="98"/>
        <v>1</v>
      </c>
      <c r="H1166" s="410" t="b">
        <v>0</v>
      </c>
      <c r="I1166" s="410" t="b">
        <v>0</v>
      </c>
      <c r="K1166" s="410" t="b">
        <v>0</v>
      </c>
      <c r="L1166" s="410">
        <v>0</v>
      </c>
      <c r="M1166" s="410" t="b">
        <v>0</v>
      </c>
      <c r="N1166" s="410">
        <v>0</v>
      </c>
      <c r="O1166" s="472" t="e">
        <f t="shared" si="95"/>
        <v>#DIV/0!</v>
      </c>
      <c r="P1166" s="410">
        <f t="shared" si="99"/>
        <v>0</v>
      </c>
      <c r="Q1166" s="410" t="e">
        <f t="shared" si="96"/>
        <v>#VALUE!</v>
      </c>
      <c r="R1166" s="410">
        <v>1</v>
      </c>
      <c r="S1166" s="410" t="str">
        <f t="shared" si="97"/>
        <v>Unclassified? Y/N Out of Order?</v>
      </c>
    </row>
    <row r="1167" spans="6:19" x14ac:dyDescent="0.2">
      <c r="F1167" s="410" t="b">
        <v>0</v>
      </c>
      <c r="G1167" s="416" t="b">
        <f t="shared" si="98"/>
        <v>1</v>
      </c>
      <c r="H1167" s="410" t="b">
        <v>0</v>
      </c>
      <c r="I1167" s="410" t="b">
        <v>0</v>
      </c>
      <c r="K1167" s="410" t="b">
        <v>0</v>
      </c>
      <c r="L1167" s="410">
        <v>0</v>
      </c>
      <c r="M1167" s="410" t="b">
        <v>0</v>
      </c>
      <c r="N1167" s="410">
        <v>0</v>
      </c>
      <c r="O1167" s="472" t="e">
        <f t="shared" si="95"/>
        <v>#DIV/0!</v>
      </c>
      <c r="P1167" s="410">
        <f t="shared" si="99"/>
        <v>0</v>
      </c>
      <c r="Q1167" s="410" t="e">
        <f t="shared" si="96"/>
        <v>#VALUE!</v>
      </c>
      <c r="R1167" s="410">
        <v>1</v>
      </c>
      <c r="S1167" s="410" t="str">
        <f t="shared" si="97"/>
        <v>Unclassified? Y/N Out of Order?</v>
      </c>
    </row>
    <row r="1168" spans="6:19" x14ac:dyDescent="0.2">
      <c r="F1168" s="410" t="b">
        <v>0</v>
      </c>
      <c r="G1168" s="416" t="b">
        <f t="shared" si="98"/>
        <v>1</v>
      </c>
      <c r="H1168" s="410" t="b">
        <v>0</v>
      </c>
      <c r="I1168" s="410" t="b">
        <v>0</v>
      </c>
      <c r="K1168" s="410" t="b">
        <v>0</v>
      </c>
      <c r="L1168" s="410">
        <v>0</v>
      </c>
      <c r="M1168" s="410" t="b">
        <v>0</v>
      </c>
      <c r="N1168" s="410">
        <v>0</v>
      </c>
      <c r="O1168" s="472" t="e">
        <f t="shared" si="95"/>
        <v>#DIV/0!</v>
      </c>
      <c r="P1168" s="410">
        <f t="shared" si="99"/>
        <v>0</v>
      </c>
      <c r="Q1168" s="410" t="e">
        <f t="shared" si="96"/>
        <v>#VALUE!</v>
      </c>
      <c r="R1168" s="410">
        <v>1</v>
      </c>
      <c r="S1168" s="410" t="str">
        <f t="shared" si="97"/>
        <v>Unclassified? Y/N Out of Order?</v>
      </c>
    </row>
    <row r="1169" spans="6:19" x14ac:dyDescent="0.2">
      <c r="F1169" s="410" t="b">
        <v>0</v>
      </c>
      <c r="G1169" s="416" t="b">
        <f t="shared" si="98"/>
        <v>1</v>
      </c>
      <c r="H1169" s="410" t="b">
        <v>0</v>
      </c>
      <c r="I1169" s="410" t="b">
        <v>0</v>
      </c>
      <c r="K1169" s="410" t="b">
        <v>0</v>
      </c>
      <c r="L1169" s="410">
        <v>0</v>
      </c>
      <c r="M1169" s="410" t="b">
        <v>0</v>
      </c>
      <c r="N1169" s="410">
        <v>0</v>
      </c>
      <c r="O1169" s="472" t="e">
        <f t="shared" si="95"/>
        <v>#DIV/0!</v>
      </c>
      <c r="P1169" s="410">
        <f t="shared" si="99"/>
        <v>0</v>
      </c>
      <c r="Q1169" s="410" t="e">
        <f t="shared" si="96"/>
        <v>#VALUE!</v>
      </c>
      <c r="R1169" s="410">
        <v>1</v>
      </c>
      <c r="S1169" s="410" t="str">
        <f t="shared" si="97"/>
        <v>Unclassified? Y/N Out of Order?</v>
      </c>
    </row>
    <row r="1170" spans="6:19" x14ac:dyDescent="0.2">
      <c r="F1170" s="410" t="b">
        <v>0</v>
      </c>
      <c r="G1170" s="416" t="b">
        <f t="shared" si="98"/>
        <v>1</v>
      </c>
      <c r="H1170" s="410" t="b">
        <v>0</v>
      </c>
      <c r="I1170" s="410" t="b">
        <v>0</v>
      </c>
      <c r="K1170" s="410" t="b">
        <v>0</v>
      </c>
      <c r="L1170" s="410">
        <v>0</v>
      </c>
      <c r="M1170" s="410" t="b">
        <v>0</v>
      </c>
      <c r="N1170" s="410">
        <v>0</v>
      </c>
      <c r="O1170" s="472" t="e">
        <f t="shared" si="95"/>
        <v>#DIV/0!</v>
      </c>
      <c r="P1170" s="410">
        <f t="shared" si="99"/>
        <v>0</v>
      </c>
      <c r="Q1170" s="410" t="e">
        <f t="shared" si="96"/>
        <v>#VALUE!</v>
      </c>
      <c r="R1170" s="410">
        <v>1</v>
      </c>
      <c r="S1170" s="410" t="str">
        <f t="shared" si="97"/>
        <v>Unclassified? Y/N Out of Order?</v>
      </c>
    </row>
    <row r="1171" spans="6:19" x14ac:dyDescent="0.2">
      <c r="F1171" s="410" t="b">
        <v>0</v>
      </c>
      <c r="G1171" s="416" t="b">
        <f t="shared" si="98"/>
        <v>1</v>
      </c>
      <c r="H1171" s="410" t="b">
        <v>0</v>
      </c>
      <c r="I1171" s="410" t="b">
        <v>0</v>
      </c>
      <c r="K1171" s="410" t="b">
        <v>0</v>
      </c>
      <c r="L1171" s="410">
        <v>0</v>
      </c>
      <c r="M1171" s="410" t="b">
        <v>0</v>
      </c>
      <c r="N1171" s="410">
        <v>0</v>
      </c>
      <c r="O1171" s="472" t="e">
        <f t="shared" si="95"/>
        <v>#DIV/0!</v>
      </c>
      <c r="P1171" s="410">
        <f t="shared" si="99"/>
        <v>0</v>
      </c>
      <c r="Q1171" s="410" t="e">
        <f t="shared" si="96"/>
        <v>#VALUE!</v>
      </c>
      <c r="R1171" s="410">
        <v>1</v>
      </c>
      <c r="S1171" s="410" t="str">
        <f t="shared" si="97"/>
        <v>Unclassified? Y/N Out of Order?</v>
      </c>
    </row>
    <row r="1172" spans="6:19" x14ac:dyDescent="0.2">
      <c r="F1172" s="410" t="b">
        <v>0</v>
      </c>
      <c r="G1172" s="416" t="b">
        <f t="shared" si="98"/>
        <v>1</v>
      </c>
      <c r="H1172" s="410" t="b">
        <v>0</v>
      </c>
      <c r="I1172" s="410" t="b">
        <v>0</v>
      </c>
      <c r="K1172" s="410" t="b">
        <v>0</v>
      </c>
      <c r="L1172" s="410">
        <v>0</v>
      </c>
      <c r="M1172" s="410" t="b">
        <v>0</v>
      </c>
      <c r="N1172" s="410">
        <v>0</v>
      </c>
      <c r="O1172" s="472" t="e">
        <f t="shared" si="95"/>
        <v>#DIV/0!</v>
      </c>
      <c r="P1172" s="410">
        <f t="shared" si="99"/>
        <v>0</v>
      </c>
      <c r="Q1172" s="410" t="e">
        <f t="shared" si="96"/>
        <v>#VALUE!</v>
      </c>
      <c r="R1172" s="410">
        <v>1</v>
      </c>
      <c r="S1172" s="410" t="str">
        <f t="shared" si="97"/>
        <v>Unclassified? Y/N Out of Order?</v>
      </c>
    </row>
    <row r="1173" spans="6:19" x14ac:dyDescent="0.2">
      <c r="F1173" s="410" t="b">
        <v>0</v>
      </c>
      <c r="G1173" s="416" t="b">
        <f t="shared" si="98"/>
        <v>1</v>
      </c>
      <c r="H1173" s="410" t="b">
        <v>0</v>
      </c>
      <c r="I1173" s="410" t="b">
        <v>0</v>
      </c>
      <c r="K1173" s="410" t="b">
        <v>0</v>
      </c>
      <c r="L1173" s="410">
        <v>0</v>
      </c>
      <c r="M1173" s="410" t="b">
        <v>0</v>
      </c>
      <c r="N1173" s="410">
        <v>0</v>
      </c>
      <c r="O1173" s="472" t="e">
        <f t="shared" si="95"/>
        <v>#DIV/0!</v>
      </c>
      <c r="P1173" s="410">
        <f t="shared" si="99"/>
        <v>0</v>
      </c>
      <c r="Q1173" s="410" t="e">
        <f t="shared" si="96"/>
        <v>#VALUE!</v>
      </c>
      <c r="R1173" s="410">
        <v>1</v>
      </c>
      <c r="S1173" s="410" t="str">
        <f t="shared" si="97"/>
        <v>Unclassified? Y/N Out of Order?</v>
      </c>
    </row>
    <row r="1174" spans="6:19" x14ac:dyDescent="0.2">
      <c r="F1174" s="410" t="b">
        <v>0</v>
      </c>
      <c r="G1174" s="416" t="b">
        <f t="shared" si="98"/>
        <v>1</v>
      </c>
      <c r="H1174" s="410" t="b">
        <v>0</v>
      </c>
      <c r="I1174" s="410" t="b">
        <v>0</v>
      </c>
      <c r="K1174" s="410" t="b">
        <v>0</v>
      </c>
      <c r="L1174" s="410">
        <v>0</v>
      </c>
      <c r="M1174" s="410" t="b">
        <v>0</v>
      </c>
      <c r="N1174" s="410">
        <v>0</v>
      </c>
      <c r="O1174" s="472" t="e">
        <f t="shared" si="95"/>
        <v>#DIV/0!</v>
      </c>
      <c r="P1174" s="410">
        <f t="shared" si="99"/>
        <v>0</v>
      </c>
      <c r="Q1174" s="410" t="e">
        <f t="shared" si="96"/>
        <v>#VALUE!</v>
      </c>
      <c r="R1174" s="410">
        <v>1</v>
      </c>
      <c r="S1174" s="410" t="str">
        <f t="shared" si="97"/>
        <v>Unclassified? Y/N Out of Order?</v>
      </c>
    </row>
    <row r="1175" spans="6:19" x14ac:dyDescent="0.2">
      <c r="F1175" s="410" t="b">
        <v>0</v>
      </c>
      <c r="G1175" s="416" t="b">
        <f t="shared" si="98"/>
        <v>1</v>
      </c>
      <c r="H1175" s="410" t="b">
        <v>0</v>
      </c>
      <c r="I1175" s="410" t="b">
        <v>0</v>
      </c>
      <c r="K1175" s="410" t="b">
        <v>0</v>
      </c>
      <c r="L1175" s="410">
        <v>0</v>
      </c>
      <c r="M1175" s="410" t="b">
        <v>0</v>
      </c>
      <c r="N1175" s="410">
        <v>0</v>
      </c>
      <c r="O1175" s="472" t="e">
        <f t="shared" si="95"/>
        <v>#DIV/0!</v>
      </c>
      <c r="P1175" s="410">
        <f t="shared" si="99"/>
        <v>0</v>
      </c>
      <c r="Q1175" s="410" t="e">
        <f t="shared" si="96"/>
        <v>#VALUE!</v>
      </c>
      <c r="R1175" s="410">
        <v>1</v>
      </c>
      <c r="S1175" s="410" t="str">
        <f t="shared" si="97"/>
        <v>Unclassified? Y/N Out of Order?</v>
      </c>
    </row>
    <row r="1176" spans="6:19" x14ac:dyDescent="0.2">
      <c r="F1176" s="410" t="b">
        <v>0</v>
      </c>
      <c r="G1176" s="416" t="b">
        <f t="shared" si="98"/>
        <v>1</v>
      </c>
      <c r="H1176" s="410" t="b">
        <v>0</v>
      </c>
      <c r="I1176" s="410" t="b">
        <v>0</v>
      </c>
      <c r="K1176" s="410" t="b">
        <v>0</v>
      </c>
      <c r="L1176" s="410">
        <v>0</v>
      </c>
      <c r="M1176" s="410" t="b">
        <v>0</v>
      </c>
      <c r="N1176" s="410">
        <v>0</v>
      </c>
      <c r="O1176" s="472" t="e">
        <f t="shared" si="95"/>
        <v>#DIV/0!</v>
      </c>
      <c r="P1176" s="410">
        <f t="shared" si="99"/>
        <v>0</v>
      </c>
      <c r="Q1176" s="410" t="e">
        <f t="shared" si="96"/>
        <v>#VALUE!</v>
      </c>
      <c r="R1176" s="410">
        <v>1</v>
      </c>
      <c r="S1176" s="410" t="str">
        <f t="shared" si="97"/>
        <v>Unclassified? Y/N Out of Order?</v>
      </c>
    </row>
    <row r="1177" spans="6:19" x14ac:dyDescent="0.2">
      <c r="F1177" s="410" t="b">
        <v>0</v>
      </c>
      <c r="G1177" s="416" t="b">
        <f t="shared" si="98"/>
        <v>1</v>
      </c>
      <c r="H1177" s="410" t="b">
        <v>0</v>
      </c>
      <c r="I1177" s="410" t="b">
        <v>0</v>
      </c>
      <c r="K1177" s="410" t="b">
        <v>0</v>
      </c>
      <c r="L1177" s="410">
        <v>0</v>
      </c>
      <c r="M1177" s="410" t="b">
        <v>0</v>
      </c>
      <c r="N1177" s="410">
        <v>0</v>
      </c>
      <c r="O1177" s="472" t="e">
        <f t="shared" si="95"/>
        <v>#DIV/0!</v>
      </c>
      <c r="P1177" s="410">
        <f t="shared" si="99"/>
        <v>0</v>
      </c>
      <c r="Q1177" s="410" t="e">
        <f t="shared" si="96"/>
        <v>#VALUE!</v>
      </c>
      <c r="R1177" s="410">
        <v>1</v>
      </c>
      <c r="S1177" s="410" t="str">
        <f t="shared" si="97"/>
        <v>Unclassified? Y/N Out of Order?</v>
      </c>
    </row>
    <row r="1178" spans="6:19" x14ac:dyDescent="0.2">
      <c r="F1178" s="410" t="b">
        <v>0</v>
      </c>
      <c r="G1178" s="416" t="b">
        <f t="shared" si="98"/>
        <v>1</v>
      </c>
      <c r="H1178" s="410" t="b">
        <v>0</v>
      </c>
      <c r="I1178" s="410" t="b">
        <v>0</v>
      </c>
      <c r="K1178" s="410" t="b">
        <v>0</v>
      </c>
      <c r="L1178" s="410">
        <v>0</v>
      </c>
      <c r="M1178" s="410" t="b">
        <v>0</v>
      </c>
      <c r="N1178" s="410">
        <v>0</v>
      </c>
      <c r="O1178" s="472" t="e">
        <f t="shared" si="95"/>
        <v>#DIV/0!</v>
      </c>
      <c r="P1178" s="410">
        <f t="shared" si="99"/>
        <v>0</v>
      </c>
      <c r="Q1178" s="410" t="e">
        <f t="shared" si="96"/>
        <v>#VALUE!</v>
      </c>
      <c r="R1178" s="410">
        <v>1</v>
      </c>
      <c r="S1178" s="410" t="str">
        <f t="shared" si="97"/>
        <v>Unclassified? Y/N Out of Order?</v>
      </c>
    </row>
    <row r="1179" spans="6:19" x14ac:dyDescent="0.2">
      <c r="F1179" s="410" t="b">
        <v>0</v>
      </c>
      <c r="G1179" s="416" t="b">
        <f t="shared" si="98"/>
        <v>1</v>
      </c>
      <c r="H1179" s="410" t="b">
        <v>0</v>
      </c>
      <c r="I1179" s="410" t="b">
        <v>0</v>
      </c>
      <c r="K1179" s="410" t="b">
        <v>0</v>
      </c>
      <c r="L1179" s="410">
        <v>0</v>
      </c>
      <c r="M1179" s="410" t="b">
        <v>0</v>
      </c>
      <c r="N1179" s="410">
        <v>0</v>
      </c>
      <c r="O1179" s="472" t="e">
        <f t="shared" si="95"/>
        <v>#DIV/0!</v>
      </c>
      <c r="P1179" s="410">
        <f t="shared" si="99"/>
        <v>0</v>
      </c>
      <c r="Q1179" s="410" t="e">
        <f t="shared" si="96"/>
        <v>#VALUE!</v>
      </c>
      <c r="R1179" s="410">
        <v>1</v>
      </c>
      <c r="S1179" s="410" t="str">
        <f t="shared" si="97"/>
        <v>Unclassified? Y/N Out of Order?</v>
      </c>
    </row>
    <row r="1180" spans="6:19" x14ac:dyDescent="0.2">
      <c r="F1180" s="410" t="b">
        <v>0</v>
      </c>
      <c r="G1180" s="416" t="b">
        <f t="shared" si="98"/>
        <v>1</v>
      </c>
      <c r="H1180" s="410" t="b">
        <v>0</v>
      </c>
      <c r="I1180" s="410" t="b">
        <v>0</v>
      </c>
      <c r="K1180" s="410" t="b">
        <v>0</v>
      </c>
      <c r="L1180" s="410">
        <v>0</v>
      </c>
      <c r="M1180" s="410" t="b">
        <v>0</v>
      </c>
      <c r="N1180" s="410">
        <v>0</v>
      </c>
      <c r="O1180" s="472" t="e">
        <f t="shared" si="95"/>
        <v>#DIV/0!</v>
      </c>
      <c r="P1180" s="410">
        <f t="shared" si="99"/>
        <v>0</v>
      </c>
      <c r="Q1180" s="410" t="e">
        <f t="shared" si="96"/>
        <v>#VALUE!</v>
      </c>
      <c r="R1180" s="410">
        <v>1</v>
      </c>
      <c r="S1180" s="410" t="str">
        <f t="shared" si="97"/>
        <v>Unclassified? Y/N Out of Order?</v>
      </c>
    </row>
    <row r="1181" spans="6:19" x14ac:dyDescent="0.2">
      <c r="F1181" s="410" t="b">
        <v>0</v>
      </c>
      <c r="G1181" s="416" t="b">
        <f t="shared" si="98"/>
        <v>1</v>
      </c>
      <c r="H1181" s="410" t="b">
        <v>0</v>
      </c>
      <c r="I1181" s="410" t="b">
        <v>0</v>
      </c>
      <c r="K1181" s="410" t="b">
        <v>0</v>
      </c>
      <c r="L1181" s="410">
        <v>0</v>
      </c>
      <c r="M1181" s="410" t="b">
        <v>0</v>
      </c>
      <c r="N1181" s="410">
        <v>0</v>
      </c>
      <c r="O1181" s="472" t="e">
        <f t="shared" si="95"/>
        <v>#DIV/0!</v>
      </c>
      <c r="P1181" s="410">
        <f t="shared" si="99"/>
        <v>0</v>
      </c>
      <c r="Q1181" s="410" t="e">
        <f t="shared" si="96"/>
        <v>#VALUE!</v>
      </c>
      <c r="R1181" s="410">
        <v>1</v>
      </c>
      <c r="S1181" s="410" t="str">
        <f t="shared" si="97"/>
        <v>Unclassified? Y/N Out of Order?</v>
      </c>
    </row>
    <row r="1182" spans="6:19" x14ac:dyDescent="0.2">
      <c r="F1182" s="410" t="b">
        <v>0</v>
      </c>
      <c r="G1182" s="416" t="b">
        <f t="shared" si="98"/>
        <v>1</v>
      </c>
      <c r="H1182" s="410" t="b">
        <v>0</v>
      </c>
      <c r="I1182" s="410" t="b">
        <v>0</v>
      </c>
      <c r="K1182" s="410" t="b">
        <v>0</v>
      </c>
      <c r="L1182" s="410">
        <v>0</v>
      </c>
      <c r="M1182" s="410" t="b">
        <v>0</v>
      </c>
      <c r="N1182" s="410">
        <v>0</v>
      </c>
      <c r="O1182" s="472" t="e">
        <f t="shared" si="95"/>
        <v>#DIV/0!</v>
      </c>
      <c r="P1182" s="410">
        <f t="shared" si="99"/>
        <v>0</v>
      </c>
      <c r="Q1182" s="410" t="e">
        <f t="shared" si="96"/>
        <v>#VALUE!</v>
      </c>
      <c r="R1182" s="410">
        <v>1</v>
      </c>
      <c r="S1182" s="410" t="str">
        <f t="shared" si="97"/>
        <v>Unclassified? Y/N Out of Order?</v>
      </c>
    </row>
    <row r="1183" spans="6:19" x14ac:dyDescent="0.2">
      <c r="F1183" s="410" t="b">
        <v>0</v>
      </c>
      <c r="G1183" s="416" t="b">
        <f t="shared" si="98"/>
        <v>1</v>
      </c>
      <c r="H1183" s="410" t="b">
        <v>0</v>
      </c>
      <c r="I1183" s="410" t="b">
        <v>0</v>
      </c>
      <c r="K1183" s="410" t="b">
        <v>0</v>
      </c>
      <c r="L1183" s="410">
        <v>0</v>
      </c>
      <c r="M1183" s="410" t="b">
        <v>0</v>
      </c>
      <c r="N1183" s="410">
        <v>0</v>
      </c>
      <c r="O1183" s="472" t="e">
        <f t="shared" si="95"/>
        <v>#DIV/0!</v>
      </c>
      <c r="P1183" s="410">
        <f t="shared" si="99"/>
        <v>0</v>
      </c>
      <c r="Q1183" s="410" t="e">
        <f t="shared" si="96"/>
        <v>#VALUE!</v>
      </c>
      <c r="R1183" s="410">
        <v>1</v>
      </c>
      <c r="S1183" s="410" t="str">
        <f t="shared" si="97"/>
        <v>Unclassified? Y/N Out of Order?</v>
      </c>
    </row>
    <row r="1184" spans="6:19" x14ac:dyDescent="0.2">
      <c r="F1184" s="410" t="b">
        <v>0</v>
      </c>
      <c r="G1184" s="416" t="b">
        <f t="shared" si="98"/>
        <v>1</v>
      </c>
      <c r="H1184" s="410" t="b">
        <v>0</v>
      </c>
      <c r="I1184" s="410" t="b">
        <v>0</v>
      </c>
      <c r="K1184" s="410" t="b">
        <v>0</v>
      </c>
      <c r="L1184" s="410">
        <v>0</v>
      </c>
      <c r="M1184" s="410" t="b">
        <v>0</v>
      </c>
      <c r="N1184" s="410">
        <v>0</v>
      </c>
      <c r="O1184" s="472" t="e">
        <f t="shared" si="95"/>
        <v>#DIV/0!</v>
      </c>
      <c r="P1184" s="410">
        <f t="shared" si="99"/>
        <v>0</v>
      </c>
      <c r="Q1184" s="410" t="e">
        <f t="shared" si="96"/>
        <v>#VALUE!</v>
      </c>
      <c r="R1184" s="410">
        <v>1</v>
      </c>
      <c r="S1184" s="410" t="str">
        <f t="shared" si="97"/>
        <v>Unclassified? Y/N Out of Order?</v>
      </c>
    </row>
    <row r="1185" spans="6:19" x14ac:dyDescent="0.2">
      <c r="F1185" s="410" t="b">
        <v>0</v>
      </c>
      <c r="G1185" s="416" t="b">
        <f t="shared" si="98"/>
        <v>1</v>
      </c>
      <c r="H1185" s="410" t="b">
        <v>0</v>
      </c>
      <c r="I1185" s="410" t="b">
        <v>0</v>
      </c>
      <c r="K1185" s="410" t="b">
        <v>0</v>
      </c>
      <c r="L1185" s="410">
        <v>0</v>
      </c>
      <c r="M1185" s="410" t="b">
        <v>0</v>
      </c>
      <c r="N1185" s="410">
        <v>0</v>
      </c>
      <c r="O1185" s="472" t="e">
        <f t="shared" si="95"/>
        <v>#DIV/0!</v>
      </c>
      <c r="P1185" s="410">
        <f t="shared" si="99"/>
        <v>0</v>
      </c>
      <c r="Q1185" s="410" t="e">
        <f t="shared" si="96"/>
        <v>#VALUE!</v>
      </c>
      <c r="R1185" s="410">
        <v>1</v>
      </c>
      <c r="S1185" s="410" t="str">
        <f t="shared" si="97"/>
        <v>Unclassified? Y/N Out of Order?</v>
      </c>
    </row>
    <row r="1186" spans="6:19" x14ac:dyDescent="0.2">
      <c r="F1186" s="410" t="b">
        <v>0</v>
      </c>
      <c r="G1186" s="416" t="b">
        <f t="shared" si="98"/>
        <v>1</v>
      </c>
      <c r="H1186" s="410" t="b">
        <v>0</v>
      </c>
      <c r="I1186" s="410" t="b">
        <v>0</v>
      </c>
      <c r="K1186" s="410" t="b">
        <v>0</v>
      </c>
      <c r="L1186" s="410">
        <v>0</v>
      </c>
      <c r="M1186" s="410" t="b">
        <v>0</v>
      </c>
      <c r="N1186" s="410">
        <v>0</v>
      </c>
      <c r="O1186" s="472" t="e">
        <f t="shared" si="95"/>
        <v>#DIV/0!</v>
      </c>
      <c r="P1186" s="410">
        <f t="shared" si="99"/>
        <v>0</v>
      </c>
      <c r="Q1186" s="410" t="e">
        <f t="shared" si="96"/>
        <v>#VALUE!</v>
      </c>
      <c r="R1186" s="410">
        <v>1</v>
      </c>
      <c r="S1186" s="410" t="str">
        <f t="shared" si="97"/>
        <v>Unclassified? Y/N Out of Order?</v>
      </c>
    </row>
    <row r="1187" spans="6:19" x14ac:dyDescent="0.2">
      <c r="F1187" s="410" t="b">
        <v>0</v>
      </c>
      <c r="G1187" s="416" t="b">
        <f t="shared" si="98"/>
        <v>1</v>
      </c>
      <c r="H1187" s="410" t="b">
        <v>0</v>
      </c>
      <c r="I1187" s="410" t="b">
        <v>0</v>
      </c>
      <c r="K1187" s="410" t="b">
        <v>0</v>
      </c>
      <c r="L1187" s="410">
        <v>0</v>
      </c>
      <c r="M1187" s="410" t="b">
        <v>0</v>
      </c>
      <c r="N1187" s="410">
        <v>0</v>
      </c>
      <c r="O1187" s="472" t="e">
        <f t="shared" si="95"/>
        <v>#DIV/0!</v>
      </c>
      <c r="P1187" s="410">
        <f t="shared" si="99"/>
        <v>0</v>
      </c>
      <c r="Q1187" s="410" t="e">
        <f t="shared" si="96"/>
        <v>#VALUE!</v>
      </c>
      <c r="R1187" s="410">
        <v>1</v>
      </c>
      <c r="S1187" s="410" t="str">
        <f t="shared" si="97"/>
        <v>Unclassified? Y/N Out of Order?</v>
      </c>
    </row>
    <row r="1188" spans="6:19" x14ac:dyDescent="0.2">
      <c r="F1188" s="410" t="b">
        <v>0</v>
      </c>
      <c r="G1188" s="416" t="b">
        <f t="shared" si="98"/>
        <v>1</v>
      </c>
      <c r="H1188" s="410" t="b">
        <v>0</v>
      </c>
      <c r="I1188" s="410" t="b">
        <v>0</v>
      </c>
      <c r="K1188" s="410" t="b">
        <v>0</v>
      </c>
      <c r="L1188" s="410">
        <v>0</v>
      </c>
      <c r="M1188" s="410" t="b">
        <v>0</v>
      </c>
      <c r="N1188" s="410">
        <v>0</v>
      </c>
      <c r="O1188" s="472" t="e">
        <f t="shared" si="95"/>
        <v>#DIV/0!</v>
      </c>
      <c r="P1188" s="410">
        <f t="shared" si="99"/>
        <v>0</v>
      </c>
      <c r="Q1188" s="410" t="e">
        <f t="shared" si="96"/>
        <v>#VALUE!</v>
      </c>
      <c r="R1188" s="410">
        <v>1</v>
      </c>
      <c r="S1188" s="410" t="str">
        <f t="shared" si="97"/>
        <v>Unclassified? Y/N Out of Order?</v>
      </c>
    </row>
    <row r="1189" spans="6:19" x14ac:dyDescent="0.2">
      <c r="F1189" s="410" t="b">
        <v>0</v>
      </c>
      <c r="G1189" s="416" t="b">
        <f t="shared" si="98"/>
        <v>1</v>
      </c>
      <c r="H1189" s="410" t="b">
        <v>0</v>
      </c>
      <c r="I1189" s="410" t="b">
        <v>0</v>
      </c>
      <c r="K1189" s="410" t="b">
        <v>0</v>
      </c>
      <c r="L1189" s="410">
        <v>0</v>
      </c>
      <c r="M1189" s="410" t="b">
        <v>0</v>
      </c>
      <c r="N1189" s="410">
        <v>0</v>
      </c>
      <c r="O1189" s="472" t="e">
        <f t="shared" si="95"/>
        <v>#DIV/0!</v>
      </c>
      <c r="P1189" s="410">
        <f t="shared" si="99"/>
        <v>0</v>
      </c>
      <c r="Q1189" s="410" t="e">
        <f t="shared" si="96"/>
        <v>#VALUE!</v>
      </c>
      <c r="R1189" s="410">
        <v>1</v>
      </c>
      <c r="S1189" s="410" t="str">
        <f t="shared" si="97"/>
        <v>Unclassified? Y/N Out of Order?</v>
      </c>
    </row>
    <row r="1190" spans="6:19" x14ac:dyDescent="0.2">
      <c r="F1190" s="410" t="b">
        <v>0</v>
      </c>
      <c r="G1190" s="416" t="b">
        <f t="shared" si="98"/>
        <v>1</v>
      </c>
      <c r="H1190" s="410" t="b">
        <v>0</v>
      </c>
      <c r="I1190" s="410" t="b">
        <v>0</v>
      </c>
      <c r="K1190" s="410" t="b">
        <v>0</v>
      </c>
      <c r="L1190" s="410">
        <v>0</v>
      </c>
      <c r="M1190" s="410" t="b">
        <v>0</v>
      </c>
      <c r="N1190" s="410">
        <v>0</v>
      </c>
      <c r="O1190" s="472" t="e">
        <f t="shared" si="95"/>
        <v>#DIV/0!</v>
      </c>
      <c r="P1190" s="410">
        <f t="shared" si="99"/>
        <v>0</v>
      </c>
      <c r="Q1190" s="410" t="e">
        <f t="shared" si="96"/>
        <v>#VALUE!</v>
      </c>
      <c r="R1190" s="410">
        <v>1</v>
      </c>
      <c r="S1190" s="410" t="str">
        <f t="shared" si="97"/>
        <v>Unclassified? Y/N Out of Order?</v>
      </c>
    </row>
    <row r="1191" spans="6:19" x14ac:dyDescent="0.2">
      <c r="F1191" s="410" t="b">
        <v>0</v>
      </c>
      <c r="G1191" s="416" t="b">
        <f t="shared" si="98"/>
        <v>1</v>
      </c>
      <c r="H1191" s="410" t="b">
        <v>0</v>
      </c>
      <c r="I1191" s="410" t="b">
        <v>0</v>
      </c>
      <c r="K1191" s="410" t="b">
        <v>0</v>
      </c>
      <c r="L1191" s="410">
        <v>0</v>
      </c>
      <c r="M1191" s="410" t="b">
        <v>0</v>
      </c>
      <c r="N1191" s="410">
        <v>0</v>
      </c>
      <c r="O1191" s="472" t="e">
        <f t="shared" si="95"/>
        <v>#DIV/0!</v>
      </c>
      <c r="P1191" s="410">
        <f t="shared" si="99"/>
        <v>0</v>
      </c>
      <c r="Q1191" s="410" t="e">
        <f t="shared" si="96"/>
        <v>#VALUE!</v>
      </c>
      <c r="R1191" s="410">
        <v>1</v>
      </c>
      <c r="S1191" s="410" t="str">
        <f t="shared" si="97"/>
        <v>Unclassified? Y/N Out of Order?</v>
      </c>
    </row>
    <row r="1192" spans="6:19" x14ac:dyDescent="0.2">
      <c r="F1192" s="410" t="b">
        <v>0</v>
      </c>
      <c r="G1192" s="416" t="b">
        <f t="shared" si="98"/>
        <v>1</v>
      </c>
      <c r="H1192" s="410" t="b">
        <v>0</v>
      </c>
      <c r="I1192" s="410" t="b">
        <v>0</v>
      </c>
      <c r="K1192" s="410" t="b">
        <v>0</v>
      </c>
      <c r="L1192" s="410">
        <v>0</v>
      </c>
      <c r="M1192" s="410" t="b">
        <v>0</v>
      </c>
      <c r="N1192" s="410">
        <v>0</v>
      </c>
      <c r="O1192" s="472" t="e">
        <f t="shared" si="95"/>
        <v>#DIV/0!</v>
      </c>
      <c r="P1192" s="410">
        <f t="shared" si="99"/>
        <v>0</v>
      </c>
      <c r="Q1192" s="410" t="e">
        <f t="shared" si="96"/>
        <v>#VALUE!</v>
      </c>
      <c r="R1192" s="410">
        <v>1</v>
      </c>
      <c r="S1192" s="410" t="str">
        <f t="shared" si="97"/>
        <v>Unclassified? Y/N Out of Order?</v>
      </c>
    </row>
    <row r="1193" spans="6:19" x14ac:dyDescent="0.2">
      <c r="F1193" s="410" t="b">
        <v>0</v>
      </c>
      <c r="G1193" s="416" t="b">
        <f t="shared" si="98"/>
        <v>1</v>
      </c>
      <c r="H1193" s="410" t="b">
        <v>0</v>
      </c>
      <c r="I1193" s="410" t="b">
        <v>0</v>
      </c>
      <c r="K1193" s="410" t="b">
        <v>0</v>
      </c>
      <c r="L1193" s="410">
        <v>0</v>
      </c>
      <c r="M1193" s="410" t="b">
        <v>0</v>
      </c>
      <c r="N1193" s="410">
        <v>0</v>
      </c>
      <c r="O1193" s="472" t="e">
        <f t="shared" si="95"/>
        <v>#DIV/0!</v>
      </c>
      <c r="P1193" s="410">
        <f t="shared" si="99"/>
        <v>0</v>
      </c>
      <c r="Q1193" s="410" t="e">
        <f t="shared" si="96"/>
        <v>#VALUE!</v>
      </c>
      <c r="R1193" s="410">
        <v>1</v>
      </c>
      <c r="S1193" s="410" t="str">
        <f t="shared" si="97"/>
        <v>Unclassified? Y/N Out of Order?</v>
      </c>
    </row>
    <row r="1194" spans="6:19" x14ac:dyDescent="0.2">
      <c r="F1194" s="410" t="b">
        <v>0</v>
      </c>
      <c r="G1194" s="416" t="b">
        <f t="shared" si="98"/>
        <v>1</v>
      </c>
      <c r="H1194" s="410" t="b">
        <v>0</v>
      </c>
      <c r="I1194" s="410" t="b">
        <v>0</v>
      </c>
      <c r="K1194" s="410" t="b">
        <v>0</v>
      </c>
      <c r="L1194" s="410">
        <v>0</v>
      </c>
      <c r="M1194" s="410" t="b">
        <v>0</v>
      </c>
      <c r="N1194" s="410">
        <v>0</v>
      </c>
      <c r="O1194" s="472" t="e">
        <f t="shared" si="95"/>
        <v>#DIV/0!</v>
      </c>
      <c r="P1194" s="410">
        <f t="shared" si="99"/>
        <v>0</v>
      </c>
      <c r="Q1194" s="410" t="e">
        <f t="shared" si="96"/>
        <v>#VALUE!</v>
      </c>
      <c r="R1194" s="410">
        <v>1</v>
      </c>
      <c r="S1194" s="410" t="str">
        <f t="shared" si="97"/>
        <v>Unclassified? Y/N Out of Order?</v>
      </c>
    </row>
    <row r="1195" spans="6:19" x14ac:dyDescent="0.2">
      <c r="F1195" s="410" t="b">
        <v>0</v>
      </c>
      <c r="G1195" s="416" t="b">
        <f t="shared" si="98"/>
        <v>1</v>
      </c>
      <c r="H1195" s="410" t="b">
        <v>0</v>
      </c>
      <c r="I1195" s="410" t="b">
        <v>0</v>
      </c>
      <c r="K1195" s="410" t="b">
        <v>0</v>
      </c>
      <c r="L1195" s="410">
        <v>0</v>
      </c>
      <c r="M1195" s="410" t="b">
        <v>0</v>
      </c>
      <c r="N1195" s="410">
        <v>0</v>
      </c>
      <c r="O1195" s="472" t="e">
        <f t="shared" si="95"/>
        <v>#DIV/0!</v>
      </c>
      <c r="P1195" s="410">
        <f t="shared" si="99"/>
        <v>0</v>
      </c>
      <c r="Q1195" s="410" t="e">
        <f t="shared" si="96"/>
        <v>#VALUE!</v>
      </c>
      <c r="R1195" s="410">
        <v>1</v>
      </c>
      <c r="S1195" s="410" t="str">
        <f t="shared" si="97"/>
        <v>Unclassified? Y/N Out of Order?</v>
      </c>
    </row>
    <row r="1196" spans="6:19" x14ac:dyDescent="0.2">
      <c r="F1196" s="410" t="b">
        <v>0</v>
      </c>
      <c r="G1196" s="416" t="b">
        <f t="shared" si="98"/>
        <v>1</v>
      </c>
      <c r="H1196" s="410" t="b">
        <v>0</v>
      </c>
      <c r="I1196" s="410" t="b">
        <v>0</v>
      </c>
      <c r="K1196" s="410" t="b">
        <v>0</v>
      </c>
      <c r="L1196" s="410">
        <v>0</v>
      </c>
      <c r="M1196" s="410" t="b">
        <v>0</v>
      </c>
      <c r="N1196" s="410">
        <v>0</v>
      </c>
      <c r="O1196" s="472" t="e">
        <f t="shared" si="95"/>
        <v>#DIV/0!</v>
      </c>
      <c r="P1196" s="410">
        <f t="shared" si="99"/>
        <v>0</v>
      </c>
      <c r="Q1196" s="410" t="e">
        <f t="shared" si="96"/>
        <v>#VALUE!</v>
      </c>
      <c r="R1196" s="410">
        <v>1</v>
      </c>
      <c r="S1196" s="410" t="str">
        <f t="shared" si="97"/>
        <v>Unclassified? Y/N Out of Order?</v>
      </c>
    </row>
    <row r="1197" spans="6:19" x14ac:dyDescent="0.2">
      <c r="F1197" s="410" t="b">
        <v>0</v>
      </c>
      <c r="G1197" s="416" t="b">
        <f t="shared" si="98"/>
        <v>1</v>
      </c>
      <c r="H1197" s="410" t="b">
        <v>0</v>
      </c>
      <c r="I1197" s="410" t="b">
        <v>0</v>
      </c>
      <c r="K1197" s="410" t="b">
        <v>0</v>
      </c>
      <c r="L1197" s="410">
        <v>0</v>
      </c>
      <c r="M1197" s="410" t="b">
        <v>0</v>
      </c>
      <c r="N1197" s="410">
        <v>0</v>
      </c>
      <c r="O1197" s="472" t="e">
        <f t="shared" si="95"/>
        <v>#DIV/0!</v>
      </c>
      <c r="P1197" s="410">
        <f t="shared" si="99"/>
        <v>0</v>
      </c>
      <c r="Q1197" s="410" t="e">
        <f t="shared" si="96"/>
        <v>#VALUE!</v>
      </c>
      <c r="R1197" s="410">
        <v>1</v>
      </c>
      <c r="S1197" s="410" t="str">
        <f t="shared" si="97"/>
        <v>Unclassified? Y/N Out of Order?</v>
      </c>
    </row>
    <row r="1198" spans="6:19" x14ac:dyDescent="0.2">
      <c r="F1198" s="410" t="b">
        <v>0</v>
      </c>
      <c r="G1198" s="416" t="b">
        <f t="shared" si="98"/>
        <v>1</v>
      </c>
      <c r="H1198" s="410" t="b">
        <v>0</v>
      </c>
      <c r="I1198" s="410" t="b">
        <v>0</v>
      </c>
      <c r="K1198" s="410" t="b">
        <v>0</v>
      </c>
      <c r="L1198" s="410">
        <v>0</v>
      </c>
      <c r="M1198" s="410" t="b">
        <v>0</v>
      </c>
      <c r="N1198" s="410">
        <v>0</v>
      </c>
      <c r="O1198" s="472" t="e">
        <f t="shared" si="95"/>
        <v>#DIV/0!</v>
      </c>
      <c r="P1198" s="410">
        <f t="shared" si="99"/>
        <v>0</v>
      </c>
      <c r="Q1198" s="410" t="e">
        <f t="shared" si="96"/>
        <v>#VALUE!</v>
      </c>
      <c r="R1198" s="410">
        <v>1</v>
      </c>
      <c r="S1198" s="410" t="str">
        <f t="shared" si="97"/>
        <v>Unclassified? Y/N Out of Order?</v>
      </c>
    </row>
    <row r="1199" spans="6:19" x14ac:dyDescent="0.2">
      <c r="F1199" s="410" t="b">
        <v>0</v>
      </c>
      <c r="G1199" s="416" t="b">
        <f t="shared" si="98"/>
        <v>1</v>
      </c>
      <c r="H1199" s="410" t="b">
        <v>0</v>
      </c>
      <c r="I1199" s="410" t="b">
        <v>0</v>
      </c>
      <c r="K1199" s="410" t="b">
        <v>0</v>
      </c>
      <c r="L1199" s="410">
        <v>0</v>
      </c>
      <c r="M1199" s="410" t="b">
        <v>0</v>
      </c>
      <c r="N1199" s="410">
        <v>0</v>
      </c>
      <c r="O1199" s="472" t="e">
        <f t="shared" si="95"/>
        <v>#DIV/0!</v>
      </c>
      <c r="P1199" s="410">
        <f t="shared" si="99"/>
        <v>0</v>
      </c>
      <c r="Q1199" s="410" t="e">
        <f t="shared" si="96"/>
        <v>#VALUE!</v>
      </c>
      <c r="R1199" s="410">
        <v>1</v>
      </c>
      <c r="S1199" s="410" t="str">
        <f t="shared" si="97"/>
        <v>Unclassified? Y/N Out of Order?</v>
      </c>
    </row>
    <row r="1200" spans="6:19" x14ac:dyDescent="0.2">
      <c r="F1200" s="410" t="b">
        <v>0</v>
      </c>
      <c r="G1200" s="416" t="b">
        <f t="shared" si="98"/>
        <v>1</v>
      </c>
      <c r="H1200" s="410" t="b">
        <v>0</v>
      </c>
      <c r="I1200" s="410" t="b">
        <v>0</v>
      </c>
      <c r="K1200" s="410" t="b">
        <v>0</v>
      </c>
      <c r="L1200" s="410">
        <v>0</v>
      </c>
      <c r="M1200" s="410" t="b">
        <v>0</v>
      </c>
      <c r="N1200" s="410">
        <v>0</v>
      </c>
      <c r="O1200" s="472" t="e">
        <f t="shared" si="95"/>
        <v>#DIV/0!</v>
      </c>
      <c r="P1200" s="410">
        <f t="shared" si="99"/>
        <v>0</v>
      </c>
      <c r="Q1200" s="410" t="e">
        <f t="shared" si="96"/>
        <v>#VALUE!</v>
      </c>
      <c r="R1200" s="410">
        <v>1</v>
      </c>
      <c r="S1200" s="410" t="str">
        <f t="shared" si="97"/>
        <v>Unclassified? Y/N Out of Order?</v>
      </c>
    </row>
    <row r="1201" spans="6:19" x14ac:dyDescent="0.2">
      <c r="F1201" s="410" t="b">
        <v>0</v>
      </c>
      <c r="G1201" s="416" t="b">
        <f t="shared" si="98"/>
        <v>1</v>
      </c>
      <c r="H1201" s="410" t="b">
        <v>0</v>
      </c>
      <c r="I1201" s="410" t="b">
        <v>0</v>
      </c>
      <c r="K1201" s="410" t="b">
        <v>0</v>
      </c>
      <c r="L1201" s="410">
        <v>0</v>
      </c>
      <c r="M1201" s="410" t="b">
        <v>0</v>
      </c>
      <c r="N1201" s="410">
        <v>0</v>
      </c>
      <c r="O1201" s="472" t="e">
        <f t="shared" si="95"/>
        <v>#DIV/0!</v>
      </c>
      <c r="P1201" s="410">
        <f t="shared" si="99"/>
        <v>0</v>
      </c>
      <c r="Q1201" s="410" t="e">
        <f t="shared" si="96"/>
        <v>#VALUE!</v>
      </c>
      <c r="R1201" s="410">
        <v>1</v>
      </c>
      <c r="S1201" s="410" t="str">
        <f t="shared" si="97"/>
        <v>Unclassified? Y/N Out of Order?</v>
      </c>
    </row>
    <row r="1202" spans="6:19" x14ac:dyDescent="0.2">
      <c r="F1202" s="410" t="b">
        <v>0</v>
      </c>
      <c r="G1202" s="416" t="b">
        <f t="shared" si="98"/>
        <v>1</v>
      </c>
      <c r="H1202" s="410" t="b">
        <v>0</v>
      </c>
      <c r="I1202" s="410" t="b">
        <v>0</v>
      </c>
      <c r="K1202" s="410" t="b">
        <v>0</v>
      </c>
      <c r="L1202" s="410">
        <v>0</v>
      </c>
      <c r="M1202" s="410" t="b">
        <v>0</v>
      </c>
      <c r="N1202" s="410">
        <v>0</v>
      </c>
      <c r="O1202" s="472" t="e">
        <f t="shared" si="95"/>
        <v>#DIV/0!</v>
      </c>
      <c r="P1202" s="410">
        <f t="shared" si="99"/>
        <v>0</v>
      </c>
      <c r="Q1202" s="410" t="e">
        <f t="shared" si="96"/>
        <v>#VALUE!</v>
      </c>
      <c r="R1202" s="410">
        <v>1</v>
      </c>
      <c r="S1202" s="410" t="str">
        <f t="shared" si="97"/>
        <v>Unclassified? Y/N Out of Order?</v>
      </c>
    </row>
    <row r="1203" spans="6:19" x14ac:dyDescent="0.2">
      <c r="F1203" s="410" t="b">
        <v>0</v>
      </c>
      <c r="G1203" s="416" t="b">
        <f t="shared" si="98"/>
        <v>1</v>
      </c>
      <c r="H1203" s="410" t="b">
        <v>0</v>
      </c>
      <c r="I1203" s="410" t="b">
        <v>0</v>
      </c>
      <c r="K1203" s="410" t="b">
        <v>0</v>
      </c>
      <c r="L1203" s="410">
        <v>0</v>
      </c>
      <c r="M1203" s="410" t="b">
        <v>0</v>
      </c>
      <c r="N1203" s="410">
        <v>0</v>
      </c>
      <c r="O1203" s="472" t="e">
        <f t="shared" si="95"/>
        <v>#DIV/0!</v>
      </c>
      <c r="P1203" s="410">
        <f t="shared" si="99"/>
        <v>0</v>
      </c>
      <c r="Q1203" s="410" t="e">
        <f t="shared" si="96"/>
        <v>#VALUE!</v>
      </c>
      <c r="R1203" s="410">
        <v>1</v>
      </c>
      <c r="S1203" s="410" t="str">
        <f t="shared" si="97"/>
        <v>Unclassified? Y/N Out of Order?</v>
      </c>
    </row>
    <row r="1204" spans="6:19" x14ac:dyDescent="0.2">
      <c r="F1204" s="410" t="b">
        <v>0</v>
      </c>
      <c r="G1204" s="416" t="b">
        <f t="shared" si="98"/>
        <v>1</v>
      </c>
      <c r="H1204" s="410" t="b">
        <v>0</v>
      </c>
      <c r="I1204" s="410" t="b">
        <v>0</v>
      </c>
      <c r="K1204" s="410" t="b">
        <v>0</v>
      </c>
      <c r="L1204" s="410">
        <v>0</v>
      </c>
      <c r="M1204" s="410" t="b">
        <v>0</v>
      </c>
      <c r="N1204" s="410">
        <v>0</v>
      </c>
      <c r="O1204" s="472" t="e">
        <f t="shared" si="95"/>
        <v>#DIV/0!</v>
      </c>
      <c r="P1204" s="410">
        <f t="shared" si="99"/>
        <v>0</v>
      </c>
      <c r="Q1204" s="410" t="e">
        <f t="shared" si="96"/>
        <v>#VALUE!</v>
      </c>
      <c r="R1204" s="410">
        <v>1</v>
      </c>
      <c r="S1204" s="410" t="str">
        <f t="shared" si="97"/>
        <v>Unclassified? Y/N Out of Order?</v>
      </c>
    </row>
    <row r="1205" spans="6:19" x14ac:dyDescent="0.2">
      <c r="F1205" s="410" t="b">
        <v>0</v>
      </c>
      <c r="G1205" s="416" t="b">
        <f t="shared" si="98"/>
        <v>1</v>
      </c>
      <c r="H1205" s="410" t="b">
        <v>0</v>
      </c>
      <c r="I1205" s="410" t="b">
        <v>0</v>
      </c>
      <c r="K1205" s="410" t="b">
        <v>0</v>
      </c>
      <c r="L1205" s="410">
        <v>0</v>
      </c>
      <c r="M1205" s="410" t="b">
        <v>0</v>
      </c>
      <c r="N1205" s="410">
        <v>0</v>
      </c>
      <c r="O1205" s="472" t="e">
        <f t="shared" si="95"/>
        <v>#DIV/0!</v>
      </c>
      <c r="P1205" s="410">
        <f t="shared" si="99"/>
        <v>0</v>
      </c>
      <c r="Q1205" s="410" t="e">
        <f t="shared" si="96"/>
        <v>#VALUE!</v>
      </c>
      <c r="R1205" s="410">
        <v>1</v>
      </c>
      <c r="S1205" s="410" t="str">
        <f t="shared" si="97"/>
        <v>Unclassified? Y/N Out of Order?</v>
      </c>
    </row>
    <row r="1206" spans="6:19" x14ac:dyDescent="0.2">
      <c r="F1206" s="410" t="b">
        <v>0</v>
      </c>
      <c r="G1206" s="416" t="b">
        <f t="shared" si="98"/>
        <v>1</v>
      </c>
      <c r="H1206" s="410" t="b">
        <v>0</v>
      </c>
      <c r="I1206" s="410" t="b">
        <v>0</v>
      </c>
      <c r="K1206" s="410" t="b">
        <v>0</v>
      </c>
      <c r="L1206" s="410">
        <v>0</v>
      </c>
      <c r="M1206" s="410" t="b">
        <v>0</v>
      </c>
      <c r="N1206" s="410">
        <v>0</v>
      </c>
      <c r="O1206" s="472" t="e">
        <f t="shared" si="95"/>
        <v>#DIV/0!</v>
      </c>
      <c r="P1206" s="410">
        <f t="shared" si="99"/>
        <v>0</v>
      </c>
      <c r="Q1206" s="410" t="e">
        <f t="shared" si="96"/>
        <v>#VALUE!</v>
      </c>
      <c r="R1206" s="410">
        <v>1</v>
      </c>
      <c r="S1206" s="410" t="str">
        <f t="shared" si="97"/>
        <v>Unclassified? Y/N Out of Order?</v>
      </c>
    </row>
    <row r="1207" spans="6:19" x14ac:dyDescent="0.2">
      <c r="F1207" s="410" t="b">
        <v>0</v>
      </c>
      <c r="G1207" s="416" t="b">
        <f t="shared" si="98"/>
        <v>1</v>
      </c>
      <c r="H1207" s="410" t="b">
        <v>0</v>
      </c>
      <c r="I1207" s="410" t="b">
        <v>0</v>
      </c>
      <c r="K1207" s="410" t="b">
        <v>0</v>
      </c>
      <c r="L1207" s="410">
        <v>0</v>
      </c>
      <c r="M1207" s="410" t="b">
        <v>0</v>
      </c>
      <c r="N1207" s="410">
        <v>0</v>
      </c>
      <c r="O1207" s="472" t="e">
        <f t="shared" si="95"/>
        <v>#DIV/0!</v>
      </c>
      <c r="P1207" s="410">
        <f t="shared" si="99"/>
        <v>0</v>
      </c>
      <c r="Q1207" s="410" t="e">
        <f t="shared" si="96"/>
        <v>#VALUE!</v>
      </c>
      <c r="R1207" s="410">
        <v>1</v>
      </c>
      <c r="S1207" s="410" t="str">
        <f t="shared" si="97"/>
        <v>Unclassified? Y/N Out of Order?</v>
      </c>
    </row>
    <row r="1208" spans="6:19" x14ac:dyDescent="0.2">
      <c r="F1208" s="410" t="b">
        <v>0</v>
      </c>
      <c r="G1208" s="416" t="b">
        <f t="shared" si="98"/>
        <v>1</v>
      </c>
      <c r="H1208" s="410" t="b">
        <v>0</v>
      </c>
      <c r="I1208" s="410" t="b">
        <v>0</v>
      </c>
      <c r="K1208" s="410" t="b">
        <v>0</v>
      </c>
      <c r="L1208" s="410">
        <v>0</v>
      </c>
      <c r="M1208" s="410" t="b">
        <v>0</v>
      </c>
      <c r="N1208" s="410">
        <v>0</v>
      </c>
      <c r="O1208" s="472" t="e">
        <f t="shared" si="95"/>
        <v>#DIV/0!</v>
      </c>
      <c r="P1208" s="410">
        <f t="shared" si="99"/>
        <v>0</v>
      </c>
      <c r="Q1208" s="410" t="e">
        <f t="shared" si="96"/>
        <v>#VALUE!</v>
      </c>
      <c r="R1208" s="410">
        <v>1</v>
      </c>
      <c r="S1208" s="410" t="str">
        <f t="shared" si="97"/>
        <v>Unclassified? Y/N Out of Order?</v>
      </c>
    </row>
    <row r="1209" spans="6:19" x14ac:dyDescent="0.2">
      <c r="F1209" s="410" t="b">
        <v>0</v>
      </c>
      <c r="G1209" s="416" t="b">
        <f t="shared" si="98"/>
        <v>1</v>
      </c>
      <c r="H1209" s="410" t="b">
        <v>0</v>
      </c>
      <c r="I1209" s="410" t="b">
        <v>0</v>
      </c>
      <c r="K1209" s="410" t="b">
        <v>0</v>
      </c>
      <c r="L1209" s="410">
        <v>0</v>
      </c>
      <c r="M1209" s="410" t="b">
        <v>0</v>
      </c>
      <c r="N1209" s="410">
        <v>0</v>
      </c>
      <c r="O1209" s="472" t="e">
        <f t="shared" si="95"/>
        <v>#DIV/0!</v>
      </c>
      <c r="P1209" s="410">
        <f t="shared" si="99"/>
        <v>0</v>
      </c>
      <c r="Q1209" s="410" t="e">
        <f t="shared" si="96"/>
        <v>#VALUE!</v>
      </c>
      <c r="R1209" s="410">
        <v>1</v>
      </c>
      <c r="S1209" s="410" t="str">
        <f t="shared" si="97"/>
        <v>Unclassified? Y/N Out of Order?</v>
      </c>
    </row>
    <row r="1210" spans="6:19" x14ac:dyDescent="0.2">
      <c r="F1210" s="410" t="b">
        <v>0</v>
      </c>
      <c r="G1210" s="416" t="b">
        <f t="shared" si="98"/>
        <v>1</v>
      </c>
      <c r="H1210" s="410" t="b">
        <v>0</v>
      </c>
      <c r="I1210" s="410" t="b">
        <v>0</v>
      </c>
      <c r="K1210" s="410" t="b">
        <v>0</v>
      </c>
      <c r="L1210" s="410">
        <v>0</v>
      </c>
      <c r="M1210" s="410" t="b">
        <v>0</v>
      </c>
      <c r="N1210" s="410">
        <v>0</v>
      </c>
      <c r="O1210" s="472" t="e">
        <f t="shared" si="95"/>
        <v>#DIV/0!</v>
      </c>
      <c r="P1210" s="410">
        <f t="shared" si="99"/>
        <v>0</v>
      </c>
      <c r="Q1210" s="410" t="e">
        <f t="shared" si="96"/>
        <v>#VALUE!</v>
      </c>
      <c r="R1210" s="410">
        <v>1</v>
      </c>
      <c r="S1210" s="410" t="str">
        <f t="shared" si="97"/>
        <v>Unclassified? Y/N Out of Order?</v>
      </c>
    </row>
    <row r="1211" spans="6:19" x14ac:dyDescent="0.2">
      <c r="F1211" s="410" t="b">
        <v>0</v>
      </c>
      <c r="G1211" s="416" t="b">
        <f t="shared" si="98"/>
        <v>1</v>
      </c>
      <c r="H1211" s="410" t="b">
        <v>0</v>
      </c>
      <c r="I1211" s="410" t="b">
        <v>0</v>
      </c>
      <c r="K1211" s="410" t="b">
        <v>0</v>
      </c>
      <c r="L1211" s="410">
        <v>0</v>
      </c>
      <c r="M1211" s="410" t="b">
        <v>0</v>
      </c>
      <c r="N1211" s="410">
        <v>0</v>
      </c>
      <c r="O1211" s="472" t="e">
        <f t="shared" si="95"/>
        <v>#DIV/0!</v>
      </c>
      <c r="P1211" s="410">
        <f t="shared" si="99"/>
        <v>0</v>
      </c>
      <c r="Q1211" s="410" t="e">
        <f t="shared" si="96"/>
        <v>#VALUE!</v>
      </c>
      <c r="R1211" s="410">
        <v>1</v>
      </c>
      <c r="S1211" s="410" t="str">
        <f t="shared" si="97"/>
        <v>Unclassified? Y/N Out of Order?</v>
      </c>
    </row>
    <row r="1212" spans="6:19" x14ac:dyDescent="0.2">
      <c r="F1212" s="410" t="b">
        <v>0</v>
      </c>
      <c r="G1212" s="416" t="b">
        <f t="shared" si="98"/>
        <v>1</v>
      </c>
      <c r="H1212" s="410" t="b">
        <v>0</v>
      </c>
      <c r="I1212" s="410" t="b">
        <v>0</v>
      </c>
      <c r="K1212" s="410" t="b">
        <v>0</v>
      </c>
      <c r="L1212" s="410">
        <v>0</v>
      </c>
      <c r="M1212" s="410" t="b">
        <v>0</v>
      </c>
      <c r="N1212" s="410">
        <v>0</v>
      </c>
      <c r="O1212" s="472" t="e">
        <f t="shared" si="95"/>
        <v>#DIV/0!</v>
      </c>
      <c r="P1212" s="410">
        <f t="shared" si="99"/>
        <v>0</v>
      </c>
      <c r="Q1212" s="410" t="e">
        <f t="shared" si="96"/>
        <v>#VALUE!</v>
      </c>
      <c r="R1212" s="410">
        <v>1</v>
      </c>
      <c r="S1212" s="410" t="str">
        <f t="shared" si="97"/>
        <v>Unclassified? Y/N Out of Order?</v>
      </c>
    </row>
    <row r="1213" spans="6:19" x14ac:dyDescent="0.2">
      <c r="F1213" s="410" t="b">
        <v>0</v>
      </c>
      <c r="G1213" s="416" t="b">
        <f t="shared" si="98"/>
        <v>1</v>
      </c>
      <c r="H1213" s="410" t="b">
        <v>0</v>
      </c>
      <c r="I1213" s="410" t="b">
        <v>0</v>
      </c>
      <c r="K1213" s="410" t="b">
        <v>0</v>
      </c>
      <c r="L1213" s="410">
        <v>0</v>
      </c>
      <c r="M1213" s="410" t="b">
        <v>0</v>
      </c>
      <c r="N1213" s="410">
        <v>0</v>
      </c>
      <c r="O1213" s="472" t="e">
        <f t="shared" si="95"/>
        <v>#DIV/0!</v>
      </c>
      <c r="P1213" s="410">
        <f t="shared" si="99"/>
        <v>0</v>
      </c>
      <c r="Q1213" s="410" t="e">
        <f t="shared" si="96"/>
        <v>#VALUE!</v>
      </c>
      <c r="R1213" s="410">
        <v>1</v>
      </c>
      <c r="S1213" s="410" t="str">
        <f t="shared" si="97"/>
        <v>Unclassified? Y/N Out of Order?</v>
      </c>
    </row>
    <row r="1214" spans="6:19" x14ac:dyDescent="0.2">
      <c r="F1214" s="410" t="b">
        <v>0</v>
      </c>
      <c r="G1214" s="416" t="b">
        <f t="shared" si="98"/>
        <v>1</v>
      </c>
      <c r="H1214" s="410" t="b">
        <v>0</v>
      </c>
      <c r="I1214" s="410" t="b">
        <v>0</v>
      </c>
      <c r="K1214" s="410" t="b">
        <v>0</v>
      </c>
      <c r="L1214" s="410">
        <v>0</v>
      </c>
      <c r="M1214" s="410" t="b">
        <v>0</v>
      </c>
      <c r="N1214" s="410">
        <v>0</v>
      </c>
      <c r="O1214" s="472" t="e">
        <f t="shared" si="95"/>
        <v>#DIV/0!</v>
      </c>
      <c r="P1214" s="410">
        <f t="shared" si="99"/>
        <v>0</v>
      </c>
      <c r="Q1214" s="410" t="e">
        <f t="shared" si="96"/>
        <v>#VALUE!</v>
      </c>
      <c r="R1214" s="410">
        <v>1</v>
      </c>
      <c r="S1214" s="410" t="str">
        <f t="shared" si="97"/>
        <v>Unclassified? Y/N Out of Order?</v>
      </c>
    </row>
    <row r="1215" spans="6:19" x14ac:dyDescent="0.2">
      <c r="F1215" s="410" t="b">
        <v>0</v>
      </c>
      <c r="G1215" s="416" t="b">
        <f t="shared" si="98"/>
        <v>1</v>
      </c>
      <c r="H1215" s="410" t="b">
        <v>0</v>
      </c>
      <c r="I1215" s="410" t="b">
        <v>0</v>
      </c>
      <c r="K1215" s="410" t="b">
        <v>0</v>
      </c>
      <c r="L1215" s="410">
        <v>0</v>
      </c>
      <c r="M1215" s="410" t="b">
        <v>0</v>
      </c>
      <c r="N1215" s="410">
        <v>0</v>
      </c>
      <c r="O1215" s="472" t="e">
        <f t="shared" si="95"/>
        <v>#DIV/0!</v>
      </c>
      <c r="P1215" s="410">
        <f t="shared" si="99"/>
        <v>0</v>
      </c>
      <c r="Q1215" s="410" t="e">
        <f t="shared" si="96"/>
        <v>#VALUE!</v>
      </c>
      <c r="R1215" s="410">
        <v>1</v>
      </c>
      <c r="S1215" s="410" t="str">
        <f t="shared" si="97"/>
        <v>Unclassified? Y/N Out of Order?</v>
      </c>
    </row>
    <row r="1216" spans="6:19" x14ac:dyDescent="0.2">
      <c r="F1216" s="410" t="b">
        <v>0</v>
      </c>
      <c r="G1216" s="416" t="b">
        <f t="shared" si="98"/>
        <v>1</v>
      </c>
      <c r="H1216" s="410" t="b">
        <v>0</v>
      </c>
      <c r="I1216" s="410" t="b">
        <v>0</v>
      </c>
      <c r="K1216" s="410" t="b">
        <v>0</v>
      </c>
      <c r="L1216" s="410">
        <v>0</v>
      </c>
      <c r="M1216" s="410" t="b">
        <v>0</v>
      </c>
      <c r="N1216" s="410">
        <v>0</v>
      </c>
      <c r="O1216" s="472" t="e">
        <f t="shared" si="95"/>
        <v>#DIV/0!</v>
      </c>
      <c r="P1216" s="410">
        <f t="shared" si="99"/>
        <v>0</v>
      </c>
      <c r="Q1216" s="410" t="e">
        <f t="shared" si="96"/>
        <v>#VALUE!</v>
      </c>
      <c r="R1216" s="410">
        <v>1</v>
      </c>
      <c r="S1216" s="410" t="str">
        <f t="shared" si="97"/>
        <v>Unclassified? Y/N Out of Order?</v>
      </c>
    </row>
    <row r="1217" spans="6:19" x14ac:dyDescent="0.2">
      <c r="F1217" s="410" t="b">
        <v>0</v>
      </c>
      <c r="G1217" s="416" t="b">
        <f t="shared" si="98"/>
        <v>1</v>
      </c>
      <c r="H1217" s="410" t="b">
        <v>0</v>
      </c>
      <c r="I1217" s="410" t="b">
        <v>0</v>
      </c>
      <c r="K1217" s="410" t="b">
        <v>0</v>
      </c>
      <c r="L1217" s="410">
        <v>0</v>
      </c>
      <c r="M1217" s="410" t="b">
        <v>0</v>
      </c>
      <c r="N1217" s="410">
        <v>0</v>
      </c>
      <c r="O1217" s="472" t="e">
        <f t="shared" si="95"/>
        <v>#DIV/0!</v>
      </c>
      <c r="P1217" s="410">
        <f t="shared" si="99"/>
        <v>0</v>
      </c>
      <c r="Q1217" s="410" t="e">
        <f t="shared" si="96"/>
        <v>#VALUE!</v>
      </c>
      <c r="R1217" s="410">
        <v>1</v>
      </c>
      <c r="S1217" s="410" t="str">
        <f t="shared" si="97"/>
        <v>Unclassified? Y/N Out of Order?</v>
      </c>
    </row>
    <row r="1218" spans="6:19" x14ac:dyDescent="0.2">
      <c r="F1218" s="410" t="b">
        <v>0</v>
      </c>
      <c r="G1218" s="416" t="b">
        <f t="shared" si="98"/>
        <v>1</v>
      </c>
      <c r="H1218" s="410" t="b">
        <v>0</v>
      </c>
      <c r="I1218" s="410" t="b">
        <v>0</v>
      </c>
      <c r="K1218" s="410" t="b">
        <v>0</v>
      </c>
      <c r="L1218" s="410">
        <v>0</v>
      </c>
      <c r="M1218" s="410" t="b">
        <v>0</v>
      </c>
      <c r="N1218" s="410">
        <v>0</v>
      </c>
      <c r="O1218" s="472" t="e">
        <f t="shared" si="95"/>
        <v>#DIV/0!</v>
      </c>
      <c r="P1218" s="410">
        <f t="shared" si="99"/>
        <v>0</v>
      </c>
      <c r="Q1218" s="410" t="e">
        <f t="shared" si="96"/>
        <v>#VALUE!</v>
      </c>
      <c r="R1218" s="410">
        <v>1</v>
      </c>
      <c r="S1218" s="410" t="str">
        <f t="shared" si="97"/>
        <v>Unclassified? Y/N Out of Order?</v>
      </c>
    </row>
    <row r="1219" spans="6:19" x14ac:dyDescent="0.2">
      <c r="F1219" s="410" t="b">
        <v>0</v>
      </c>
      <c r="G1219" s="416" t="b">
        <f t="shared" si="98"/>
        <v>1</v>
      </c>
      <c r="H1219" s="410" t="b">
        <v>0</v>
      </c>
      <c r="I1219" s="410" t="b">
        <v>0</v>
      </c>
      <c r="K1219" s="410" t="b">
        <v>0</v>
      </c>
      <c r="L1219" s="410">
        <v>0</v>
      </c>
      <c r="M1219" s="410" t="b">
        <v>0</v>
      </c>
      <c r="N1219" s="410">
        <v>0</v>
      </c>
      <c r="O1219" s="472" t="e">
        <f t="shared" si="95"/>
        <v>#DIV/0!</v>
      </c>
      <c r="P1219" s="410">
        <f t="shared" si="99"/>
        <v>0</v>
      </c>
      <c r="Q1219" s="410" t="e">
        <f t="shared" si="96"/>
        <v>#VALUE!</v>
      </c>
      <c r="R1219" s="410">
        <v>1</v>
      </c>
      <c r="S1219" s="410" t="str">
        <f t="shared" si="97"/>
        <v>Unclassified? Y/N Out of Order?</v>
      </c>
    </row>
    <row r="1220" spans="6:19" x14ac:dyDescent="0.2">
      <c r="F1220" s="410" t="b">
        <v>0</v>
      </c>
      <c r="G1220" s="416" t="b">
        <f t="shared" si="98"/>
        <v>1</v>
      </c>
      <c r="H1220" s="410" t="b">
        <v>0</v>
      </c>
      <c r="I1220" s="410" t="b">
        <v>0</v>
      </c>
      <c r="K1220" s="410" t="b">
        <v>0</v>
      </c>
      <c r="L1220" s="410">
        <v>0</v>
      </c>
      <c r="M1220" s="410" t="b">
        <v>0</v>
      </c>
      <c r="N1220" s="410">
        <v>0</v>
      </c>
      <c r="O1220" s="472" t="e">
        <f t="shared" si="95"/>
        <v>#DIV/0!</v>
      </c>
      <c r="P1220" s="410">
        <f t="shared" si="99"/>
        <v>0</v>
      </c>
      <c r="Q1220" s="410" t="e">
        <f t="shared" si="96"/>
        <v>#VALUE!</v>
      </c>
      <c r="R1220" s="410">
        <v>1</v>
      </c>
      <c r="S1220" s="410" t="str">
        <f t="shared" si="97"/>
        <v>Unclassified? Y/N Out of Order?</v>
      </c>
    </row>
    <row r="1221" spans="6:19" x14ac:dyDescent="0.2">
      <c r="F1221" s="410" t="b">
        <v>0</v>
      </c>
      <c r="G1221" s="416" t="b">
        <f t="shared" si="98"/>
        <v>1</v>
      </c>
      <c r="H1221" s="410" t="b">
        <v>0</v>
      </c>
      <c r="I1221" s="410" t="b">
        <v>0</v>
      </c>
      <c r="K1221" s="410" t="b">
        <v>0</v>
      </c>
      <c r="L1221" s="410">
        <v>0</v>
      </c>
      <c r="M1221" s="410" t="b">
        <v>0</v>
      </c>
      <c r="N1221" s="410">
        <v>0</v>
      </c>
      <c r="O1221" s="472" t="e">
        <f t="shared" si="95"/>
        <v>#DIV/0!</v>
      </c>
      <c r="P1221" s="410">
        <f t="shared" si="99"/>
        <v>0</v>
      </c>
      <c r="Q1221" s="410" t="e">
        <f t="shared" si="96"/>
        <v>#VALUE!</v>
      </c>
      <c r="R1221" s="410">
        <v>1</v>
      </c>
      <c r="S1221" s="410" t="str">
        <f t="shared" si="97"/>
        <v>Unclassified? Y/N Out of Order?</v>
      </c>
    </row>
    <row r="1222" spans="6:19" x14ac:dyDescent="0.2">
      <c r="F1222" s="410" t="b">
        <v>0</v>
      </c>
      <c r="G1222" s="416" t="b">
        <f t="shared" si="98"/>
        <v>1</v>
      </c>
      <c r="H1222" s="410" t="b">
        <v>0</v>
      </c>
      <c r="I1222" s="410" t="b">
        <v>0</v>
      </c>
      <c r="K1222" s="410" t="b">
        <v>0</v>
      </c>
      <c r="L1222" s="410">
        <v>0</v>
      </c>
      <c r="M1222" s="410" t="b">
        <v>0</v>
      </c>
      <c r="N1222" s="410">
        <v>0</v>
      </c>
      <c r="O1222" s="472" t="e">
        <f t="shared" si="95"/>
        <v>#DIV/0!</v>
      </c>
      <c r="P1222" s="410">
        <f t="shared" si="99"/>
        <v>0</v>
      </c>
      <c r="Q1222" s="410" t="e">
        <f t="shared" si="96"/>
        <v>#VALUE!</v>
      </c>
      <c r="R1222" s="410">
        <v>1</v>
      </c>
      <c r="S1222" s="410" t="str">
        <f t="shared" si="97"/>
        <v>Unclassified? Y/N Out of Order?</v>
      </c>
    </row>
    <row r="1223" spans="6:19" x14ac:dyDescent="0.2">
      <c r="F1223" s="410" t="b">
        <v>0</v>
      </c>
      <c r="G1223" s="416" t="b">
        <f t="shared" si="98"/>
        <v>1</v>
      </c>
      <c r="H1223" s="410" t="b">
        <v>0</v>
      </c>
      <c r="I1223" s="410" t="b">
        <v>0</v>
      </c>
      <c r="K1223" s="410" t="b">
        <v>0</v>
      </c>
      <c r="L1223" s="410">
        <v>0</v>
      </c>
      <c r="M1223" s="410" t="b">
        <v>0</v>
      </c>
      <c r="N1223" s="410">
        <v>0</v>
      </c>
      <c r="O1223" s="472" t="e">
        <f t="shared" si="95"/>
        <v>#DIV/0!</v>
      </c>
      <c r="P1223" s="410">
        <f t="shared" si="99"/>
        <v>0</v>
      </c>
      <c r="Q1223" s="410" t="e">
        <f t="shared" si="96"/>
        <v>#VALUE!</v>
      </c>
      <c r="R1223" s="410">
        <v>1</v>
      </c>
      <c r="S1223" s="410" t="str">
        <f t="shared" si="97"/>
        <v>Unclassified? Y/N Out of Order?</v>
      </c>
    </row>
    <row r="1224" spans="6:19" x14ac:dyDescent="0.2">
      <c r="F1224" s="410" t="b">
        <v>0</v>
      </c>
      <c r="G1224" s="416" t="b">
        <f t="shared" si="98"/>
        <v>1</v>
      </c>
      <c r="H1224" s="410" t="b">
        <v>0</v>
      </c>
      <c r="I1224" s="410" t="b">
        <v>0</v>
      </c>
      <c r="K1224" s="410" t="b">
        <v>0</v>
      </c>
      <c r="L1224" s="410">
        <v>0</v>
      </c>
      <c r="M1224" s="410" t="b">
        <v>0</v>
      </c>
      <c r="N1224" s="410">
        <v>0</v>
      </c>
      <c r="O1224" s="472" t="e">
        <f t="shared" si="95"/>
        <v>#DIV/0!</v>
      </c>
      <c r="P1224" s="410">
        <f t="shared" si="99"/>
        <v>0</v>
      </c>
      <c r="Q1224" s="410" t="e">
        <f t="shared" si="96"/>
        <v>#VALUE!</v>
      </c>
      <c r="R1224" s="410">
        <v>1</v>
      </c>
      <c r="S1224" s="410" t="str">
        <f t="shared" si="97"/>
        <v>Unclassified? Y/N Out of Order?</v>
      </c>
    </row>
    <row r="1225" spans="6:19" x14ac:dyDescent="0.2">
      <c r="F1225" s="410" t="b">
        <v>0</v>
      </c>
      <c r="G1225" s="416" t="b">
        <f t="shared" si="98"/>
        <v>1</v>
      </c>
      <c r="H1225" s="410" t="b">
        <v>0</v>
      </c>
      <c r="I1225" s="410" t="b">
        <v>0</v>
      </c>
      <c r="K1225" s="410" t="b">
        <v>0</v>
      </c>
      <c r="L1225" s="410">
        <v>0</v>
      </c>
      <c r="M1225" s="410" t="b">
        <v>0</v>
      </c>
      <c r="N1225" s="410">
        <v>0</v>
      </c>
      <c r="O1225" s="472" t="e">
        <f t="shared" si="95"/>
        <v>#DIV/0!</v>
      </c>
      <c r="P1225" s="410">
        <f t="shared" si="99"/>
        <v>0</v>
      </c>
      <c r="Q1225" s="410" t="e">
        <f t="shared" si="96"/>
        <v>#VALUE!</v>
      </c>
      <c r="R1225" s="410">
        <v>1</v>
      </c>
      <c r="S1225" s="410" t="str">
        <f t="shared" si="97"/>
        <v>Unclassified? Y/N Out of Order?</v>
      </c>
    </row>
    <row r="1226" spans="6:19" x14ac:dyDescent="0.2">
      <c r="F1226" s="410" t="b">
        <v>0</v>
      </c>
      <c r="G1226" s="416" t="b">
        <f t="shared" si="98"/>
        <v>1</v>
      </c>
      <c r="H1226" s="410" t="b">
        <v>0</v>
      </c>
      <c r="I1226" s="410" t="b">
        <v>0</v>
      </c>
      <c r="K1226" s="410" t="b">
        <v>0</v>
      </c>
      <c r="L1226" s="410">
        <v>0</v>
      </c>
      <c r="M1226" s="410" t="b">
        <v>0</v>
      </c>
      <c r="N1226" s="410">
        <v>0</v>
      </c>
      <c r="O1226" s="472" t="e">
        <f t="shared" ref="O1226:O1289" si="100">SUM(IF(I1226 = 1, 1, 0) * J1226, IF(K1226 = 1, 1, 0) * L1226, IF(M1226 = 1, 1, 0) * N1226) / P1226</f>
        <v>#DIV/0!</v>
      </c>
      <c r="P1226" s="410">
        <f t="shared" si="99"/>
        <v>0</v>
      </c>
      <c r="Q1226" s="410" t="e">
        <f t="shared" ref="Q1226:Q1289" si="101">SUM(IF(I1226 = 1, 1, 0) * J1226, IF(K1226 = 1, 1, 0) * L1226, IF(M1226 = 1, 1, 0) * N1226) + " / " + P1226</f>
        <v>#VALUE!</v>
      </c>
      <c r="R1226" s="410">
        <v>1</v>
      </c>
      <c r="S1226" s="410" t="str">
        <f t="shared" ref="S1226:S1289" si="102">IF(AND(G1226= 1, H1226 = 0, I1226= 0, K1226= 0, M1226= 0), "1. Not Yet Tested", IF(AND(G1226= 0, H1226 = 1, I1226= 0, K1226= 0, M1226= 0), "2. Ready for Testing", IF(AND(G1226= 0, H1226 = 1, I1226= 1, K1226= 0, M1226= 0), "3. Test/Task Complete", IF(AND(G1226= 0, H1226 = 1, I1226= 1, K1226= 1, M1226= 0), "4. Sheet Complete &amp; Uploaded to Svr.", IF(AND(G1226= 0, H1226 = 1, I1226= 1, K1226= 1, M1226= 1), "5. Sheet Ready for Report", "Unclassified? Y/N Out of Order?")))))</f>
        <v>Unclassified? Y/N Out of Order?</v>
      </c>
    </row>
    <row r="1227" spans="6:19" x14ac:dyDescent="0.2">
      <c r="F1227" s="410" t="b">
        <v>0</v>
      </c>
      <c r="G1227" s="416" t="b">
        <f t="shared" ref="G1227:G1290" si="103">NOT(H1227)</f>
        <v>1</v>
      </c>
      <c r="H1227" s="410" t="b">
        <v>0</v>
      </c>
      <c r="I1227" s="410" t="b">
        <v>0</v>
      </c>
      <c r="K1227" s="410" t="b">
        <v>0</v>
      </c>
      <c r="L1227" s="410">
        <v>0</v>
      </c>
      <c r="M1227" s="410" t="b">
        <v>0</v>
      </c>
      <c r="N1227" s="410">
        <v>0</v>
      </c>
      <c r="O1227" s="472" t="e">
        <f t="shared" si="100"/>
        <v>#DIV/0!</v>
      </c>
      <c r="P1227" s="410">
        <f t="shared" si="99"/>
        <v>0</v>
      </c>
      <c r="Q1227" s="410" t="e">
        <f t="shared" si="101"/>
        <v>#VALUE!</v>
      </c>
      <c r="R1227" s="410">
        <v>1</v>
      </c>
      <c r="S1227" s="410" t="str">
        <f t="shared" si="102"/>
        <v>Unclassified? Y/N Out of Order?</v>
      </c>
    </row>
    <row r="1228" spans="6:19" x14ac:dyDescent="0.2">
      <c r="F1228" s="410" t="b">
        <v>0</v>
      </c>
      <c r="G1228" s="416" t="b">
        <f t="shared" si="103"/>
        <v>1</v>
      </c>
      <c r="H1228" s="410" t="b">
        <v>0</v>
      </c>
      <c r="I1228" s="410" t="b">
        <v>0</v>
      </c>
      <c r="K1228" s="410" t="b">
        <v>0</v>
      </c>
      <c r="L1228" s="410">
        <v>0</v>
      </c>
      <c r="M1228" s="410" t="b">
        <v>0</v>
      </c>
      <c r="N1228" s="410">
        <v>0</v>
      </c>
      <c r="O1228" s="472" t="e">
        <f t="shared" si="100"/>
        <v>#DIV/0!</v>
      </c>
      <c r="P1228" s="410">
        <f t="shared" si="99"/>
        <v>0</v>
      </c>
      <c r="Q1228" s="410" t="e">
        <f t="shared" si="101"/>
        <v>#VALUE!</v>
      </c>
      <c r="R1228" s="410">
        <v>1</v>
      </c>
      <c r="S1228" s="410" t="str">
        <f t="shared" si="102"/>
        <v>Unclassified? Y/N Out of Order?</v>
      </c>
    </row>
    <row r="1229" spans="6:19" x14ac:dyDescent="0.2">
      <c r="F1229" s="410" t="b">
        <v>0</v>
      </c>
      <c r="G1229" s="416" t="b">
        <f t="shared" si="103"/>
        <v>1</v>
      </c>
      <c r="H1229" s="410" t="b">
        <v>0</v>
      </c>
      <c r="I1229" s="410" t="b">
        <v>0</v>
      </c>
      <c r="K1229" s="410" t="b">
        <v>0</v>
      </c>
      <c r="L1229" s="410">
        <v>0</v>
      </c>
      <c r="M1229" s="410" t="b">
        <v>0</v>
      </c>
      <c r="N1229" s="410">
        <v>0</v>
      </c>
      <c r="O1229" s="472" t="e">
        <f t="shared" si="100"/>
        <v>#DIV/0!</v>
      </c>
      <c r="P1229" s="410">
        <f t="shared" ref="P1229:P1292" si="104">SUM(J1229, L1229, N1229)</f>
        <v>0</v>
      </c>
      <c r="Q1229" s="410" t="e">
        <f t="shared" si="101"/>
        <v>#VALUE!</v>
      </c>
      <c r="R1229" s="410">
        <v>1</v>
      </c>
      <c r="S1229" s="410" t="str">
        <f t="shared" si="102"/>
        <v>Unclassified? Y/N Out of Order?</v>
      </c>
    </row>
    <row r="1230" spans="6:19" x14ac:dyDescent="0.2">
      <c r="F1230" s="410" t="b">
        <v>0</v>
      </c>
      <c r="G1230" s="416" t="b">
        <f t="shared" si="103"/>
        <v>1</v>
      </c>
      <c r="H1230" s="410" t="b">
        <v>0</v>
      </c>
      <c r="I1230" s="410" t="b">
        <v>0</v>
      </c>
      <c r="K1230" s="410" t="b">
        <v>0</v>
      </c>
      <c r="L1230" s="410">
        <v>0</v>
      </c>
      <c r="M1230" s="410" t="b">
        <v>0</v>
      </c>
      <c r="N1230" s="410">
        <v>0</v>
      </c>
      <c r="O1230" s="472" t="e">
        <f t="shared" si="100"/>
        <v>#DIV/0!</v>
      </c>
      <c r="P1230" s="410">
        <f t="shared" si="104"/>
        <v>0</v>
      </c>
      <c r="Q1230" s="410" t="e">
        <f t="shared" si="101"/>
        <v>#VALUE!</v>
      </c>
      <c r="R1230" s="410">
        <v>1</v>
      </c>
      <c r="S1230" s="410" t="str">
        <f t="shared" si="102"/>
        <v>Unclassified? Y/N Out of Order?</v>
      </c>
    </row>
    <row r="1231" spans="6:19" x14ac:dyDescent="0.2">
      <c r="F1231" s="410" t="b">
        <v>0</v>
      </c>
      <c r="G1231" s="416" t="b">
        <f t="shared" si="103"/>
        <v>1</v>
      </c>
      <c r="H1231" s="410" t="b">
        <v>0</v>
      </c>
      <c r="I1231" s="410" t="b">
        <v>0</v>
      </c>
      <c r="K1231" s="410" t="b">
        <v>0</v>
      </c>
      <c r="L1231" s="410">
        <v>0</v>
      </c>
      <c r="M1231" s="410" t="b">
        <v>0</v>
      </c>
      <c r="N1231" s="410">
        <v>0</v>
      </c>
      <c r="O1231" s="472" t="e">
        <f t="shared" si="100"/>
        <v>#DIV/0!</v>
      </c>
      <c r="P1231" s="410">
        <f t="shared" si="104"/>
        <v>0</v>
      </c>
      <c r="Q1231" s="410" t="e">
        <f t="shared" si="101"/>
        <v>#VALUE!</v>
      </c>
      <c r="R1231" s="410">
        <v>1</v>
      </c>
      <c r="S1231" s="410" t="str">
        <f t="shared" si="102"/>
        <v>Unclassified? Y/N Out of Order?</v>
      </c>
    </row>
    <row r="1232" spans="6:19" x14ac:dyDescent="0.2">
      <c r="F1232" s="410" t="b">
        <v>0</v>
      </c>
      <c r="G1232" s="416" t="b">
        <f t="shared" si="103"/>
        <v>1</v>
      </c>
      <c r="H1232" s="410" t="b">
        <v>0</v>
      </c>
      <c r="I1232" s="410" t="b">
        <v>0</v>
      </c>
      <c r="K1232" s="410" t="b">
        <v>0</v>
      </c>
      <c r="L1232" s="410">
        <v>0</v>
      </c>
      <c r="M1232" s="410" t="b">
        <v>0</v>
      </c>
      <c r="N1232" s="410">
        <v>0</v>
      </c>
      <c r="O1232" s="472" t="e">
        <f t="shared" si="100"/>
        <v>#DIV/0!</v>
      </c>
      <c r="P1232" s="410">
        <f t="shared" si="104"/>
        <v>0</v>
      </c>
      <c r="Q1232" s="410" t="e">
        <f t="shared" si="101"/>
        <v>#VALUE!</v>
      </c>
      <c r="R1232" s="410">
        <v>1</v>
      </c>
      <c r="S1232" s="410" t="str">
        <f t="shared" si="102"/>
        <v>Unclassified? Y/N Out of Order?</v>
      </c>
    </row>
    <row r="1233" spans="6:19" x14ac:dyDescent="0.2">
      <c r="F1233" s="410" t="b">
        <v>0</v>
      </c>
      <c r="G1233" s="416" t="b">
        <f t="shared" si="103"/>
        <v>1</v>
      </c>
      <c r="H1233" s="410" t="b">
        <v>0</v>
      </c>
      <c r="I1233" s="410" t="b">
        <v>0</v>
      </c>
      <c r="K1233" s="410" t="b">
        <v>0</v>
      </c>
      <c r="L1233" s="410">
        <v>0</v>
      </c>
      <c r="M1233" s="410" t="b">
        <v>0</v>
      </c>
      <c r="N1233" s="410">
        <v>0</v>
      </c>
      <c r="O1233" s="472" t="e">
        <f t="shared" si="100"/>
        <v>#DIV/0!</v>
      </c>
      <c r="P1233" s="410">
        <f t="shared" si="104"/>
        <v>0</v>
      </c>
      <c r="Q1233" s="410" t="e">
        <f t="shared" si="101"/>
        <v>#VALUE!</v>
      </c>
      <c r="R1233" s="410">
        <v>1</v>
      </c>
      <c r="S1233" s="410" t="str">
        <f t="shared" si="102"/>
        <v>Unclassified? Y/N Out of Order?</v>
      </c>
    </row>
    <row r="1234" spans="6:19" x14ac:dyDescent="0.2">
      <c r="F1234" s="410" t="b">
        <v>0</v>
      </c>
      <c r="G1234" s="416" t="b">
        <f t="shared" si="103"/>
        <v>1</v>
      </c>
      <c r="H1234" s="410" t="b">
        <v>0</v>
      </c>
      <c r="I1234" s="410" t="b">
        <v>0</v>
      </c>
      <c r="K1234" s="410" t="b">
        <v>0</v>
      </c>
      <c r="L1234" s="410">
        <v>0</v>
      </c>
      <c r="M1234" s="410" t="b">
        <v>0</v>
      </c>
      <c r="N1234" s="410">
        <v>0</v>
      </c>
      <c r="O1234" s="472" t="e">
        <f t="shared" si="100"/>
        <v>#DIV/0!</v>
      </c>
      <c r="P1234" s="410">
        <f t="shared" si="104"/>
        <v>0</v>
      </c>
      <c r="Q1234" s="410" t="e">
        <f t="shared" si="101"/>
        <v>#VALUE!</v>
      </c>
      <c r="R1234" s="410">
        <v>1</v>
      </c>
      <c r="S1234" s="410" t="str">
        <f t="shared" si="102"/>
        <v>Unclassified? Y/N Out of Order?</v>
      </c>
    </row>
    <row r="1235" spans="6:19" x14ac:dyDescent="0.2">
      <c r="F1235" s="410" t="b">
        <v>0</v>
      </c>
      <c r="G1235" s="416" t="b">
        <f t="shared" si="103"/>
        <v>1</v>
      </c>
      <c r="H1235" s="410" t="b">
        <v>0</v>
      </c>
      <c r="I1235" s="410" t="b">
        <v>0</v>
      </c>
      <c r="K1235" s="410" t="b">
        <v>0</v>
      </c>
      <c r="L1235" s="410">
        <v>0</v>
      </c>
      <c r="M1235" s="410" t="b">
        <v>0</v>
      </c>
      <c r="N1235" s="410">
        <v>0</v>
      </c>
      <c r="O1235" s="472" t="e">
        <f t="shared" si="100"/>
        <v>#DIV/0!</v>
      </c>
      <c r="P1235" s="410">
        <f t="shared" si="104"/>
        <v>0</v>
      </c>
      <c r="Q1235" s="410" t="e">
        <f t="shared" si="101"/>
        <v>#VALUE!</v>
      </c>
      <c r="R1235" s="410">
        <v>1</v>
      </c>
      <c r="S1235" s="410" t="str">
        <f t="shared" si="102"/>
        <v>Unclassified? Y/N Out of Order?</v>
      </c>
    </row>
    <row r="1236" spans="6:19" x14ac:dyDescent="0.2">
      <c r="F1236" s="410" t="b">
        <v>0</v>
      </c>
      <c r="G1236" s="416" t="b">
        <f t="shared" si="103"/>
        <v>1</v>
      </c>
      <c r="H1236" s="410" t="b">
        <v>0</v>
      </c>
      <c r="I1236" s="410" t="b">
        <v>0</v>
      </c>
      <c r="K1236" s="410" t="b">
        <v>0</v>
      </c>
      <c r="L1236" s="410">
        <v>0</v>
      </c>
      <c r="M1236" s="410" t="b">
        <v>0</v>
      </c>
      <c r="N1236" s="410">
        <v>0</v>
      </c>
      <c r="O1236" s="472" t="e">
        <f t="shared" si="100"/>
        <v>#DIV/0!</v>
      </c>
      <c r="P1236" s="410">
        <f t="shared" si="104"/>
        <v>0</v>
      </c>
      <c r="Q1236" s="410" t="e">
        <f t="shared" si="101"/>
        <v>#VALUE!</v>
      </c>
      <c r="R1236" s="410">
        <v>1</v>
      </c>
      <c r="S1236" s="410" t="str">
        <f t="shared" si="102"/>
        <v>Unclassified? Y/N Out of Order?</v>
      </c>
    </row>
    <row r="1237" spans="6:19" x14ac:dyDescent="0.2">
      <c r="F1237" s="410" t="b">
        <v>0</v>
      </c>
      <c r="G1237" s="416" t="b">
        <f t="shared" si="103"/>
        <v>1</v>
      </c>
      <c r="H1237" s="410" t="b">
        <v>0</v>
      </c>
      <c r="I1237" s="410" t="b">
        <v>0</v>
      </c>
      <c r="K1237" s="410" t="b">
        <v>0</v>
      </c>
      <c r="L1237" s="410">
        <v>0</v>
      </c>
      <c r="M1237" s="410" t="b">
        <v>0</v>
      </c>
      <c r="N1237" s="410">
        <v>0</v>
      </c>
      <c r="O1237" s="472" t="e">
        <f t="shared" si="100"/>
        <v>#DIV/0!</v>
      </c>
      <c r="P1237" s="410">
        <f t="shared" si="104"/>
        <v>0</v>
      </c>
      <c r="Q1237" s="410" t="e">
        <f t="shared" si="101"/>
        <v>#VALUE!</v>
      </c>
      <c r="R1237" s="410">
        <v>1</v>
      </c>
      <c r="S1237" s="410" t="str">
        <f t="shared" si="102"/>
        <v>Unclassified? Y/N Out of Order?</v>
      </c>
    </row>
    <row r="1238" spans="6:19" x14ac:dyDescent="0.2">
      <c r="F1238" s="410" t="b">
        <v>0</v>
      </c>
      <c r="G1238" s="416" t="b">
        <f t="shared" si="103"/>
        <v>1</v>
      </c>
      <c r="H1238" s="410" t="b">
        <v>0</v>
      </c>
      <c r="I1238" s="410" t="b">
        <v>0</v>
      </c>
      <c r="K1238" s="410" t="b">
        <v>0</v>
      </c>
      <c r="L1238" s="410">
        <v>0</v>
      </c>
      <c r="M1238" s="410" t="b">
        <v>0</v>
      </c>
      <c r="N1238" s="410">
        <v>0</v>
      </c>
      <c r="O1238" s="472" t="e">
        <f t="shared" si="100"/>
        <v>#DIV/0!</v>
      </c>
      <c r="P1238" s="410">
        <f t="shared" si="104"/>
        <v>0</v>
      </c>
      <c r="Q1238" s="410" t="e">
        <f t="shared" si="101"/>
        <v>#VALUE!</v>
      </c>
      <c r="R1238" s="410">
        <v>1</v>
      </c>
      <c r="S1238" s="410" t="str">
        <f t="shared" si="102"/>
        <v>Unclassified? Y/N Out of Order?</v>
      </c>
    </row>
    <row r="1239" spans="6:19" x14ac:dyDescent="0.2">
      <c r="F1239" s="410" t="b">
        <v>0</v>
      </c>
      <c r="G1239" s="416" t="b">
        <f t="shared" si="103"/>
        <v>1</v>
      </c>
      <c r="H1239" s="410" t="b">
        <v>0</v>
      </c>
      <c r="I1239" s="410" t="b">
        <v>0</v>
      </c>
      <c r="K1239" s="410" t="b">
        <v>0</v>
      </c>
      <c r="L1239" s="410">
        <v>0</v>
      </c>
      <c r="M1239" s="410" t="b">
        <v>0</v>
      </c>
      <c r="N1239" s="410">
        <v>0</v>
      </c>
      <c r="O1239" s="472" t="e">
        <f t="shared" si="100"/>
        <v>#DIV/0!</v>
      </c>
      <c r="P1239" s="410">
        <f t="shared" si="104"/>
        <v>0</v>
      </c>
      <c r="Q1239" s="410" t="e">
        <f t="shared" si="101"/>
        <v>#VALUE!</v>
      </c>
      <c r="R1239" s="410">
        <v>1</v>
      </c>
      <c r="S1239" s="410" t="str">
        <f t="shared" si="102"/>
        <v>Unclassified? Y/N Out of Order?</v>
      </c>
    </row>
    <row r="1240" spans="6:19" x14ac:dyDescent="0.2">
      <c r="F1240" s="410" t="b">
        <v>0</v>
      </c>
      <c r="G1240" s="416" t="b">
        <f t="shared" si="103"/>
        <v>1</v>
      </c>
      <c r="H1240" s="410" t="b">
        <v>0</v>
      </c>
      <c r="I1240" s="410" t="b">
        <v>0</v>
      </c>
      <c r="K1240" s="410" t="b">
        <v>0</v>
      </c>
      <c r="L1240" s="410">
        <v>0</v>
      </c>
      <c r="M1240" s="410" t="b">
        <v>0</v>
      </c>
      <c r="N1240" s="410">
        <v>0</v>
      </c>
      <c r="O1240" s="472" t="e">
        <f t="shared" si="100"/>
        <v>#DIV/0!</v>
      </c>
      <c r="P1240" s="410">
        <f t="shared" si="104"/>
        <v>0</v>
      </c>
      <c r="Q1240" s="410" t="e">
        <f t="shared" si="101"/>
        <v>#VALUE!</v>
      </c>
      <c r="R1240" s="410">
        <v>1</v>
      </c>
      <c r="S1240" s="410" t="str">
        <f t="shared" si="102"/>
        <v>Unclassified? Y/N Out of Order?</v>
      </c>
    </row>
    <row r="1241" spans="6:19" x14ac:dyDescent="0.2">
      <c r="F1241" s="410" t="b">
        <v>0</v>
      </c>
      <c r="G1241" s="416" t="b">
        <f t="shared" si="103"/>
        <v>1</v>
      </c>
      <c r="H1241" s="410" t="b">
        <v>0</v>
      </c>
      <c r="I1241" s="410" t="b">
        <v>0</v>
      </c>
      <c r="K1241" s="410" t="b">
        <v>0</v>
      </c>
      <c r="L1241" s="410">
        <v>0</v>
      </c>
      <c r="M1241" s="410" t="b">
        <v>0</v>
      </c>
      <c r="N1241" s="410">
        <v>0</v>
      </c>
      <c r="O1241" s="472" t="e">
        <f t="shared" si="100"/>
        <v>#DIV/0!</v>
      </c>
      <c r="P1241" s="410">
        <f t="shared" si="104"/>
        <v>0</v>
      </c>
      <c r="Q1241" s="410" t="e">
        <f t="shared" si="101"/>
        <v>#VALUE!</v>
      </c>
      <c r="R1241" s="410">
        <v>1</v>
      </c>
      <c r="S1241" s="410" t="str">
        <f t="shared" si="102"/>
        <v>Unclassified? Y/N Out of Order?</v>
      </c>
    </row>
    <row r="1242" spans="6:19" x14ac:dyDescent="0.2">
      <c r="F1242" s="410" t="b">
        <v>0</v>
      </c>
      <c r="G1242" s="416" t="b">
        <f t="shared" si="103"/>
        <v>1</v>
      </c>
      <c r="H1242" s="410" t="b">
        <v>0</v>
      </c>
      <c r="I1242" s="410" t="b">
        <v>0</v>
      </c>
      <c r="K1242" s="410" t="b">
        <v>0</v>
      </c>
      <c r="L1242" s="410">
        <v>0</v>
      </c>
      <c r="M1242" s="410" t="b">
        <v>0</v>
      </c>
      <c r="N1242" s="410">
        <v>0</v>
      </c>
      <c r="O1242" s="472" t="e">
        <f t="shared" si="100"/>
        <v>#DIV/0!</v>
      </c>
      <c r="P1242" s="410">
        <f t="shared" si="104"/>
        <v>0</v>
      </c>
      <c r="Q1242" s="410" t="e">
        <f t="shared" si="101"/>
        <v>#VALUE!</v>
      </c>
      <c r="R1242" s="410">
        <v>1</v>
      </c>
      <c r="S1242" s="410" t="str">
        <f t="shared" si="102"/>
        <v>Unclassified? Y/N Out of Order?</v>
      </c>
    </row>
    <row r="1243" spans="6:19" x14ac:dyDescent="0.2">
      <c r="F1243" s="410" t="b">
        <v>0</v>
      </c>
      <c r="G1243" s="416" t="b">
        <f t="shared" si="103"/>
        <v>1</v>
      </c>
      <c r="H1243" s="410" t="b">
        <v>0</v>
      </c>
      <c r="I1243" s="410" t="b">
        <v>0</v>
      </c>
      <c r="K1243" s="410" t="b">
        <v>0</v>
      </c>
      <c r="L1243" s="410">
        <v>0</v>
      </c>
      <c r="M1243" s="410" t="b">
        <v>0</v>
      </c>
      <c r="N1243" s="410">
        <v>0</v>
      </c>
      <c r="O1243" s="472" t="e">
        <f t="shared" si="100"/>
        <v>#DIV/0!</v>
      </c>
      <c r="P1243" s="410">
        <f t="shared" si="104"/>
        <v>0</v>
      </c>
      <c r="Q1243" s="410" t="e">
        <f t="shared" si="101"/>
        <v>#VALUE!</v>
      </c>
      <c r="R1243" s="410">
        <v>1</v>
      </c>
      <c r="S1243" s="410" t="str">
        <f t="shared" si="102"/>
        <v>Unclassified? Y/N Out of Order?</v>
      </c>
    </row>
    <row r="1244" spans="6:19" x14ac:dyDescent="0.2">
      <c r="F1244" s="410" t="b">
        <v>0</v>
      </c>
      <c r="G1244" s="416" t="b">
        <f t="shared" si="103"/>
        <v>1</v>
      </c>
      <c r="H1244" s="410" t="b">
        <v>0</v>
      </c>
      <c r="I1244" s="410" t="b">
        <v>0</v>
      </c>
      <c r="K1244" s="410" t="b">
        <v>0</v>
      </c>
      <c r="L1244" s="410">
        <v>0</v>
      </c>
      <c r="M1244" s="410" t="b">
        <v>0</v>
      </c>
      <c r="N1244" s="410">
        <v>0</v>
      </c>
      <c r="O1244" s="472" t="e">
        <f t="shared" si="100"/>
        <v>#DIV/0!</v>
      </c>
      <c r="P1244" s="410">
        <f t="shared" si="104"/>
        <v>0</v>
      </c>
      <c r="Q1244" s="410" t="e">
        <f t="shared" si="101"/>
        <v>#VALUE!</v>
      </c>
      <c r="R1244" s="410">
        <v>1</v>
      </c>
      <c r="S1244" s="410" t="str">
        <f t="shared" si="102"/>
        <v>Unclassified? Y/N Out of Order?</v>
      </c>
    </row>
    <row r="1245" spans="6:19" x14ac:dyDescent="0.2">
      <c r="F1245" s="410" t="b">
        <v>0</v>
      </c>
      <c r="G1245" s="416" t="b">
        <f t="shared" si="103"/>
        <v>1</v>
      </c>
      <c r="H1245" s="410" t="b">
        <v>0</v>
      </c>
      <c r="I1245" s="410" t="b">
        <v>0</v>
      </c>
      <c r="K1245" s="410" t="b">
        <v>0</v>
      </c>
      <c r="L1245" s="410">
        <v>0</v>
      </c>
      <c r="M1245" s="410" t="b">
        <v>0</v>
      </c>
      <c r="N1245" s="410">
        <v>0</v>
      </c>
      <c r="O1245" s="472" t="e">
        <f t="shared" si="100"/>
        <v>#DIV/0!</v>
      </c>
      <c r="P1245" s="410">
        <f t="shared" si="104"/>
        <v>0</v>
      </c>
      <c r="Q1245" s="410" t="e">
        <f t="shared" si="101"/>
        <v>#VALUE!</v>
      </c>
      <c r="R1245" s="410">
        <v>1</v>
      </c>
      <c r="S1245" s="410" t="str">
        <f t="shared" si="102"/>
        <v>Unclassified? Y/N Out of Order?</v>
      </c>
    </row>
    <row r="1246" spans="6:19" x14ac:dyDescent="0.2">
      <c r="F1246" s="410" t="b">
        <v>0</v>
      </c>
      <c r="G1246" s="416" t="b">
        <f t="shared" si="103"/>
        <v>1</v>
      </c>
      <c r="H1246" s="410" t="b">
        <v>0</v>
      </c>
      <c r="I1246" s="410" t="b">
        <v>0</v>
      </c>
      <c r="K1246" s="410" t="b">
        <v>0</v>
      </c>
      <c r="L1246" s="410">
        <v>0</v>
      </c>
      <c r="M1246" s="410" t="b">
        <v>0</v>
      </c>
      <c r="N1246" s="410">
        <v>0</v>
      </c>
      <c r="O1246" s="472" t="e">
        <f t="shared" si="100"/>
        <v>#DIV/0!</v>
      </c>
      <c r="P1246" s="410">
        <f t="shared" si="104"/>
        <v>0</v>
      </c>
      <c r="Q1246" s="410" t="e">
        <f t="shared" si="101"/>
        <v>#VALUE!</v>
      </c>
      <c r="R1246" s="410">
        <v>1</v>
      </c>
      <c r="S1246" s="410" t="str">
        <f t="shared" si="102"/>
        <v>Unclassified? Y/N Out of Order?</v>
      </c>
    </row>
    <row r="1247" spans="6:19" x14ac:dyDescent="0.2">
      <c r="F1247" s="410" t="b">
        <v>0</v>
      </c>
      <c r="G1247" s="416" t="b">
        <f t="shared" si="103"/>
        <v>1</v>
      </c>
      <c r="H1247" s="410" t="b">
        <v>0</v>
      </c>
      <c r="I1247" s="410" t="b">
        <v>0</v>
      </c>
      <c r="K1247" s="410" t="b">
        <v>0</v>
      </c>
      <c r="L1247" s="410">
        <v>0</v>
      </c>
      <c r="M1247" s="410" t="b">
        <v>0</v>
      </c>
      <c r="N1247" s="410">
        <v>0</v>
      </c>
      <c r="O1247" s="472" t="e">
        <f t="shared" si="100"/>
        <v>#DIV/0!</v>
      </c>
      <c r="P1247" s="410">
        <f t="shared" si="104"/>
        <v>0</v>
      </c>
      <c r="Q1247" s="410" t="e">
        <f t="shared" si="101"/>
        <v>#VALUE!</v>
      </c>
      <c r="R1247" s="410">
        <v>1</v>
      </c>
      <c r="S1247" s="410" t="str">
        <f t="shared" si="102"/>
        <v>Unclassified? Y/N Out of Order?</v>
      </c>
    </row>
    <row r="1248" spans="6:19" x14ac:dyDescent="0.2">
      <c r="F1248" s="410" t="b">
        <v>0</v>
      </c>
      <c r="G1248" s="416" t="b">
        <f t="shared" si="103"/>
        <v>1</v>
      </c>
      <c r="H1248" s="410" t="b">
        <v>0</v>
      </c>
      <c r="I1248" s="410" t="b">
        <v>0</v>
      </c>
      <c r="K1248" s="410" t="b">
        <v>0</v>
      </c>
      <c r="L1248" s="410">
        <v>0</v>
      </c>
      <c r="M1248" s="410" t="b">
        <v>0</v>
      </c>
      <c r="N1248" s="410">
        <v>0</v>
      </c>
      <c r="O1248" s="472" t="e">
        <f t="shared" si="100"/>
        <v>#DIV/0!</v>
      </c>
      <c r="P1248" s="410">
        <f t="shared" si="104"/>
        <v>0</v>
      </c>
      <c r="Q1248" s="410" t="e">
        <f t="shared" si="101"/>
        <v>#VALUE!</v>
      </c>
      <c r="R1248" s="410">
        <v>1</v>
      </c>
      <c r="S1248" s="410" t="str">
        <f t="shared" si="102"/>
        <v>Unclassified? Y/N Out of Order?</v>
      </c>
    </row>
    <row r="1249" spans="6:19" x14ac:dyDescent="0.2">
      <c r="F1249" s="410" t="b">
        <v>0</v>
      </c>
      <c r="G1249" s="416" t="b">
        <f t="shared" si="103"/>
        <v>1</v>
      </c>
      <c r="H1249" s="410" t="b">
        <v>0</v>
      </c>
      <c r="I1249" s="410" t="b">
        <v>0</v>
      </c>
      <c r="K1249" s="410" t="b">
        <v>0</v>
      </c>
      <c r="L1249" s="410">
        <v>0</v>
      </c>
      <c r="M1249" s="410" t="b">
        <v>0</v>
      </c>
      <c r="N1249" s="410">
        <v>0</v>
      </c>
      <c r="O1249" s="472" t="e">
        <f t="shared" si="100"/>
        <v>#DIV/0!</v>
      </c>
      <c r="P1249" s="410">
        <f t="shared" si="104"/>
        <v>0</v>
      </c>
      <c r="Q1249" s="410" t="e">
        <f t="shared" si="101"/>
        <v>#VALUE!</v>
      </c>
      <c r="R1249" s="410">
        <v>1</v>
      </c>
      <c r="S1249" s="410" t="str">
        <f t="shared" si="102"/>
        <v>Unclassified? Y/N Out of Order?</v>
      </c>
    </row>
    <row r="1250" spans="6:19" x14ac:dyDescent="0.2">
      <c r="F1250" s="410" t="b">
        <v>0</v>
      </c>
      <c r="G1250" s="416" t="b">
        <f t="shared" si="103"/>
        <v>1</v>
      </c>
      <c r="H1250" s="410" t="b">
        <v>0</v>
      </c>
      <c r="I1250" s="410" t="b">
        <v>0</v>
      </c>
      <c r="K1250" s="410" t="b">
        <v>0</v>
      </c>
      <c r="L1250" s="410">
        <v>0</v>
      </c>
      <c r="M1250" s="410" t="b">
        <v>0</v>
      </c>
      <c r="N1250" s="410">
        <v>0</v>
      </c>
      <c r="O1250" s="472" t="e">
        <f t="shared" si="100"/>
        <v>#DIV/0!</v>
      </c>
      <c r="P1250" s="410">
        <f t="shared" si="104"/>
        <v>0</v>
      </c>
      <c r="Q1250" s="410" t="e">
        <f t="shared" si="101"/>
        <v>#VALUE!</v>
      </c>
      <c r="R1250" s="410">
        <v>1</v>
      </c>
      <c r="S1250" s="410" t="str">
        <f t="shared" si="102"/>
        <v>Unclassified? Y/N Out of Order?</v>
      </c>
    </row>
    <row r="1251" spans="6:19" x14ac:dyDescent="0.2">
      <c r="F1251" s="410" t="b">
        <v>0</v>
      </c>
      <c r="G1251" s="416" t="b">
        <f t="shared" si="103"/>
        <v>1</v>
      </c>
      <c r="H1251" s="410" t="b">
        <v>0</v>
      </c>
      <c r="I1251" s="410" t="b">
        <v>0</v>
      </c>
      <c r="K1251" s="410" t="b">
        <v>0</v>
      </c>
      <c r="L1251" s="410">
        <v>0</v>
      </c>
      <c r="M1251" s="410" t="b">
        <v>0</v>
      </c>
      <c r="N1251" s="410">
        <v>0</v>
      </c>
      <c r="O1251" s="472" t="e">
        <f t="shared" si="100"/>
        <v>#DIV/0!</v>
      </c>
      <c r="P1251" s="410">
        <f t="shared" si="104"/>
        <v>0</v>
      </c>
      <c r="Q1251" s="410" t="e">
        <f t="shared" si="101"/>
        <v>#VALUE!</v>
      </c>
      <c r="R1251" s="410">
        <v>1</v>
      </c>
      <c r="S1251" s="410" t="str">
        <f t="shared" si="102"/>
        <v>Unclassified? Y/N Out of Order?</v>
      </c>
    </row>
    <row r="1252" spans="6:19" x14ac:dyDescent="0.2">
      <c r="F1252" s="410" t="b">
        <v>0</v>
      </c>
      <c r="G1252" s="416" t="b">
        <f t="shared" si="103"/>
        <v>1</v>
      </c>
      <c r="H1252" s="410" t="b">
        <v>0</v>
      </c>
      <c r="I1252" s="410" t="b">
        <v>0</v>
      </c>
      <c r="K1252" s="410" t="b">
        <v>0</v>
      </c>
      <c r="L1252" s="410">
        <v>0</v>
      </c>
      <c r="M1252" s="410" t="b">
        <v>0</v>
      </c>
      <c r="N1252" s="410">
        <v>0</v>
      </c>
      <c r="O1252" s="472" t="e">
        <f t="shared" si="100"/>
        <v>#DIV/0!</v>
      </c>
      <c r="P1252" s="410">
        <f t="shared" si="104"/>
        <v>0</v>
      </c>
      <c r="Q1252" s="410" t="e">
        <f t="shared" si="101"/>
        <v>#VALUE!</v>
      </c>
      <c r="R1252" s="410">
        <v>1</v>
      </c>
      <c r="S1252" s="410" t="str">
        <f t="shared" si="102"/>
        <v>Unclassified? Y/N Out of Order?</v>
      </c>
    </row>
    <row r="1253" spans="6:19" x14ac:dyDescent="0.2">
      <c r="F1253" s="410" t="b">
        <v>0</v>
      </c>
      <c r="G1253" s="416" t="b">
        <f t="shared" si="103"/>
        <v>1</v>
      </c>
      <c r="H1253" s="410" t="b">
        <v>0</v>
      </c>
      <c r="I1253" s="410" t="b">
        <v>0</v>
      </c>
      <c r="K1253" s="410" t="b">
        <v>0</v>
      </c>
      <c r="L1253" s="410">
        <v>0</v>
      </c>
      <c r="M1253" s="410" t="b">
        <v>0</v>
      </c>
      <c r="N1253" s="410">
        <v>0</v>
      </c>
      <c r="O1253" s="472" t="e">
        <f t="shared" si="100"/>
        <v>#DIV/0!</v>
      </c>
      <c r="P1253" s="410">
        <f t="shared" si="104"/>
        <v>0</v>
      </c>
      <c r="Q1253" s="410" t="e">
        <f t="shared" si="101"/>
        <v>#VALUE!</v>
      </c>
      <c r="R1253" s="410">
        <v>1</v>
      </c>
      <c r="S1253" s="410" t="str">
        <f t="shared" si="102"/>
        <v>Unclassified? Y/N Out of Order?</v>
      </c>
    </row>
    <row r="1254" spans="6:19" x14ac:dyDescent="0.2">
      <c r="F1254" s="410" t="b">
        <v>0</v>
      </c>
      <c r="G1254" s="416" t="b">
        <f t="shared" si="103"/>
        <v>1</v>
      </c>
      <c r="H1254" s="410" t="b">
        <v>0</v>
      </c>
      <c r="I1254" s="410" t="b">
        <v>0</v>
      </c>
      <c r="K1254" s="410" t="b">
        <v>0</v>
      </c>
      <c r="L1254" s="410">
        <v>0</v>
      </c>
      <c r="M1254" s="410" t="b">
        <v>0</v>
      </c>
      <c r="N1254" s="410">
        <v>0</v>
      </c>
      <c r="O1254" s="472" t="e">
        <f t="shared" si="100"/>
        <v>#DIV/0!</v>
      </c>
      <c r="P1254" s="410">
        <f t="shared" si="104"/>
        <v>0</v>
      </c>
      <c r="Q1254" s="410" t="e">
        <f t="shared" si="101"/>
        <v>#VALUE!</v>
      </c>
      <c r="R1254" s="410">
        <v>1</v>
      </c>
      <c r="S1254" s="410" t="str">
        <f t="shared" si="102"/>
        <v>Unclassified? Y/N Out of Order?</v>
      </c>
    </row>
    <row r="1255" spans="6:19" x14ac:dyDescent="0.2">
      <c r="F1255" s="410" t="b">
        <v>0</v>
      </c>
      <c r="G1255" s="416" t="b">
        <f t="shared" si="103"/>
        <v>1</v>
      </c>
      <c r="H1255" s="410" t="b">
        <v>0</v>
      </c>
      <c r="I1255" s="410" t="b">
        <v>0</v>
      </c>
      <c r="K1255" s="410" t="b">
        <v>0</v>
      </c>
      <c r="L1255" s="410">
        <v>0</v>
      </c>
      <c r="M1255" s="410" t="b">
        <v>0</v>
      </c>
      <c r="N1255" s="410">
        <v>0</v>
      </c>
      <c r="O1255" s="472" t="e">
        <f t="shared" si="100"/>
        <v>#DIV/0!</v>
      </c>
      <c r="P1255" s="410">
        <f t="shared" si="104"/>
        <v>0</v>
      </c>
      <c r="Q1255" s="410" t="e">
        <f t="shared" si="101"/>
        <v>#VALUE!</v>
      </c>
      <c r="R1255" s="410">
        <v>1</v>
      </c>
      <c r="S1255" s="410" t="str">
        <f t="shared" si="102"/>
        <v>Unclassified? Y/N Out of Order?</v>
      </c>
    </row>
    <row r="1256" spans="6:19" x14ac:dyDescent="0.2">
      <c r="F1256" s="410" t="b">
        <v>0</v>
      </c>
      <c r="G1256" s="416" t="b">
        <f t="shared" si="103"/>
        <v>1</v>
      </c>
      <c r="H1256" s="410" t="b">
        <v>0</v>
      </c>
      <c r="I1256" s="410" t="b">
        <v>0</v>
      </c>
      <c r="K1256" s="410" t="b">
        <v>0</v>
      </c>
      <c r="L1256" s="410">
        <v>0</v>
      </c>
      <c r="M1256" s="410" t="b">
        <v>0</v>
      </c>
      <c r="N1256" s="410">
        <v>0</v>
      </c>
      <c r="O1256" s="472" t="e">
        <f t="shared" si="100"/>
        <v>#DIV/0!</v>
      </c>
      <c r="P1256" s="410">
        <f t="shared" si="104"/>
        <v>0</v>
      </c>
      <c r="Q1256" s="410" t="e">
        <f t="shared" si="101"/>
        <v>#VALUE!</v>
      </c>
      <c r="R1256" s="410">
        <v>1</v>
      </c>
      <c r="S1256" s="410" t="str">
        <f t="shared" si="102"/>
        <v>Unclassified? Y/N Out of Order?</v>
      </c>
    </row>
    <row r="1257" spans="6:19" x14ac:dyDescent="0.2">
      <c r="F1257" s="410" t="b">
        <v>0</v>
      </c>
      <c r="G1257" s="416" t="b">
        <f t="shared" si="103"/>
        <v>1</v>
      </c>
      <c r="H1257" s="410" t="b">
        <v>0</v>
      </c>
      <c r="I1257" s="410" t="b">
        <v>0</v>
      </c>
      <c r="K1257" s="410" t="b">
        <v>0</v>
      </c>
      <c r="L1257" s="410">
        <v>0</v>
      </c>
      <c r="M1257" s="410" t="b">
        <v>0</v>
      </c>
      <c r="N1257" s="410">
        <v>0</v>
      </c>
      <c r="O1257" s="472" t="e">
        <f t="shared" si="100"/>
        <v>#DIV/0!</v>
      </c>
      <c r="P1257" s="410">
        <f t="shared" si="104"/>
        <v>0</v>
      </c>
      <c r="Q1257" s="410" t="e">
        <f t="shared" si="101"/>
        <v>#VALUE!</v>
      </c>
      <c r="R1257" s="410">
        <v>1</v>
      </c>
      <c r="S1257" s="410" t="str">
        <f t="shared" si="102"/>
        <v>Unclassified? Y/N Out of Order?</v>
      </c>
    </row>
    <row r="1258" spans="6:19" x14ac:dyDescent="0.2">
      <c r="F1258" s="410" t="b">
        <v>0</v>
      </c>
      <c r="G1258" s="416" t="b">
        <f t="shared" si="103"/>
        <v>1</v>
      </c>
      <c r="H1258" s="410" t="b">
        <v>0</v>
      </c>
      <c r="I1258" s="410" t="b">
        <v>0</v>
      </c>
      <c r="K1258" s="410" t="b">
        <v>0</v>
      </c>
      <c r="L1258" s="410">
        <v>0</v>
      </c>
      <c r="M1258" s="410" t="b">
        <v>0</v>
      </c>
      <c r="N1258" s="410">
        <v>0</v>
      </c>
      <c r="O1258" s="472" t="e">
        <f t="shared" si="100"/>
        <v>#DIV/0!</v>
      </c>
      <c r="P1258" s="410">
        <f t="shared" si="104"/>
        <v>0</v>
      </c>
      <c r="Q1258" s="410" t="e">
        <f t="shared" si="101"/>
        <v>#VALUE!</v>
      </c>
      <c r="R1258" s="410">
        <v>1</v>
      </c>
      <c r="S1258" s="410" t="str">
        <f t="shared" si="102"/>
        <v>Unclassified? Y/N Out of Order?</v>
      </c>
    </row>
    <row r="1259" spans="6:19" x14ac:dyDescent="0.2">
      <c r="F1259" s="410" t="b">
        <v>0</v>
      </c>
      <c r="G1259" s="416" t="b">
        <f t="shared" si="103"/>
        <v>1</v>
      </c>
      <c r="H1259" s="410" t="b">
        <v>0</v>
      </c>
      <c r="I1259" s="410" t="b">
        <v>0</v>
      </c>
      <c r="K1259" s="410" t="b">
        <v>0</v>
      </c>
      <c r="L1259" s="410">
        <v>0</v>
      </c>
      <c r="M1259" s="410" t="b">
        <v>0</v>
      </c>
      <c r="N1259" s="410">
        <v>0</v>
      </c>
      <c r="O1259" s="472" t="e">
        <f t="shared" si="100"/>
        <v>#DIV/0!</v>
      </c>
      <c r="P1259" s="410">
        <f t="shared" si="104"/>
        <v>0</v>
      </c>
      <c r="Q1259" s="410" t="e">
        <f t="shared" si="101"/>
        <v>#VALUE!</v>
      </c>
      <c r="R1259" s="410">
        <v>1</v>
      </c>
      <c r="S1259" s="410" t="str">
        <f t="shared" si="102"/>
        <v>Unclassified? Y/N Out of Order?</v>
      </c>
    </row>
    <row r="1260" spans="6:19" x14ac:dyDescent="0.2">
      <c r="F1260" s="410" t="b">
        <v>0</v>
      </c>
      <c r="G1260" s="416" t="b">
        <f t="shared" si="103"/>
        <v>1</v>
      </c>
      <c r="H1260" s="410" t="b">
        <v>0</v>
      </c>
      <c r="I1260" s="410" t="b">
        <v>0</v>
      </c>
      <c r="K1260" s="410" t="b">
        <v>0</v>
      </c>
      <c r="L1260" s="410">
        <v>0</v>
      </c>
      <c r="M1260" s="410" t="b">
        <v>0</v>
      </c>
      <c r="N1260" s="410">
        <v>0</v>
      </c>
      <c r="O1260" s="472" t="e">
        <f t="shared" si="100"/>
        <v>#DIV/0!</v>
      </c>
      <c r="P1260" s="410">
        <f t="shared" si="104"/>
        <v>0</v>
      </c>
      <c r="Q1260" s="410" t="e">
        <f t="shared" si="101"/>
        <v>#VALUE!</v>
      </c>
      <c r="R1260" s="410">
        <v>1</v>
      </c>
      <c r="S1260" s="410" t="str">
        <f t="shared" si="102"/>
        <v>Unclassified? Y/N Out of Order?</v>
      </c>
    </row>
    <row r="1261" spans="6:19" x14ac:dyDescent="0.2">
      <c r="F1261" s="410" t="b">
        <v>0</v>
      </c>
      <c r="G1261" s="416" t="b">
        <f t="shared" si="103"/>
        <v>1</v>
      </c>
      <c r="H1261" s="410" t="b">
        <v>0</v>
      </c>
      <c r="I1261" s="410" t="b">
        <v>0</v>
      </c>
      <c r="K1261" s="410" t="b">
        <v>0</v>
      </c>
      <c r="L1261" s="410">
        <v>0</v>
      </c>
      <c r="M1261" s="410" t="b">
        <v>0</v>
      </c>
      <c r="N1261" s="410">
        <v>0</v>
      </c>
      <c r="O1261" s="472" t="e">
        <f t="shared" si="100"/>
        <v>#DIV/0!</v>
      </c>
      <c r="P1261" s="410">
        <f t="shared" si="104"/>
        <v>0</v>
      </c>
      <c r="Q1261" s="410" t="e">
        <f t="shared" si="101"/>
        <v>#VALUE!</v>
      </c>
      <c r="R1261" s="410">
        <v>1</v>
      </c>
      <c r="S1261" s="410" t="str">
        <f t="shared" si="102"/>
        <v>Unclassified? Y/N Out of Order?</v>
      </c>
    </row>
    <row r="1262" spans="6:19" x14ac:dyDescent="0.2">
      <c r="F1262" s="410" t="b">
        <v>0</v>
      </c>
      <c r="G1262" s="416" t="b">
        <f t="shared" si="103"/>
        <v>1</v>
      </c>
      <c r="H1262" s="410" t="b">
        <v>0</v>
      </c>
      <c r="I1262" s="410" t="b">
        <v>0</v>
      </c>
      <c r="K1262" s="410" t="b">
        <v>0</v>
      </c>
      <c r="L1262" s="410">
        <v>0</v>
      </c>
      <c r="M1262" s="410" t="b">
        <v>0</v>
      </c>
      <c r="N1262" s="410">
        <v>0</v>
      </c>
      <c r="O1262" s="472" t="e">
        <f t="shared" si="100"/>
        <v>#DIV/0!</v>
      </c>
      <c r="P1262" s="410">
        <f t="shared" si="104"/>
        <v>0</v>
      </c>
      <c r="Q1262" s="410" t="e">
        <f t="shared" si="101"/>
        <v>#VALUE!</v>
      </c>
      <c r="R1262" s="410">
        <v>1</v>
      </c>
      <c r="S1262" s="410" t="str">
        <f t="shared" si="102"/>
        <v>Unclassified? Y/N Out of Order?</v>
      </c>
    </row>
    <row r="1263" spans="6:19" x14ac:dyDescent="0.2">
      <c r="F1263" s="410" t="b">
        <v>0</v>
      </c>
      <c r="G1263" s="416" t="b">
        <f t="shared" si="103"/>
        <v>1</v>
      </c>
      <c r="H1263" s="410" t="b">
        <v>0</v>
      </c>
      <c r="I1263" s="410" t="b">
        <v>0</v>
      </c>
      <c r="K1263" s="410" t="b">
        <v>0</v>
      </c>
      <c r="L1263" s="410">
        <v>0</v>
      </c>
      <c r="M1263" s="410" t="b">
        <v>0</v>
      </c>
      <c r="N1263" s="410">
        <v>0</v>
      </c>
      <c r="O1263" s="472" t="e">
        <f t="shared" si="100"/>
        <v>#DIV/0!</v>
      </c>
      <c r="P1263" s="410">
        <f t="shared" si="104"/>
        <v>0</v>
      </c>
      <c r="Q1263" s="410" t="e">
        <f t="shared" si="101"/>
        <v>#VALUE!</v>
      </c>
      <c r="R1263" s="410">
        <v>1</v>
      </c>
      <c r="S1263" s="410" t="str">
        <f t="shared" si="102"/>
        <v>Unclassified? Y/N Out of Order?</v>
      </c>
    </row>
    <row r="1264" spans="6:19" x14ac:dyDescent="0.2">
      <c r="F1264" s="410" t="b">
        <v>0</v>
      </c>
      <c r="G1264" s="416" t="b">
        <f t="shared" si="103"/>
        <v>1</v>
      </c>
      <c r="H1264" s="410" t="b">
        <v>0</v>
      </c>
      <c r="I1264" s="410" t="b">
        <v>0</v>
      </c>
      <c r="K1264" s="410" t="b">
        <v>0</v>
      </c>
      <c r="L1264" s="410">
        <v>0</v>
      </c>
      <c r="M1264" s="410" t="b">
        <v>0</v>
      </c>
      <c r="N1264" s="410">
        <v>0</v>
      </c>
      <c r="O1264" s="472" t="e">
        <f t="shared" si="100"/>
        <v>#DIV/0!</v>
      </c>
      <c r="P1264" s="410">
        <f t="shared" si="104"/>
        <v>0</v>
      </c>
      <c r="Q1264" s="410" t="e">
        <f t="shared" si="101"/>
        <v>#VALUE!</v>
      </c>
      <c r="R1264" s="410">
        <v>1</v>
      </c>
      <c r="S1264" s="410" t="str">
        <f t="shared" si="102"/>
        <v>Unclassified? Y/N Out of Order?</v>
      </c>
    </row>
    <row r="1265" spans="6:19" x14ac:dyDescent="0.2">
      <c r="F1265" s="410" t="b">
        <v>0</v>
      </c>
      <c r="G1265" s="416" t="b">
        <f t="shared" si="103"/>
        <v>1</v>
      </c>
      <c r="H1265" s="410" t="b">
        <v>0</v>
      </c>
      <c r="I1265" s="410" t="b">
        <v>0</v>
      </c>
      <c r="K1265" s="410" t="b">
        <v>0</v>
      </c>
      <c r="L1265" s="410">
        <v>0</v>
      </c>
      <c r="M1265" s="410" t="b">
        <v>0</v>
      </c>
      <c r="N1265" s="410">
        <v>0</v>
      </c>
      <c r="O1265" s="472" t="e">
        <f t="shared" si="100"/>
        <v>#DIV/0!</v>
      </c>
      <c r="P1265" s="410">
        <f t="shared" si="104"/>
        <v>0</v>
      </c>
      <c r="Q1265" s="410" t="e">
        <f t="shared" si="101"/>
        <v>#VALUE!</v>
      </c>
      <c r="R1265" s="410">
        <v>1</v>
      </c>
      <c r="S1265" s="410" t="str">
        <f t="shared" si="102"/>
        <v>Unclassified? Y/N Out of Order?</v>
      </c>
    </row>
    <row r="1266" spans="6:19" x14ac:dyDescent="0.2">
      <c r="F1266" s="410" t="b">
        <v>0</v>
      </c>
      <c r="G1266" s="416" t="b">
        <f t="shared" si="103"/>
        <v>1</v>
      </c>
      <c r="H1266" s="410" t="b">
        <v>0</v>
      </c>
      <c r="I1266" s="410" t="b">
        <v>0</v>
      </c>
      <c r="K1266" s="410" t="b">
        <v>0</v>
      </c>
      <c r="L1266" s="410">
        <v>0</v>
      </c>
      <c r="M1266" s="410" t="b">
        <v>0</v>
      </c>
      <c r="N1266" s="410">
        <v>0</v>
      </c>
      <c r="O1266" s="472" t="e">
        <f t="shared" si="100"/>
        <v>#DIV/0!</v>
      </c>
      <c r="P1266" s="410">
        <f t="shared" si="104"/>
        <v>0</v>
      </c>
      <c r="Q1266" s="410" t="e">
        <f t="shared" si="101"/>
        <v>#VALUE!</v>
      </c>
      <c r="R1266" s="410">
        <v>1</v>
      </c>
      <c r="S1266" s="410" t="str">
        <f t="shared" si="102"/>
        <v>Unclassified? Y/N Out of Order?</v>
      </c>
    </row>
    <row r="1267" spans="6:19" x14ac:dyDescent="0.2">
      <c r="F1267" s="410" t="b">
        <v>0</v>
      </c>
      <c r="G1267" s="416" t="b">
        <f t="shared" si="103"/>
        <v>1</v>
      </c>
      <c r="H1267" s="410" t="b">
        <v>0</v>
      </c>
      <c r="I1267" s="410" t="b">
        <v>0</v>
      </c>
      <c r="K1267" s="410" t="b">
        <v>0</v>
      </c>
      <c r="L1267" s="410">
        <v>0</v>
      </c>
      <c r="M1267" s="410" t="b">
        <v>0</v>
      </c>
      <c r="N1267" s="410">
        <v>0</v>
      </c>
      <c r="O1267" s="472" t="e">
        <f t="shared" si="100"/>
        <v>#DIV/0!</v>
      </c>
      <c r="P1267" s="410">
        <f t="shared" si="104"/>
        <v>0</v>
      </c>
      <c r="Q1267" s="410" t="e">
        <f t="shared" si="101"/>
        <v>#VALUE!</v>
      </c>
      <c r="R1267" s="410">
        <v>1</v>
      </c>
      <c r="S1267" s="410" t="str">
        <f t="shared" si="102"/>
        <v>Unclassified? Y/N Out of Order?</v>
      </c>
    </row>
    <row r="1268" spans="6:19" x14ac:dyDescent="0.2">
      <c r="F1268" s="410" t="b">
        <v>0</v>
      </c>
      <c r="G1268" s="416" t="b">
        <f t="shared" si="103"/>
        <v>1</v>
      </c>
      <c r="H1268" s="410" t="b">
        <v>0</v>
      </c>
      <c r="I1268" s="410" t="b">
        <v>0</v>
      </c>
      <c r="K1268" s="410" t="b">
        <v>0</v>
      </c>
      <c r="L1268" s="410">
        <v>0</v>
      </c>
      <c r="M1268" s="410" t="b">
        <v>0</v>
      </c>
      <c r="N1268" s="410">
        <v>0</v>
      </c>
      <c r="O1268" s="472" t="e">
        <f t="shared" si="100"/>
        <v>#DIV/0!</v>
      </c>
      <c r="P1268" s="410">
        <f t="shared" si="104"/>
        <v>0</v>
      </c>
      <c r="Q1268" s="410" t="e">
        <f t="shared" si="101"/>
        <v>#VALUE!</v>
      </c>
      <c r="R1268" s="410">
        <v>1</v>
      </c>
      <c r="S1268" s="410" t="str">
        <f t="shared" si="102"/>
        <v>Unclassified? Y/N Out of Order?</v>
      </c>
    </row>
    <row r="1269" spans="6:19" x14ac:dyDescent="0.2">
      <c r="F1269" s="410" t="b">
        <v>0</v>
      </c>
      <c r="G1269" s="416" t="b">
        <f t="shared" si="103"/>
        <v>1</v>
      </c>
      <c r="H1269" s="410" t="b">
        <v>0</v>
      </c>
      <c r="I1269" s="410" t="b">
        <v>0</v>
      </c>
      <c r="K1269" s="410" t="b">
        <v>0</v>
      </c>
      <c r="L1269" s="410">
        <v>0</v>
      </c>
      <c r="M1269" s="410" t="b">
        <v>0</v>
      </c>
      <c r="N1269" s="410">
        <v>0</v>
      </c>
      <c r="O1269" s="472" t="e">
        <f t="shared" si="100"/>
        <v>#DIV/0!</v>
      </c>
      <c r="P1269" s="410">
        <f t="shared" si="104"/>
        <v>0</v>
      </c>
      <c r="Q1269" s="410" t="e">
        <f t="shared" si="101"/>
        <v>#VALUE!</v>
      </c>
      <c r="R1269" s="410">
        <v>1</v>
      </c>
      <c r="S1269" s="410" t="str">
        <f t="shared" si="102"/>
        <v>Unclassified? Y/N Out of Order?</v>
      </c>
    </row>
    <row r="1270" spans="6:19" x14ac:dyDescent="0.2">
      <c r="F1270" s="410" t="b">
        <v>0</v>
      </c>
      <c r="G1270" s="416" t="b">
        <f t="shared" si="103"/>
        <v>1</v>
      </c>
      <c r="H1270" s="410" t="b">
        <v>0</v>
      </c>
      <c r="I1270" s="410" t="b">
        <v>0</v>
      </c>
      <c r="K1270" s="410" t="b">
        <v>0</v>
      </c>
      <c r="L1270" s="410">
        <v>0</v>
      </c>
      <c r="M1270" s="410" t="b">
        <v>0</v>
      </c>
      <c r="N1270" s="410">
        <v>0</v>
      </c>
      <c r="O1270" s="472" t="e">
        <f t="shared" si="100"/>
        <v>#DIV/0!</v>
      </c>
      <c r="P1270" s="410">
        <f t="shared" si="104"/>
        <v>0</v>
      </c>
      <c r="Q1270" s="410" t="e">
        <f t="shared" si="101"/>
        <v>#VALUE!</v>
      </c>
      <c r="R1270" s="410">
        <v>1</v>
      </c>
      <c r="S1270" s="410" t="str">
        <f t="shared" si="102"/>
        <v>Unclassified? Y/N Out of Order?</v>
      </c>
    </row>
    <row r="1271" spans="6:19" x14ac:dyDescent="0.2">
      <c r="F1271" s="410" t="b">
        <v>0</v>
      </c>
      <c r="G1271" s="416" t="b">
        <f t="shared" si="103"/>
        <v>1</v>
      </c>
      <c r="H1271" s="410" t="b">
        <v>0</v>
      </c>
      <c r="I1271" s="410" t="b">
        <v>0</v>
      </c>
      <c r="K1271" s="410" t="b">
        <v>0</v>
      </c>
      <c r="L1271" s="410">
        <v>0</v>
      </c>
      <c r="M1271" s="410" t="b">
        <v>0</v>
      </c>
      <c r="N1271" s="410">
        <v>0</v>
      </c>
      <c r="O1271" s="472" t="e">
        <f t="shared" si="100"/>
        <v>#DIV/0!</v>
      </c>
      <c r="P1271" s="410">
        <f t="shared" si="104"/>
        <v>0</v>
      </c>
      <c r="Q1271" s="410" t="e">
        <f t="shared" si="101"/>
        <v>#VALUE!</v>
      </c>
      <c r="R1271" s="410">
        <v>1</v>
      </c>
      <c r="S1271" s="410" t="str">
        <f t="shared" si="102"/>
        <v>Unclassified? Y/N Out of Order?</v>
      </c>
    </row>
    <row r="1272" spans="6:19" x14ac:dyDescent="0.2">
      <c r="F1272" s="410" t="b">
        <v>0</v>
      </c>
      <c r="G1272" s="416" t="b">
        <f t="shared" si="103"/>
        <v>1</v>
      </c>
      <c r="H1272" s="410" t="b">
        <v>0</v>
      </c>
      <c r="I1272" s="410" t="b">
        <v>0</v>
      </c>
      <c r="K1272" s="410" t="b">
        <v>0</v>
      </c>
      <c r="L1272" s="410">
        <v>0</v>
      </c>
      <c r="M1272" s="410" t="b">
        <v>0</v>
      </c>
      <c r="N1272" s="410">
        <v>0</v>
      </c>
      <c r="O1272" s="472" t="e">
        <f t="shared" si="100"/>
        <v>#DIV/0!</v>
      </c>
      <c r="P1272" s="410">
        <f t="shared" si="104"/>
        <v>0</v>
      </c>
      <c r="Q1272" s="410" t="e">
        <f t="shared" si="101"/>
        <v>#VALUE!</v>
      </c>
      <c r="R1272" s="410">
        <v>1</v>
      </c>
      <c r="S1272" s="410" t="str">
        <f t="shared" si="102"/>
        <v>Unclassified? Y/N Out of Order?</v>
      </c>
    </row>
    <row r="1273" spans="6:19" x14ac:dyDescent="0.2">
      <c r="F1273" s="410" t="b">
        <v>0</v>
      </c>
      <c r="G1273" s="416" t="b">
        <f t="shared" si="103"/>
        <v>1</v>
      </c>
      <c r="H1273" s="410" t="b">
        <v>0</v>
      </c>
      <c r="I1273" s="410" t="b">
        <v>0</v>
      </c>
      <c r="K1273" s="410" t="b">
        <v>0</v>
      </c>
      <c r="L1273" s="410">
        <v>0</v>
      </c>
      <c r="M1273" s="410" t="b">
        <v>0</v>
      </c>
      <c r="N1273" s="410">
        <v>0</v>
      </c>
      <c r="O1273" s="472" t="e">
        <f t="shared" si="100"/>
        <v>#DIV/0!</v>
      </c>
      <c r="P1273" s="410">
        <f t="shared" si="104"/>
        <v>0</v>
      </c>
      <c r="Q1273" s="410" t="e">
        <f t="shared" si="101"/>
        <v>#VALUE!</v>
      </c>
      <c r="R1273" s="410">
        <v>1</v>
      </c>
      <c r="S1273" s="410" t="str">
        <f t="shared" si="102"/>
        <v>Unclassified? Y/N Out of Order?</v>
      </c>
    </row>
    <row r="1274" spans="6:19" x14ac:dyDescent="0.2">
      <c r="F1274" s="410" t="b">
        <v>0</v>
      </c>
      <c r="G1274" s="416" t="b">
        <f t="shared" si="103"/>
        <v>1</v>
      </c>
      <c r="H1274" s="410" t="b">
        <v>0</v>
      </c>
      <c r="I1274" s="410" t="b">
        <v>0</v>
      </c>
      <c r="K1274" s="410" t="b">
        <v>0</v>
      </c>
      <c r="L1274" s="410">
        <v>0</v>
      </c>
      <c r="M1274" s="410" t="b">
        <v>0</v>
      </c>
      <c r="N1274" s="410">
        <v>0</v>
      </c>
      <c r="O1274" s="472" t="e">
        <f t="shared" si="100"/>
        <v>#DIV/0!</v>
      </c>
      <c r="P1274" s="410">
        <f t="shared" si="104"/>
        <v>0</v>
      </c>
      <c r="Q1274" s="410" t="e">
        <f t="shared" si="101"/>
        <v>#VALUE!</v>
      </c>
      <c r="R1274" s="410">
        <v>1</v>
      </c>
      <c r="S1274" s="410" t="str">
        <f t="shared" si="102"/>
        <v>Unclassified? Y/N Out of Order?</v>
      </c>
    </row>
    <row r="1275" spans="6:19" x14ac:dyDescent="0.2">
      <c r="F1275" s="410" t="b">
        <v>0</v>
      </c>
      <c r="G1275" s="416" t="b">
        <f t="shared" si="103"/>
        <v>1</v>
      </c>
      <c r="H1275" s="410" t="b">
        <v>0</v>
      </c>
      <c r="I1275" s="410" t="b">
        <v>0</v>
      </c>
      <c r="K1275" s="410" t="b">
        <v>0</v>
      </c>
      <c r="L1275" s="410">
        <v>0</v>
      </c>
      <c r="M1275" s="410" t="b">
        <v>0</v>
      </c>
      <c r="N1275" s="410">
        <v>0</v>
      </c>
      <c r="O1275" s="472" t="e">
        <f t="shared" si="100"/>
        <v>#DIV/0!</v>
      </c>
      <c r="P1275" s="410">
        <f t="shared" si="104"/>
        <v>0</v>
      </c>
      <c r="Q1275" s="410" t="e">
        <f t="shared" si="101"/>
        <v>#VALUE!</v>
      </c>
      <c r="R1275" s="410">
        <v>1</v>
      </c>
      <c r="S1275" s="410" t="str">
        <f t="shared" si="102"/>
        <v>Unclassified? Y/N Out of Order?</v>
      </c>
    </row>
    <row r="1276" spans="6:19" x14ac:dyDescent="0.2">
      <c r="F1276" s="410" t="b">
        <v>0</v>
      </c>
      <c r="G1276" s="416" t="b">
        <f t="shared" si="103"/>
        <v>1</v>
      </c>
      <c r="H1276" s="410" t="b">
        <v>0</v>
      </c>
      <c r="I1276" s="410" t="b">
        <v>0</v>
      </c>
      <c r="K1276" s="410" t="b">
        <v>0</v>
      </c>
      <c r="L1276" s="410">
        <v>0</v>
      </c>
      <c r="M1276" s="410" t="b">
        <v>0</v>
      </c>
      <c r="N1276" s="410">
        <v>0</v>
      </c>
      <c r="O1276" s="472" t="e">
        <f t="shared" si="100"/>
        <v>#DIV/0!</v>
      </c>
      <c r="P1276" s="410">
        <f t="shared" si="104"/>
        <v>0</v>
      </c>
      <c r="Q1276" s="410" t="e">
        <f t="shared" si="101"/>
        <v>#VALUE!</v>
      </c>
      <c r="R1276" s="410">
        <v>1</v>
      </c>
      <c r="S1276" s="410" t="str">
        <f t="shared" si="102"/>
        <v>Unclassified? Y/N Out of Order?</v>
      </c>
    </row>
    <row r="1277" spans="6:19" x14ac:dyDescent="0.2">
      <c r="F1277" s="410" t="b">
        <v>0</v>
      </c>
      <c r="G1277" s="416" t="b">
        <f t="shared" si="103"/>
        <v>1</v>
      </c>
      <c r="H1277" s="410" t="b">
        <v>0</v>
      </c>
      <c r="I1277" s="410" t="b">
        <v>0</v>
      </c>
      <c r="K1277" s="410" t="b">
        <v>0</v>
      </c>
      <c r="L1277" s="410">
        <v>0</v>
      </c>
      <c r="M1277" s="410" t="b">
        <v>0</v>
      </c>
      <c r="N1277" s="410">
        <v>0</v>
      </c>
      <c r="O1277" s="472" t="e">
        <f t="shared" si="100"/>
        <v>#DIV/0!</v>
      </c>
      <c r="P1277" s="410">
        <f t="shared" si="104"/>
        <v>0</v>
      </c>
      <c r="Q1277" s="410" t="e">
        <f t="shared" si="101"/>
        <v>#VALUE!</v>
      </c>
      <c r="R1277" s="410">
        <v>1</v>
      </c>
      <c r="S1277" s="410" t="str">
        <f t="shared" si="102"/>
        <v>Unclassified? Y/N Out of Order?</v>
      </c>
    </row>
    <row r="1278" spans="6:19" x14ac:dyDescent="0.2">
      <c r="F1278" s="410" t="b">
        <v>0</v>
      </c>
      <c r="G1278" s="416" t="b">
        <f t="shared" si="103"/>
        <v>1</v>
      </c>
      <c r="H1278" s="410" t="b">
        <v>0</v>
      </c>
      <c r="I1278" s="410" t="b">
        <v>0</v>
      </c>
      <c r="K1278" s="410" t="b">
        <v>0</v>
      </c>
      <c r="L1278" s="410">
        <v>0</v>
      </c>
      <c r="M1278" s="410" t="b">
        <v>0</v>
      </c>
      <c r="N1278" s="410">
        <v>0</v>
      </c>
      <c r="O1278" s="472" t="e">
        <f t="shared" si="100"/>
        <v>#DIV/0!</v>
      </c>
      <c r="P1278" s="410">
        <f t="shared" si="104"/>
        <v>0</v>
      </c>
      <c r="Q1278" s="410" t="e">
        <f t="shared" si="101"/>
        <v>#VALUE!</v>
      </c>
      <c r="R1278" s="410">
        <v>1</v>
      </c>
      <c r="S1278" s="410" t="str">
        <f t="shared" si="102"/>
        <v>Unclassified? Y/N Out of Order?</v>
      </c>
    </row>
    <row r="1279" spans="6:19" x14ac:dyDescent="0.2">
      <c r="F1279" s="410" t="b">
        <v>0</v>
      </c>
      <c r="G1279" s="416" t="b">
        <f t="shared" si="103"/>
        <v>1</v>
      </c>
      <c r="H1279" s="410" t="b">
        <v>0</v>
      </c>
      <c r="I1279" s="410" t="b">
        <v>0</v>
      </c>
      <c r="K1279" s="410" t="b">
        <v>0</v>
      </c>
      <c r="L1279" s="410">
        <v>0</v>
      </c>
      <c r="M1279" s="410" t="b">
        <v>0</v>
      </c>
      <c r="N1279" s="410">
        <v>0</v>
      </c>
      <c r="O1279" s="472" t="e">
        <f t="shared" si="100"/>
        <v>#DIV/0!</v>
      </c>
      <c r="P1279" s="410">
        <f t="shared" si="104"/>
        <v>0</v>
      </c>
      <c r="Q1279" s="410" t="e">
        <f t="shared" si="101"/>
        <v>#VALUE!</v>
      </c>
      <c r="R1279" s="410">
        <v>1</v>
      </c>
      <c r="S1279" s="410" t="str">
        <f t="shared" si="102"/>
        <v>Unclassified? Y/N Out of Order?</v>
      </c>
    </row>
    <row r="1280" spans="6:19" x14ac:dyDescent="0.2">
      <c r="F1280" s="410" t="b">
        <v>0</v>
      </c>
      <c r="G1280" s="416" t="b">
        <f t="shared" si="103"/>
        <v>1</v>
      </c>
      <c r="H1280" s="410" t="b">
        <v>0</v>
      </c>
      <c r="I1280" s="410" t="b">
        <v>0</v>
      </c>
      <c r="K1280" s="410" t="b">
        <v>0</v>
      </c>
      <c r="L1280" s="410">
        <v>0</v>
      </c>
      <c r="M1280" s="410" t="b">
        <v>0</v>
      </c>
      <c r="N1280" s="410">
        <v>0</v>
      </c>
      <c r="O1280" s="472" t="e">
        <f t="shared" si="100"/>
        <v>#DIV/0!</v>
      </c>
      <c r="P1280" s="410">
        <f t="shared" si="104"/>
        <v>0</v>
      </c>
      <c r="Q1280" s="410" t="e">
        <f t="shared" si="101"/>
        <v>#VALUE!</v>
      </c>
      <c r="R1280" s="410">
        <v>1</v>
      </c>
      <c r="S1280" s="410" t="str">
        <f t="shared" si="102"/>
        <v>Unclassified? Y/N Out of Order?</v>
      </c>
    </row>
    <row r="1281" spans="6:19" x14ac:dyDescent="0.2">
      <c r="F1281" s="410" t="b">
        <v>0</v>
      </c>
      <c r="G1281" s="416" t="b">
        <f t="shared" si="103"/>
        <v>1</v>
      </c>
      <c r="H1281" s="410" t="b">
        <v>0</v>
      </c>
      <c r="I1281" s="410" t="b">
        <v>0</v>
      </c>
      <c r="K1281" s="410" t="b">
        <v>0</v>
      </c>
      <c r="L1281" s="410">
        <v>0</v>
      </c>
      <c r="M1281" s="410" t="b">
        <v>0</v>
      </c>
      <c r="N1281" s="410">
        <v>0</v>
      </c>
      <c r="O1281" s="472" t="e">
        <f t="shared" si="100"/>
        <v>#DIV/0!</v>
      </c>
      <c r="P1281" s="410">
        <f t="shared" si="104"/>
        <v>0</v>
      </c>
      <c r="Q1281" s="410" t="e">
        <f t="shared" si="101"/>
        <v>#VALUE!</v>
      </c>
      <c r="R1281" s="410">
        <v>1</v>
      </c>
      <c r="S1281" s="410" t="str">
        <f t="shared" si="102"/>
        <v>Unclassified? Y/N Out of Order?</v>
      </c>
    </row>
    <row r="1282" spans="6:19" x14ac:dyDescent="0.2">
      <c r="F1282" s="410" t="b">
        <v>0</v>
      </c>
      <c r="G1282" s="416" t="b">
        <f t="shared" si="103"/>
        <v>1</v>
      </c>
      <c r="H1282" s="410" t="b">
        <v>0</v>
      </c>
      <c r="I1282" s="410" t="b">
        <v>0</v>
      </c>
      <c r="K1282" s="410" t="b">
        <v>0</v>
      </c>
      <c r="L1282" s="410">
        <v>0</v>
      </c>
      <c r="M1282" s="410" t="b">
        <v>0</v>
      </c>
      <c r="N1282" s="410">
        <v>0</v>
      </c>
      <c r="O1282" s="472" t="e">
        <f t="shared" si="100"/>
        <v>#DIV/0!</v>
      </c>
      <c r="P1282" s="410">
        <f t="shared" si="104"/>
        <v>0</v>
      </c>
      <c r="Q1282" s="410" t="e">
        <f t="shared" si="101"/>
        <v>#VALUE!</v>
      </c>
      <c r="R1282" s="410">
        <v>1</v>
      </c>
      <c r="S1282" s="410" t="str">
        <f t="shared" si="102"/>
        <v>Unclassified? Y/N Out of Order?</v>
      </c>
    </row>
    <row r="1283" spans="6:19" x14ac:dyDescent="0.2">
      <c r="F1283" s="410" t="b">
        <v>0</v>
      </c>
      <c r="G1283" s="416" t="b">
        <f t="shared" si="103"/>
        <v>1</v>
      </c>
      <c r="H1283" s="410" t="b">
        <v>0</v>
      </c>
      <c r="I1283" s="410" t="b">
        <v>0</v>
      </c>
      <c r="K1283" s="410" t="b">
        <v>0</v>
      </c>
      <c r="L1283" s="410">
        <v>0</v>
      </c>
      <c r="M1283" s="410" t="b">
        <v>0</v>
      </c>
      <c r="N1283" s="410">
        <v>0</v>
      </c>
      <c r="O1283" s="472" t="e">
        <f t="shared" si="100"/>
        <v>#DIV/0!</v>
      </c>
      <c r="P1283" s="410">
        <f t="shared" si="104"/>
        <v>0</v>
      </c>
      <c r="Q1283" s="410" t="e">
        <f t="shared" si="101"/>
        <v>#VALUE!</v>
      </c>
      <c r="R1283" s="410">
        <v>1</v>
      </c>
      <c r="S1283" s="410" t="str">
        <f t="shared" si="102"/>
        <v>Unclassified? Y/N Out of Order?</v>
      </c>
    </row>
    <row r="1284" spans="6:19" x14ac:dyDescent="0.2">
      <c r="F1284" s="410" t="b">
        <v>0</v>
      </c>
      <c r="G1284" s="416" t="b">
        <f t="shared" si="103"/>
        <v>1</v>
      </c>
      <c r="H1284" s="410" t="b">
        <v>0</v>
      </c>
      <c r="I1284" s="410" t="b">
        <v>0</v>
      </c>
      <c r="K1284" s="410" t="b">
        <v>0</v>
      </c>
      <c r="L1284" s="410">
        <v>0</v>
      </c>
      <c r="M1284" s="410" t="b">
        <v>0</v>
      </c>
      <c r="N1284" s="410">
        <v>0</v>
      </c>
      <c r="O1284" s="472" t="e">
        <f t="shared" si="100"/>
        <v>#DIV/0!</v>
      </c>
      <c r="P1284" s="410">
        <f t="shared" si="104"/>
        <v>0</v>
      </c>
      <c r="Q1284" s="410" t="e">
        <f t="shared" si="101"/>
        <v>#VALUE!</v>
      </c>
      <c r="R1284" s="410">
        <v>1</v>
      </c>
      <c r="S1284" s="410" t="str">
        <f t="shared" si="102"/>
        <v>Unclassified? Y/N Out of Order?</v>
      </c>
    </row>
    <row r="1285" spans="6:19" x14ac:dyDescent="0.2">
      <c r="F1285" s="410" t="b">
        <v>0</v>
      </c>
      <c r="G1285" s="416" t="b">
        <f t="shared" si="103"/>
        <v>1</v>
      </c>
      <c r="H1285" s="410" t="b">
        <v>0</v>
      </c>
      <c r="I1285" s="410" t="b">
        <v>0</v>
      </c>
      <c r="K1285" s="410" t="b">
        <v>0</v>
      </c>
      <c r="L1285" s="410">
        <v>0</v>
      </c>
      <c r="M1285" s="410" t="b">
        <v>0</v>
      </c>
      <c r="N1285" s="410">
        <v>0</v>
      </c>
      <c r="O1285" s="472" t="e">
        <f t="shared" si="100"/>
        <v>#DIV/0!</v>
      </c>
      <c r="P1285" s="410">
        <f t="shared" si="104"/>
        <v>0</v>
      </c>
      <c r="Q1285" s="410" t="e">
        <f t="shared" si="101"/>
        <v>#VALUE!</v>
      </c>
      <c r="R1285" s="410">
        <v>1</v>
      </c>
      <c r="S1285" s="410" t="str">
        <f t="shared" si="102"/>
        <v>Unclassified? Y/N Out of Order?</v>
      </c>
    </row>
    <row r="1286" spans="6:19" x14ac:dyDescent="0.2">
      <c r="F1286" s="410" t="b">
        <v>0</v>
      </c>
      <c r="G1286" s="416" t="b">
        <f t="shared" si="103"/>
        <v>1</v>
      </c>
      <c r="H1286" s="410" t="b">
        <v>0</v>
      </c>
      <c r="I1286" s="410" t="b">
        <v>0</v>
      </c>
      <c r="K1286" s="410" t="b">
        <v>0</v>
      </c>
      <c r="L1286" s="410">
        <v>0</v>
      </c>
      <c r="M1286" s="410" t="b">
        <v>0</v>
      </c>
      <c r="N1286" s="410">
        <v>0</v>
      </c>
      <c r="O1286" s="472" t="e">
        <f t="shared" si="100"/>
        <v>#DIV/0!</v>
      </c>
      <c r="P1286" s="410">
        <f t="shared" si="104"/>
        <v>0</v>
      </c>
      <c r="Q1286" s="410" t="e">
        <f t="shared" si="101"/>
        <v>#VALUE!</v>
      </c>
      <c r="R1286" s="410">
        <v>1</v>
      </c>
      <c r="S1286" s="410" t="str">
        <f t="shared" si="102"/>
        <v>Unclassified? Y/N Out of Order?</v>
      </c>
    </row>
    <row r="1287" spans="6:19" x14ac:dyDescent="0.2">
      <c r="F1287" s="410" t="b">
        <v>0</v>
      </c>
      <c r="G1287" s="416" t="b">
        <f t="shared" si="103"/>
        <v>1</v>
      </c>
      <c r="H1287" s="410" t="b">
        <v>0</v>
      </c>
      <c r="I1287" s="410" t="b">
        <v>0</v>
      </c>
      <c r="K1287" s="410" t="b">
        <v>0</v>
      </c>
      <c r="L1287" s="410">
        <v>0</v>
      </c>
      <c r="M1287" s="410" t="b">
        <v>0</v>
      </c>
      <c r="N1287" s="410">
        <v>0</v>
      </c>
      <c r="O1287" s="472" t="e">
        <f t="shared" si="100"/>
        <v>#DIV/0!</v>
      </c>
      <c r="P1287" s="410">
        <f t="shared" si="104"/>
        <v>0</v>
      </c>
      <c r="Q1287" s="410" t="e">
        <f t="shared" si="101"/>
        <v>#VALUE!</v>
      </c>
      <c r="R1287" s="410">
        <v>1</v>
      </c>
      <c r="S1287" s="410" t="str">
        <f t="shared" si="102"/>
        <v>Unclassified? Y/N Out of Order?</v>
      </c>
    </row>
    <row r="1288" spans="6:19" x14ac:dyDescent="0.2">
      <c r="F1288" s="410" t="b">
        <v>0</v>
      </c>
      <c r="G1288" s="416" t="b">
        <f t="shared" si="103"/>
        <v>1</v>
      </c>
      <c r="H1288" s="410" t="b">
        <v>0</v>
      </c>
      <c r="I1288" s="410" t="b">
        <v>0</v>
      </c>
      <c r="K1288" s="410" t="b">
        <v>0</v>
      </c>
      <c r="L1288" s="410">
        <v>0</v>
      </c>
      <c r="M1288" s="410" t="b">
        <v>0</v>
      </c>
      <c r="N1288" s="410">
        <v>0</v>
      </c>
      <c r="O1288" s="472" t="e">
        <f t="shared" si="100"/>
        <v>#DIV/0!</v>
      </c>
      <c r="P1288" s="410">
        <f t="shared" si="104"/>
        <v>0</v>
      </c>
      <c r="Q1288" s="410" t="e">
        <f t="shared" si="101"/>
        <v>#VALUE!</v>
      </c>
      <c r="R1288" s="410">
        <v>1</v>
      </c>
      <c r="S1288" s="410" t="str">
        <f t="shared" si="102"/>
        <v>Unclassified? Y/N Out of Order?</v>
      </c>
    </row>
    <row r="1289" spans="6:19" x14ac:dyDescent="0.2">
      <c r="F1289" s="410" t="b">
        <v>0</v>
      </c>
      <c r="G1289" s="416" t="b">
        <f t="shared" si="103"/>
        <v>1</v>
      </c>
      <c r="H1289" s="410" t="b">
        <v>0</v>
      </c>
      <c r="I1289" s="410" t="b">
        <v>0</v>
      </c>
      <c r="K1289" s="410" t="b">
        <v>0</v>
      </c>
      <c r="L1289" s="410">
        <v>0</v>
      </c>
      <c r="M1289" s="410" t="b">
        <v>0</v>
      </c>
      <c r="N1289" s="410">
        <v>0</v>
      </c>
      <c r="O1289" s="472" t="e">
        <f t="shared" si="100"/>
        <v>#DIV/0!</v>
      </c>
      <c r="P1289" s="410">
        <f t="shared" si="104"/>
        <v>0</v>
      </c>
      <c r="Q1289" s="410" t="e">
        <f t="shared" si="101"/>
        <v>#VALUE!</v>
      </c>
      <c r="R1289" s="410">
        <v>1</v>
      </c>
      <c r="S1289" s="410" t="str">
        <f t="shared" si="102"/>
        <v>Unclassified? Y/N Out of Order?</v>
      </c>
    </row>
    <row r="1290" spans="6:19" x14ac:dyDescent="0.2">
      <c r="F1290" s="410" t="b">
        <v>0</v>
      </c>
      <c r="G1290" s="416" t="b">
        <f t="shared" si="103"/>
        <v>1</v>
      </c>
      <c r="H1290" s="410" t="b">
        <v>0</v>
      </c>
      <c r="I1290" s="410" t="b">
        <v>0</v>
      </c>
      <c r="K1290" s="410" t="b">
        <v>0</v>
      </c>
      <c r="L1290" s="410">
        <v>0</v>
      </c>
      <c r="M1290" s="410" t="b">
        <v>0</v>
      </c>
      <c r="N1290" s="410">
        <v>0</v>
      </c>
      <c r="O1290" s="472" t="e">
        <f t="shared" ref="O1290:O1353" si="105">SUM(IF(I1290 = 1, 1, 0) * J1290, IF(K1290 = 1, 1, 0) * L1290, IF(M1290 = 1, 1, 0) * N1290) / P1290</f>
        <v>#DIV/0!</v>
      </c>
      <c r="P1290" s="410">
        <f t="shared" si="104"/>
        <v>0</v>
      </c>
      <c r="Q1290" s="410" t="e">
        <f t="shared" ref="Q1290:Q1353" si="106">SUM(IF(I1290 = 1, 1, 0) * J1290, IF(K1290 = 1, 1, 0) * L1290, IF(M1290 = 1, 1, 0) * N1290) + " / " + P1290</f>
        <v>#VALUE!</v>
      </c>
      <c r="R1290" s="410">
        <v>1</v>
      </c>
      <c r="S1290" s="410" t="str">
        <f t="shared" ref="S1290:S1353" si="107">IF(AND(G1290= 1, H1290 = 0, I1290= 0, K1290= 0, M1290= 0), "1. Not Yet Tested", IF(AND(G1290= 0, H1290 = 1, I1290= 0, K1290= 0, M1290= 0), "2. Ready for Testing", IF(AND(G1290= 0, H1290 = 1, I1290= 1, K1290= 0, M1290= 0), "3. Test/Task Complete", IF(AND(G1290= 0, H1290 = 1, I1290= 1, K1290= 1, M1290= 0), "4. Sheet Complete &amp; Uploaded to Svr.", IF(AND(G1290= 0, H1290 = 1, I1290= 1, K1290= 1, M1290= 1), "5. Sheet Ready for Report", "Unclassified? Y/N Out of Order?")))))</f>
        <v>Unclassified? Y/N Out of Order?</v>
      </c>
    </row>
    <row r="1291" spans="6:19" x14ac:dyDescent="0.2">
      <c r="F1291" s="410" t="b">
        <v>0</v>
      </c>
      <c r="G1291" s="416" t="b">
        <f t="shared" ref="G1291:G1354" si="108">NOT(H1291)</f>
        <v>1</v>
      </c>
      <c r="H1291" s="410" t="b">
        <v>0</v>
      </c>
      <c r="I1291" s="410" t="b">
        <v>0</v>
      </c>
      <c r="K1291" s="410" t="b">
        <v>0</v>
      </c>
      <c r="L1291" s="410">
        <v>0</v>
      </c>
      <c r="M1291" s="410" t="b">
        <v>0</v>
      </c>
      <c r="N1291" s="410">
        <v>0</v>
      </c>
      <c r="O1291" s="472" t="e">
        <f t="shared" si="105"/>
        <v>#DIV/0!</v>
      </c>
      <c r="P1291" s="410">
        <f t="shared" si="104"/>
        <v>0</v>
      </c>
      <c r="Q1291" s="410" t="e">
        <f t="shared" si="106"/>
        <v>#VALUE!</v>
      </c>
      <c r="R1291" s="410">
        <v>1</v>
      </c>
      <c r="S1291" s="410" t="str">
        <f t="shared" si="107"/>
        <v>Unclassified? Y/N Out of Order?</v>
      </c>
    </row>
    <row r="1292" spans="6:19" x14ac:dyDescent="0.2">
      <c r="F1292" s="410" t="b">
        <v>0</v>
      </c>
      <c r="G1292" s="416" t="b">
        <f t="shared" si="108"/>
        <v>1</v>
      </c>
      <c r="H1292" s="410" t="b">
        <v>0</v>
      </c>
      <c r="I1292" s="410" t="b">
        <v>0</v>
      </c>
      <c r="K1292" s="410" t="b">
        <v>0</v>
      </c>
      <c r="L1292" s="410">
        <v>0</v>
      </c>
      <c r="M1292" s="410" t="b">
        <v>0</v>
      </c>
      <c r="N1292" s="410">
        <v>0</v>
      </c>
      <c r="O1292" s="472" t="e">
        <f t="shared" si="105"/>
        <v>#DIV/0!</v>
      </c>
      <c r="P1292" s="410">
        <f t="shared" si="104"/>
        <v>0</v>
      </c>
      <c r="Q1292" s="410" t="e">
        <f t="shared" si="106"/>
        <v>#VALUE!</v>
      </c>
      <c r="R1292" s="410">
        <v>1</v>
      </c>
      <c r="S1292" s="410" t="str">
        <f t="shared" si="107"/>
        <v>Unclassified? Y/N Out of Order?</v>
      </c>
    </row>
    <row r="1293" spans="6:19" x14ac:dyDescent="0.2">
      <c r="F1293" s="410" t="b">
        <v>0</v>
      </c>
      <c r="G1293" s="416" t="b">
        <f t="shared" si="108"/>
        <v>1</v>
      </c>
      <c r="H1293" s="410" t="b">
        <v>0</v>
      </c>
      <c r="I1293" s="410" t="b">
        <v>0</v>
      </c>
      <c r="K1293" s="410" t="b">
        <v>0</v>
      </c>
      <c r="L1293" s="410">
        <v>0</v>
      </c>
      <c r="M1293" s="410" t="b">
        <v>0</v>
      </c>
      <c r="N1293" s="410">
        <v>0</v>
      </c>
      <c r="O1293" s="472" t="e">
        <f t="shared" si="105"/>
        <v>#DIV/0!</v>
      </c>
      <c r="P1293" s="410">
        <f t="shared" ref="P1293:P1356" si="109">SUM(J1293, L1293, N1293)</f>
        <v>0</v>
      </c>
      <c r="Q1293" s="410" t="e">
        <f t="shared" si="106"/>
        <v>#VALUE!</v>
      </c>
      <c r="R1293" s="410">
        <v>1</v>
      </c>
      <c r="S1293" s="410" t="str">
        <f t="shared" si="107"/>
        <v>Unclassified? Y/N Out of Order?</v>
      </c>
    </row>
    <row r="1294" spans="6:19" x14ac:dyDescent="0.2">
      <c r="F1294" s="410" t="b">
        <v>0</v>
      </c>
      <c r="G1294" s="416" t="b">
        <f t="shared" si="108"/>
        <v>1</v>
      </c>
      <c r="H1294" s="410" t="b">
        <v>0</v>
      </c>
      <c r="I1294" s="410" t="b">
        <v>0</v>
      </c>
      <c r="K1294" s="410" t="b">
        <v>0</v>
      </c>
      <c r="L1294" s="410">
        <v>0</v>
      </c>
      <c r="M1294" s="410" t="b">
        <v>0</v>
      </c>
      <c r="N1294" s="410">
        <v>0</v>
      </c>
      <c r="O1294" s="472" t="e">
        <f t="shared" si="105"/>
        <v>#DIV/0!</v>
      </c>
      <c r="P1294" s="410">
        <f t="shared" si="109"/>
        <v>0</v>
      </c>
      <c r="Q1294" s="410" t="e">
        <f t="shared" si="106"/>
        <v>#VALUE!</v>
      </c>
      <c r="R1294" s="410">
        <v>1</v>
      </c>
      <c r="S1294" s="410" t="str">
        <f t="shared" si="107"/>
        <v>Unclassified? Y/N Out of Order?</v>
      </c>
    </row>
    <row r="1295" spans="6:19" x14ac:dyDescent="0.2">
      <c r="F1295" s="410" t="b">
        <v>0</v>
      </c>
      <c r="G1295" s="416" t="b">
        <f t="shared" si="108"/>
        <v>1</v>
      </c>
      <c r="H1295" s="410" t="b">
        <v>0</v>
      </c>
      <c r="I1295" s="410" t="b">
        <v>0</v>
      </c>
      <c r="K1295" s="410" t="b">
        <v>0</v>
      </c>
      <c r="L1295" s="410">
        <v>0</v>
      </c>
      <c r="M1295" s="410" t="b">
        <v>0</v>
      </c>
      <c r="N1295" s="410">
        <v>0</v>
      </c>
      <c r="O1295" s="472" t="e">
        <f t="shared" si="105"/>
        <v>#DIV/0!</v>
      </c>
      <c r="P1295" s="410">
        <f t="shared" si="109"/>
        <v>0</v>
      </c>
      <c r="Q1295" s="410" t="e">
        <f t="shared" si="106"/>
        <v>#VALUE!</v>
      </c>
      <c r="R1295" s="410">
        <v>1</v>
      </c>
      <c r="S1295" s="410" t="str">
        <f t="shared" si="107"/>
        <v>Unclassified? Y/N Out of Order?</v>
      </c>
    </row>
    <row r="1296" spans="6:19" x14ac:dyDescent="0.2">
      <c r="F1296" s="410" t="b">
        <v>0</v>
      </c>
      <c r="G1296" s="416" t="b">
        <f t="shared" si="108"/>
        <v>1</v>
      </c>
      <c r="H1296" s="410" t="b">
        <v>0</v>
      </c>
      <c r="I1296" s="410" t="b">
        <v>0</v>
      </c>
      <c r="K1296" s="410" t="b">
        <v>0</v>
      </c>
      <c r="L1296" s="410">
        <v>0</v>
      </c>
      <c r="M1296" s="410" t="b">
        <v>0</v>
      </c>
      <c r="N1296" s="410">
        <v>0</v>
      </c>
      <c r="O1296" s="472" t="e">
        <f t="shared" si="105"/>
        <v>#DIV/0!</v>
      </c>
      <c r="P1296" s="410">
        <f t="shared" si="109"/>
        <v>0</v>
      </c>
      <c r="Q1296" s="410" t="e">
        <f t="shared" si="106"/>
        <v>#VALUE!</v>
      </c>
      <c r="R1296" s="410">
        <v>1</v>
      </c>
      <c r="S1296" s="410" t="str">
        <f t="shared" si="107"/>
        <v>Unclassified? Y/N Out of Order?</v>
      </c>
    </row>
    <row r="1297" spans="6:19" x14ac:dyDescent="0.2">
      <c r="F1297" s="410" t="b">
        <v>0</v>
      </c>
      <c r="G1297" s="416" t="b">
        <f t="shared" si="108"/>
        <v>1</v>
      </c>
      <c r="H1297" s="410" t="b">
        <v>0</v>
      </c>
      <c r="I1297" s="410" t="b">
        <v>0</v>
      </c>
      <c r="K1297" s="410" t="b">
        <v>0</v>
      </c>
      <c r="L1297" s="410">
        <v>0</v>
      </c>
      <c r="M1297" s="410" t="b">
        <v>0</v>
      </c>
      <c r="N1297" s="410">
        <v>0</v>
      </c>
      <c r="O1297" s="472" t="e">
        <f t="shared" si="105"/>
        <v>#DIV/0!</v>
      </c>
      <c r="P1297" s="410">
        <f t="shared" si="109"/>
        <v>0</v>
      </c>
      <c r="Q1297" s="410" t="e">
        <f t="shared" si="106"/>
        <v>#VALUE!</v>
      </c>
      <c r="R1297" s="410">
        <v>1</v>
      </c>
      <c r="S1297" s="410" t="str">
        <f t="shared" si="107"/>
        <v>Unclassified? Y/N Out of Order?</v>
      </c>
    </row>
    <row r="1298" spans="6:19" x14ac:dyDescent="0.2">
      <c r="F1298" s="410" t="b">
        <v>0</v>
      </c>
      <c r="G1298" s="416" t="b">
        <f t="shared" si="108"/>
        <v>1</v>
      </c>
      <c r="H1298" s="410" t="b">
        <v>0</v>
      </c>
      <c r="I1298" s="410" t="b">
        <v>0</v>
      </c>
      <c r="K1298" s="410" t="b">
        <v>0</v>
      </c>
      <c r="L1298" s="410">
        <v>0</v>
      </c>
      <c r="M1298" s="410" t="b">
        <v>0</v>
      </c>
      <c r="N1298" s="410">
        <v>0</v>
      </c>
      <c r="O1298" s="472" t="e">
        <f t="shared" si="105"/>
        <v>#DIV/0!</v>
      </c>
      <c r="P1298" s="410">
        <f t="shared" si="109"/>
        <v>0</v>
      </c>
      <c r="Q1298" s="410" t="e">
        <f t="shared" si="106"/>
        <v>#VALUE!</v>
      </c>
      <c r="R1298" s="410">
        <v>1</v>
      </c>
      <c r="S1298" s="410" t="str">
        <f t="shared" si="107"/>
        <v>Unclassified? Y/N Out of Order?</v>
      </c>
    </row>
    <row r="1299" spans="6:19" x14ac:dyDescent="0.2">
      <c r="F1299" s="410" t="b">
        <v>0</v>
      </c>
      <c r="G1299" s="416" t="b">
        <f t="shared" si="108"/>
        <v>1</v>
      </c>
      <c r="H1299" s="410" t="b">
        <v>0</v>
      </c>
      <c r="I1299" s="410" t="b">
        <v>0</v>
      </c>
      <c r="K1299" s="410" t="b">
        <v>0</v>
      </c>
      <c r="L1299" s="410">
        <v>0</v>
      </c>
      <c r="M1299" s="410" t="b">
        <v>0</v>
      </c>
      <c r="N1299" s="410">
        <v>0</v>
      </c>
      <c r="O1299" s="472" t="e">
        <f t="shared" si="105"/>
        <v>#DIV/0!</v>
      </c>
      <c r="P1299" s="410">
        <f t="shared" si="109"/>
        <v>0</v>
      </c>
      <c r="Q1299" s="410" t="e">
        <f t="shared" si="106"/>
        <v>#VALUE!</v>
      </c>
      <c r="R1299" s="410">
        <v>1</v>
      </c>
      <c r="S1299" s="410" t="str">
        <f t="shared" si="107"/>
        <v>Unclassified? Y/N Out of Order?</v>
      </c>
    </row>
    <row r="1300" spans="6:19" x14ac:dyDescent="0.2">
      <c r="F1300" s="410" t="b">
        <v>0</v>
      </c>
      <c r="G1300" s="416" t="b">
        <f t="shared" si="108"/>
        <v>1</v>
      </c>
      <c r="H1300" s="410" t="b">
        <v>0</v>
      </c>
      <c r="I1300" s="410" t="b">
        <v>0</v>
      </c>
      <c r="K1300" s="410" t="b">
        <v>0</v>
      </c>
      <c r="L1300" s="410">
        <v>0</v>
      </c>
      <c r="M1300" s="410" t="b">
        <v>0</v>
      </c>
      <c r="N1300" s="410">
        <v>0</v>
      </c>
      <c r="O1300" s="472" t="e">
        <f t="shared" si="105"/>
        <v>#DIV/0!</v>
      </c>
      <c r="P1300" s="410">
        <f t="shared" si="109"/>
        <v>0</v>
      </c>
      <c r="Q1300" s="410" t="e">
        <f t="shared" si="106"/>
        <v>#VALUE!</v>
      </c>
      <c r="R1300" s="410">
        <v>1</v>
      </c>
      <c r="S1300" s="410" t="str">
        <f t="shared" si="107"/>
        <v>Unclassified? Y/N Out of Order?</v>
      </c>
    </row>
    <row r="1301" spans="6:19" x14ac:dyDescent="0.2">
      <c r="F1301" s="410" t="b">
        <v>0</v>
      </c>
      <c r="G1301" s="416" t="b">
        <f t="shared" si="108"/>
        <v>1</v>
      </c>
      <c r="H1301" s="410" t="b">
        <v>0</v>
      </c>
      <c r="I1301" s="410" t="b">
        <v>0</v>
      </c>
      <c r="K1301" s="410" t="b">
        <v>0</v>
      </c>
      <c r="L1301" s="410">
        <v>0</v>
      </c>
      <c r="M1301" s="410" t="b">
        <v>0</v>
      </c>
      <c r="N1301" s="410">
        <v>0</v>
      </c>
      <c r="O1301" s="472" t="e">
        <f t="shared" si="105"/>
        <v>#DIV/0!</v>
      </c>
      <c r="P1301" s="410">
        <f t="shared" si="109"/>
        <v>0</v>
      </c>
      <c r="Q1301" s="410" t="e">
        <f t="shared" si="106"/>
        <v>#VALUE!</v>
      </c>
      <c r="R1301" s="410">
        <v>1</v>
      </c>
      <c r="S1301" s="410" t="str">
        <f t="shared" si="107"/>
        <v>Unclassified? Y/N Out of Order?</v>
      </c>
    </row>
    <row r="1302" spans="6:19" x14ac:dyDescent="0.2">
      <c r="F1302" s="410" t="b">
        <v>0</v>
      </c>
      <c r="G1302" s="416" t="b">
        <f t="shared" si="108"/>
        <v>1</v>
      </c>
      <c r="H1302" s="410" t="b">
        <v>0</v>
      </c>
      <c r="I1302" s="410" t="b">
        <v>0</v>
      </c>
      <c r="K1302" s="410" t="b">
        <v>0</v>
      </c>
      <c r="L1302" s="410">
        <v>0</v>
      </c>
      <c r="M1302" s="410" t="b">
        <v>0</v>
      </c>
      <c r="N1302" s="410">
        <v>0</v>
      </c>
      <c r="O1302" s="472" t="e">
        <f t="shared" si="105"/>
        <v>#DIV/0!</v>
      </c>
      <c r="P1302" s="410">
        <f t="shared" si="109"/>
        <v>0</v>
      </c>
      <c r="Q1302" s="410" t="e">
        <f t="shared" si="106"/>
        <v>#VALUE!</v>
      </c>
      <c r="R1302" s="410">
        <v>1</v>
      </c>
      <c r="S1302" s="410" t="str">
        <f t="shared" si="107"/>
        <v>Unclassified? Y/N Out of Order?</v>
      </c>
    </row>
    <row r="1303" spans="6:19" x14ac:dyDescent="0.2">
      <c r="F1303" s="410" t="b">
        <v>0</v>
      </c>
      <c r="G1303" s="416" t="b">
        <f t="shared" si="108"/>
        <v>1</v>
      </c>
      <c r="H1303" s="410" t="b">
        <v>0</v>
      </c>
      <c r="I1303" s="410" t="b">
        <v>0</v>
      </c>
      <c r="K1303" s="410" t="b">
        <v>0</v>
      </c>
      <c r="L1303" s="410">
        <v>0</v>
      </c>
      <c r="M1303" s="410" t="b">
        <v>0</v>
      </c>
      <c r="N1303" s="410">
        <v>0</v>
      </c>
      <c r="O1303" s="472" t="e">
        <f t="shared" si="105"/>
        <v>#DIV/0!</v>
      </c>
      <c r="P1303" s="410">
        <f t="shared" si="109"/>
        <v>0</v>
      </c>
      <c r="Q1303" s="410" t="e">
        <f t="shared" si="106"/>
        <v>#VALUE!</v>
      </c>
      <c r="R1303" s="410">
        <v>1</v>
      </c>
      <c r="S1303" s="410" t="str">
        <f t="shared" si="107"/>
        <v>Unclassified? Y/N Out of Order?</v>
      </c>
    </row>
    <row r="1304" spans="6:19" x14ac:dyDescent="0.2">
      <c r="F1304" s="410" t="b">
        <v>0</v>
      </c>
      <c r="G1304" s="416" t="b">
        <f t="shared" si="108"/>
        <v>1</v>
      </c>
      <c r="H1304" s="410" t="b">
        <v>0</v>
      </c>
      <c r="I1304" s="410" t="b">
        <v>0</v>
      </c>
      <c r="K1304" s="410" t="b">
        <v>0</v>
      </c>
      <c r="L1304" s="410">
        <v>0</v>
      </c>
      <c r="M1304" s="410" t="b">
        <v>0</v>
      </c>
      <c r="N1304" s="410">
        <v>0</v>
      </c>
      <c r="O1304" s="472" t="e">
        <f t="shared" si="105"/>
        <v>#DIV/0!</v>
      </c>
      <c r="P1304" s="410">
        <f t="shared" si="109"/>
        <v>0</v>
      </c>
      <c r="Q1304" s="410" t="e">
        <f t="shared" si="106"/>
        <v>#VALUE!</v>
      </c>
      <c r="R1304" s="410">
        <v>1</v>
      </c>
      <c r="S1304" s="410" t="str">
        <f t="shared" si="107"/>
        <v>Unclassified? Y/N Out of Order?</v>
      </c>
    </row>
    <row r="1305" spans="6:19" x14ac:dyDescent="0.2">
      <c r="F1305" s="410" t="b">
        <v>0</v>
      </c>
      <c r="G1305" s="416" t="b">
        <f t="shared" si="108"/>
        <v>1</v>
      </c>
      <c r="H1305" s="410" t="b">
        <v>0</v>
      </c>
      <c r="I1305" s="410" t="b">
        <v>0</v>
      </c>
      <c r="K1305" s="410" t="b">
        <v>0</v>
      </c>
      <c r="L1305" s="410">
        <v>0</v>
      </c>
      <c r="M1305" s="410" t="b">
        <v>0</v>
      </c>
      <c r="N1305" s="410">
        <v>0</v>
      </c>
      <c r="O1305" s="472" t="e">
        <f t="shared" si="105"/>
        <v>#DIV/0!</v>
      </c>
      <c r="P1305" s="410">
        <f t="shared" si="109"/>
        <v>0</v>
      </c>
      <c r="Q1305" s="410" t="e">
        <f t="shared" si="106"/>
        <v>#VALUE!</v>
      </c>
      <c r="R1305" s="410">
        <v>1</v>
      </c>
      <c r="S1305" s="410" t="str">
        <f t="shared" si="107"/>
        <v>Unclassified? Y/N Out of Order?</v>
      </c>
    </row>
    <row r="1306" spans="6:19" x14ac:dyDescent="0.2">
      <c r="F1306" s="410" t="b">
        <v>0</v>
      </c>
      <c r="G1306" s="416" t="b">
        <f t="shared" si="108"/>
        <v>1</v>
      </c>
      <c r="H1306" s="410" t="b">
        <v>0</v>
      </c>
      <c r="I1306" s="410" t="b">
        <v>0</v>
      </c>
      <c r="K1306" s="410" t="b">
        <v>0</v>
      </c>
      <c r="L1306" s="410">
        <v>0</v>
      </c>
      <c r="M1306" s="410" t="b">
        <v>0</v>
      </c>
      <c r="N1306" s="410">
        <v>0</v>
      </c>
      <c r="O1306" s="472" t="e">
        <f t="shared" si="105"/>
        <v>#DIV/0!</v>
      </c>
      <c r="P1306" s="410">
        <f t="shared" si="109"/>
        <v>0</v>
      </c>
      <c r="Q1306" s="410" t="e">
        <f t="shared" si="106"/>
        <v>#VALUE!</v>
      </c>
      <c r="R1306" s="410">
        <v>1</v>
      </c>
      <c r="S1306" s="410" t="str">
        <f t="shared" si="107"/>
        <v>Unclassified? Y/N Out of Order?</v>
      </c>
    </row>
    <row r="1307" spans="6:19" x14ac:dyDescent="0.2">
      <c r="F1307" s="410" t="b">
        <v>0</v>
      </c>
      <c r="G1307" s="416" t="b">
        <f t="shared" si="108"/>
        <v>1</v>
      </c>
      <c r="H1307" s="410" t="b">
        <v>0</v>
      </c>
      <c r="I1307" s="410" t="b">
        <v>0</v>
      </c>
      <c r="K1307" s="410" t="b">
        <v>0</v>
      </c>
      <c r="L1307" s="410">
        <v>0</v>
      </c>
      <c r="M1307" s="410" t="b">
        <v>0</v>
      </c>
      <c r="N1307" s="410">
        <v>0</v>
      </c>
      <c r="O1307" s="472" t="e">
        <f t="shared" si="105"/>
        <v>#DIV/0!</v>
      </c>
      <c r="P1307" s="410">
        <f t="shared" si="109"/>
        <v>0</v>
      </c>
      <c r="Q1307" s="410" t="e">
        <f t="shared" si="106"/>
        <v>#VALUE!</v>
      </c>
      <c r="R1307" s="410">
        <v>1</v>
      </c>
      <c r="S1307" s="410" t="str">
        <f t="shared" si="107"/>
        <v>Unclassified? Y/N Out of Order?</v>
      </c>
    </row>
    <row r="1308" spans="6:19" x14ac:dyDescent="0.2">
      <c r="F1308" s="410" t="b">
        <v>0</v>
      </c>
      <c r="G1308" s="416" t="b">
        <f t="shared" si="108"/>
        <v>1</v>
      </c>
      <c r="H1308" s="410" t="b">
        <v>0</v>
      </c>
      <c r="I1308" s="410" t="b">
        <v>0</v>
      </c>
      <c r="K1308" s="410" t="b">
        <v>0</v>
      </c>
      <c r="L1308" s="410">
        <v>0</v>
      </c>
      <c r="M1308" s="410" t="b">
        <v>0</v>
      </c>
      <c r="N1308" s="410">
        <v>0</v>
      </c>
      <c r="O1308" s="472" t="e">
        <f t="shared" si="105"/>
        <v>#DIV/0!</v>
      </c>
      <c r="P1308" s="410">
        <f t="shared" si="109"/>
        <v>0</v>
      </c>
      <c r="Q1308" s="410" t="e">
        <f t="shared" si="106"/>
        <v>#VALUE!</v>
      </c>
      <c r="R1308" s="410">
        <v>1</v>
      </c>
      <c r="S1308" s="410" t="str">
        <f t="shared" si="107"/>
        <v>Unclassified? Y/N Out of Order?</v>
      </c>
    </row>
    <row r="1309" spans="6:19" x14ac:dyDescent="0.2">
      <c r="F1309" s="410" t="b">
        <v>0</v>
      </c>
      <c r="G1309" s="416" t="b">
        <f t="shared" si="108"/>
        <v>1</v>
      </c>
      <c r="H1309" s="410" t="b">
        <v>0</v>
      </c>
      <c r="I1309" s="410" t="b">
        <v>0</v>
      </c>
      <c r="K1309" s="410" t="b">
        <v>0</v>
      </c>
      <c r="L1309" s="410">
        <v>0</v>
      </c>
      <c r="M1309" s="410" t="b">
        <v>0</v>
      </c>
      <c r="N1309" s="410">
        <v>0</v>
      </c>
      <c r="O1309" s="472" t="e">
        <f t="shared" si="105"/>
        <v>#DIV/0!</v>
      </c>
      <c r="P1309" s="410">
        <f t="shared" si="109"/>
        <v>0</v>
      </c>
      <c r="Q1309" s="410" t="e">
        <f t="shared" si="106"/>
        <v>#VALUE!</v>
      </c>
      <c r="R1309" s="410">
        <v>1</v>
      </c>
      <c r="S1309" s="410" t="str">
        <f t="shared" si="107"/>
        <v>Unclassified? Y/N Out of Order?</v>
      </c>
    </row>
    <row r="1310" spans="6:19" x14ac:dyDescent="0.2">
      <c r="F1310" s="410" t="b">
        <v>0</v>
      </c>
      <c r="G1310" s="416" t="b">
        <f t="shared" si="108"/>
        <v>1</v>
      </c>
      <c r="H1310" s="410" t="b">
        <v>0</v>
      </c>
      <c r="I1310" s="410" t="b">
        <v>0</v>
      </c>
      <c r="K1310" s="410" t="b">
        <v>0</v>
      </c>
      <c r="L1310" s="410">
        <v>0</v>
      </c>
      <c r="M1310" s="410" t="b">
        <v>0</v>
      </c>
      <c r="N1310" s="410">
        <v>0</v>
      </c>
      <c r="O1310" s="472" t="e">
        <f t="shared" si="105"/>
        <v>#DIV/0!</v>
      </c>
      <c r="P1310" s="410">
        <f t="shared" si="109"/>
        <v>0</v>
      </c>
      <c r="Q1310" s="410" t="e">
        <f t="shared" si="106"/>
        <v>#VALUE!</v>
      </c>
      <c r="R1310" s="410">
        <v>1</v>
      </c>
      <c r="S1310" s="410" t="str">
        <f t="shared" si="107"/>
        <v>Unclassified? Y/N Out of Order?</v>
      </c>
    </row>
    <row r="1311" spans="6:19" x14ac:dyDescent="0.2">
      <c r="F1311" s="410" t="b">
        <v>0</v>
      </c>
      <c r="G1311" s="416" t="b">
        <f t="shared" si="108"/>
        <v>1</v>
      </c>
      <c r="H1311" s="410" t="b">
        <v>0</v>
      </c>
      <c r="I1311" s="410" t="b">
        <v>0</v>
      </c>
      <c r="K1311" s="410" t="b">
        <v>0</v>
      </c>
      <c r="L1311" s="410">
        <v>0</v>
      </c>
      <c r="M1311" s="410" t="b">
        <v>0</v>
      </c>
      <c r="N1311" s="410">
        <v>0</v>
      </c>
      <c r="O1311" s="472" t="e">
        <f t="shared" si="105"/>
        <v>#DIV/0!</v>
      </c>
      <c r="P1311" s="410">
        <f t="shared" si="109"/>
        <v>0</v>
      </c>
      <c r="Q1311" s="410" t="e">
        <f t="shared" si="106"/>
        <v>#VALUE!</v>
      </c>
      <c r="R1311" s="410">
        <v>1</v>
      </c>
      <c r="S1311" s="410" t="str">
        <f t="shared" si="107"/>
        <v>Unclassified? Y/N Out of Order?</v>
      </c>
    </row>
    <row r="1312" spans="6:19" x14ac:dyDescent="0.2">
      <c r="F1312" s="410" t="b">
        <v>0</v>
      </c>
      <c r="G1312" s="416" t="b">
        <f t="shared" si="108"/>
        <v>1</v>
      </c>
      <c r="H1312" s="410" t="b">
        <v>0</v>
      </c>
      <c r="I1312" s="410" t="b">
        <v>0</v>
      </c>
      <c r="K1312" s="410" t="b">
        <v>0</v>
      </c>
      <c r="L1312" s="410">
        <v>0</v>
      </c>
      <c r="M1312" s="410" t="b">
        <v>0</v>
      </c>
      <c r="N1312" s="410">
        <v>0</v>
      </c>
      <c r="O1312" s="472" t="e">
        <f t="shared" si="105"/>
        <v>#DIV/0!</v>
      </c>
      <c r="P1312" s="410">
        <f t="shared" si="109"/>
        <v>0</v>
      </c>
      <c r="Q1312" s="410" t="e">
        <f t="shared" si="106"/>
        <v>#VALUE!</v>
      </c>
      <c r="R1312" s="410">
        <v>1</v>
      </c>
      <c r="S1312" s="410" t="str">
        <f t="shared" si="107"/>
        <v>Unclassified? Y/N Out of Order?</v>
      </c>
    </row>
    <row r="1313" spans="6:19" x14ac:dyDescent="0.2">
      <c r="F1313" s="410" t="b">
        <v>0</v>
      </c>
      <c r="G1313" s="416" t="b">
        <f t="shared" si="108"/>
        <v>1</v>
      </c>
      <c r="H1313" s="410" t="b">
        <v>0</v>
      </c>
      <c r="I1313" s="410" t="b">
        <v>0</v>
      </c>
      <c r="K1313" s="410" t="b">
        <v>0</v>
      </c>
      <c r="L1313" s="410">
        <v>0</v>
      </c>
      <c r="M1313" s="410" t="b">
        <v>0</v>
      </c>
      <c r="N1313" s="410">
        <v>0</v>
      </c>
      <c r="O1313" s="472" t="e">
        <f t="shared" si="105"/>
        <v>#DIV/0!</v>
      </c>
      <c r="P1313" s="410">
        <f t="shared" si="109"/>
        <v>0</v>
      </c>
      <c r="Q1313" s="410" t="e">
        <f t="shared" si="106"/>
        <v>#VALUE!</v>
      </c>
      <c r="R1313" s="410">
        <v>1</v>
      </c>
      <c r="S1313" s="410" t="str">
        <f t="shared" si="107"/>
        <v>Unclassified? Y/N Out of Order?</v>
      </c>
    </row>
    <row r="1314" spans="6:19" x14ac:dyDescent="0.2">
      <c r="F1314" s="410" t="b">
        <v>0</v>
      </c>
      <c r="G1314" s="416" t="b">
        <f t="shared" si="108"/>
        <v>1</v>
      </c>
      <c r="H1314" s="410" t="b">
        <v>0</v>
      </c>
      <c r="I1314" s="410" t="b">
        <v>0</v>
      </c>
      <c r="K1314" s="410" t="b">
        <v>0</v>
      </c>
      <c r="L1314" s="410">
        <v>0</v>
      </c>
      <c r="M1314" s="410" t="b">
        <v>0</v>
      </c>
      <c r="N1314" s="410">
        <v>0</v>
      </c>
      <c r="O1314" s="472" t="e">
        <f t="shared" si="105"/>
        <v>#DIV/0!</v>
      </c>
      <c r="P1314" s="410">
        <f t="shared" si="109"/>
        <v>0</v>
      </c>
      <c r="Q1314" s="410" t="e">
        <f t="shared" si="106"/>
        <v>#VALUE!</v>
      </c>
      <c r="R1314" s="410">
        <v>1</v>
      </c>
      <c r="S1314" s="410" t="str">
        <f t="shared" si="107"/>
        <v>Unclassified? Y/N Out of Order?</v>
      </c>
    </row>
    <row r="1315" spans="6:19" x14ac:dyDescent="0.2">
      <c r="F1315" s="410" t="b">
        <v>0</v>
      </c>
      <c r="G1315" s="416" t="b">
        <f t="shared" si="108"/>
        <v>1</v>
      </c>
      <c r="H1315" s="410" t="b">
        <v>0</v>
      </c>
      <c r="I1315" s="410" t="b">
        <v>0</v>
      </c>
      <c r="K1315" s="410" t="b">
        <v>0</v>
      </c>
      <c r="L1315" s="410">
        <v>0</v>
      </c>
      <c r="M1315" s="410" t="b">
        <v>0</v>
      </c>
      <c r="N1315" s="410">
        <v>0</v>
      </c>
      <c r="O1315" s="472" t="e">
        <f t="shared" si="105"/>
        <v>#DIV/0!</v>
      </c>
      <c r="P1315" s="410">
        <f t="shared" si="109"/>
        <v>0</v>
      </c>
      <c r="Q1315" s="410" t="e">
        <f t="shared" si="106"/>
        <v>#VALUE!</v>
      </c>
      <c r="R1315" s="410">
        <v>1</v>
      </c>
      <c r="S1315" s="410" t="str">
        <f t="shared" si="107"/>
        <v>Unclassified? Y/N Out of Order?</v>
      </c>
    </row>
    <row r="1316" spans="6:19" x14ac:dyDescent="0.2">
      <c r="F1316" s="410" t="b">
        <v>0</v>
      </c>
      <c r="G1316" s="416" t="b">
        <f t="shared" si="108"/>
        <v>1</v>
      </c>
      <c r="H1316" s="410" t="b">
        <v>0</v>
      </c>
      <c r="I1316" s="410" t="b">
        <v>0</v>
      </c>
      <c r="K1316" s="410" t="b">
        <v>0</v>
      </c>
      <c r="L1316" s="410">
        <v>0</v>
      </c>
      <c r="M1316" s="410" t="b">
        <v>0</v>
      </c>
      <c r="N1316" s="410">
        <v>0</v>
      </c>
      <c r="O1316" s="472" t="e">
        <f t="shared" si="105"/>
        <v>#DIV/0!</v>
      </c>
      <c r="P1316" s="410">
        <f t="shared" si="109"/>
        <v>0</v>
      </c>
      <c r="Q1316" s="410" t="e">
        <f t="shared" si="106"/>
        <v>#VALUE!</v>
      </c>
      <c r="R1316" s="410">
        <v>1</v>
      </c>
      <c r="S1316" s="410" t="str">
        <f t="shared" si="107"/>
        <v>Unclassified? Y/N Out of Order?</v>
      </c>
    </row>
    <row r="1317" spans="6:19" x14ac:dyDescent="0.2">
      <c r="F1317" s="410" t="b">
        <v>0</v>
      </c>
      <c r="G1317" s="416" t="b">
        <f t="shared" si="108"/>
        <v>1</v>
      </c>
      <c r="H1317" s="410" t="b">
        <v>0</v>
      </c>
      <c r="I1317" s="410" t="b">
        <v>0</v>
      </c>
      <c r="K1317" s="410" t="b">
        <v>0</v>
      </c>
      <c r="L1317" s="410">
        <v>0</v>
      </c>
      <c r="M1317" s="410" t="b">
        <v>0</v>
      </c>
      <c r="N1317" s="410">
        <v>0</v>
      </c>
      <c r="O1317" s="472" t="e">
        <f t="shared" si="105"/>
        <v>#DIV/0!</v>
      </c>
      <c r="P1317" s="410">
        <f t="shared" si="109"/>
        <v>0</v>
      </c>
      <c r="Q1317" s="410" t="e">
        <f t="shared" si="106"/>
        <v>#VALUE!</v>
      </c>
      <c r="R1317" s="410">
        <v>1</v>
      </c>
      <c r="S1317" s="410" t="str">
        <f t="shared" si="107"/>
        <v>Unclassified? Y/N Out of Order?</v>
      </c>
    </row>
    <row r="1318" spans="6:19" x14ac:dyDescent="0.2">
      <c r="F1318" s="410" t="b">
        <v>0</v>
      </c>
      <c r="G1318" s="416" t="b">
        <f t="shared" si="108"/>
        <v>1</v>
      </c>
      <c r="H1318" s="410" t="b">
        <v>0</v>
      </c>
      <c r="I1318" s="410" t="b">
        <v>0</v>
      </c>
      <c r="K1318" s="410" t="b">
        <v>0</v>
      </c>
      <c r="L1318" s="410">
        <v>0</v>
      </c>
      <c r="M1318" s="410" t="b">
        <v>0</v>
      </c>
      <c r="N1318" s="410">
        <v>0</v>
      </c>
      <c r="O1318" s="472" t="e">
        <f t="shared" si="105"/>
        <v>#DIV/0!</v>
      </c>
      <c r="P1318" s="410">
        <f t="shared" si="109"/>
        <v>0</v>
      </c>
      <c r="Q1318" s="410" t="e">
        <f t="shared" si="106"/>
        <v>#VALUE!</v>
      </c>
      <c r="R1318" s="410">
        <v>1</v>
      </c>
      <c r="S1318" s="410" t="str">
        <f t="shared" si="107"/>
        <v>Unclassified? Y/N Out of Order?</v>
      </c>
    </row>
    <row r="1319" spans="6:19" x14ac:dyDescent="0.2">
      <c r="F1319" s="410" t="b">
        <v>0</v>
      </c>
      <c r="G1319" s="416" t="b">
        <f t="shared" si="108"/>
        <v>1</v>
      </c>
      <c r="H1319" s="410" t="b">
        <v>0</v>
      </c>
      <c r="I1319" s="410" t="b">
        <v>0</v>
      </c>
      <c r="K1319" s="410" t="b">
        <v>0</v>
      </c>
      <c r="L1319" s="410">
        <v>0</v>
      </c>
      <c r="M1319" s="410" t="b">
        <v>0</v>
      </c>
      <c r="N1319" s="410">
        <v>0</v>
      </c>
      <c r="O1319" s="472" t="e">
        <f t="shared" si="105"/>
        <v>#DIV/0!</v>
      </c>
      <c r="P1319" s="410">
        <f t="shared" si="109"/>
        <v>0</v>
      </c>
      <c r="Q1319" s="410" t="e">
        <f t="shared" si="106"/>
        <v>#VALUE!</v>
      </c>
      <c r="R1319" s="410">
        <v>1</v>
      </c>
      <c r="S1319" s="410" t="str">
        <f t="shared" si="107"/>
        <v>Unclassified? Y/N Out of Order?</v>
      </c>
    </row>
    <row r="1320" spans="6:19" x14ac:dyDescent="0.2">
      <c r="F1320" s="410" t="b">
        <v>0</v>
      </c>
      <c r="G1320" s="416" t="b">
        <f t="shared" si="108"/>
        <v>1</v>
      </c>
      <c r="H1320" s="410" t="b">
        <v>0</v>
      </c>
      <c r="I1320" s="410" t="b">
        <v>0</v>
      </c>
      <c r="K1320" s="410" t="b">
        <v>0</v>
      </c>
      <c r="L1320" s="410">
        <v>0</v>
      </c>
      <c r="M1320" s="410" t="b">
        <v>0</v>
      </c>
      <c r="N1320" s="410">
        <v>0</v>
      </c>
      <c r="O1320" s="472" t="e">
        <f t="shared" si="105"/>
        <v>#DIV/0!</v>
      </c>
      <c r="P1320" s="410">
        <f t="shared" si="109"/>
        <v>0</v>
      </c>
      <c r="Q1320" s="410" t="e">
        <f t="shared" si="106"/>
        <v>#VALUE!</v>
      </c>
      <c r="R1320" s="410">
        <v>1</v>
      </c>
      <c r="S1320" s="410" t="str">
        <f t="shared" si="107"/>
        <v>Unclassified? Y/N Out of Order?</v>
      </c>
    </row>
    <row r="1321" spans="6:19" x14ac:dyDescent="0.2">
      <c r="F1321" s="410" t="b">
        <v>0</v>
      </c>
      <c r="G1321" s="416" t="b">
        <f t="shared" si="108"/>
        <v>1</v>
      </c>
      <c r="H1321" s="410" t="b">
        <v>0</v>
      </c>
      <c r="I1321" s="410" t="b">
        <v>0</v>
      </c>
      <c r="K1321" s="410" t="b">
        <v>0</v>
      </c>
      <c r="L1321" s="410">
        <v>0</v>
      </c>
      <c r="M1321" s="410" t="b">
        <v>0</v>
      </c>
      <c r="N1321" s="410">
        <v>0</v>
      </c>
      <c r="O1321" s="472" t="e">
        <f t="shared" si="105"/>
        <v>#DIV/0!</v>
      </c>
      <c r="P1321" s="410">
        <f t="shared" si="109"/>
        <v>0</v>
      </c>
      <c r="Q1321" s="410" t="e">
        <f t="shared" si="106"/>
        <v>#VALUE!</v>
      </c>
      <c r="R1321" s="410">
        <v>1</v>
      </c>
      <c r="S1321" s="410" t="str">
        <f t="shared" si="107"/>
        <v>Unclassified? Y/N Out of Order?</v>
      </c>
    </row>
    <row r="1322" spans="6:19" x14ac:dyDescent="0.2">
      <c r="F1322" s="410" t="b">
        <v>0</v>
      </c>
      <c r="G1322" s="416" t="b">
        <f t="shared" si="108"/>
        <v>1</v>
      </c>
      <c r="H1322" s="410" t="b">
        <v>0</v>
      </c>
      <c r="I1322" s="410" t="b">
        <v>0</v>
      </c>
      <c r="K1322" s="410" t="b">
        <v>0</v>
      </c>
      <c r="L1322" s="410">
        <v>0</v>
      </c>
      <c r="M1322" s="410" t="b">
        <v>0</v>
      </c>
      <c r="N1322" s="410">
        <v>0</v>
      </c>
      <c r="O1322" s="472" t="e">
        <f t="shared" si="105"/>
        <v>#DIV/0!</v>
      </c>
      <c r="P1322" s="410">
        <f t="shared" si="109"/>
        <v>0</v>
      </c>
      <c r="Q1322" s="410" t="e">
        <f t="shared" si="106"/>
        <v>#VALUE!</v>
      </c>
      <c r="R1322" s="410">
        <v>1</v>
      </c>
      <c r="S1322" s="410" t="str">
        <f t="shared" si="107"/>
        <v>Unclassified? Y/N Out of Order?</v>
      </c>
    </row>
    <row r="1323" spans="6:19" x14ac:dyDescent="0.2">
      <c r="F1323" s="410" t="b">
        <v>0</v>
      </c>
      <c r="G1323" s="416" t="b">
        <f t="shared" si="108"/>
        <v>1</v>
      </c>
      <c r="H1323" s="410" t="b">
        <v>0</v>
      </c>
      <c r="I1323" s="410" t="b">
        <v>0</v>
      </c>
      <c r="K1323" s="410" t="b">
        <v>0</v>
      </c>
      <c r="L1323" s="410">
        <v>0</v>
      </c>
      <c r="M1323" s="410" t="b">
        <v>0</v>
      </c>
      <c r="N1323" s="410">
        <v>0</v>
      </c>
      <c r="O1323" s="472" t="e">
        <f t="shared" si="105"/>
        <v>#DIV/0!</v>
      </c>
      <c r="P1323" s="410">
        <f t="shared" si="109"/>
        <v>0</v>
      </c>
      <c r="Q1323" s="410" t="e">
        <f t="shared" si="106"/>
        <v>#VALUE!</v>
      </c>
      <c r="R1323" s="410">
        <v>1</v>
      </c>
      <c r="S1323" s="410" t="str">
        <f t="shared" si="107"/>
        <v>Unclassified? Y/N Out of Order?</v>
      </c>
    </row>
    <row r="1324" spans="6:19" x14ac:dyDescent="0.2">
      <c r="F1324" s="410" t="b">
        <v>0</v>
      </c>
      <c r="G1324" s="416" t="b">
        <f t="shared" si="108"/>
        <v>1</v>
      </c>
      <c r="H1324" s="410" t="b">
        <v>0</v>
      </c>
      <c r="I1324" s="410" t="b">
        <v>0</v>
      </c>
      <c r="K1324" s="410" t="b">
        <v>0</v>
      </c>
      <c r="L1324" s="410">
        <v>0</v>
      </c>
      <c r="M1324" s="410" t="b">
        <v>0</v>
      </c>
      <c r="N1324" s="410">
        <v>0</v>
      </c>
      <c r="O1324" s="472" t="e">
        <f t="shared" si="105"/>
        <v>#DIV/0!</v>
      </c>
      <c r="P1324" s="410">
        <f t="shared" si="109"/>
        <v>0</v>
      </c>
      <c r="Q1324" s="410" t="e">
        <f t="shared" si="106"/>
        <v>#VALUE!</v>
      </c>
      <c r="R1324" s="410">
        <v>1</v>
      </c>
      <c r="S1324" s="410" t="str">
        <f t="shared" si="107"/>
        <v>Unclassified? Y/N Out of Order?</v>
      </c>
    </row>
    <row r="1325" spans="6:19" x14ac:dyDescent="0.2">
      <c r="F1325" s="410" t="b">
        <v>0</v>
      </c>
      <c r="G1325" s="416" t="b">
        <f t="shared" si="108"/>
        <v>1</v>
      </c>
      <c r="H1325" s="410" t="b">
        <v>0</v>
      </c>
      <c r="I1325" s="410" t="b">
        <v>0</v>
      </c>
      <c r="K1325" s="410" t="b">
        <v>0</v>
      </c>
      <c r="L1325" s="410">
        <v>0</v>
      </c>
      <c r="M1325" s="410" t="b">
        <v>0</v>
      </c>
      <c r="N1325" s="410">
        <v>0</v>
      </c>
      <c r="O1325" s="472" t="e">
        <f t="shared" si="105"/>
        <v>#DIV/0!</v>
      </c>
      <c r="P1325" s="410">
        <f t="shared" si="109"/>
        <v>0</v>
      </c>
      <c r="Q1325" s="410" t="e">
        <f t="shared" si="106"/>
        <v>#VALUE!</v>
      </c>
      <c r="R1325" s="410">
        <v>1</v>
      </c>
      <c r="S1325" s="410" t="str">
        <f t="shared" si="107"/>
        <v>Unclassified? Y/N Out of Order?</v>
      </c>
    </row>
    <row r="1326" spans="6:19" x14ac:dyDescent="0.2">
      <c r="F1326" s="410" t="b">
        <v>0</v>
      </c>
      <c r="G1326" s="416" t="b">
        <f t="shared" si="108"/>
        <v>1</v>
      </c>
      <c r="H1326" s="410" t="b">
        <v>0</v>
      </c>
      <c r="I1326" s="410" t="b">
        <v>0</v>
      </c>
      <c r="K1326" s="410" t="b">
        <v>0</v>
      </c>
      <c r="L1326" s="410">
        <v>0</v>
      </c>
      <c r="M1326" s="410" t="b">
        <v>0</v>
      </c>
      <c r="N1326" s="410">
        <v>0</v>
      </c>
      <c r="O1326" s="472" t="e">
        <f t="shared" si="105"/>
        <v>#DIV/0!</v>
      </c>
      <c r="P1326" s="410">
        <f t="shared" si="109"/>
        <v>0</v>
      </c>
      <c r="Q1326" s="410" t="e">
        <f t="shared" si="106"/>
        <v>#VALUE!</v>
      </c>
      <c r="R1326" s="410">
        <v>1</v>
      </c>
      <c r="S1326" s="410" t="str">
        <f t="shared" si="107"/>
        <v>Unclassified? Y/N Out of Order?</v>
      </c>
    </row>
    <row r="1327" spans="6:19" x14ac:dyDescent="0.2">
      <c r="F1327" s="410" t="b">
        <v>0</v>
      </c>
      <c r="G1327" s="416" t="b">
        <f t="shared" si="108"/>
        <v>1</v>
      </c>
      <c r="H1327" s="410" t="b">
        <v>0</v>
      </c>
      <c r="I1327" s="410" t="b">
        <v>0</v>
      </c>
      <c r="K1327" s="410" t="b">
        <v>0</v>
      </c>
      <c r="L1327" s="410">
        <v>0</v>
      </c>
      <c r="M1327" s="410" t="b">
        <v>0</v>
      </c>
      <c r="N1327" s="410">
        <v>0</v>
      </c>
      <c r="O1327" s="472" t="e">
        <f t="shared" si="105"/>
        <v>#DIV/0!</v>
      </c>
      <c r="P1327" s="410">
        <f t="shared" si="109"/>
        <v>0</v>
      </c>
      <c r="Q1327" s="410" t="e">
        <f t="shared" si="106"/>
        <v>#VALUE!</v>
      </c>
      <c r="R1327" s="410">
        <v>1</v>
      </c>
      <c r="S1327" s="410" t="str">
        <f t="shared" si="107"/>
        <v>Unclassified? Y/N Out of Order?</v>
      </c>
    </row>
    <row r="1328" spans="6:19" x14ac:dyDescent="0.2">
      <c r="F1328" s="410" t="b">
        <v>0</v>
      </c>
      <c r="G1328" s="416" t="b">
        <f t="shared" si="108"/>
        <v>1</v>
      </c>
      <c r="H1328" s="410" t="b">
        <v>0</v>
      </c>
      <c r="I1328" s="410" t="b">
        <v>0</v>
      </c>
      <c r="K1328" s="410" t="b">
        <v>0</v>
      </c>
      <c r="L1328" s="410">
        <v>0</v>
      </c>
      <c r="M1328" s="410" t="b">
        <v>0</v>
      </c>
      <c r="N1328" s="410">
        <v>0</v>
      </c>
      <c r="O1328" s="472" t="e">
        <f t="shared" si="105"/>
        <v>#DIV/0!</v>
      </c>
      <c r="P1328" s="410">
        <f t="shared" si="109"/>
        <v>0</v>
      </c>
      <c r="Q1328" s="410" t="e">
        <f t="shared" si="106"/>
        <v>#VALUE!</v>
      </c>
      <c r="R1328" s="410">
        <v>1</v>
      </c>
      <c r="S1328" s="410" t="str">
        <f t="shared" si="107"/>
        <v>Unclassified? Y/N Out of Order?</v>
      </c>
    </row>
    <row r="1329" spans="6:19" x14ac:dyDescent="0.2">
      <c r="F1329" s="410" t="b">
        <v>0</v>
      </c>
      <c r="G1329" s="416" t="b">
        <f t="shared" si="108"/>
        <v>1</v>
      </c>
      <c r="H1329" s="410" t="b">
        <v>0</v>
      </c>
      <c r="I1329" s="410" t="b">
        <v>0</v>
      </c>
      <c r="K1329" s="410" t="b">
        <v>0</v>
      </c>
      <c r="L1329" s="410">
        <v>0</v>
      </c>
      <c r="M1329" s="410" t="b">
        <v>0</v>
      </c>
      <c r="N1329" s="410">
        <v>0</v>
      </c>
      <c r="O1329" s="472" t="e">
        <f t="shared" si="105"/>
        <v>#DIV/0!</v>
      </c>
      <c r="P1329" s="410">
        <f t="shared" si="109"/>
        <v>0</v>
      </c>
      <c r="Q1329" s="410" t="e">
        <f t="shared" si="106"/>
        <v>#VALUE!</v>
      </c>
      <c r="R1329" s="410">
        <v>1</v>
      </c>
      <c r="S1329" s="410" t="str">
        <f t="shared" si="107"/>
        <v>Unclassified? Y/N Out of Order?</v>
      </c>
    </row>
    <row r="1330" spans="6:19" x14ac:dyDescent="0.2">
      <c r="F1330" s="410" t="b">
        <v>0</v>
      </c>
      <c r="G1330" s="416" t="b">
        <f t="shared" si="108"/>
        <v>1</v>
      </c>
      <c r="H1330" s="410" t="b">
        <v>0</v>
      </c>
      <c r="I1330" s="410" t="b">
        <v>0</v>
      </c>
      <c r="K1330" s="410" t="b">
        <v>0</v>
      </c>
      <c r="L1330" s="410">
        <v>0</v>
      </c>
      <c r="M1330" s="410" t="b">
        <v>0</v>
      </c>
      <c r="N1330" s="410">
        <v>0</v>
      </c>
      <c r="O1330" s="472" t="e">
        <f t="shared" si="105"/>
        <v>#DIV/0!</v>
      </c>
      <c r="P1330" s="410">
        <f t="shared" si="109"/>
        <v>0</v>
      </c>
      <c r="Q1330" s="410" t="e">
        <f t="shared" si="106"/>
        <v>#VALUE!</v>
      </c>
      <c r="R1330" s="410">
        <v>1</v>
      </c>
      <c r="S1330" s="410" t="str">
        <f t="shared" si="107"/>
        <v>Unclassified? Y/N Out of Order?</v>
      </c>
    </row>
    <row r="1331" spans="6:19" x14ac:dyDescent="0.2">
      <c r="F1331" s="410" t="b">
        <v>0</v>
      </c>
      <c r="G1331" s="416" t="b">
        <f t="shared" si="108"/>
        <v>1</v>
      </c>
      <c r="H1331" s="410" t="b">
        <v>0</v>
      </c>
      <c r="I1331" s="410" t="b">
        <v>0</v>
      </c>
      <c r="K1331" s="410" t="b">
        <v>0</v>
      </c>
      <c r="L1331" s="410">
        <v>0</v>
      </c>
      <c r="M1331" s="410" t="b">
        <v>0</v>
      </c>
      <c r="N1331" s="410">
        <v>0</v>
      </c>
      <c r="O1331" s="472" t="e">
        <f t="shared" si="105"/>
        <v>#DIV/0!</v>
      </c>
      <c r="P1331" s="410">
        <f t="shared" si="109"/>
        <v>0</v>
      </c>
      <c r="Q1331" s="410" t="e">
        <f t="shared" si="106"/>
        <v>#VALUE!</v>
      </c>
      <c r="R1331" s="410">
        <v>1</v>
      </c>
      <c r="S1331" s="410" t="str">
        <f t="shared" si="107"/>
        <v>Unclassified? Y/N Out of Order?</v>
      </c>
    </row>
    <row r="1332" spans="6:19" x14ac:dyDescent="0.2">
      <c r="F1332" s="410" t="b">
        <v>0</v>
      </c>
      <c r="G1332" s="416" t="b">
        <f t="shared" si="108"/>
        <v>1</v>
      </c>
      <c r="H1332" s="410" t="b">
        <v>0</v>
      </c>
      <c r="I1332" s="410" t="b">
        <v>0</v>
      </c>
      <c r="K1332" s="410" t="b">
        <v>0</v>
      </c>
      <c r="L1332" s="410">
        <v>0</v>
      </c>
      <c r="M1332" s="410" t="b">
        <v>0</v>
      </c>
      <c r="N1332" s="410">
        <v>0</v>
      </c>
      <c r="O1332" s="472" t="e">
        <f t="shared" si="105"/>
        <v>#DIV/0!</v>
      </c>
      <c r="P1332" s="410">
        <f t="shared" si="109"/>
        <v>0</v>
      </c>
      <c r="Q1332" s="410" t="e">
        <f t="shared" si="106"/>
        <v>#VALUE!</v>
      </c>
      <c r="R1332" s="410">
        <v>1</v>
      </c>
      <c r="S1332" s="410" t="str">
        <f t="shared" si="107"/>
        <v>Unclassified? Y/N Out of Order?</v>
      </c>
    </row>
    <row r="1333" spans="6:19" x14ac:dyDescent="0.2">
      <c r="F1333" s="410" t="b">
        <v>0</v>
      </c>
      <c r="G1333" s="416" t="b">
        <f t="shared" si="108"/>
        <v>1</v>
      </c>
      <c r="H1333" s="410" t="b">
        <v>0</v>
      </c>
      <c r="I1333" s="410" t="b">
        <v>0</v>
      </c>
      <c r="K1333" s="410" t="b">
        <v>0</v>
      </c>
      <c r="L1333" s="410">
        <v>0</v>
      </c>
      <c r="M1333" s="410" t="b">
        <v>0</v>
      </c>
      <c r="N1333" s="410">
        <v>0</v>
      </c>
      <c r="O1333" s="472" t="e">
        <f t="shared" si="105"/>
        <v>#DIV/0!</v>
      </c>
      <c r="P1333" s="410">
        <f t="shared" si="109"/>
        <v>0</v>
      </c>
      <c r="Q1333" s="410" t="e">
        <f t="shared" si="106"/>
        <v>#VALUE!</v>
      </c>
      <c r="R1333" s="410">
        <v>1</v>
      </c>
      <c r="S1333" s="410" t="str">
        <f t="shared" si="107"/>
        <v>Unclassified? Y/N Out of Order?</v>
      </c>
    </row>
    <row r="1334" spans="6:19" x14ac:dyDescent="0.2">
      <c r="F1334" s="410" t="b">
        <v>0</v>
      </c>
      <c r="G1334" s="416" t="b">
        <f t="shared" si="108"/>
        <v>1</v>
      </c>
      <c r="H1334" s="410" t="b">
        <v>0</v>
      </c>
      <c r="I1334" s="410" t="b">
        <v>0</v>
      </c>
      <c r="K1334" s="410" t="b">
        <v>0</v>
      </c>
      <c r="L1334" s="410">
        <v>0</v>
      </c>
      <c r="M1334" s="410" t="b">
        <v>0</v>
      </c>
      <c r="N1334" s="410">
        <v>0</v>
      </c>
      <c r="O1334" s="472" t="e">
        <f t="shared" si="105"/>
        <v>#DIV/0!</v>
      </c>
      <c r="P1334" s="410">
        <f t="shared" si="109"/>
        <v>0</v>
      </c>
      <c r="Q1334" s="410" t="e">
        <f t="shared" si="106"/>
        <v>#VALUE!</v>
      </c>
      <c r="R1334" s="410">
        <v>1</v>
      </c>
      <c r="S1334" s="410" t="str">
        <f t="shared" si="107"/>
        <v>Unclassified? Y/N Out of Order?</v>
      </c>
    </row>
    <row r="1335" spans="6:19" x14ac:dyDescent="0.2">
      <c r="F1335" s="410" t="b">
        <v>0</v>
      </c>
      <c r="G1335" s="416" t="b">
        <f t="shared" si="108"/>
        <v>1</v>
      </c>
      <c r="H1335" s="410" t="b">
        <v>0</v>
      </c>
      <c r="I1335" s="410" t="b">
        <v>0</v>
      </c>
      <c r="K1335" s="410" t="b">
        <v>0</v>
      </c>
      <c r="L1335" s="410">
        <v>0</v>
      </c>
      <c r="M1335" s="410" t="b">
        <v>0</v>
      </c>
      <c r="N1335" s="410">
        <v>0</v>
      </c>
      <c r="O1335" s="472" t="e">
        <f t="shared" si="105"/>
        <v>#DIV/0!</v>
      </c>
      <c r="P1335" s="410">
        <f t="shared" si="109"/>
        <v>0</v>
      </c>
      <c r="Q1335" s="410" t="e">
        <f t="shared" si="106"/>
        <v>#VALUE!</v>
      </c>
      <c r="R1335" s="410">
        <v>1</v>
      </c>
      <c r="S1335" s="410" t="str">
        <f t="shared" si="107"/>
        <v>Unclassified? Y/N Out of Order?</v>
      </c>
    </row>
    <row r="1336" spans="6:19" x14ac:dyDescent="0.2">
      <c r="F1336" s="410" t="b">
        <v>0</v>
      </c>
      <c r="G1336" s="416" t="b">
        <f t="shared" si="108"/>
        <v>1</v>
      </c>
      <c r="H1336" s="410" t="b">
        <v>0</v>
      </c>
      <c r="I1336" s="410" t="b">
        <v>0</v>
      </c>
      <c r="K1336" s="410" t="b">
        <v>0</v>
      </c>
      <c r="L1336" s="410">
        <v>0</v>
      </c>
      <c r="M1336" s="410" t="b">
        <v>0</v>
      </c>
      <c r="N1336" s="410">
        <v>0</v>
      </c>
      <c r="O1336" s="472" t="e">
        <f t="shared" si="105"/>
        <v>#DIV/0!</v>
      </c>
      <c r="P1336" s="410">
        <f t="shared" si="109"/>
        <v>0</v>
      </c>
      <c r="Q1336" s="410" t="e">
        <f t="shared" si="106"/>
        <v>#VALUE!</v>
      </c>
      <c r="R1336" s="410">
        <v>1</v>
      </c>
      <c r="S1336" s="410" t="str">
        <f t="shared" si="107"/>
        <v>Unclassified? Y/N Out of Order?</v>
      </c>
    </row>
    <row r="1337" spans="6:19" x14ac:dyDescent="0.2">
      <c r="F1337" s="410" t="b">
        <v>0</v>
      </c>
      <c r="G1337" s="416" t="b">
        <f t="shared" si="108"/>
        <v>1</v>
      </c>
      <c r="H1337" s="410" t="b">
        <v>0</v>
      </c>
      <c r="I1337" s="410" t="b">
        <v>0</v>
      </c>
      <c r="K1337" s="410" t="b">
        <v>0</v>
      </c>
      <c r="L1337" s="410">
        <v>0</v>
      </c>
      <c r="M1337" s="410" t="b">
        <v>0</v>
      </c>
      <c r="N1337" s="410">
        <v>0</v>
      </c>
      <c r="O1337" s="472" t="e">
        <f t="shared" si="105"/>
        <v>#DIV/0!</v>
      </c>
      <c r="P1337" s="410">
        <f t="shared" si="109"/>
        <v>0</v>
      </c>
      <c r="Q1337" s="410" t="e">
        <f t="shared" si="106"/>
        <v>#VALUE!</v>
      </c>
      <c r="R1337" s="410">
        <v>1</v>
      </c>
      <c r="S1337" s="410" t="str">
        <f t="shared" si="107"/>
        <v>Unclassified? Y/N Out of Order?</v>
      </c>
    </row>
    <row r="1338" spans="6:19" x14ac:dyDescent="0.2">
      <c r="F1338" s="410" t="b">
        <v>0</v>
      </c>
      <c r="G1338" s="416" t="b">
        <f t="shared" si="108"/>
        <v>1</v>
      </c>
      <c r="H1338" s="410" t="b">
        <v>0</v>
      </c>
      <c r="I1338" s="410" t="b">
        <v>0</v>
      </c>
      <c r="K1338" s="410" t="b">
        <v>0</v>
      </c>
      <c r="L1338" s="410">
        <v>0</v>
      </c>
      <c r="M1338" s="410" t="b">
        <v>0</v>
      </c>
      <c r="N1338" s="410">
        <v>0</v>
      </c>
      <c r="O1338" s="472" t="e">
        <f t="shared" si="105"/>
        <v>#DIV/0!</v>
      </c>
      <c r="P1338" s="410">
        <f t="shared" si="109"/>
        <v>0</v>
      </c>
      <c r="Q1338" s="410" t="e">
        <f t="shared" si="106"/>
        <v>#VALUE!</v>
      </c>
      <c r="R1338" s="410">
        <v>1</v>
      </c>
      <c r="S1338" s="410" t="str">
        <f t="shared" si="107"/>
        <v>Unclassified? Y/N Out of Order?</v>
      </c>
    </row>
    <row r="1339" spans="6:19" x14ac:dyDescent="0.2">
      <c r="F1339" s="410" t="b">
        <v>0</v>
      </c>
      <c r="G1339" s="416" t="b">
        <f t="shared" si="108"/>
        <v>1</v>
      </c>
      <c r="H1339" s="410" t="b">
        <v>0</v>
      </c>
      <c r="I1339" s="410" t="b">
        <v>0</v>
      </c>
      <c r="K1339" s="410" t="b">
        <v>0</v>
      </c>
      <c r="L1339" s="410">
        <v>0</v>
      </c>
      <c r="M1339" s="410" t="b">
        <v>0</v>
      </c>
      <c r="N1339" s="410">
        <v>0</v>
      </c>
      <c r="O1339" s="472" t="e">
        <f t="shared" si="105"/>
        <v>#DIV/0!</v>
      </c>
      <c r="P1339" s="410">
        <f t="shared" si="109"/>
        <v>0</v>
      </c>
      <c r="Q1339" s="410" t="e">
        <f t="shared" si="106"/>
        <v>#VALUE!</v>
      </c>
      <c r="R1339" s="410">
        <v>1</v>
      </c>
      <c r="S1339" s="410" t="str">
        <f t="shared" si="107"/>
        <v>Unclassified? Y/N Out of Order?</v>
      </c>
    </row>
    <row r="1340" spans="6:19" x14ac:dyDescent="0.2">
      <c r="F1340" s="410" t="b">
        <v>0</v>
      </c>
      <c r="G1340" s="416" t="b">
        <f t="shared" si="108"/>
        <v>1</v>
      </c>
      <c r="H1340" s="410" t="b">
        <v>0</v>
      </c>
      <c r="I1340" s="410" t="b">
        <v>0</v>
      </c>
      <c r="K1340" s="410" t="b">
        <v>0</v>
      </c>
      <c r="L1340" s="410">
        <v>0</v>
      </c>
      <c r="M1340" s="410" t="b">
        <v>0</v>
      </c>
      <c r="N1340" s="410">
        <v>0</v>
      </c>
      <c r="O1340" s="472" t="e">
        <f t="shared" si="105"/>
        <v>#DIV/0!</v>
      </c>
      <c r="P1340" s="410">
        <f t="shared" si="109"/>
        <v>0</v>
      </c>
      <c r="Q1340" s="410" t="e">
        <f t="shared" si="106"/>
        <v>#VALUE!</v>
      </c>
      <c r="R1340" s="410">
        <v>1</v>
      </c>
      <c r="S1340" s="410" t="str">
        <f t="shared" si="107"/>
        <v>Unclassified? Y/N Out of Order?</v>
      </c>
    </row>
    <row r="1341" spans="6:19" x14ac:dyDescent="0.2">
      <c r="F1341" s="410" t="b">
        <v>0</v>
      </c>
      <c r="G1341" s="416" t="b">
        <f t="shared" si="108"/>
        <v>1</v>
      </c>
      <c r="H1341" s="410" t="b">
        <v>0</v>
      </c>
      <c r="I1341" s="410" t="b">
        <v>0</v>
      </c>
      <c r="K1341" s="410" t="b">
        <v>0</v>
      </c>
      <c r="L1341" s="410">
        <v>0</v>
      </c>
      <c r="M1341" s="410" t="b">
        <v>0</v>
      </c>
      <c r="N1341" s="410">
        <v>0</v>
      </c>
      <c r="O1341" s="472" t="e">
        <f t="shared" si="105"/>
        <v>#DIV/0!</v>
      </c>
      <c r="P1341" s="410">
        <f t="shared" si="109"/>
        <v>0</v>
      </c>
      <c r="Q1341" s="410" t="e">
        <f t="shared" si="106"/>
        <v>#VALUE!</v>
      </c>
      <c r="R1341" s="410">
        <v>1</v>
      </c>
      <c r="S1341" s="410" t="str">
        <f t="shared" si="107"/>
        <v>Unclassified? Y/N Out of Order?</v>
      </c>
    </row>
    <row r="1342" spans="6:19" x14ac:dyDescent="0.2">
      <c r="F1342" s="410" t="b">
        <v>0</v>
      </c>
      <c r="G1342" s="416" t="b">
        <f t="shared" si="108"/>
        <v>1</v>
      </c>
      <c r="H1342" s="410" t="b">
        <v>0</v>
      </c>
      <c r="I1342" s="410" t="b">
        <v>0</v>
      </c>
      <c r="K1342" s="410" t="b">
        <v>0</v>
      </c>
      <c r="L1342" s="410">
        <v>0</v>
      </c>
      <c r="M1342" s="410" t="b">
        <v>0</v>
      </c>
      <c r="N1342" s="410">
        <v>0</v>
      </c>
      <c r="O1342" s="472" t="e">
        <f t="shared" si="105"/>
        <v>#DIV/0!</v>
      </c>
      <c r="P1342" s="410">
        <f t="shared" si="109"/>
        <v>0</v>
      </c>
      <c r="Q1342" s="410" t="e">
        <f t="shared" si="106"/>
        <v>#VALUE!</v>
      </c>
      <c r="R1342" s="410">
        <v>1</v>
      </c>
      <c r="S1342" s="410" t="str">
        <f t="shared" si="107"/>
        <v>Unclassified? Y/N Out of Order?</v>
      </c>
    </row>
    <row r="1343" spans="6:19" x14ac:dyDescent="0.2">
      <c r="F1343" s="410" t="b">
        <v>0</v>
      </c>
      <c r="G1343" s="416" t="b">
        <f t="shared" si="108"/>
        <v>1</v>
      </c>
      <c r="H1343" s="410" t="b">
        <v>0</v>
      </c>
      <c r="I1343" s="410" t="b">
        <v>0</v>
      </c>
      <c r="K1343" s="410" t="b">
        <v>0</v>
      </c>
      <c r="L1343" s="410">
        <v>0</v>
      </c>
      <c r="M1343" s="410" t="b">
        <v>0</v>
      </c>
      <c r="N1343" s="410">
        <v>0</v>
      </c>
      <c r="O1343" s="472" t="e">
        <f t="shared" si="105"/>
        <v>#DIV/0!</v>
      </c>
      <c r="P1343" s="410">
        <f t="shared" si="109"/>
        <v>0</v>
      </c>
      <c r="Q1343" s="410" t="e">
        <f t="shared" si="106"/>
        <v>#VALUE!</v>
      </c>
      <c r="R1343" s="410">
        <v>1</v>
      </c>
      <c r="S1343" s="410" t="str">
        <f t="shared" si="107"/>
        <v>Unclassified? Y/N Out of Order?</v>
      </c>
    </row>
    <row r="1344" spans="6:19" x14ac:dyDescent="0.2">
      <c r="F1344" s="410" t="b">
        <v>0</v>
      </c>
      <c r="G1344" s="416" t="b">
        <f t="shared" si="108"/>
        <v>1</v>
      </c>
      <c r="H1344" s="410" t="b">
        <v>0</v>
      </c>
      <c r="I1344" s="410" t="b">
        <v>0</v>
      </c>
      <c r="K1344" s="410" t="b">
        <v>0</v>
      </c>
      <c r="L1344" s="410">
        <v>0</v>
      </c>
      <c r="M1344" s="410" t="b">
        <v>0</v>
      </c>
      <c r="N1344" s="410">
        <v>0</v>
      </c>
      <c r="O1344" s="472" t="e">
        <f t="shared" si="105"/>
        <v>#DIV/0!</v>
      </c>
      <c r="P1344" s="410">
        <f t="shared" si="109"/>
        <v>0</v>
      </c>
      <c r="Q1344" s="410" t="e">
        <f t="shared" si="106"/>
        <v>#VALUE!</v>
      </c>
      <c r="R1344" s="410">
        <v>1</v>
      </c>
      <c r="S1344" s="410" t="str">
        <f t="shared" si="107"/>
        <v>Unclassified? Y/N Out of Order?</v>
      </c>
    </row>
    <row r="1345" spans="6:19" x14ac:dyDescent="0.2">
      <c r="F1345" s="410" t="b">
        <v>0</v>
      </c>
      <c r="G1345" s="416" t="b">
        <f t="shared" si="108"/>
        <v>1</v>
      </c>
      <c r="H1345" s="410" t="b">
        <v>0</v>
      </c>
      <c r="I1345" s="410" t="b">
        <v>0</v>
      </c>
      <c r="K1345" s="410" t="b">
        <v>0</v>
      </c>
      <c r="L1345" s="410">
        <v>0</v>
      </c>
      <c r="M1345" s="410" t="b">
        <v>0</v>
      </c>
      <c r="N1345" s="410">
        <v>0</v>
      </c>
      <c r="O1345" s="472" t="e">
        <f t="shared" si="105"/>
        <v>#DIV/0!</v>
      </c>
      <c r="P1345" s="410">
        <f t="shared" si="109"/>
        <v>0</v>
      </c>
      <c r="Q1345" s="410" t="e">
        <f t="shared" si="106"/>
        <v>#VALUE!</v>
      </c>
      <c r="R1345" s="410">
        <v>1</v>
      </c>
      <c r="S1345" s="410" t="str">
        <f t="shared" si="107"/>
        <v>Unclassified? Y/N Out of Order?</v>
      </c>
    </row>
    <row r="1346" spans="6:19" x14ac:dyDescent="0.2">
      <c r="F1346" s="410" t="b">
        <v>0</v>
      </c>
      <c r="G1346" s="416" t="b">
        <f t="shared" si="108"/>
        <v>1</v>
      </c>
      <c r="H1346" s="410" t="b">
        <v>0</v>
      </c>
      <c r="I1346" s="410" t="b">
        <v>0</v>
      </c>
      <c r="K1346" s="410" t="b">
        <v>0</v>
      </c>
      <c r="L1346" s="410">
        <v>0</v>
      </c>
      <c r="M1346" s="410" t="b">
        <v>0</v>
      </c>
      <c r="N1346" s="410">
        <v>0</v>
      </c>
      <c r="O1346" s="472" t="e">
        <f t="shared" si="105"/>
        <v>#DIV/0!</v>
      </c>
      <c r="P1346" s="410">
        <f t="shared" si="109"/>
        <v>0</v>
      </c>
      <c r="Q1346" s="410" t="e">
        <f t="shared" si="106"/>
        <v>#VALUE!</v>
      </c>
      <c r="R1346" s="410">
        <v>1</v>
      </c>
      <c r="S1346" s="410" t="str">
        <f t="shared" si="107"/>
        <v>Unclassified? Y/N Out of Order?</v>
      </c>
    </row>
    <row r="1347" spans="6:19" x14ac:dyDescent="0.2">
      <c r="F1347" s="410" t="b">
        <v>0</v>
      </c>
      <c r="G1347" s="416" t="b">
        <f t="shared" si="108"/>
        <v>1</v>
      </c>
      <c r="H1347" s="410" t="b">
        <v>0</v>
      </c>
      <c r="I1347" s="410" t="b">
        <v>0</v>
      </c>
      <c r="K1347" s="410" t="b">
        <v>0</v>
      </c>
      <c r="L1347" s="410">
        <v>0</v>
      </c>
      <c r="M1347" s="410" t="b">
        <v>0</v>
      </c>
      <c r="N1347" s="410">
        <v>0</v>
      </c>
      <c r="O1347" s="472" t="e">
        <f t="shared" si="105"/>
        <v>#DIV/0!</v>
      </c>
      <c r="P1347" s="410">
        <f t="shared" si="109"/>
        <v>0</v>
      </c>
      <c r="Q1347" s="410" t="e">
        <f t="shared" si="106"/>
        <v>#VALUE!</v>
      </c>
      <c r="R1347" s="410">
        <v>1</v>
      </c>
      <c r="S1347" s="410" t="str">
        <f t="shared" si="107"/>
        <v>Unclassified? Y/N Out of Order?</v>
      </c>
    </row>
    <row r="1348" spans="6:19" x14ac:dyDescent="0.2">
      <c r="F1348" s="410" t="b">
        <v>0</v>
      </c>
      <c r="G1348" s="416" t="b">
        <f t="shared" si="108"/>
        <v>1</v>
      </c>
      <c r="H1348" s="410" t="b">
        <v>0</v>
      </c>
      <c r="I1348" s="410" t="b">
        <v>0</v>
      </c>
      <c r="K1348" s="410" t="b">
        <v>0</v>
      </c>
      <c r="L1348" s="410">
        <v>0</v>
      </c>
      <c r="M1348" s="410" t="b">
        <v>0</v>
      </c>
      <c r="N1348" s="410">
        <v>0</v>
      </c>
      <c r="O1348" s="472" t="e">
        <f t="shared" si="105"/>
        <v>#DIV/0!</v>
      </c>
      <c r="P1348" s="410">
        <f t="shared" si="109"/>
        <v>0</v>
      </c>
      <c r="Q1348" s="410" t="e">
        <f t="shared" si="106"/>
        <v>#VALUE!</v>
      </c>
      <c r="R1348" s="410">
        <v>1</v>
      </c>
      <c r="S1348" s="410" t="str">
        <f t="shared" si="107"/>
        <v>Unclassified? Y/N Out of Order?</v>
      </c>
    </row>
    <row r="1349" spans="6:19" x14ac:dyDescent="0.2">
      <c r="F1349" s="410" t="b">
        <v>0</v>
      </c>
      <c r="G1349" s="416" t="b">
        <f t="shared" si="108"/>
        <v>1</v>
      </c>
      <c r="H1349" s="410" t="b">
        <v>0</v>
      </c>
      <c r="I1349" s="410" t="b">
        <v>0</v>
      </c>
      <c r="K1349" s="410" t="b">
        <v>0</v>
      </c>
      <c r="L1349" s="410">
        <v>0</v>
      </c>
      <c r="M1349" s="410" t="b">
        <v>0</v>
      </c>
      <c r="N1349" s="410">
        <v>0</v>
      </c>
      <c r="O1349" s="472" t="e">
        <f t="shared" si="105"/>
        <v>#DIV/0!</v>
      </c>
      <c r="P1349" s="410">
        <f t="shared" si="109"/>
        <v>0</v>
      </c>
      <c r="Q1349" s="410" t="e">
        <f t="shared" si="106"/>
        <v>#VALUE!</v>
      </c>
      <c r="R1349" s="410">
        <v>1</v>
      </c>
      <c r="S1349" s="410" t="str">
        <f t="shared" si="107"/>
        <v>Unclassified? Y/N Out of Order?</v>
      </c>
    </row>
    <row r="1350" spans="6:19" x14ac:dyDescent="0.2">
      <c r="F1350" s="410" t="b">
        <v>0</v>
      </c>
      <c r="G1350" s="416" t="b">
        <f t="shared" si="108"/>
        <v>1</v>
      </c>
      <c r="H1350" s="410" t="b">
        <v>0</v>
      </c>
      <c r="I1350" s="410" t="b">
        <v>0</v>
      </c>
      <c r="K1350" s="410" t="b">
        <v>0</v>
      </c>
      <c r="L1350" s="410">
        <v>0</v>
      </c>
      <c r="M1350" s="410" t="b">
        <v>0</v>
      </c>
      <c r="N1350" s="410">
        <v>0</v>
      </c>
      <c r="O1350" s="472" t="e">
        <f t="shared" si="105"/>
        <v>#DIV/0!</v>
      </c>
      <c r="P1350" s="410">
        <f t="shared" si="109"/>
        <v>0</v>
      </c>
      <c r="Q1350" s="410" t="e">
        <f t="shared" si="106"/>
        <v>#VALUE!</v>
      </c>
      <c r="R1350" s="410">
        <v>1</v>
      </c>
      <c r="S1350" s="410" t="str">
        <f t="shared" si="107"/>
        <v>Unclassified? Y/N Out of Order?</v>
      </c>
    </row>
    <row r="1351" spans="6:19" x14ac:dyDescent="0.2">
      <c r="F1351" s="410" t="b">
        <v>0</v>
      </c>
      <c r="G1351" s="416" t="b">
        <f t="shared" si="108"/>
        <v>1</v>
      </c>
      <c r="H1351" s="410" t="b">
        <v>0</v>
      </c>
      <c r="I1351" s="410" t="b">
        <v>0</v>
      </c>
      <c r="K1351" s="410" t="b">
        <v>0</v>
      </c>
      <c r="L1351" s="410">
        <v>0</v>
      </c>
      <c r="M1351" s="410" t="b">
        <v>0</v>
      </c>
      <c r="N1351" s="410">
        <v>0</v>
      </c>
      <c r="O1351" s="472" t="e">
        <f t="shared" si="105"/>
        <v>#DIV/0!</v>
      </c>
      <c r="P1351" s="410">
        <f t="shared" si="109"/>
        <v>0</v>
      </c>
      <c r="Q1351" s="410" t="e">
        <f t="shared" si="106"/>
        <v>#VALUE!</v>
      </c>
      <c r="R1351" s="410">
        <v>1</v>
      </c>
      <c r="S1351" s="410" t="str">
        <f t="shared" si="107"/>
        <v>Unclassified? Y/N Out of Order?</v>
      </c>
    </row>
    <row r="1352" spans="6:19" x14ac:dyDescent="0.2">
      <c r="F1352" s="410" t="b">
        <v>0</v>
      </c>
      <c r="G1352" s="416" t="b">
        <f t="shared" si="108"/>
        <v>1</v>
      </c>
      <c r="H1352" s="410" t="b">
        <v>0</v>
      </c>
      <c r="I1352" s="410" t="b">
        <v>0</v>
      </c>
      <c r="K1352" s="410" t="b">
        <v>0</v>
      </c>
      <c r="L1352" s="410">
        <v>0</v>
      </c>
      <c r="M1352" s="410" t="b">
        <v>0</v>
      </c>
      <c r="N1352" s="410">
        <v>0</v>
      </c>
      <c r="O1352" s="472" t="e">
        <f t="shared" si="105"/>
        <v>#DIV/0!</v>
      </c>
      <c r="P1352" s="410">
        <f t="shared" si="109"/>
        <v>0</v>
      </c>
      <c r="Q1352" s="410" t="e">
        <f t="shared" si="106"/>
        <v>#VALUE!</v>
      </c>
      <c r="R1352" s="410">
        <v>1</v>
      </c>
      <c r="S1352" s="410" t="str">
        <f t="shared" si="107"/>
        <v>Unclassified? Y/N Out of Order?</v>
      </c>
    </row>
    <row r="1353" spans="6:19" x14ac:dyDescent="0.2">
      <c r="F1353" s="410" t="b">
        <v>0</v>
      </c>
      <c r="G1353" s="416" t="b">
        <f t="shared" si="108"/>
        <v>1</v>
      </c>
      <c r="H1353" s="410" t="b">
        <v>0</v>
      </c>
      <c r="I1353" s="410" t="b">
        <v>0</v>
      </c>
      <c r="K1353" s="410" t="b">
        <v>0</v>
      </c>
      <c r="L1353" s="410">
        <v>0</v>
      </c>
      <c r="M1353" s="410" t="b">
        <v>0</v>
      </c>
      <c r="N1353" s="410">
        <v>0</v>
      </c>
      <c r="O1353" s="472" t="e">
        <f t="shared" si="105"/>
        <v>#DIV/0!</v>
      </c>
      <c r="P1353" s="410">
        <f t="shared" si="109"/>
        <v>0</v>
      </c>
      <c r="Q1353" s="410" t="e">
        <f t="shared" si="106"/>
        <v>#VALUE!</v>
      </c>
      <c r="R1353" s="410">
        <v>1</v>
      </c>
      <c r="S1353" s="410" t="str">
        <f t="shared" si="107"/>
        <v>Unclassified? Y/N Out of Order?</v>
      </c>
    </row>
    <row r="1354" spans="6:19" x14ac:dyDescent="0.2">
      <c r="F1354" s="410" t="b">
        <v>0</v>
      </c>
      <c r="G1354" s="416" t="b">
        <f t="shared" si="108"/>
        <v>1</v>
      </c>
      <c r="H1354" s="410" t="b">
        <v>0</v>
      </c>
      <c r="I1354" s="410" t="b">
        <v>0</v>
      </c>
      <c r="K1354" s="410" t="b">
        <v>0</v>
      </c>
      <c r="L1354" s="410">
        <v>0</v>
      </c>
      <c r="M1354" s="410" t="b">
        <v>0</v>
      </c>
      <c r="N1354" s="410">
        <v>0</v>
      </c>
      <c r="O1354" s="472" t="e">
        <f t="shared" ref="O1354:O1417" si="110">SUM(IF(I1354 = 1, 1, 0) * J1354, IF(K1354 = 1, 1, 0) * L1354, IF(M1354 = 1, 1, 0) * N1354) / P1354</f>
        <v>#DIV/0!</v>
      </c>
      <c r="P1354" s="410">
        <f t="shared" si="109"/>
        <v>0</v>
      </c>
      <c r="Q1354" s="410" t="e">
        <f t="shared" ref="Q1354:Q1417" si="111">SUM(IF(I1354 = 1, 1, 0) * J1354, IF(K1354 = 1, 1, 0) * L1354, IF(M1354 = 1, 1, 0) * N1354) + " / " + P1354</f>
        <v>#VALUE!</v>
      </c>
      <c r="R1354" s="410">
        <v>1</v>
      </c>
      <c r="S1354" s="410" t="str">
        <f t="shared" ref="S1354:S1417" si="112">IF(AND(G1354= 1, H1354 = 0, I1354= 0, K1354= 0, M1354= 0), "1. Not Yet Tested", IF(AND(G1354= 0, H1354 = 1, I1354= 0, K1354= 0, M1354= 0), "2. Ready for Testing", IF(AND(G1354= 0, H1354 = 1, I1354= 1, K1354= 0, M1354= 0), "3. Test/Task Complete", IF(AND(G1354= 0, H1354 = 1, I1354= 1, K1354= 1, M1354= 0), "4. Sheet Complete &amp; Uploaded to Svr.", IF(AND(G1354= 0, H1354 = 1, I1354= 1, K1354= 1, M1354= 1), "5. Sheet Ready for Report", "Unclassified? Y/N Out of Order?")))))</f>
        <v>Unclassified? Y/N Out of Order?</v>
      </c>
    </row>
    <row r="1355" spans="6:19" x14ac:dyDescent="0.2">
      <c r="F1355" s="410" t="b">
        <v>0</v>
      </c>
      <c r="G1355" s="416" t="b">
        <f t="shared" ref="G1355:G1418" si="113">NOT(H1355)</f>
        <v>1</v>
      </c>
      <c r="H1355" s="410" t="b">
        <v>0</v>
      </c>
      <c r="I1355" s="410" t="b">
        <v>0</v>
      </c>
      <c r="K1355" s="410" t="b">
        <v>0</v>
      </c>
      <c r="L1355" s="410">
        <v>0</v>
      </c>
      <c r="M1355" s="410" t="b">
        <v>0</v>
      </c>
      <c r="N1355" s="410">
        <v>0</v>
      </c>
      <c r="O1355" s="472" t="e">
        <f t="shared" si="110"/>
        <v>#DIV/0!</v>
      </c>
      <c r="P1355" s="410">
        <f t="shared" si="109"/>
        <v>0</v>
      </c>
      <c r="Q1355" s="410" t="e">
        <f t="shared" si="111"/>
        <v>#VALUE!</v>
      </c>
      <c r="R1355" s="410">
        <v>1</v>
      </c>
      <c r="S1355" s="410" t="str">
        <f t="shared" si="112"/>
        <v>Unclassified? Y/N Out of Order?</v>
      </c>
    </row>
    <row r="1356" spans="6:19" x14ac:dyDescent="0.2">
      <c r="F1356" s="410" t="b">
        <v>0</v>
      </c>
      <c r="G1356" s="416" t="b">
        <f t="shared" si="113"/>
        <v>1</v>
      </c>
      <c r="H1356" s="410" t="b">
        <v>0</v>
      </c>
      <c r="I1356" s="410" t="b">
        <v>0</v>
      </c>
      <c r="K1356" s="410" t="b">
        <v>0</v>
      </c>
      <c r="L1356" s="410">
        <v>0</v>
      </c>
      <c r="M1356" s="410" t="b">
        <v>0</v>
      </c>
      <c r="N1356" s="410">
        <v>0</v>
      </c>
      <c r="O1356" s="472" t="e">
        <f t="shared" si="110"/>
        <v>#DIV/0!</v>
      </c>
      <c r="P1356" s="410">
        <f t="shared" si="109"/>
        <v>0</v>
      </c>
      <c r="Q1356" s="410" t="e">
        <f t="shared" si="111"/>
        <v>#VALUE!</v>
      </c>
      <c r="R1356" s="410">
        <v>1</v>
      </c>
      <c r="S1356" s="410" t="str">
        <f t="shared" si="112"/>
        <v>Unclassified? Y/N Out of Order?</v>
      </c>
    </row>
    <row r="1357" spans="6:19" x14ac:dyDescent="0.2">
      <c r="F1357" s="410" t="b">
        <v>0</v>
      </c>
      <c r="G1357" s="416" t="b">
        <f t="shared" si="113"/>
        <v>1</v>
      </c>
      <c r="H1357" s="410" t="b">
        <v>0</v>
      </c>
      <c r="I1357" s="410" t="b">
        <v>0</v>
      </c>
      <c r="K1357" s="410" t="b">
        <v>0</v>
      </c>
      <c r="L1357" s="410">
        <v>0</v>
      </c>
      <c r="M1357" s="410" t="b">
        <v>0</v>
      </c>
      <c r="N1357" s="410">
        <v>0</v>
      </c>
      <c r="O1357" s="472" t="e">
        <f t="shared" si="110"/>
        <v>#DIV/0!</v>
      </c>
      <c r="P1357" s="410">
        <f t="shared" ref="P1357:P1420" si="114">SUM(J1357, L1357, N1357)</f>
        <v>0</v>
      </c>
      <c r="Q1357" s="410" t="e">
        <f t="shared" si="111"/>
        <v>#VALUE!</v>
      </c>
      <c r="R1357" s="410">
        <v>1</v>
      </c>
      <c r="S1357" s="410" t="str">
        <f t="shared" si="112"/>
        <v>Unclassified? Y/N Out of Order?</v>
      </c>
    </row>
    <row r="1358" spans="6:19" x14ac:dyDescent="0.2">
      <c r="F1358" s="410" t="b">
        <v>0</v>
      </c>
      <c r="G1358" s="416" t="b">
        <f t="shared" si="113"/>
        <v>1</v>
      </c>
      <c r="H1358" s="410" t="b">
        <v>0</v>
      </c>
      <c r="I1358" s="410" t="b">
        <v>0</v>
      </c>
      <c r="K1358" s="410" t="b">
        <v>0</v>
      </c>
      <c r="L1358" s="410">
        <v>0</v>
      </c>
      <c r="M1358" s="410" t="b">
        <v>0</v>
      </c>
      <c r="N1358" s="410">
        <v>0</v>
      </c>
      <c r="O1358" s="472" t="e">
        <f t="shared" si="110"/>
        <v>#DIV/0!</v>
      </c>
      <c r="P1358" s="410">
        <f t="shared" si="114"/>
        <v>0</v>
      </c>
      <c r="Q1358" s="410" t="e">
        <f t="shared" si="111"/>
        <v>#VALUE!</v>
      </c>
      <c r="R1358" s="410">
        <v>1</v>
      </c>
      <c r="S1358" s="410" t="str">
        <f t="shared" si="112"/>
        <v>Unclassified? Y/N Out of Order?</v>
      </c>
    </row>
    <row r="1359" spans="6:19" x14ac:dyDescent="0.2">
      <c r="F1359" s="410" t="b">
        <v>0</v>
      </c>
      <c r="G1359" s="416" t="b">
        <f t="shared" si="113"/>
        <v>1</v>
      </c>
      <c r="H1359" s="410" t="b">
        <v>0</v>
      </c>
      <c r="I1359" s="410" t="b">
        <v>0</v>
      </c>
      <c r="K1359" s="410" t="b">
        <v>0</v>
      </c>
      <c r="L1359" s="410">
        <v>0</v>
      </c>
      <c r="M1359" s="410" t="b">
        <v>0</v>
      </c>
      <c r="N1359" s="410">
        <v>0</v>
      </c>
      <c r="O1359" s="472" t="e">
        <f t="shared" si="110"/>
        <v>#DIV/0!</v>
      </c>
      <c r="P1359" s="410">
        <f t="shared" si="114"/>
        <v>0</v>
      </c>
      <c r="Q1359" s="410" t="e">
        <f t="shared" si="111"/>
        <v>#VALUE!</v>
      </c>
      <c r="R1359" s="410">
        <v>1</v>
      </c>
      <c r="S1359" s="410" t="str">
        <f t="shared" si="112"/>
        <v>Unclassified? Y/N Out of Order?</v>
      </c>
    </row>
    <row r="1360" spans="6:19" x14ac:dyDescent="0.2">
      <c r="F1360" s="410" t="b">
        <v>0</v>
      </c>
      <c r="G1360" s="416" t="b">
        <f t="shared" si="113"/>
        <v>1</v>
      </c>
      <c r="H1360" s="410" t="b">
        <v>0</v>
      </c>
      <c r="I1360" s="410" t="b">
        <v>0</v>
      </c>
      <c r="K1360" s="410" t="b">
        <v>0</v>
      </c>
      <c r="L1360" s="410">
        <v>0</v>
      </c>
      <c r="M1360" s="410" t="b">
        <v>0</v>
      </c>
      <c r="N1360" s="410">
        <v>0</v>
      </c>
      <c r="O1360" s="472" t="e">
        <f t="shared" si="110"/>
        <v>#DIV/0!</v>
      </c>
      <c r="P1360" s="410">
        <f t="shared" si="114"/>
        <v>0</v>
      </c>
      <c r="Q1360" s="410" t="e">
        <f t="shared" si="111"/>
        <v>#VALUE!</v>
      </c>
      <c r="R1360" s="410">
        <v>1</v>
      </c>
      <c r="S1360" s="410" t="str">
        <f t="shared" si="112"/>
        <v>Unclassified? Y/N Out of Order?</v>
      </c>
    </row>
    <row r="1361" spans="6:19" x14ac:dyDescent="0.2">
      <c r="F1361" s="410" t="b">
        <v>0</v>
      </c>
      <c r="G1361" s="416" t="b">
        <f t="shared" si="113"/>
        <v>1</v>
      </c>
      <c r="H1361" s="410" t="b">
        <v>0</v>
      </c>
      <c r="I1361" s="410" t="b">
        <v>0</v>
      </c>
      <c r="K1361" s="410" t="b">
        <v>0</v>
      </c>
      <c r="L1361" s="410">
        <v>0</v>
      </c>
      <c r="M1361" s="410" t="b">
        <v>0</v>
      </c>
      <c r="N1361" s="410">
        <v>0</v>
      </c>
      <c r="O1361" s="472" t="e">
        <f t="shared" si="110"/>
        <v>#DIV/0!</v>
      </c>
      <c r="P1361" s="410">
        <f t="shared" si="114"/>
        <v>0</v>
      </c>
      <c r="Q1361" s="410" t="e">
        <f t="shared" si="111"/>
        <v>#VALUE!</v>
      </c>
      <c r="R1361" s="410">
        <v>1</v>
      </c>
      <c r="S1361" s="410" t="str">
        <f t="shared" si="112"/>
        <v>Unclassified? Y/N Out of Order?</v>
      </c>
    </row>
    <row r="1362" spans="6:19" x14ac:dyDescent="0.2">
      <c r="F1362" s="410" t="b">
        <v>0</v>
      </c>
      <c r="G1362" s="416" t="b">
        <f t="shared" si="113"/>
        <v>1</v>
      </c>
      <c r="H1362" s="410" t="b">
        <v>0</v>
      </c>
      <c r="I1362" s="410" t="b">
        <v>0</v>
      </c>
      <c r="K1362" s="410" t="b">
        <v>0</v>
      </c>
      <c r="L1362" s="410">
        <v>0</v>
      </c>
      <c r="M1362" s="410" t="b">
        <v>0</v>
      </c>
      <c r="N1362" s="410">
        <v>0</v>
      </c>
      <c r="O1362" s="472" t="e">
        <f t="shared" si="110"/>
        <v>#DIV/0!</v>
      </c>
      <c r="P1362" s="410">
        <f t="shared" si="114"/>
        <v>0</v>
      </c>
      <c r="Q1362" s="410" t="e">
        <f t="shared" si="111"/>
        <v>#VALUE!</v>
      </c>
      <c r="R1362" s="410">
        <v>1</v>
      </c>
      <c r="S1362" s="410" t="str">
        <f t="shared" si="112"/>
        <v>Unclassified? Y/N Out of Order?</v>
      </c>
    </row>
    <row r="1363" spans="6:19" x14ac:dyDescent="0.2">
      <c r="F1363" s="410" t="b">
        <v>0</v>
      </c>
      <c r="G1363" s="416" t="b">
        <f t="shared" si="113"/>
        <v>1</v>
      </c>
      <c r="H1363" s="410" t="b">
        <v>0</v>
      </c>
      <c r="I1363" s="410" t="b">
        <v>0</v>
      </c>
      <c r="K1363" s="410" t="b">
        <v>0</v>
      </c>
      <c r="L1363" s="410">
        <v>0</v>
      </c>
      <c r="M1363" s="410" t="b">
        <v>0</v>
      </c>
      <c r="N1363" s="410">
        <v>0</v>
      </c>
      <c r="O1363" s="472" t="e">
        <f t="shared" si="110"/>
        <v>#DIV/0!</v>
      </c>
      <c r="P1363" s="410">
        <f t="shared" si="114"/>
        <v>0</v>
      </c>
      <c r="Q1363" s="410" t="e">
        <f t="shared" si="111"/>
        <v>#VALUE!</v>
      </c>
      <c r="R1363" s="410">
        <v>1</v>
      </c>
      <c r="S1363" s="410" t="str">
        <f t="shared" si="112"/>
        <v>Unclassified? Y/N Out of Order?</v>
      </c>
    </row>
    <row r="1364" spans="6:19" x14ac:dyDescent="0.2">
      <c r="F1364" s="410" t="b">
        <v>0</v>
      </c>
      <c r="G1364" s="416" t="b">
        <f t="shared" si="113"/>
        <v>1</v>
      </c>
      <c r="H1364" s="410" t="b">
        <v>0</v>
      </c>
      <c r="I1364" s="410" t="b">
        <v>0</v>
      </c>
      <c r="K1364" s="410" t="b">
        <v>0</v>
      </c>
      <c r="L1364" s="410">
        <v>0</v>
      </c>
      <c r="M1364" s="410" t="b">
        <v>0</v>
      </c>
      <c r="N1364" s="410">
        <v>0</v>
      </c>
      <c r="O1364" s="472" t="e">
        <f t="shared" si="110"/>
        <v>#DIV/0!</v>
      </c>
      <c r="P1364" s="410">
        <f t="shared" si="114"/>
        <v>0</v>
      </c>
      <c r="Q1364" s="410" t="e">
        <f t="shared" si="111"/>
        <v>#VALUE!</v>
      </c>
      <c r="R1364" s="410">
        <v>1</v>
      </c>
      <c r="S1364" s="410" t="str">
        <f t="shared" si="112"/>
        <v>Unclassified? Y/N Out of Order?</v>
      </c>
    </row>
    <row r="1365" spans="6:19" x14ac:dyDescent="0.2">
      <c r="F1365" s="410" t="b">
        <v>0</v>
      </c>
      <c r="G1365" s="416" t="b">
        <f t="shared" si="113"/>
        <v>1</v>
      </c>
      <c r="H1365" s="410" t="b">
        <v>0</v>
      </c>
      <c r="I1365" s="410" t="b">
        <v>0</v>
      </c>
      <c r="K1365" s="410" t="b">
        <v>0</v>
      </c>
      <c r="L1365" s="410">
        <v>0</v>
      </c>
      <c r="M1365" s="410" t="b">
        <v>0</v>
      </c>
      <c r="N1365" s="410">
        <v>0</v>
      </c>
      <c r="O1365" s="472" t="e">
        <f t="shared" si="110"/>
        <v>#DIV/0!</v>
      </c>
      <c r="P1365" s="410">
        <f t="shared" si="114"/>
        <v>0</v>
      </c>
      <c r="Q1365" s="410" t="e">
        <f t="shared" si="111"/>
        <v>#VALUE!</v>
      </c>
      <c r="R1365" s="410">
        <v>1</v>
      </c>
      <c r="S1365" s="410" t="str">
        <f t="shared" si="112"/>
        <v>Unclassified? Y/N Out of Order?</v>
      </c>
    </row>
    <row r="1366" spans="6:19" x14ac:dyDescent="0.2">
      <c r="F1366" s="410" t="b">
        <v>0</v>
      </c>
      <c r="G1366" s="416" t="b">
        <f t="shared" si="113"/>
        <v>1</v>
      </c>
      <c r="H1366" s="410" t="b">
        <v>0</v>
      </c>
      <c r="I1366" s="410" t="b">
        <v>0</v>
      </c>
      <c r="K1366" s="410" t="b">
        <v>0</v>
      </c>
      <c r="L1366" s="410">
        <v>0</v>
      </c>
      <c r="M1366" s="410" t="b">
        <v>0</v>
      </c>
      <c r="N1366" s="410">
        <v>0</v>
      </c>
      <c r="O1366" s="472" t="e">
        <f t="shared" si="110"/>
        <v>#DIV/0!</v>
      </c>
      <c r="P1366" s="410">
        <f t="shared" si="114"/>
        <v>0</v>
      </c>
      <c r="Q1366" s="410" t="e">
        <f t="shared" si="111"/>
        <v>#VALUE!</v>
      </c>
      <c r="R1366" s="410">
        <v>1</v>
      </c>
      <c r="S1366" s="410" t="str">
        <f t="shared" si="112"/>
        <v>Unclassified? Y/N Out of Order?</v>
      </c>
    </row>
    <row r="1367" spans="6:19" x14ac:dyDescent="0.2">
      <c r="F1367" s="410" t="b">
        <v>0</v>
      </c>
      <c r="G1367" s="416" t="b">
        <f t="shared" si="113"/>
        <v>1</v>
      </c>
      <c r="H1367" s="410" t="b">
        <v>0</v>
      </c>
      <c r="I1367" s="410" t="b">
        <v>0</v>
      </c>
      <c r="K1367" s="410" t="b">
        <v>0</v>
      </c>
      <c r="L1367" s="410">
        <v>0</v>
      </c>
      <c r="M1367" s="410" t="b">
        <v>0</v>
      </c>
      <c r="N1367" s="410">
        <v>0</v>
      </c>
      <c r="O1367" s="472" t="e">
        <f t="shared" si="110"/>
        <v>#DIV/0!</v>
      </c>
      <c r="P1367" s="410">
        <f t="shared" si="114"/>
        <v>0</v>
      </c>
      <c r="Q1367" s="410" t="e">
        <f t="shared" si="111"/>
        <v>#VALUE!</v>
      </c>
      <c r="R1367" s="410">
        <v>1</v>
      </c>
      <c r="S1367" s="410" t="str">
        <f t="shared" si="112"/>
        <v>Unclassified? Y/N Out of Order?</v>
      </c>
    </row>
    <row r="1368" spans="6:19" x14ac:dyDescent="0.2">
      <c r="F1368" s="410" t="b">
        <v>0</v>
      </c>
      <c r="G1368" s="416" t="b">
        <f t="shared" si="113"/>
        <v>1</v>
      </c>
      <c r="H1368" s="410" t="b">
        <v>0</v>
      </c>
      <c r="I1368" s="410" t="b">
        <v>0</v>
      </c>
      <c r="K1368" s="410" t="b">
        <v>0</v>
      </c>
      <c r="L1368" s="410">
        <v>0</v>
      </c>
      <c r="M1368" s="410" t="b">
        <v>0</v>
      </c>
      <c r="N1368" s="410">
        <v>0</v>
      </c>
      <c r="O1368" s="472" t="e">
        <f t="shared" si="110"/>
        <v>#DIV/0!</v>
      </c>
      <c r="P1368" s="410">
        <f t="shared" si="114"/>
        <v>0</v>
      </c>
      <c r="Q1368" s="410" t="e">
        <f t="shared" si="111"/>
        <v>#VALUE!</v>
      </c>
      <c r="R1368" s="410">
        <v>1</v>
      </c>
      <c r="S1368" s="410" t="str">
        <f t="shared" si="112"/>
        <v>Unclassified? Y/N Out of Order?</v>
      </c>
    </row>
    <row r="1369" spans="6:19" x14ac:dyDescent="0.2">
      <c r="F1369" s="410" t="b">
        <v>0</v>
      </c>
      <c r="G1369" s="416" t="b">
        <f t="shared" si="113"/>
        <v>1</v>
      </c>
      <c r="H1369" s="410" t="b">
        <v>0</v>
      </c>
      <c r="I1369" s="410" t="b">
        <v>0</v>
      </c>
      <c r="K1369" s="410" t="b">
        <v>0</v>
      </c>
      <c r="L1369" s="410">
        <v>0</v>
      </c>
      <c r="M1369" s="410" t="b">
        <v>0</v>
      </c>
      <c r="N1369" s="410">
        <v>0</v>
      </c>
      <c r="O1369" s="472" t="e">
        <f t="shared" si="110"/>
        <v>#DIV/0!</v>
      </c>
      <c r="P1369" s="410">
        <f t="shared" si="114"/>
        <v>0</v>
      </c>
      <c r="Q1369" s="410" t="e">
        <f t="shared" si="111"/>
        <v>#VALUE!</v>
      </c>
      <c r="R1369" s="410">
        <v>1</v>
      </c>
      <c r="S1369" s="410" t="str">
        <f t="shared" si="112"/>
        <v>Unclassified? Y/N Out of Order?</v>
      </c>
    </row>
    <row r="1370" spans="6:19" x14ac:dyDescent="0.2">
      <c r="F1370" s="410" t="b">
        <v>0</v>
      </c>
      <c r="G1370" s="416" t="b">
        <f t="shared" si="113"/>
        <v>1</v>
      </c>
      <c r="H1370" s="410" t="b">
        <v>0</v>
      </c>
      <c r="I1370" s="410" t="b">
        <v>0</v>
      </c>
      <c r="K1370" s="410" t="b">
        <v>0</v>
      </c>
      <c r="L1370" s="410">
        <v>0</v>
      </c>
      <c r="M1370" s="410" t="b">
        <v>0</v>
      </c>
      <c r="N1370" s="410">
        <v>0</v>
      </c>
      <c r="O1370" s="472" t="e">
        <f t="shared" si="110"/>
        <v>#DIV/0!</v>
      </c>
      <c r="P1370" s="410">
        <f t="shared" si="114"/>
        <v>0</v>
      </c>
      <c r="Q1370" s="410" t="e">
        <f t="shared" si="111"/>
        <v>#VALUE!</v>
      </c>
      <c r="R1370" s="410">
        <v>1</v>
      </c>
      <c r="S1370" s="410" t="str">
        <f t="shared" si="112"/>
        <v>Unclassified? Y/N Out of Order?</v>
      </c>
    </row>
    <row r="1371" spans="6:19" x14ac:dyDescent="0.2">
      <c r="F1371" s="410" t="b">
        <v>0</v>
      </c>
      <c r="G1371" s="416" t="b">
        <f t="shared" si="113"/>
        <v>1</v>
      </c>
      <c r="H1371" s="410" t="b">
        <v>0</v>
      </c>
      <c r="I1371" s="410" t="b">
        <v>0</v>
      </c>
      <c r="K1371" s="410" t="b">
        <v>0</v>
      </c>
      <c r="L1371" s="410">
        <v>0</v>
      </c>
      <c r="M1371" s="410" t="b">
        <v>0</v>
      </c>
      <c r="N1371" s="410">
        <v>0</v>
      </c>
      <c r="O1371" s="472" t="e">
        <f t="shared" si="110"/>
        <v>#DIV/0!</v>
      </c>
      <c r="P1371" s="410">
        <f t="shared" si="114"/>
        <v>0</v>
      </c>
      <c r="Q1371" s="410" t="e">
        <f t="shared" si="111"/>
        <v>#VALUE!</v>
      </c>
      <c r="R1371" s="410">
        <v>1</v>
      </c>
      <c r="S1371" s="410" t="str">
        <f t="shared" si="112"/>
        <v>Unclassified? Y/N Out of Order?</v>
      </c>
    </row>
    <row r="1372" spans="6:19" x14ac:dyDescent="0.2">
      <c r="F1372" s="410" t="b">
        <v>0</v>
      </c>
      <c r="G1372" s="416" t="b">
        <f t="shared" si="113"/>
        <v>1</v>
      </c>
      <c r="H1372" s="410" t="b">
        <v>0</v>
      </c>
      <c r="I1372" s="410" t="b">
        <v>0</v>
      </c>
      <c r="K1372" s="410" t="b">
        <v>0</v>
      </c>
      <c r="L1372" s="410">
        <v>0</v>
      </c>
      <c r="M1372" s="410" t="b">
        <v>0</v>
      </c>
      <c r="N1372" s="410">
        <v>0</v>
      </c>
      <c r="O1372" s="472" t="e">
        <f t="shared" si="110"/>
        <v>#DIV/0!</v>
      </c>
      <c r="P1372" s="410">
        <f t="shared" si="114"/>
        <v>0</v>
      </c>
      <c r="Q1372" s="410" t="e">
        <f t="shared" si="111"/>
        <v>#VALUE!</v>
      </c>
      <c r="R1372" s="410">
        <v>1</v>
      </c>
      <c r="S1372" s="410" t="str">
        <f t="shared" si="112"/>
        <v>Unclassified? Y/N Out of Order?</v>
      </c>
    </row>
    <row r="1373" spans="6:19" x14ac:dyDescent="0.2">
      <c r="F1373" s="410" t="b">
        <v>0</v>
      </c>
      <c r="G1373" s="416" t="b">
        <f t="shared" si="113"/>
        <v>1</v>
      </c>
      <c r="H1373" s="410" t="b">
        <v>0</v>
      </c>
      <c r="I1373" s="410" t="b">
        <v>0</v>
      </c>
      <c r="K1373" s="410" t="b">
        <v>0</v>
      </c>
      <c r="L1373" s="410">
        <v>0</v>
      </c>
      <c r="M1373" s="410" t="b">
        <v>0</v>
      </c>
      <c r="N1373" s="410">
        <v>0</v>
      </c>
      <c r="O1373" s="472" t="e">
        <f t="shared" si="110"/>
        <v>#DIV/0!</v>
      </c>
      <c r="P1373" s="410">
        <f t="shared" si="114"/>
        <v>0</v>
      </c>
      <c r="Q1373" s="410" t="e">
        <f t="shared" si="111"/>
        <v>#VALUE!</v>
      </c>
      <c r="R1373" s="410">
        <v>1</v>
      </c>
      <c r="S1373" s="410" t="str">
        <f t="shared" si="112"/>
        <v>Unclassified? Y/N Out of Order?</v>
      </c>
    </row>
    <row r="1374" spans="6:19" x14ac:dyDescent="0.2">
      <c r="F1374" s="410" t="b">
        <v>0</v>
      </c>
      <c r="G1374" s="416" t="b">
        <f t="shared" si="113"/>
        <v>1</v>
      </c>
      <c r="H1374" s="410" t="b">
        <v>0</v>
      </c>
      <c r="I1374" s="410" t="b">
        <v>0</v>
      </c>
      <c r="K1374" s="410" t="b">
        <v>0</v>
      </c>
      <c r="L1374" s="410">
        <v>0</v>
      </c>
      <c r="M1374" s="410" t="b">
        <v>0</v>
      </c>
      <c r="N1374" s="410">
        <v>0</v>
      </c>
      <c r="O1374" s="472" t="e">
        <f t="shared" si="110"/>
        <v>#DIV/0!</v>
      </c>
      <c r="P1374" s="410">
        <f t="shared" si="114"/>
        <v>0</v>
      </c>
      <c r="Q1374" s="410" t="e">
        <f t="shared" si="111"/>
        <v>#VALUE!</v>
      </c>
      <c r="R1374" s="410">
        <v>1</v>
      </c>
      <c r="S1374" s="410" t="str">
        <f t="shared" si="112"/>
        <v>Unclassified? Y/N Out of Order?</v>
      </c>
    </row>
    <row r="1375" spans="6:19" x14ac:dyDescent="0.2">
      <c r="F1375" s="410" t="b">
        <v>0</v>
      </c>
      <c r="G1375" s="416" t="b">
        <f t="shared" si="113"/>
        <v>1</v>
      </c>
      <c r="H1375" s="410" t="b">
        <v>0</v>
      </c>
      <c r="I1375" s="410" t="b">
        <v>0</v>
      </c>
      <c r="K1375" s="410" t="b">
        <v>0</v>
      </c>
      <c r="L1375" s="410">
        <v>0</v>
      </c>
      <c r="M1375" s="410" t="b">
        <v>0</v>
      </c>
      <c r="N1375" s="410">
        <v>0</v>
      </c>
      <c r="O1375" s="472" t="e">
        <f t="shared" si="110"/>
        <v>#DIV/0!</v>
      </c>
      <c r="P1375" s="410">
        <f t="shared" si="114"/>
        <v>0</v>
      </c>
      <c r="Q1375" s="410" t="e">
        <f t="shared" si="111"/>
        <v>#VALUE!</v>
      </c>
      <c r="R1375" s="410">
        <v>1</v>
      </c>
      <c r="S1375" s="410" t="str">
        <f t="shared" si="112"/>
        <v>Unclassified? Y/N Out of Order?</v>
      </c>
    </row>
    <row r="1376" spans="6:19" x14ac:dyDescent="0.2">
      <c r="F1376" s="410" t="b">
        <v>0</v>
      </c>
      <c r="G1376" s="416" t="b">
        <f t="shared" si="113"/>
        <v>1</v>
      </c>
      <c r="H1376" s="410" t="b">
        <v>0</v>
      </c>
      <c r="I1376" s="410" t="b">
        <v>0</v>
      </c>
      <c r="K1376" s="410" t="b">
        <v>0</v>
      </c>
      <c r="L1376" s="410">
        <v>0</v>
      </c>
      <c r="M1376" s="410" t="b">
        <v>0</v>
      </c>
      <c r="N1376" s="410">
        <v>0</v>
      </c>
      <c r="O1376" s="472" t="e">
        <f t="shared" si="110"/>
        <v>#DIV/0!</v>
      </c>
      <c r="P1376" s="410">
        <f t="shared" si="114"/>
        <v>0</v>
      </c>
      <c r="Q1376" s="410" t="e">
        <f t="shared" si="111"/>
        <v>#VALUE!</v>
      </c>
      <c r="R1376" s="410">
        <v>1</v>
      </c>
      <c r="S1376" s="410" t="str">
        <f t="shared" si="112"/>
        <v>Unclassified? Y/N Out of Order?</v>
      </c>
    </row>
    <row r="1377" spans="6:19" x14ac:dyDescent="0.2">
      <c r="F1377" s="410" t="b">
        <v>0</v>
      </c>
      <c r="G1377" s="416" t="b">
        <f t="shared" si="113"/>
        <v>1</v>
      </c>
      <c r="H1377" s="410" t="b">
        <v>0</v>
      </c>
      <c r="I1377" s="410" t="b">
        <v>0</v>
      </c>
      <c r="K1377" s="410" t="b">
        <v>0</v>
      </c>
      <c r="L1377" s="410">
        <v>0</v>
      </c>
      <c r="M1377" s="410" t="b">
        <v>0</v>
      </c>
      <c r="N1377" s="410">
        <v>0</v>
      </c>
      <c r="O1377" s="472" t="e">
        <f t="shared" si="110"/>
        <v>#DIV/0!</v>
      </c>
      <c r="P1377" s="410">
        <f t="shared" si="114"/>
        <v>0</v>
      </c>
      <c r="Q1377" s="410" t="e">
        <f t="shared" si="111"/>
        <v>#VALUE!</v>
      </c>
      <c r="R1377" s="410">
        <v>1</v>
      </c>
      <c r="S1377" s="410" t="str">
        <f t="shared" si="112"/>
        <v>Unclassified? Y/N Out of Order?</v>
      </c>
    </row>
    <row r="1378" spans="6:19" x14ac:dyDescent="0.2">
      <c r="F1378" s="410" t="b">
        <v>0</v>
      </c>
      <c r="G1378" s="416" t="b">
        <f t="shared" si="113"/>
        <v>1</v>
      </c>
      <c r="H1378" s="410" t="b">
        <v>0</v>
      </c>
      <c r="I1378" s="410" t="b">
        <v>0</v>
      </c>
      <c r="K1378" s="410" t="b">
        <v>0</v>
      </c>
      <c r="L1378" s="410">
        <v>0</v>
      </c>
      <c r="M1378" s="410" t="b">
        <v>0</v>
      </c>
      <c r="N1378" s="410">
        <v>0</v>
      </c>
      <c r="O1378" s="472" t="e">
        <f t="shared" si="110"/>
        <v>#DIV/0!</v>
      </c>
      <c r="P1378" s="410">
        <f t="shared" si="114"/>
        <v>0</v>
      </c>
      <c r="Q1378" s="410" t="e">
        <f t="shared" si="111"/>
        <v>#VALUE!</v>
      </c>
      <c r="R1378" s="410">
        <v>1</v>
      </c>
      <c r="S1378" s="410" t="str">
        <f t="shared" si="112"/>
        <v>Unclassified? Y/N Out of Order?</v>
      </c>
    </row>
    <row r="1379" spans="6:19" x14ac:dyDescent="0.2">
      <c r="F1379" s="410" t="b">
        <v>0</v>
      </c>
      <c r="G1379" s="416" t="b">
        <f t="shared" si="113"/>
        <v>1</v>
      </c>
      <c r="H1379" s="410" t="b">
        <v>0</v>
      </c>
      <c r="I1379" s="410" t="b">
        <v>0</v>
      </c>
      <c r="K1379" s="410" t="b">
        <v>0</v>
      </c>
      <c r="L1379" s="410">
        <v>0</v>
      </c>
      <c r="M1379" s="410" t="b">
        <v>0</v>
      </c>
      <c r="N1379" s="410">
        <v>0</v>
      </c>
      <c r="O1379" s="472" t="e">
        <f t="shared" si="110"/>
        <v>#DIV/0!</v>
      </c>
      <c r="P1379" s="410">
        <f t="shared" si="114"/>
        <v>0</v>
      </c>
      <c r="Q1379" s="410" t="e">
        <f t="shared" si="111"/>
        <v>#VALUE!</v>
      </c>
      <c r="R1379" s="410">
        <v>1</v>
      </c>
      <c r="S1379" s="410" t="str">
        <f t="shared" si="112"/>
        <v>Unclassified? Y/N Out of Order?</v>
      </c>
    </row>
    <row r="1380" spans="6:19" x14ac:dyDescent="0.2">
      <c r="F1380" s="410" t="b">
        <v>0</v>
      </c>
      <c r="G1380" s="416" t="b">
        <f t="shared" si="113"/>
        <v>1</v>
      </c>
      <c r="H1380" s="410" t="b">
        <v>0</v>
      </c>
      <c r="I1380" s="410" t="b">
        <v>0</v>
      </c>
      <c r="K1380" s="410" t="b">
        <v>0</v>
      </c>
      <c r="L1380" s="410">
        <v>0</v>
      </c>
      <c r="M1380" s="410" t="b">
        <v>0</v>
      </c>
      <c r="N1380" s="410">
        <v>0</v>
      </c>
      <c r="O1380" s="472" t="e">
        <f t="shared" si="110"/>
        <v>#DIV/0!</v>
      </c>
      <c r="P1380" s="410">
        <f t="shared" si="114"/>
        <v>0</v>
      </c>
      <c r="Q1380" s="410" t="e">
        <f t="shared" si="111"/>
        <v>#VALUE!</v>
      </c>
      <c r="R1380" s="410">
        <v>1</v>
      </c>
      <c r="S1380" s="410" t="str">
        <f t="shared" si="112"/>
        <v>Unclassified? Y/N Out of Order?</v>
      </c>
    </row>
    <row r="1381" spans="6:19" x14ac:dyDescent="0.2">
      <c r="F1381" s="410" t="b">
        <v>0</v>
      </c>
      <c r="G1381" s="416" t="b">
        <f t="shared" si="113"/>
        <v>1</v>
      </c>
      <c r="H1381" s="410" t="b">
        <v>0</v>
      </c>
      <c r="I1381" s="410" t="b">
        <v>0</v>
      </c>
      <c r="K1381" s="410" t="b">
        <v>0</v>
      </c>
      <c r="L1381" s="410">
        <v>0</v>
      </c>
      <c r="M1381" s="410" t="b">
        <v>0</v>
      </c>
      <c r="N1381" s="410">
        <v>0</v>
      </c>
      <c r="O1381" s="472" t="e">
        <f t="shared" si="110"/>
        <v>#DIV/0!</v>
      </c>
      <c r="P1381" s="410">
        <f t="shared" si="114"/>
        <v>0</v>
      </c>
      <c r="Q1381" s="410" t="e">
        <f t="shared" si="111"/>
        <v>#VALUE!</v>
      </c>
      <c r="R1381" s="410">
        <v>1</v>
      </c>
      <c r="S1381" s="410" t="str">
        <f t="shared" si="112"/>
        <v>Unclassified? Y/N Out of Order?</v>
      </c>
    </row>
    <row r="1382" spans="6:19" x14ac:dyDescent="0.2">
      <c r="F1382" s="410" t="b">
        <v>0</v>
      </c>
      <c r="G1382" s="416" t="b">
        <f t="shared" si="113"/>
        <v>1</v>
      </c>
      <c r="H1382" s="410" t="b">
        <v>0</v>
      </c>
      <c r="I1382" s="410" t="b">
        <v>0</v>
      </c>
      <c r="K1382" s="410" t="b">
        <v>0</v>
      </c>
      <c r="L1382" s="410">
        <v>0</v>
      </c>
      <c r="M1382" s="410" t="b">
        <v>0</v>
      </c>
      <c r="N1382" s="410">
        <v>0</v>
      </c>
      <c r="O1382" s="472" t="e">
        <f t="shared" si="110"/>
        <v>#DIV/0!</v>
      </c>
      <c r="P1382" s="410">
        <f t="shared" si="114"/>
        <v>0</v>
      </c>
      <c r="Q1382" s="410" t="e">
        <f t="shared" si="111"/>
        <v>#VALUE!</v>
      </c>
      <c r="R1382" s="410">
        <v>1</v>
      </c>
      <c r="S1382" s="410" t="str">
        <f t="shared" si="112"/>
        <v>Unclassified? Y/N Out of Order?</v>
      </c>
    </row>
    <row r="1383" spans="6:19" x14ac:dyDescent="0.2">
      <c r="F1383" s="410" t="b">
        <v>0</v>
      </c>
      <c r="G1383" s="416" t="b">
        <f t="shared" si="113"/>
        <v>1</v>
      </c>
      <c r="H1383" s="410" t="b">
        <v>0</v>
      </c>
      <c r="I1383" s="410" t="b">
        <v>0</v>
      </c>
      <c r="K1383" s="410" t="b">
        <v>0</v>
      </c>
      <c r="L1383" s="410">
        <v>0</v>
      </c>
      <c r="M1383" s="410" t="b">
        <v>0</v>
      </c>
      <c r="N1383" s="410">
        <v>0</v>
      </c>
      <c r="O1383" s="472" t="e">
        <f t="shared" si="110"/>
        <v>#DIV/0!</v>
      </c>
      <c r="P1383" s="410">
        <f t="shared" si="114"/>
        <v>0</v>
      </c>
      <c r="Q1383" s="410" t="e">
        <f t="shared" si="111"/>
        <v>#VALUE!</v>
      </c>
      <c r="R1383" s="410">
        <v>1</v>
      </c>
      <c r="S1383" s="410" t="str">
        <f t="shared" si="112"/>
        <v>Unclassified? Y/N Out of Order?</v>
      </c>
    </row>
    <row r="1384" spans="6:19" x14ac:dyDescent="0.2">
      <c r="F1384" s="410" t="b">
        <v>0</v>
      </c>
      <c r="G1384" s="416" t="b">
        <f t="shared" si="113"/>
        <v>1</v>
      </c>
      <c r="H1384" s="410" t="b">
        <v>0</v>
      </c>
      <c r="I1384" s="410" t="b">
        <v>0</v>
      </c>
      <c r="K1384" s="410" t="b">
        <v>0</v>
      </c>
      <c r="L1384" s="410">
        <v>0</v>
      </c>
      <c r="M1384" s="410" t="b">
        <v>0</v>
      </c>
      <c r="N1384" s="410">
        <v>0</v>
      </c>
      <c r="O1384" s="472" t="e">
        <f t="shared" si="110"/>
        <v>#DIV/0!</v>
      </c>
      <c r="P1384" s="410">
        <f t="shared" si="114"/>
        <v>0</v>
      </c>
      <c r="Q1384" s="410" t="e">
        <f t="shared" si="111"/>
        <v>#VALUE!</v>
      </c>
      <c r="R1384" s="410">
        <v>1</v>
      </c>
      <c r="S1384" s="410" t="str">
        <f t="shared" si="112"/>
        <v>Unclassified? Y/N Out of Order?</v>
      </c>
    </row>
    <row r="1385" spans="6:19" x14ac:dyDescent="0.2">
      <c r="F1385" s="410" t="b">
        <v>0</v>
      </c>
      <c r="G1385" s="416" t="b">
        <f t="shared" si="113"/>
        <v>1</v>
      </c>
      <c r="H1385" s="410" t="b">
        <v>0</v>
      </c>
      <c r="I1385" s="410" t="b">
        <v>0</v>
      </c>
      <c r="K1385" s="410" t="b">
        <v>0</v>
      </c>
      <c r="L1385" s="410">
        <v>0</v>
      </c>
      <c r="M1385" s="410" t="b">
        <v>0</v>
      </c>
      <c r="N1385" s="410">
        <v>0</v>
      </c>
      <c r="O1385" s="472" t="e">
        <f t="shared" si="110"/>
        <v>#DIV/0!</v>
      </c>
      <c r="P1385" s="410">
        <f t="shared" si="114"/>
        <v>0</v>
      </c>
      <c r="Q1385" s="410" t="e">
        <f t="shared" si="111"/>
        <v>#VALUE!</v>
      </c>
      <c r="R1385" s="410">
        <v>1</v>
      </c>
      <c r="S1385" s="410" t="str">
        <f t="shared" si="112"/>
        <v>Unclassified? Y/N Out of Order?</v>
      </c>
    </row>
    <row r="1386" spans="6:19" x14ac:dyDescent="0.2">
      <c r="F1386" s="410" t="b">
        <v>0</v>
      </c>
      <c r="G1386" s="416" t="b">
        <f t="shared" si="113"/>
        <v>1</v>
      </c>
      <c r="H1386" s="410" t="b">
        <v>0</v>
      </c>
      <c r="I1386" s="410" t="b">
        <v>0</v>
      </c>
      <c r="K1386" s="410" t="b">
        <v>0</v>
      </c>
      <c r="L1386" s="410">
        <v>0</v>
      </c>
      <c r="M1386" s="410" t="b">
        <v>0</v>
      </c>
      <c r="N1386" s="410">
        <v>0</v>
      </c>
      <c r="O1386" s="472" t="e">
        <f t="shared" si="110"/>
        <v>#DIV/0!</v>
      </c>
      <c r="P1386" s="410">
        <f t="shared" si="114"/>
        <v>0</v>
      </c>
      <c r="Q1386" s="410" t="e">
        <f t="shared" si="111"/>
        <v>#VALUE!</v>
      </c>
      <c r="R1386" s="410">
        <v>1</v>
      </c>
      <c r="S1386" s="410" t="str">
        <f t="shared" si="112"/>
        <v>Unclassified? Y/N Out of Order?</v>
      </c>
    </row>
    <row r="1387" spans="6:19" x14ac:dyDescent="0.2">
      <c r="F1387" s="410" t="b">
        <v>0</v>
      </c>
      <c r="G1387" s="416" t="b">
        <f t="shared" si="113"/>
        <v>1</v>
      </c>
      <c r="H1387" s="410" t="b">
        <v>0</v>
      </c>
      <c r="I1387" s="410" t="b">
        <v>0</v>
      </c>
      <c r="K1387" s="410" t="b">
        <v>0</v>
      </c>
      <c r="L1387" s="410">
        <v>0</v>
      </c>
      <c r="M1387" s="410" t="b">
        <v>0</v>
      </c>
      <c r="N1387" s="410">
        <v>0</v>
      </c>
      <c r="O1387" s="472" t="e">
        <f t="shared" si="110"/>
        <v>#DIV/0!</v>
      </c>
      <c r="P1387" s="410">
        <f t="shared" si="114"/>
        <v>0</v>
      </c>
      <c r="Q1387" s="410" t="e">
        <f t="shared" si="111"/>
        <v>#VALUE!</v>
      </c>
      <c r="R1387" s="410">
        <v>1</v>
      </c>
      <c r="S1387" s="410" t="str">
        <f t="shared" si="112"/>
        <v>Unclassified? Y/N Out of Order?</v>
      </c>
    </row>
    <row r="1388" spans="6:19" x14ac:dyDescent="0.2">
      <c r="F1388" s="410" t="b">
        <v>0</v>
      </c>
      <c r="G1388" s="416" t="b">
        <f t="shared" si="113"/>
        <v>1</v>
      </c>
      <c r="H1388" s="410" t="b">
        <v>0</v>
      </c>
      <c r="I1388" s="410" t="b">
        <v>0</v>
      </c>
      <c r="K1388" s="410" t="b">
        <v>0</v>
      </c>
      <c r="L1388" s="410">
        <v>0</v>
      </c>
      <c r="M1388" s="410" t="b">
        <v>0</v>
      </c>
      <c r="N1388" s="410">
        <v>0</v>
      </c>
      <c r="O1388" s="472" t="e">
        <f t="shared" si="110"/>
        <v>#DIV/0!</v>
      </c>
      <c r="P1388" s="410">
        <f t="shared" si="114"/>
        <v>0</v>
      </c>
      <c r="Q1388" s="410" t="e">
        <f t="shared" si="111"/>
        <v>#VALUE!</v>
      </c>
      <c r="R1388" s="410">
        <v>1</v>
      </c>
      <c r="S1388" s="410" t="str">
        <f t="shared" si="112"/>
        <v>Unclassified? Y/N Out of Order?</v>
      </c>
    </row>
    <row r="1389" spans="6:19" x14ac:dyDescent="0.2">
      <c r="F1389" s="410" t="b">
        <v>0</v>
      </c>
      <c r="G1389" s="416" t="b">
        <f t="shared" si="113"/>
        <v>1</v>
      </c>
      <c r="H1389" s="410" t="b">
        <v>0</v>
      </c>
      <c r="I1389" s="410" t="b">
        <v>0</v>
      </c>
      <c r="K1389" s="410" t="b">
        <v>0</v>
      </c>
      <c r="L1389" s="410">
        <v>0</v>
      </c>
      <c r="M1389" s="410" t="b">
        <v>0</v>
      </c>
      <c r="N1389" s="410">
        <v>0</v>
      </c>
      <c r="O1389" s="472" t="e">
        <f t="shared" si="110"/>
        <v>#DIV/0!</v>
      </c>
      <c r="P1389" s="410">
        <f t="shared" si="114"/>
        <v>0</v>
      </c>
      <c r="Q1389" s="410" t="e">
        <f t="shared" si="111"/>
        <v>#VALUE!</v>
      </c>
      <c r="R1389" s="410">
        <v>1</v>
      </c>
      <c r="S1389" s="410" t="str">
        <f t="shared" si="112"/>
        <v>Unclassified? Y/N Out of Order?</v>
      </c>
    </row>
    <row r="1390" spans="6:19" x14ac:dyDescent="0.2">
      <c r="F1390" s="410" t="b">
        <v>0</v>
      </c>
      <c r="G1390" s="416" t="b">
        <f t="shared" si="113"/>
        <v>1</v>
      </c>
      <c r="H1390" s="410" t="b">
        <v>0</v>
      </c>
      <c r="I1390" s="410" t="b">
        <v>0</v>
      </c>
      <c r="K1390" s="410" t="b">
        <v>0</v>
      </c>
      <c r="L1390" s="410">
        <v>0</v>
      </c>
      <c r="M1390" s="410" t="b">
        <v>0</v>
      </c>
      <c r="N1390" s="410">
        <v>0</v>
      </c>
      <c r="O1390" s="472" t="e">
        <f t="shared" si="110"/>
        <v>#DIV/0!</v>
      </c>
      <c r="P1390" s="410">
        <f t="shared" si="114"/>
        <v>0</v>
      </c>
      <c r="Q1390" s="410" t="e">
        <f t="shared" si="111"/>
        <v>#VALUE!</v>
      </c>
      <c r="R1390" s="410">
        <v>1</v>
      </c>
      <c r="S1390" s="410" t="str">
        <f t="shared" si="112"/>
        <v>Unclassified? Y/N Out of Order?</v>
      </c>
    </row>
    <row r="1391" spans="6:19" x14ac:dyDescent="0.2">
      <c r="F1391" s="410" t="b">
        <v>0</v>
      </c>
      <c r="G1391" s="416" t="b">
        <f t="shared" si="113"/>
        <v>1</v>
      </c>
      <c r="H1391" s="410" t="b">
        <v>0</v>
      </c>
      <c r="I1391" s="410" t="b">
        <v>0</v>
      </c>
      <c r="K1391" s="410" t="b">
        <v>0</v>
      </c>
      <c r="L1391" s="410">
        <v>0</v>
      </c>
      <c r="M1391" s="410" t="b">
        <v>0</v>
      </c>
      <c r="N1391" s="410">
        <v>0</v>
      </c>
      <c r="O1391" s="472" t="e">
        <f t="shared" si="110"/>
        <v>#DIV/0!</v>
      </c>
      <c r="P1391" s="410">
        <f t="shared" si="114"/>
        <v>0</v>
      </c>
      <c r="Q1391" s="410" t="e">
        <f t="shared" si="111"/>
        <v>#VALUE!</v>
      </c>
      <c r="R1391" s="410">
        <v>1</v>
      </c>
      <c r="S1391" s="410" t="str">
        <f t="shared" si="112"/>
        <v>Unclassified? Y/N Out of Order?</v>
      </c>
    </row>
    <row r="1392" spans="6:19" x14ac:dyDescent="0.2">
      <c r="F1392" s="410" t="b">
        <v>0</v>
      </c>
      <c r="G1392" s="416" t="b">
        <f t="shared" si="113"/>
        <v>1</v>
      </c>
      <c r="H1392" s="410" t="b">
        <v>0</v>
      </c>
      <c r="I1392" s="410" t="b">
        <v>0</v>
      </c>
      <c r="K1392" s="410" t="b">
        <v>0</v>
      </c>
      <c r="L1392" s="410">
        <v>0</v>
      </c>
      <c r="M1392" s="410" t="b">
        <v>0</v>
      </c>
      <c r="N1392" s="410">
        <v>0</v>
      </c>
      <c r="O1392" s="472" t="e">
        <f t="shared" si="110"/>
        <v>#DIV/0!</v>
      </c>
      <c r="P1392" s="410">
        <f t="shared" si="114"/>
        <v>0</v>
      </c>
      <c r="Q1392" s="410" t="e">
        <f t="shared" si="111"/>
        <v>#VALUE!</v>
      </c>
      <c r="R1392" s="410">
        <v>1</v>
      </c>
      <c r="S1392" s="410" t="str">
        <f t="shared" si="112"/>
        <v>Unclassified? Y/N Out of Order?</v>
      </c>
    </row>
    <row r="1393" spans="6:19" x14ac:dyDescent="0.2">
      <c r="F1393" s="410" t="b">
        <v>0</v>
      </c>
      <c r="G1393" s="416" t="b">
        <f t="shared" si="113"/>
        <v>1</v>
      </c>
      <c r="H1393" s="410" t="b">
        <v>0</v>
      </c>
      <c r="I1393" s="410" t="b">
        <v>0</v>
      </c>
      <c r="K1393" s="410" t="b">
        <v>0</v>
      </c>
      <c r="L1393" s="410">
        <v>0</v>
      </c>
      <c r="M1393" s="410" t="b">
        <v>0</v>
      </c>
      <c r="N1393" s="410">
        <v>0</v>
      </c>
      <c r="O1393" s="472" t="e">
        <f t="shared" si="110"/>
        <v>#DIV/0!</v>
      </c>
      <c r="P1393" s="410">
        <f t="shared" si="114"/>
        <v>0</v>
      </c>
      <c r="Q1393" s="410" t="e">
        <f t="shared" si="111"/>
        <v>#VALUE!</v>
      </c>
      <c r="R1393" s="410">
        <v>1</v>
      </c>
      <c r="S1393" s="410" t="str">
        <f t="shared" si="112"/>
        <v>Unclassified? Y/N Out of Order?</v>
      </c>
    </row>
    <row r="1394" spans="6:19" x14ac:dyDescent="0.2">
      <c r="F1394" s="410" t="b">
        <v>0</v>
      </c>
      <c r="G1394" s="416" t="b">
        <f t="shared" si="113"/>
        <v>1</v>
      </c>
      <c r="H1394" s="410" t="b">
        <v>0</v>
      </c>
      <c r="I1394" s="410" t="b">
        <v>0</v>
      </c>
      <c r="K1394" s="410" t="b">
        <v>0</v>
      </c>
      <c r="L1394" s="410">
        <v>0</v>
      </c>
      <c r="M1394" s="410" t="b">
        <v>0</v>
      </c>
      <c r="N1394" s="410">
        <v>0</v>
      </c>
      <c r="O1394" s="472" t="e">
        <f t="shared" si="110"/>
        <v>#DIV/0!</v>
      </c>
      <c r="P1394" s="410">
        <f t="shared" si="114"/>
        <v>0</v>
      </c>
      <c r="Q1394" s="410" t="e">
        <f t="shared" si="111"/>
        <v>#VALUE!</v>
      </c>
      <c r="R1394" s="410">
        <v>1</v>
      </c>
      <c r="S1394" s="410" t="str">
        <f t="shared" si="112"/>
        <v>Unclassified? Y/N Out of Order?</v>
      </c>
    </row>
    <row r="1395" spans="6:19" x14ac:dyDescent="0.2">
      <c r="F1395" s="410" t="b">
        <v>0</v>
      </c>
      <c r="G1395" s="416" t="b">
        <f t="shared" si="113"/>
        <v>1</v>
      </c>
      <c r="H1395" s="410" t="b">
        <v>0</v>
      </c>
      <c r="I1395" s="410" t="b">
        <v>0</v>
      </c>
      <c r="K1395" s="410" t="b">
        <v>0</v>
      </c>
      <c r="L1395" s="410">
        <v>0</v>
      </c>
      <c r="M1395" s="410" t="b">
        <v>0</v>
      </c>
      <c r="N1395" s="410">
        <v>0</v>
      </c>
      <c r="O1395" s="472" t="e">
        <f t="shared" si="110"/>
        <v>#DIV/0!</v>
      </c>
      <c r="P1395" s="410">
        <f t="shared" si="114"/>
        <v>0</v>
      </c>
      <c r="Q1395" s="410" t="e">
        <f t="shared" si="111"/>
        <v>#VALUE!</v>
      </c>
      <c r="R1395" s="410">
        <v>1</v>
      </c>
      <c r="S1395" s="410" t="str">
        <f t="shared" si="112"/>
        <v>Unclassified? Y/N Out of Order?</v>
      </c>
    </row>
    <row r="1396" spans="6:19" x14ac:dyDescent="0.2">
      <c r="F1396" s="410" t="b">
        <v>0</v>
      </c>
      <c r="G1396" s="416" t="b">
        <f t="shared" si="113"/>
        <v>1</v>
      </c>
      <c r="H1396" s="410" t="b">
        <v>0</v>
      </c>
      <c r="I1396" s="410" t="b">
        <v>0</v>
      </c>
      <c r="K1396" s="410" t="b">
        <v>0</v>
      </c>
      <c r="L1396" s="410">
        <v>0</v>
      </c>
      <c r="M1396" s="410" t="b">
        <v>0</v>
      </c>
      <c r="N1396" s="410">
        <v>0</v>
      </c>
      <c r="O1396" s="472" t="e">
        <f t="shared" si="110"/>
        <v>#DIV/0!</v>
      </c>
      <c r="P1396" s="410">
        <f t="shared" si="114"/>
        <v>0</v>
      </c>
      <c r="Q1396" s="410" t="e">
        <f t="shared" si="111"/>
        <v>#VALUE!</v>
      </c>
      <c r="R1396" s="410">
        <v>1</v>
      </c>
      <c r="S1396" s="410" t="str">
        <f t="shared" si="112"/>
        <v>Unclassified? Y/N Out of Order?</v>
      </c>
    </row>
    <row r="1397" spans="6:19" x14ac:dyDescent="0.2">
      <c r="F1397" s="410" t="b">
        <v>0</v>
      </c>
      <c r="G1397" s="416" t="b">
        <f t="shared" si="113"/>
        <v>1</v>
      </c>
      <c r="H1397" s="410" t="b">
        <v>0</v>
      </c>
      <c r="I1397" s="410" t="b">
        <v>0</v>
      </c>
      <c r="K1397" s="410" t="b">
        <v>0</v>
      </c>
      <c r="L1397" s="410">
        <v>0</v>
      </c>
      <c r="M1397" s="410" t="b">
        <v>0</v>
      </c>
      <c r="N1397" s="410">
        <v>0</v>
      </c>
      <c r="O1397" s="472" t="e">
        <f t="shared" si="110"/>
        <v>#DIV/0!</v>
      </c>
      <c r="P1397" s="410">
        <f t="shared" si="114"/>
        <v>0</v>
      </c>
      <c r="Q1397" s="410" t="e">
        <f t="shared" si="111"/>
        <v>#VALUE!</v>
      </c>
      <c r="R1397" s="410">
        <v>1</v>
      </c>
      <c r="S1397" s="410" t="str">
        <f t="shared" si="112"/>
        <v>Unclassified? Y/N Out of Order?</v>
      </c>
    </row>
    <row r="1398" spans="6:19" x14ac:dyDescent="0.2">
      <c r="F1398" s="410" t="b">
        <v>0</v>
      </c>
      <c r="G1398" s="416" t="b">
        <f t="shared" si="113"/>
        <v>1</v>
      </c>
      <c r="H1398" s="410" t="b">
        <v>0</v>
      </c>
      <c r="I1398" s="410" t="b">
        <v>0</v>
      </c>
      <c r="K1398" s="410" t="b">
        <v>0</v>
      </c>
      <c r="L1398" s="410">
        <v>0</v>
      </c>
      <c r="M1398" s="410" t="b">
        <v>0</v>
      </c>
      <c r="N1398" s="410">
        <v>0</v>
      </c>
      <c r="O1398" s="472" t="e">
        <f t="shared" si="110"/>
        <v>#DIV/0!</v>
      </c>
      <c r="P1398" s="410">
        <f t="shared" si="114"/>
        <v>0</v>
      </c>
      <c r="Q1398" s="410" t="e">
        <f t="shared" si="111"/>
        <v>#VALUE!</v>
      </c>
      <c r="R1398" s="410">
        <v>1</v>
      </c>
      <c r="S1398" s="410" t="str">
        <f t="shared" si="112"/>
        <v>Unclassified? Y/N Out of Order?</v>
      </c>
    </row>
    <row r="1399" spans="6:19" x14ac:dyDescent="0.2">
      <c r="F1399" s="410" t="b">
        <v>0</v>
      </c>
      <c r="G1399" s="416" t="b">
        <f t="shared" si="113"/>
        <v>1</v>
      </c>
      <c r="H1399" s="410" t="b">
        <v>0</v>
      </c>
      <c r="I1399" s="410" t="b">
        <v>0</v>
      </c>
      <c r="K1399" s="410" t="b">
        <v>0</v>
      </c>
      <c r="L1399" s="410">
        <v>0</v>
      </c>
      <c r="M1399" s="410" t="b">
        <v>0</v>
      </c>
      <c r="N1399" s="410">
        <v>0</v>
      </c>
      <c r="O1399" s="472" t="e">
        <f t="shared" si="110"/>
        <v>#DIV/0!</v>
      </c>
      <c r="P1399" s="410">
        <f t="shared" si="114"/>
        <v>0</v>
      </c>
      <c r="Q1399" s="410" t="e">
        <f t="shared" si="111"/>
        <v>#VALUE!</v>
      </c>
      <c r="R1399" s="410">
        <v>1</v>
      </c>
      <c r="S1399" s="410" t="str">
        <f t="shared" si="112"/>
        <v>Unclassified? Y/N Out of Order?</v>
      </c>
    </row>
    <row r="1400" spans="6:19" x14ac:dyDescent="0.2">
      <c r="F1400" s="410" t="b">
        <v>0</v>
      </c>
      <c r="G1400" s="416" t="b">
        <f t="shared" si="113"/>
        <v>1</v>
      </c>
      <c r="H1400" s="410" t="b">
        <v>0</v>
      </c>
      <c r="I1400" s="410" t="b">
        <v>0</v>
      </c>
      <c r="K1400" s="410" t="b">
        <v>0</v>
      </c>
      <c r="L1400" s="410">
        <v>0</v>
      </c>
      <c r="M1400" s="410" t="b">
        <v>0</v>
      </c>
      <c r="N1400" s="410">
        <v>0</v>
      </c>
      <c r="O1400" s="472" t="e">
        <f t="shared" si="110"/>
        <v>#DIV/0!</v>
      </c>
      <c r="P1400" s="410">
        <f t="shared" si="114"/>
        <v>0</v>
      </c>
      <c r="Q1400" s="410" t="e">
        <f t="shared" si="111"/>
        <v>#VALUE!</v>
      </c>
      <c r="R1400" s="410">
        <v>1</v>
      </c>
      <c r="S1400" s="410" t="str">
        <f t="shared" si="112"/>
        <v>Unclassified? Y/N Out of Order?</v>
      </c>
    </row>
    <row r="1401" spans="6:19" x14ac:dyDescent="0.2">
      <c r="F1401" s="410" t="b">
        <v>0</v>
      </c>
      <c r="G1401" s="416" t="b">
        <f t="shared" si="113"/>
        <v>1</v>
      </c>
      <c r="H1401" s="410" t="b">
        <v>0</v>
      </c>
      <c r="I1401" s="410" t="b">
        <v>0</v>
      </c>
      <c r="K1401" s="410" t="b">
        <v>0</v>
      </c>
      <c r="L1401" s="410">
        <v>0</v>
      </c>
      <c r="M1401" s="410" t="b">
        <v>0</v>
      </c>
      <c r="N1401" s="410">
        <v>0</v>
      </c>
      <c r="O1401" s="472" t="e">
        <f t="shared" si="110"/>
        <v>#DIV/0!</v>
      </c>
      <c r="P1401" s="410">
        <f t="shared" si="114"/>
        <v>0</v>
      </c>
      <c r="Q1401" s="410" t="e">
        <f t="shared" si="111"/>
        <v>#VALUE!</v>
      </c>
      <c r="R1401" s="410">
        <v>1</v>
      </c>
      <c r="S1401" s="410" t="str">
        <f t="shared" si="112"/>
        <v>Unclassified? Y/N Out of Order?</v>
      </c>
    </row>
    <row r="1402" spans="6:19" x14ac:dyDescent="0.2">
      <c r="F1402" s="410" t="b">
        <v>0</v>
      </c>
      <c r="G1402" s="416" t="b">
        <f t="shared" si="113"/>
        <v>1</v>
      </c>
      <c r="H1402" s="410" t="b">
        <v>0</v>
      </c>
      <c r="I1402" s="410" t="b">
        <v>0</v>
      </c>
      <c r="K1402" s="410" t="b">
        <v>0</v>
      </c>
      <c r="L1402" s="410">
        <v>0</v>
      </c>
      <c r="M1402" s="410" t="b">
        <v>0</v>
      </c>
      <c r="N1402" s="410">
        <v>0</v>
      </c>
      <c r="O1402" s="472" t="e">
        <f t="shared" si="110"/>
        <v>#DIV/0!</v>
      </c>
      <c r="P1402" s="410">
        <f t="shared" si="114"/>
        <v>0</v>
      </c>
      <c r="Q1402" s="410" t="e">
        <f t="shared" si="111"/>
        <v>#VALUE!</v>
      </c>
      <c r="R1402" s="410">
        <v>1</v>
      </c>
      <c r="S1402" s="410" t="str">
        <f t="shared" si="112"/>
        <v>Unclassified? Y/N Out of Order?</v>
      </c>
    </row>
    <row r="1403" spans="6:19" x14ac:dyDescent="0.2">
      <c r="F1403" s="410" t="b">
        <v>0</v>
      </c>
      <c r="G1403" s="416" t="b">
        <f t="shared" si="113"/>
        <v>1</v>
      </c>
      <c r="H1403" s="410" t="b">
        <v>0</v>
      </c>
      <c r="I1403" s="410" t="b">
        <v>0</v>
      </c>
      <c r="K1403" s="410" t="b">
        <v>0</v>
      </c>
      <c r="L1403" s="410">
        <v>0</v>
      </c>
      <c r="M1403" s="410" t="b">
        <v>0</v>
      </c>
      <c r="N1403" s="410">
        <v>0</v>
      </c>
      <c r="O1403" s="472" t="e">
        <f t="shared" si="110"/>
        <v>#DIV/0!</v>
      </c>
      <c r="P1403" s="410">
        <f t="shared" si="114"/>
        <v>0</v>
      </c>
      <c r="Q1403" s="410" t="e">
        <f t="shared" si="111"/>
        <v>#VALUE!</v>
      </c>
      <c r="R1403" s="410">
        <v>1</v>
      </c>
      <c r="S1403" s="410" t="str">
        <f t="shared" si="112"/>
        <v>Unclassified? Y/N Out of Order?</v>
      </c>
    </row>
    <row r="1404" spans="6:19" x14ac:dyDescent="0.2">
      <c r="F1404" s="410" t="b">
        <v>0</v>
      </c>
      <c r="G1404" s="416" t="b">
        <f t="shared" si="113"/>
        <v>1</v>
      </c>
      <c r="H1404" s="410" t="b">
        <v>0</v>
      </c>
      <c r="I1404" s="410" t="b">
        <v>0</v>
      </c>
      <c r="K1404" s="410" t="b">
        <v>0</v>
      </c>
      <c r="L1404" s="410">
        <v>0</v>
      </c>
      <c r="M1404" s="410" t="b">
        <v>0</v>
      </c>
      <c r="N1404" s="410">
        <v>0</v>
      </c>
      <c r="O1404" s="472" t="e">
        <f t="shared" si="110"/>
        <v>#DIV/0!</v>
      </c>
      <c r="P1404" s="410">
        <f t="shared" si="114"/>
        <v>0</v>
      </c>
      <c r="Q1404" s="410" t="e">
        <f t="shared" si="111"/>
        <v>#VALUE!</v>
      </c>
      <c r="R1404" s="410">
        <v>1</v>
      </c>
      <c r="S1404" s="410" t="str">
        <f t="shared" si="112"/>
        <v>Unclassified? Y/N Out of Order?</v>
      </c>
    </row>
    <row r="1405" spans="6:19" x14ac:dyDescent="0.2">
      <c r="F1405" s="410" t="b">
        <v>0</v>
      </c>
      <c r="G1405" s="416" t="b">
        <f t="shared" si="113"/>
        <v>1</v>
      </c>
      <c r="H1405" s="410" t="b">
        <v>0</v>
      </c>
      <c r="I1405" s="410" t="b">
        <v>0</v>
      </c>
      <c r="K1405" s="410" t="b">
        <v>0</v>
      </c>
      <c r="L1405" s="410">
        <v>0</v>
      </c>
      <c r="M1405" s="410" t="b">
        <v>0</v>
      </c>
      <c r="N1405" s="410">
        <v>0</v>
      </c>
      <c r="O1405" s="472" t="e">
        <f t="shared" si="110"/>
        <v>#DIV/0!</v>
      </c>
      <c r="P1405" s="410">
        <f t="shared" si="114"/>
        <v>0</v>
      </c>
      <c r="Q1405" s="410" t="e">
        <f t="shared" si="111"/>
        <v>#VALUE!</v>
      </c>
      <c r="R1405" s="410">
        <v>1</v>
      </c>
      <c r="S1405" s="410" t="str">
        <f t="shared" si="112"/>
        <v>Unclassified? Y/N Out of Order?</v>
      </c>
    </row>
    <row r="1406" spans="6:19" x14ac:dyDescent="0.2">
      <c r="F1406" s="410" t="b">
        <v>0</v>
      </c>
      <c r="G1406" s="416" t="b">
        <f t="shared" si="113"/>
        <v>1</v>
      </c>
      <c r="H1406" s="410" t="b">
        <v>0</v>
      </c>
      <c r="I1406" s="410" t="b">
        <v>0</v>
      </c>
      <c r="K1406" s="410" t="b">
        <v>0</v>
      </c>
      <c r="L1406" s="410">
        <v>0</v>
      </c>
      <c r="M1406" s="410" t="b">
        <v>0</v>
      </c>
      <c r="N1406" s="410">
        <v>0</v>
      </c>
      <c r="O1406" s="472" t="e">
        <f t="shared" si="110"/>
        <v>#DIV/0!</v>
      </c>
      <c r="P1406" s="410">
        <f t="shared" si="114"/>
        <v>0</v>
      </c>
      <c r="Q1406" s="410" t="e">
        <f t="shared" si="111"/>
        <v>#VALUE!</v>
      </c>
      <c r="R1406" s="410">
        <v>1</v>
      </c>
      <c r="S1406" s="410" t="str">
        <f t="shared" si="112"/>
        <v>Unclassified? Y/N Out of Order?</v>
      </c>
    </row>
    <row r="1407" spans="6:19" x14ac:dyDescent="0.2">
      <c r="F1407" s="410" t="b">
        <v>0</v>
      </c>
      <c r="G1407" s="416" t="b">
        <f t="shared" si="113"/>
        <v>1</v>
      </c>
      <c r="H1407" s="410" t="b">
        <v>0</v>
      </c>
      <c r="I1407" s="410" t="b">
        <v>0</v>
      </c>
      <c r="K1407" s="410" t="b">
        <v>0</v>
      </c>
      <c r="L1407" s="410">
        <v>0</v>
      </c>
      <c r="M1407" s="410" t="b">
        <v>0</v>
      </c>
      <c r="N1407" s="410">
        <v>0</v>
      </c>
      <c r="O1407" s="472" t="e">
        <f t="shared" si="110"/>
        <v>#DIV/0!</v>
      </c>
      <c r="P1407" s="410">
        <f t="shared" si="114"/>
        <v>0</v>
      </c>
      <c r="Q1407" s="410" t="e">
        <f t="shared" si="111"/>
        <v>#VALUE!</v>
      </c>
      <c r="R1407" s="410">
        <v>1</v>
      </c>
      <c r="S1407" s="410" t="str">
        <f t="shared" si="112"/>
        <v>Unclassified? Y/N Out of Order?</v>
      </c>
    </row>
    <row r="1408" spans="6:19" x14ac:dyDescent="0.2">
      <c r="F1408" s="410" t="b">
        <v>0</v>
      </c>
      <c r="G1408" s="416" t="b">
        <f t="shared" si="113"/>
        <v>1</v>
      </c>
      <c r="H1408" s="410" t="b">
        <v>0</v>
      </c>
      <c r="I1408" s="410" t="b">
        <v>0</v>
      </c>
      <c r="K1408" s="410" t="b">
        <v>0</v>
      </c>
      <c r="L1408" s="410">
        <v>0</v>
      </c>
      <c r="M1408" s="410" t="b">
        <v>0</v>
      </c>
      <c r="N1408" s="410">
        <v>0</v>
      </c>
      <c r="O1408" s="472" t="e">
        <f t="shared" si="110"/>
        <v>#DIV/0!</v>
      </c>
      <c r="P1408" s="410">
        <f t="shared" si="114"/>
        <v>0</v>
      </c>
      <c r="Q1408" s="410" t="e">
        <f t="shared" si="111"/>
        <v>#VALUE!</v>
      </c>
      <c r="R1408" s="410">
        <v>1</v>
      </c>
      <c r="S1408" s="410" t="str">
        <f t="shared" si="112"/>
        <v>Unclassified? Y/N Out of Order?</v>
      </c>
    </row>
    <row r="1409" spans="6:19" x14ac:dyDescent="0.2">
      <c r="F1409" s="410" t="b">
        <v>0</v>
      </c>
      <c r="G1409" s="416" t="b">
        <f t="shared" si="113"/>
        <v>1</v>
      </c>
      <c r="H1409" s="410" t="b">
        <v>0</v>
      </c>
      <c r="I1409" s="410" t="b">
        <v>0</v>
      </c>
      <c r="K1409" s="410" t="b">
        <v>0</v>
      </c>
      <c r="L1409" s="410">
        <v>0</v>
      </c>
      <c r="M1409" s="410" t="b">
        <v>0</v>
      </c>
      <c r="N1409" s="410">
        <v>0</v>
      </c>
      <c r="O1409" s="472" t="e">
        <f t="shared" si="110"/>
        <v>#DIV/0!</v>
      </c>
      <c r="P1409" s="410">
        <f t="shared" si="114"/>
        <v>0</v>
      </c>
      <c r="Q1409" s="410" t="e">
        <f t="shared" si="111"/>
        <v>#VALUE!</v>
      </c>
      <c r="R1409" s="410">
        <v>1</v>
      </c>
      <c r="S1409" s="410" t="str">
        <f t="shared" si="112"/>
        <v>Unclassified? Y/N Out of Order?</v>
      </c>
    </row>
    <row r="1410" spans="6:19" x14ac:dyDescent="0.2">
      <c r="F1410" s="410" t="b">
        <v>0</v>
      </c>
      <c r="G1410" s="416" t="b">
        <f t="shared" si="113"/>
        <v>1</v>
      </c>
      <c r="H1410" s="410" t="b">
        <v>0</v>
      </c>
      <c r="I1410" s="410" t="b">
        <v>0</v>
      </c>
      <c r="K1410" s="410" t="b">
        <v>0</v>
      </c>
      <c r="L1410" s="410">
        <v>0</v>
      </c>
      <c r="M1410" s="410" t="b">
        <v>0</v>
      </c>
      <c r="N1410" s="410">
        <v>0</v>
      </c>
      <c r="O1410" s="472" t="e">
        <f t="shared" si="110"/>
        <v>#DIV/0!</v>
      </c>
      <c r="P1410" s="410">
        <f t="shared" si="114"/>
        <v>0</v>
      </c>
      <c r="Q1410" s="410" t="e">
        <f t="shared" si="111"/>
        <v>#VALUE!</v>
      </c>
      <c r="R1410" s="410">
        <v>1</v>
      </c>
      <c r="S1410" s="410" t="str">
        <f t="shared" si="112"/>
        <v>Unclassified? Y/N Out of Order?</v>
      </c>
    </row>
    <row r="1411" spans="6:19" x14ac:dyDescent="0.2">
      <c r="F1411" s="410" t="b">
        <v>0</v>
      </c>
      <c r="G1411" s="416" t="b">
        <f t="shared" si="113"/>
        <v>1</v>
      </c>
      <c r="H1411" s="410" t="b">
        <v>0</v>
      </c>
      <c r="I1411" s="410" t="b">
        <v>0</v>
      </c>
      <c r="K1411" s="410" t="b">
        <v>0</v>
      </c>
      <c r="L1411" s="410">
        <v>0</v>
      </c>
      <c r="M1411" s="410" t="b">
        <v>0</v>
      </c>
      <c r="N1411" s="410">
        <v>0</v>
      </c>
      <c r="O1411" s="472" t="e">
        <f t="shared" si="110"/>
        <v>#DIV/0!</v>
      </c>
      <c r="P1411" s="410">
        <f t="shared" si="114"/>
        <v>0</v>
      </c>
      <c r="Q1411" s="410" t="e">
        <f t="shared" si="111"/>
        <v>#VALUE!</v>
      </c>
      <c r="R1411" s="410">
        <v>1</v>
      </c>
      <c r="S1411" s="410" t="str">
        <f t="shared" si="112"/>
        <v>Unclassified? Y/N Out of Order?</v>
      </c>
    </row>
    <row r="1412" spans="6:19" x14ac:dyDescent="0.2">
      <c r="F1412" s="410" t="b">
        <v>0</v>
      </c>
      <c r="G1412" s="416" t="b">
        <f t="shared" si="113"/>
        <v>1</v>
      </c>
      <c r="H1412" s="410" t="b">
        <v>0</v>
      </c>
      <c r="I1412" s="410" t="b">
        <v>0</v>
      </c>
      <c r="K1412" s="410" t="b">
        <v>0</v>
      </c>
      <c r="L1412" s="410">
        <v>0</v>
      </c>
      <c r="M1412" s="410" t="b">
        <v>0</v>
      </c>
      <c r="N1412" s="410">
        <v>0</v>
      </c>
      <c r="O1412" s="472" t="e">
        <f t="shared" si="110"/>
        <v>#DIV/0!</v>
      </c>
      <c r="P1412" s="410">
        <f t="shared" si="114"/>
        <v>0</v>
      </c>
      <c r="Q1412" s="410" t="e">
        <f t="shared" si="111"/>
        <v>#VALUE!</v>
      </c>
      <c r="R1412" s="410">
        <v>1</v>
      </c>
      <c r="S1412" s="410" t="str">
        <f t="shared" si="112"/>
        <v>Unclassified? Y/N Out of Order?</v>
      </c>
    </row>
    <row r="1413" spans="6:19" x14ac:dyDescent="0.2">
      <c r="F1413" s="410" t="b">
        <v>0</v>
      </c>
      <c r="G1413" s="416" t="b">
        <f t="shared" si="113"/>
        <v>1</v>
      </c>
      <c r="H1413" s="410" t="b">
        <v>0</v>
      </c>
      <c r="I1413" s="410" t="b">
        <v>0</v>
      </c>
      <c r="K1413" s="410" t="b">
        <v>0</v>
      </c>
      <c r="L1413" s="410">
        <v>0</v>
      </c>
      <c r="M1413" s="410" t="b">
        <v>0</v>
      </c>
      <c r="N1413" s="410">
        <v>0</v>
      </c>
      <c r="O1413" s="472" t="e">
        <f t="shared" si="110"/>
        <v>#DIV/0!</v>
      </c>
      <c r="P1413" s="410">
        <f t="shared" si="114"/>
        <v>0</v>
      </c>
      <c r="Q1413" s="410" t="e">
        <f t="shared" si="111"/>
        <v>#VALUE!</v>
      </c>
      <c r="R1413" s="410">
        <v>1</v>
      </c>
      <c r="S1413" s="410" t="str">
        <f t="shared" si="112"/>
        <v>Unclassified? Y/N Out of Order?</v>
      </c>
    </row>
    <row r="1414" spans="6:19" x14ac:dyDescent="0.2">
      <c r="F1414" s="410" t="b">
        <v>0</v>
      </c>
      <c r="G1414" s="416" t="b">
        <f t="shared" si="113"/>
        <v>1</v>
      </c>
      <c r="H1414" s="410" t="b">
        <v>0</v>
      </c>
      <c r="I1414" s="410" t="b">
        <v>0</v>
      </c>
      <c r="K1414" s="410" t="b">
        <v>0</v>
      </c>
      <c r="L1414" s="410">
        <v>0</v>
      </c>
      <c r="M1414" s="410" t="b">
        <v>0</v>
      </c>
      <c r="N1414" s="410">
        <v>0</v>
      </c>
      <c r="O1414" s="472" t="e">
        <f t="shared" si="110"/>
        <v>#DIV/0!</v>
      </c>
      <c r="P1414" s="410">
        <f t="shared" si="114"/>
        <v>0</v>
      </c>
      <c r="Q1414" s="410" t="e">
        <f t="shared" si="111"/>
        <v>#VALUE!</v>
      </c>
      <c r="R1414" s="410">
        <v>1</v>
      </c>
      <c r="S1414" s="410" t="str">
        <f t="shared" si="112"/>
        <v>Unclassified? Y/N Out of Order?</v>
      </c>
    </row>
    <row r="1415" spans="6:19" x14ac:dyDescent="0.2">
      <c r="F1415" s="410" t="b">
        <v>0</v>
      </c>
      <c r="G1415" s="416" t="b">
        <f t="shared" si="113"/>
        <v>1</v>
      </c>
      <c r="H1415" s="410" t="b">
        <v>0</v>
      </c>
      <c r="I1415" s="410" t="b">
        <v>0</v>
      </c>
      <c r="K1415" s="410" t="b">
        <v>0</v>
      </c>
      <c r="L1415" s="410">
        <v>0</v>
      </c>
      <c r="M1415" s="410" t="b">
        <v>0</v>
      </c>
      <c r="N1415" s="410">
        <v>0</v>
      </c>
      <c r="O1415" s="472" t="e">
        <f t="shared" si="110"/>
        <v>#DIV/0!</v>
      </c>
      <c r="P1415" s="410">
        <f t="shared" si="114"/>
        <v>0</v>
      </c>
      <c r="Q1415" s="410" t="e">
        <f t="shared" si="111"/>
        <v>#VALUE!</v>
      </c>
      <c r="R1415" s="410">
        <v>1</v>
      </c>
      <c r="S1415" s="410" t="str">
        <f t="shared" si="112"/>
        <v>Unclassified? Y/N Out of Order?</v>
      </c>
    </row>
    <row r="1416" spans="6:19" x14ac:dyDescent="0.2">
      <c r="F1416" s="410" t="b">
        <v>0</v>
      </c>
      <c r="G1416" s="416" t="b">
        <f t="shared" si="113"/>
        <v>1</v>
      </c>
      <c r="H1416" s="410" t="b">
        <v>0</v>
      </c>
      <c r="I1416" s="410" t="b">
        <v>0</v>
      </c>
      <c r="K1416" s="410" t="b">
        <v>0</v>
      </c>
      <c r="L1416" s="410">
        <v>0</v>
      </c>
      <c r="M1416" s="410" t="b">
        <v>0</v>
      </c>
      <c r="N1416" s="410">
        <v>0</v>
      </c>
      <c r="O1416" s="472" t="e">
        <f t="shared" si="110"/>
        <v>#DIV/0!</v>
      </c>
      <c r="P1416" s="410">
        <f t="shared" si="114"/>
        <v>0</v>
      </c>
      <c r="Q1416" s="410" t="e">
        <f t="shared" si="111"/>
        <v>#VALUE!</v>
      </c>
      <c r="R1416" s="410">
        <v>1</v>
      </c>
      <c r="S1416" s="410" t="str">
        <f t="shared" si="112"/>
        <v>Unclassified? Y/N Out of Order?</v>
      </c>
    </row>
    <row r="1417" spans="6:19" x14ac:dyDescent="0.2">
      <c r="F1417" s="410" t="b">
        <v>0</v>
      </c>
      <c r="G1417" s="416" t="b">
        <f t="shared" si="113"/>
        <v>1</v>
      </c>
      <c r="H1417" s="410" t="b">
        <v>0</v>
      </c>
      <c r="I1417" s="410" t="b">
        <v>0</v>
      </c>
      <c r="K1417" s="410" t="b">
        <v>0</v>
      </c>
      <c r="L1417" s="410">
        <v>0</v>
      </c>
      <c r="M1417" s="410" t="b">
        <v>0</v>
      </c>
      <c r="N1417" s="410">
        <v>0</v>
      </c>
      <c r="O1417" s="472" t="e">
        <f t="shared" si="110"/>
        <v>#DIV/0!</v>
      </c>
      <c r="P1417" s="410">
        <f t="shared" si="114"/>
        <v>0</v>
      </c>
      <c r="Q1417" s="410" t="e">
        <f t="shared" si="111"/>
        <v>#VALUE!</v>
      </c>
      <c r="R1417" s="410">
        <v>1</v>
      </c>
      <c r="S1417" s="410" t="str">
        <f t="shared" si="112"/>
        <v>Unclassified? Y/N Out of Order?</v>
      </c>
    </row>
    <row r="1418" spans="6:19" x14ac:dyDescent="0.2">
      <c r="F1418" s="410" t="b">
        <v>0</v>
      </c>
      <c r="G1418" s="416" t="b">
        <f t="shared" si="113"/>
        <v>1</v>
      </c>
      <c r="H1418" s="410" t="b">
        <v>0</v>
      </c>
      <c r="I1418" s="410" t="b">
        <v>0</v>
      </c>
      <c r="K1418" s="410" t="b">
        <v>0</v>
      </c>
      <c r="L1418" s="410">
        <v>0</v>
      </c>
      <c r="M1418" s="410" t="b">
        <v>0</v>
      </c>
      <c r="N1418" s="410">
        <v>0</v>
      </c>
      <c r="O1418" s="472" t="e">
        <f t="shared" ref="O1418:O1481" si="115">SUM(IF(I1418 = 1, 1, 0) * J1418, IF(K1418 = 1, 1, 0) * L1418, IF(M1418 = 1, 1, 0) * N1418) / P1418</f>
        <v>#DIV/0!</v>
      </c>
      <c r="P1418" s="410">
        <f t="shared" si="114"/>
        <v>0</v>
      </c>
      <c r="Q1418" s="410" t="e">
        <f t="shared" ref="Q1418:Q1481" si="116">SUM(IF(I1418 = 1, 1, 0) * J1418, IF(K1418 = 1, 1, 0) * L1418, IF(M1418 = 1, 1, 0) * N1418) + " / " + P1418</f>
        <v>#VALUE!</v>
      </c>
      <c r="R1418" s="410">
        <v>1</v>
      </c>
      <c r="S1418" s="410" t="str">
        <f t="shared" ref="S1418:S1481" si="117">IF(AND(G1418= 1, H1418 = 0, I1418= 0, K1418= 0, M1418= 0), "1. Not Yet Tested", IF(AND(G1418= 0, H1418 = 1, I1418= 0, K1418= 0, M1418= 0), "2. Ready for Testing", IF(AND(G1418= 0, H1418 = 1, I1418= 1, K1418= 0, M1418= 0), "3. Test/Task Complete", IF(AND(G1418= 0, H1418 = 1, I1418= 1, K1418= 1, M1418= 0), "4. Sheet Complete &amp; Uploaded to Svr.", IF(AND(G1418= 0, H1418 = 1, I1418= 1, K1418= 1, M1418= 1), "5. Sheet Ready for Report", "Unclassified? Y/N Out of Order?")))))</f>
        <v>Unclassified? Y/N Out of Order?</v>
      </c>
    </row>
    <row r="1419" spans="6:19" x14ac:dyDescent="0.2">
      <c r="F1419" s="410" t="b">
        <v>0</v>
      </c>
      <c r="G1419" s="416" t="b">
        <f t="shared" ref="G1419:G1482" si="118">NOT(H1419)</f>
        <v>1</v>
      </c>
      <c r="H1419" s="410" t="b">
        <v>0</v>
      </c>
      <c r="I1419" s="410" t="b">
        <v>0</v>
      </c>
      <c r="K1419" s="410" t="b">
        <v>0</v>
      </c>
      <c r="L1419" s="410">
        <v>0</v>
      </c>
      <c r="M1419" s="410" t="b">
        <v>0</v>
      </c>
      <c r="N1419" s="410">
        <v>0</v>
      </c>
      <c r="O1419" s="472" t="e">
        <f t="shared" si="115"/>
        <v>#DIV/0!</v>
      </c>
      <c r="P1419" s="410">
        <f t="shared" si="114"/>
        <v>0</v>
      </c>
      <c r="Q1419" s="410" t="e">
        <f t="shared" si="116"/>
        <v>#VALUE!</v>
      </c>
      <c r="R1419" s="410">
        <v>1</v>
      </c>
      <c r="S1419" s="410" t="str">
        <f t="shared" si="117"/>
        <v>Unclassified? Y/N Out of Order?</v>
      </c>
    </row>
    <row r="1420" spans="6:19" x14ac:dyDescent="0.2">
      <c r="F1420" s="410" t="b">
        <v>0</v>
      </c>
      <c r="G1420" s="416" t="b">
        <f t="shared" si="118"/>
        <v>1</v>
      </c>
      <c r="H1420" s="410" t="b">
        <v>0</v>
      </c>
      <c r="I1420" s="410" t="b">
        <v>0</v>
      </c>
      <c r="K1420" s="410" t="b">
        <v>0</v>
      </c>
      <c r="L1420" s="410">
        <v>0</v>
      </c>
      <c r="M1420" s="410" t="b">
        <v>0</v>
      </c>
      <c r="N1420" s="410">
        <v>0</v>
      </c>
      <c r="O1420" s="472" t="e">
        <f t="shared" si="115"/>
        <v>#DIV/0!</v>
      </c>
      <c r="P1420" s="410">
        <f t="shared" si="114"/>
        <v>0</v>
      </c>
      <c r="Q1420" s="410" t="e">
        <f t="shared" si="116"/>
        <v>#VALUE!</v>
      </c>
      <c r="R1420" s="410">
        <v>1</v>
      </c>
      <c r="S1420" s="410" t="str">
        <f t="shared" si="117"/>
        <v>Unclassified? Y/N Out of Order?</v>
      </c>
    </row>
    <row r="1421" spans="6:19" x14ac:dyDescent="0.2">
      <c r="F1421" s="410" t="b">
        <v>0</v>
      </c>
      <c r="G1421" s="416" t="b">
        <f t="shared" si="118"/>
        <v>1</v>
      </c>
      <c r="H1421" s="410" t="b">
        <v>0</v>
      </c>
      <c r="I1421" s="410" t="b">
        <v>0</v>
      </c>
      <c r="K1421" s="410" t="b">
        <v>0</v>
      </c>
      <c r="L1421" s="410">
        <v>0</v>
      </c>
      <c r="M1421" s="410" t="b">
        <v>0</v>
      </c>
      <c r="N1421" s="410">
        <v>0</v>
      </c>
      <c r="O1421" s="472" t="e">
        <f t="shared" si="115"/>
        <v>#DIV/0!</v>
      </c>
      <c r="P1421" s="410">
        <f t="shared" ref="P1421:P1484" si="119">SUM(J1421, L1421, N1421)</f>
        <v>0</v>
      </c>
      <c r="Q1421" s="410" t="e">
        <f t="shared" si="116"/>
        <v>#VALUE!</v>
      </c>
      <c r="R1421" s="410">
        <v>1</v>
      </c>
      <c r="S1421" s="410" t="str">
        <f t="shared" si="117"/>
        <v>Unclassified? Y/N Out of Order?</v>
      </c>
    </row>
    <row r="1422" spans="6:19" x14ac:dyDescent="0.2">
      <c r="F1422" s="410" t="b">
        <v>0</v>
      </c>
      <c r="G1422" s="416" t="b">
        <f t="shared" si="118"/>
        <v>1</v>
      </c>
      <c r="H1422" s="410" t="b">
        <v>0</v>
      </c>
      <c r="I1422" s="410" t="b">
        <v>0</v>
      </c>
      <c r="K1422" s="410" t="b">
        <v>0</v>
      </c>
      <c r="L1422" s="410">
        <v>0</v>
      </c>
      <c r="M1422" s="410" t="b">
        <v>0</v>
      </c>
      <c r="N1422" s="410">
        <v>0</v>
      </c>
      <c r="O1422" s="472" t="e">
        <f t="shared" si="115"/>
        <v>#DIV/0!</v>
      </c>
      <c r="P1422" s="410">
        <f t="shared" si="119"/>
        <v>0</v>
      </c>
      <c r="Q1422" s="410" t="e">
        <f t="shared" si="116"/>
        <v>#VALUE!</v>
      </c>
      <c r="R1422" s="410">
        <v>1</v>
      </c>
      <c r="S1422" s="410" t="str">
        <f t="shared" si="117"/>
        <v>Unclassified? Y/N Out of Order?</v>
      </c>
    </row>
    <row r="1423" spans="6:19" x14ac:dyDescent="0.2">
      <c r="F1423" s="410" t="b">
        <v>0</v>
      </c>
      <c r="G1423" s="416" t="b">
        <f t="shared" si="118"/>
        <v>1</v>
      </c>
      <c r="H1423" s="410" t="b">
        <v>0</v>
      </c>
      <c r="I1423" s="410" t="b">
        <v>0</v>
      </c>
      <c r="K1423" s="410" t="b">
        <v>0</v>
      </c>
      <c r="L1423" s="410">
        <v>0</v>
      </c>
      <c r="M1423" s="410" t="b">
        <v>0</v>
      </c>
      <c r="N1423" s="410">
        <v>0</v>
      </c>
      <c r="O1423" s="472" t="e">
        <f t="shared" si="115"/>
        <v>#DIV/0!</v>
      </c>
      <c r="P1423" s="410">
        <f t="shared" si="119"/>
        <v>0</v>
      </c>
      <c r="Q1423" s="410" t="e">
        <f t="shared" si="116"/>
        <v>#VALUE!</v>
      </c>
      <c r="R1423" s="410">
        <v>1</v>
      </c>
      <c r="S1423" s="410" t="str">
        <f t="shared" si="117"/>
        <v>Unclassified? Y/N Out of Order?</v>
      </c>
    </row>
    <row r="1424" spans="6:19" x14ac:dyDescent="0.2">
      <c r="F1424" s="410" t="b">
        <v>0</v>
      </c>
      <c r="G1424" s="416" t="b">
        <f t="shared" si="118"/>
        <v>1</v>
      </c>
      <c r="H1424" s="410" t="b">
        <v>0</v>
      </c>
      <c r="I1424" s="410" t="b">
        <v>0</v>
      </c>
      <c r="K1424" s="410" t="b">
        <v>0</v>
      </c>
      <c r="L1424" s="410">
        <v>0</v>
      </c>
      <c r="M1424" s="410" t="b">
        <v>0</v>
      </c>
      <c r="N1424" s="410">
        <v>0</v>
      </c>
      <c r="O1424" s="472" t="e">
        <f t="shared" si="115"/>
        <v>#DIV/0!</v>
      </c>
      <c r="P1424" s="410">
        <f t="shared" si="119"/>
        <v>0</v>
      </c>
      <c r="Q1424" s="410" t="e">
        <f t="shared" si="116"/>
        <v>#VALUE!</v>
      </c>
      <c r="R1424" s="410">
        <v>1</v>
      </c>
      <c r="S1424" s="410" t="str">
        <f t="shared" si="117"/>
        <v>Unclassified? Y/N Out of Order?</v>
      </c>
    </row>
    <row r="1425" spans="6:19" x14ac:dyDescent="0.2">
      <c r="F1425" s="410" t="b">
        <v>0</v>
      </c>
      <c r="G1425" s="416" t="b">
        <f t="shared" si="118"/>
        <v>1</v>
      </c>
      <c r="H1425" s="410" t="b">
        <v>0</v>
      </c>
      <c r="I1425" s="410" t="b">
        <v>0</v>
      </c>
      <c r="K1425" s="410" t="b">
        <v>0</v>
      </c>
      <c r="L1425" s="410">
        <v>0</v>
      </c>
      <c r="M1425" s="410" t="b">
        <v>0</v>
      </c>
      <c r="N1425" s="410">
        <v>0</v>
      </c>
      <c r="O1425" s="472" t="e">
        <f t="shared" si="115"/>
        <v>#DIV/0!</v>
      </c>
      <c r="P1425" s="410">
        <f t="shared" si="119"/>
        <v>0</v>
      </c>
      <c r="Q1425" s="410" t="e">
        <f t="shared" si="116"/>
        <v>#VALUE!</v>
      </c>
      <c r="R1425" s="410">
        <v>1</v>
      </c>
      <c r="S1425" s="410" t="str">
        <f t="shared" si="117"/>
        <v>Unclassified? Y/N Out of Order?</v>
      </c>
    </row>
    <row r="1426" spans="6:19" x14ac:dyDescent="0.2">
      <c r="F1426" s="410" t="b">
        <v>0</v>
      </c>
      <c r="G1426" s="416" t="b">
        <f t="shared" si="118"/>
        <v>1</v>
      </c>
      <c r="H1426" s="410" t="b">
        <v>0</v>
      </c>
      <c r="I1426" s="410" t="b">
        <v>0</v>
      </c>
      <c r="K1426" s="410" t="b">
        <v>0</v>
      </c>
      <c r="L1426" s="410">
        <v>0</v>
      </c>
      <c r="M1426" s="410" t="b">
        <v>0</v>
      </c>
      <c r="N1426" s="410">
        <v>0</v>
      </c>
      <c r="O1426" s="472" t="e">
        <f t="shared" si="115"/>
        <v>#DIV/0!</v>
      </c>
      <c r="P1426" s="410">
        <f t="shared" si="119"/>
        <v>0</v>
      </c>
      <c r="Q1426" s="410" t="e">
        <f t="shared" si="116"/>
        <v>#VALUE!</v>
      </c>
      <c r="R1426" s="410">
        <v>1</v>
      </c>
      <c r="S1426" s="410" t="str">
        <f t="shared" si="117"/>
        <v>Unclassified? Y/N Out of Order?</v>
      </c>
    </row>
    <row r="1427" spans="6:19" x14ac:dyDescent="0.2">
      <c r="F1427" s="410" t="b">
        <v>0</v>
      </c>
      <c r="G1427" s="416" t="b">
        <f t="shared" si="118"/>
        <v>1</v>
      </c>
      <c r="H1427" s="410" t="b">
        <v>0</v>
      </c>
      <c r="I1427" s="410" t="b">
        <v>0</v>
      </c>
      <c r="K1427" s="410" t="b">
        <v>0</v>
      </c>
      <c r="L1427" s="410">
        <v>0</v>
      </c>
      <c r="M1427" s="410" t="b">
        <v>0</v>
      </c>
      <c r="N1427" s="410">
        <v>0</v>
      </c>
      <c r="O1427" s="472" t="e">
        <f t="shared" si="115"/>
        <v>#DIV/0!</v>
      </c>
      <c r="P1427" s="410">
        <f t="shared" si="119"/>
        <v>0</v>
      </c>
      <c r="Q1427" s="410" t="e">
        <f t="shared" si="116"/>
        <v>#VALUE!</v>
      </c>
      <c r="R1427" s="410">
        <v>1</v>
      </c>
      <c r="S1427" s="410" t="str">
        <f t="shared" si="117"/>
        <v>Unclassified? Y/N Out of Order?</v>
      </c>
    </row>
    <row r="1428" spans="6:19" x14ac:dyDescent="0.2">
      <c r="F1428" s="410" t="b">
        <v>0</v>
      </c>
      <c r="G1428" s="416" t="b">
        <f t="shared" si="118"/>
        <v>1</v>
      </c>
      <c r="H1428" s="410" t="b">
        <v>0</v>
      </c>
      <c r="I1428" s="410" t="b">
        <v>0</v>
      </c>
      <c r="K1428" s="410" t="b">
        <v>0</v>
      </c>
      <c r="L1428" s="410">
        <v>0</v>
      </c>
      <c r="M1428" s="410" t="b">
        <v>0</v>
      </c>
      <c r="N1428" s="410">
        <v>0</v>
      </c>
      <c r="O1428" s="472" t="e">
        <f t="shared" si="115"/>
        <v>#DIV/0!</v>
      </c>
      <c r="P1428" s="410">
        <f t="shared" si="119"/>
        <v>0</v>
      </c>
      <c r="Q1428" s="410" t="e">
        <f t="shared" si="116"/>
        <v>#VALUE!</v>
      </c>
      <c r="R1428" s="410">
        <v>1</v>
      </c>
      <c r="S1428" s="410" t="str">
        <f t="shared" si="117"/>
        <v>Unclassified? Y/N Out of Order?</v>
      </c>
    </row>
    <row r="1429" spans="6:19" x14ac:dyDescent="0.2">
      <c r="F1429" s="410" t="b">
        <v>0</v>
      </c>
      <c r="G1429" s="416" t="b">
        <f t="shared" si="118"/>
        <v>1</v>
      </c>
      <c r="H1429" s="410" t="b">
        <v>0</v>
      </c>
      <c r="I1429" s="410" t="b">
        <v>0</v>
      </c>
      <c r="K1429" s="410" t="b">
        <v>0</v>
      </c>
      <c r="L1429" s="410">
        <v>0</v>
      </c>
      <c r="M1429" s="410" t="b">
        <v>0</v>
      </c>
      <c r="N1429" s="410">
        <v>0</v>
      </c>
      <c r="O1429" s="472" t="e">
        <f t="shared" si="115"/>
        <v>#DIV/0!</v>
      </c>
      <c r="P1429" s="410">
        <f t="shared" si="119"/>
        <v>0</v>
      </c>
      <c r="Q1429" s="410" t="e">
        <f t="shared" si="116"/>
        <v>#VALUE!</v>
      </c>
      <c r="R1429" s="410">
        <v>1</v>
      </c>
      <c r="S1429" s="410" t="str">
        <f t="shared" si="117"/>
        <v>Unclassified? Y/N Out of Order?</v>
      </c>
    </row>
    <row r="1430" spans="6:19" x14ac:dyDescent="0.2">
      <c r="F1430" s="410" t="b">
        <v>0</v>
      </c>
      <c r="G1430" s="416" t="b">
        <f t="shared" si="118"/>
        <v>1</v>
      </c>
      <c r="H1430" s="410" t="b">
        <v>0</v>
      </c>
      <c r="I1430" s="410" t="b">
        <v>0</v>
      </c>
      <c r="K1430" s="410" t="b">
        <v>0</v>
      </c>
      <c r="L1430" s="410">
        <v>0</v>
      </c>
      <c r="M1430" s="410" t="b">
        <v>0</v>
      </c>
      <c r="N1430" s="410">
        <v>0</v>
      </c>
      <c r="O1430" s="472" t="e">
        <f t="shared" si="115"/>
        <v>#DIV/0!</v>
      </c>
      <c r="P1430" s="410">
        <f t="shared" si="119"/>
        <v>0</v>
      </c>
      <c r="Q1430" s="410" t="e">
        <f t="shared" si="116"/>
        <v>#VALUE!</v>
      </c>
      <c r="R1430" s="410">
        <v>1</v>
      </c>
      <c r="S1430" s="410" t="str">
        <f t="shared" si="117"/>
        <v>Unclassified? Y/N Out of Order?</v>
      </c>
    </row>
    <row r="1431" spans="6:19" x14ac:dyDescent="0.2">
      <c r="F1431" s="410" t="b">
        <v>0</v>
      </c>
      <c r="G1431" s="416" t="b">
        <f t="shared" si="118"/>
        <v>1</v>
      </c>
      <c r="H1431" s="410" t="b">
        <v>0</v>
      </c>
      <c r="I1431" s="410" t="b">
        <v>0</v>
      </c>
      <c r="K1431" s="410" t="b">
        <v>0</v>
      </c>
      <c r="L1431" s="410">
        <v>0</v>
      </c>
      <c r="M1431" s="410" t="b">
        <v>0</v>
      </c>
      <c r="N1431" s="410">
        <v>0</v>
      </c>
      <c r="O1431" s="472" t="e">
        <f t="shared" si="115"/>
        <v>#DIV/0!</v>
      </c>
      <c r="P1431" s="410">
        <f t="shared" si="119"/>
        <v>0</v>
      </c>
      <c r="Q1431" s="410" t="e">
        <f t="shared" si="116"/>
        <v>#VALUE!</v>
      </c>
      <c r="R1431" s="410">
        <v>1</v>
      </c>
      <c r="S1431" s="410" t="str">
        <f t="shared" si="117"/>
        <v>Unclassified? Y/N Out of Order?</v>
      </c>
    </row>
    <row r="1432" spans="6:19" x14ac:dyDescent="0.2">
      <c r="F1432" s="410" t="b">
        <v>0</v>
      </c>
      <c r="G1432" s="416" t="b">
        <f t="shared" si="118"/>
        <v>1</v>
      </c>
      <c r="H1432" s="410" t="b">
        <v>0</v>
      </c>
      <c r="I1432" s="410" t="b">
        <v>0</v>
      </c>
      <c r="K1432" s="410" t="b">
        <v>0</v>
      </c>
      <c r="L1432" s="410">
        <v>0</v>
      </c>
      <c r="M1432" s="410" t="b">
        <v>0</v>
      </c>
      <c r="N1432" s="410">
        <v>0</v>
      </c>
      <c r="O1432" s="472" t="e">
        <f t="shared" si="115"/>
        <v>#DIV/0!</v>
      </c>
      <c r="P1432" s="410">
        <f t="shared" si="119"/>
        <v>0</v>
      </c>
      <c r="Q1432" s="410" t="e">
        <f t="shared" si="116"/>
        <v>#VALUE!</v>
      </c>
      <c r="R1432" s="410">
        <v>1</v>
      </c>
      <c r="S1432" s="410" t="str">
        <f t="shared" si="117"/>
        <v>Unclassified? Y/N Out of Order?</v>
      </c>
    </row>
    <row r="1433" spans="6:19" x14ac:dyDescent="0.2">
      <c r="F1433" s="410" t="b">
        <v>0</v>
      </c>
      <c r="G1433" s="416" t="b">
        <f t="shared" si="118"/>
        <v>1</v>
      </c>
      <c r="H1433" s="410" t="b">
        <v>0</v>
      </c>
      <c r="I1433" s="410" t="b">
        <v>0</v>
      </c>
      <c r="K1433" s="410" t="b">
        <v>0</v>
      </c>
      <c r="L1433" s="410">
        <v>0</v>
      </c>
      <c r="M1433" s="410" t="b">
        <v>0</v>
      </c>
      <c r="N1433" s="410">
        <v>0</v>
      </c>
      <c r="O1433" s="472" t="e">
        <f t="shared" si="115"/>
        <v>#DIV/0!</v>
      </c>
      <c r="P1433" s="410">
        <f t="shared" si="119"/>
        <v>0</v>
      </c>
      <c r="Q1433" s="410" t="e">
        <f t="shared" si="116"/>
        <v>#VALUE!</v>
      </c>
      <c r="R1433" s="410">
        <v>1</v>
      </c>
      <c r="S1433" s="410" t="str">
        <f t="shared" si="117"/>
        <v>Unclassified? Y/N Out of Order?</v>
      </c>
    </row>
    <row r="1434" spans="6:19" x14ac:dyDescent="0.2">
      <c r="F1434" s="410" t="b">
        <v>0</v>
      </c>
      <c r="G1434" s="416" t="b">
        <f t="shared" si="118"/>
        <v>1</v>
      </c>
      <c r="H1434" s="410" t="b">
        <v>0</v>
      </c>
      <c r="I1434" s="410" t="b">
        <v>0</v>
      </c>
      <c r="K1434" s="410" t="b">
        <v>0</v>
      </c>
      <c r="L1434" s="410">
        <v>0</v>
      </c>
      <c r="M1434" s="410" t="b">
        <v>0</v>
      </c>
      <c r="N1434" s="410">
        <v>0</v>
      </c>
      <c r="O1434" s="472" t="e">
        <f t="shared" si="115"/>
        <v>#DIV/0!</v>
      </c>
      <c r="P1434" s="410">
        <f t="shared" si="119"/>
        <v>0</v>
      </c>
      <c r="Q1434" s="410" t="e">
        <f t="shared" si="116"/>
        <v>#VALUE!</v>
      </c>
      <c r="R1434" s="410">
        <v>1</v>
      </c>
      <c r="S1434" s="410" t="str">
        <f t="shared" si="117"/>
        <v>Unclassified? Y/N Out of Order?</v>
      </c>
    </row>
    <row r="1435" spans="6:19" x14ac:dyDescent="0.2">
      <c r="F1435" s="410" t="b">
        <v>0</v>
      </c>
      <c r="G1435" s="416" t="b">
        <f t="shared" si="118"/>
        <v>1</v>
      </c>
      <c r="H1435" s="410" t="b">
        <v>0</v>
      </c>
      <c r="I1435" s="410" t="b">
        <v>0</v>
      </c>
      <c r="K1435" s="410" t="b">
        <v>0</v>
      </c>
      <c r="L1435" s="410">
        <v>0</v>
      </c>
      <c r="M1435" s="410" t="b">
        <v>0</v>
      </c>
      <c r="N1435" s="410">
        <v>0</v>
      </c>
      <c r="O1435" s="472" t="e">
        <f t="shared" si="115"/>
        <v>#DIV/0!</v>
      </c>
      <c r="P1435" s="410">
        <f t="shared" si="119"/>
        <v>0</v>
      </c>
      <c r="Q1435" s="410" t="e">
        <f t="shared" si="116"/>
        <v>#VALUE!</v>
      </c>
      <c r="R1435" s="410">
        <v>1</v>
      </c>
      <c r="S1435" s="410" t="str">
        <f t="shared" si="117"/>
        <v>Unclassified? Y/N Out of Order?</v>
      </c>
    </row>
    <row r="1436" spans="6:19" x14ac:dyDescent="0.2">
      <c r="F1436" s="410" t="b">
        <v>0</v>
      </c>
      <c r="G1436" s="416" t="b">
        <f t="shared" si="118"/>
        <v>1</v>
      </c>
      <c r="H1436" s="410" t="b">
        <v>0</v>
      </c>
      <c r="I1436" s="410" t="b">
        <v>0</v>
      </c>
      <c r="K1436" s="410" t="b">
        <v>0</v>
      </c>
      <c r="L1436" s="410">
        <v>0</v>
      </c>
      <c r="M1436" s="410" t="b">
        <v>0</v>
      </c>
      <c r="N1436" s="410">
        <v>0</v>
      </c>
      <c r="O1436" s="472" t="e">
        <f t="shared" si="115"/>
        <v>#DIV/0!</v>
      </c>
      <c r="P1436" s="410">
        <f t="shared" si="119"/>
        <v>0</v>
      </c>
      <c r="Q1436" s="410" t="e">
        <f t="shared" si="116"/>
        <v>#VALUE!</v>
      </c>
      <c r="R1436" s="410">
        <v>1</v>
      </c>
      <c r="S1436" s="410" t="str">
        <f t="shared" si="117"/>
        <v>Unclassified? Y/N Out of Order?</v>
      </c>
    </row>
    <row r="1437" spans="6:19" x14ac:dyDescent="0.2">
      <c r="F1437" s="410" t="b">
        <v>0</v>
      </c>
      <c r="G1437" s="416" t="b">
        <f t="shared" si="118"/>
        <v>1</v>
      </c>
      <c r="H1437" s="410" t="b">
        <v>0</v>
      </c>
      <c r="I1437" s="410" t="b">
        <v>0</v>
      </c>
      <c r="K1437" s="410" t="b">
        <v>0</v>
      </c>
      <c r="L1437" s="410">
        <v>0</v>
      </c>
      <c r="M1437" s="410" t="b">
        <v>0</v>
      </c>
      <c r="N1437" s="410">
        <v>0</v>
      </c>
      <c r="O1437" s="472" t="e">
        <f t="shared" si="115"/>
        <v>#DIV/0!</v>
      </c>
      <c r="P1437" s="410">
        <f t="shared" si="119"/>
        <v>0</v>
      </c>
      <c r="Q1437" s="410" t="e">
        <f t="shared" si="116"/>
        <v>#VALUE!</v>
      </c>
      <c r="R1437" s="410">
        <v>1</v>
      </c>
      <c r="S1437" s="410" t="str">
        <f t="shared" si="117"/>
        <v>Unclassified? Y/N Out of Order?</v>
      </c>
    </row>
    <row r="1438" spans="6:19" x14ac:dyDescent="0.2">
      <c r="F1438" s="410" t="b">
        <v>0</v>
      </c>
      <c r="G1438" s="416" t="b">
        <f t="shared" si="118"/>
        <v>1</v>
      </c>
      <c r="H1438" s="410" t="b">
        <v>0</v>
      </c>
      <c r="I1438" s="410" t="b">
        <v>0</v>
      </c>
      <c r="K1438" s="410" t="b">
        <v>0</v>
      </c>
      <c r="L1438" s="410">
        <v>0</v>
      </c>
      <c r="M1438" s="410" t="b">
        <v>0</v>
      </c>
      <c r="N1438" s="410">
        <v>0</v>
      </c>
      <c r="O1438" s="472" t="e">
        <f t="shared" si="115"/>
        <v>#DIV/0!</v>
      </c>
      <c r="P1438" s="410">
        <f t="shared" si="119"/>
        <v>0</v>
      </c>
      <c r="Q1438" s="410" t="e">
        <f t="shared" si="116"/>
        <v>#VALUE!</v>
      </c>
      <c r="R1438" s="410">
        <v>1</v>
      </c>
      <c r="S1438" s="410" t="str">
        <f t="shared" si="117"/>
        <v>Unclassified? Y/N Out of Order?</v>
      </c>
    </row>
    <row r="1439" spans="6:19" x14ac:dyDescent="0.2">
      <c r="F1439" s="410" t="b">
        <v>0</v>
      </c>
      <c r="G1439" s="416" t="b">
        <f t="shared" si="118"/>
        <v>1</v>
      </c>
      <c r="H1439" s="410" t="b">
        <v>0</v>
      </c>
      <c r="I1439" s="410" t="b">
        <v>0</v>
      </c>
      <c r="K1439" s="410" t="b">
        <v>0</v>
      </c>
      <c r="L1439" s="410">
        <v>0</v>
      </c>
      <c r="M1439" s="410" t="b">
        <v>0</v>
      </c>
      <c r="N1439" s="410">
        <v>0</v>
      </c>
      <c r="O1439" s="472" t="e">
        <f t="shared" si="115"/>
        <v>#DIV/0!</v>
      </c>
      <c r="P1439" s="410">
        <f t="shared" si="119"/>
        <v>0</v>
      </c>
      <c r="Q1439" s="410" t="e">
        <f t="shared" si="116"/>
        <v>#VALUE!</v>
      </c>
      <c r="R1439" s="410">
        <v>1</v>
      </c>
      <c r="S1439" s="410" t="str">
        <f t="shared" si="117"/>
        <v>Unclassified? Y/N Out of Order?</v>
      </c>
    </row>
    <row r="1440" spans="6:19" x14ac:dyDescent="0.2">
      <c r="F1440" s="410" t="b">
        <v>0</v>
      </c>
      <c r="G1440" s="416" t="b">
        <f t="shared" si="118"/>
        <v>1</v>
      </c>
      <c r="H1440" s="410" t="b">
        <v>0</v>
      </c>
      <c r="I1440" s="410" t="b">
        <v>0</v>
      </c>
      <c r="K1440" s="410" t="b">
        <v>0</v>
      </c>
      <c r="L1440" s="410">
        <v>0</v>
      </c>
      <c r="M1440" s="410" t="b">
        <v>0</v>
      </c>
      <c r="N1440" s="410">
        <v>0</v>
      </c>
      <c r="O1440" s="472" t="e">
        <f t="shared" si="115"/>
        <v>#DIV/0!</v>
      </c>
      <c r="P1440" s="410">
        <f t="shared" si="119"/>
        <v>0</v>
      </c>
      <c r="Q1440" s="410" t="e">
        <f t="shared" si="116"/>
        <v>#VALUE!</v>
      </c>
      <c r="R1440" s="410">
        <v>1</v>
      </c>
      <c r="S1440" s="410" t="str">
        <f t="shared" si="117"/>
        <v>Unclassified? Y/N Out of Order?</v>
      </c>
    </row>
    <row r="1441" spans="6:19" x14ac:dyDescent="0.2">
      <c r="F1441" s="410" t="b">
        <v>0</v>
      </c>
      <c r="G1441" s="416" t="b">
        <f t="shared" si="118"/>
        <v>1</v>
      </c>
      <c r="H1441" s="410" t="b">
        <v>0</v>
      </c>
      <c r="I1441" s="410" t="b">
        <v>0</v>
      </c>
      <c r="K1441" s="410" t="b">
        <v>0</v>
      </c>
      <c r="L1441" s="410">
        <v>0</v>
      </c>
      <c r="M1441" s="410" t="b">
        <v>0</v>
      </c>
      <c r="N1441" s="410">
        <v>0</v>
      </c>
      <c r="O1441" s="472" t="e">
        <f t="shared" si="115"/>
        <v>#DIV/0!</v>
      </c>
      <c r="P1441" s="410">
        <f t="shared" si="119"/>
        <v>0</v>
      </c>
      <c r="Q1441" s="410" t="e">
        <f t="shared" si="116"/>
        <v>#VALUE!</v>
      </c>
      <c r="R1441" s="410">
        <v>1</v>
      </c>
      <c r="S1441" s="410" t="str">
        <f t="shared" si="117"/>
        <v>Unclassified? Y/N Out of Order?</v>
      </c>
    </row>
    <row r="1442" spans="6:19" x14ac:dyDescent="0.2">
      <c r="F1442" s="410" t="b">
        <v>0</v>
      </c>
      <c r="G1442" s="416" t="b">
        <f t="shared" si="118"/>
        <v>1</v>
      </c>
      <c r="H1442" s="410" t="b">
        <v>0</v>
      </c>
      <c r="I1442" s="410" t="b">
        <v>0</v>
      </c>
      <c r="K1442" s="410" t="b">
        <v>0</v>
      </c>
      <c r="L1442" s="410">
        <v>0</v>
      </c>
      <c r="M1442" s="410" t="b">
        <v>0</v>
      </c>
      <c r="N1442" s="410">
        <v>0</v>
      </c>
      <c r="O1442" s="472" t="e">
        <f t="shared" si="115"/>
        <v>#DIV/0!</v>
      </c>
      <c r="P1442" s="410">
        <f t="shared" si="119"/>
        <v>0</v>
      </c>
      <c r="Q1442" s="410" t="e">
        <f t="shared" si="116"/>
        <v>#VALUE!</v>
      </c>
      <c r="R1442" s="410">
        <v>1</v>
      </c>
      <c r="S1442" s="410" t="str">
        <f t="shared" si="117"/>
        <v>Unclassified? Y/N Out of Order?</v>
      </c>
    </row>
    <row r="1443" spans="6:19" x14ac:dyDescent="0.2">
      <c r="F1443" s="410" t="b">
        <v>0</v>
      </c>
      <c r="G1443" s="416" t="b">
        <f t="shared" si="118"/>
        <v>1</v>
      </c>
      <c r="H1443" s="410" t="b">
        <v>0</v>
      </c>
      <c r="I1443" s="410" t="b">
        <v>0</v>
      </c>
      <c r="K1443" s="410" t="b">
        <v>0</v>
      </c>
      <c r="L1443" s="410">
        <v>0</v>
      </c>
      <c r="M1443" s="410" t="b">
        <v>0</v>
      </c>
      <c r="N1443" s="410">
        <v>0</v>
      </c>
      <c r="O1443" s="472" t="e">
        <f t="shared" si="115"/>
        <v>#DIV/0!</v>
      </c>
      <c r="P1443" s="410">
        <f t="shared" si="119"/>
        <v>0</v>
      </c>
      <c r="Q1443" s="410" t="e">
        <f t="shared" si="116"/>
        <v>#VALUE!</v>
      </c>
      <c r="R1443" s="410">
        <v>1</v>
      </c>
      <c r="S1443" s="410" t="str">
        <f t="shared" si="117"/>
        <v>Unclassified? Y/N Out of Order?</v>
      </c>
    </row>
    <row r="1444" spans="6:19" x14ac:dyDescent="0.2">
      <c r="F1444" s="410" t="b">
        <v>0</v>
      </c>
      <c r="G1444" s="416" t="b">
        <f t="shared" si="118"/>
        <v>1</v>
      </c>
      <c r="H1444" s="410" t="b">
        <v>0</v>
      </c>
      <c r="I1444" s="410" t="b">
        <v>0</v>
      </c>
      <c r="K1444" s="410" t="b">
        <v>0</v>
      </c>
      <c r="L1444" s="410">
        <v>0</v>
      </c>
      <c r="M1444" s="410" t="b">
        <v>0</v>
      </c>
      <c r="N1444" s="410">
        <v>0</v>
      </c>
      <c r="O1444" s="472" t="e">
        <f t="shared" si="115"/>
        <v>#DIV/0!</v>
      </c>
      <c r="P1444" s="410">
        <f t="shared" si="119"/>
        <v>0</v>
      </c>
      <c r="Q1444" s="410" t="e">
        <f t="shared" si="116"/>
        <v>#VALUE!</v>
      </c>
      <c r="R1444" s="410">
        <v>1</v>
      </c>
      <c r="S1444" s="410" t="str">
        <f t="shared" si="117"/>
        <v>Unclassified? Y/N Out of Order?</v>
      </c>
    </row>
    <row r="1445" spans="6:19" x14ac:dyDescent="0.2">
      <c r="F1445" s="410" t="b">
        <v>0</v>
      </c>
      <c r="G1445" s="416" t="b">
        <f t="shared" si="118"/>
        <v>1</v>
      </c>
      <c r="H1445" s="410" t="b">
        <v>0</v>
      </c>
      <c r="I1445" s="410" t="b">
        <v>0</v>
      </c>
      <c r="K1445" s="410" t="b">
        <v>0</v>
      </c>
      <c r="L1445" s="410">
        <v>0</v>
      </c>
      <c r="M1445" s="410" t="b">
        <v>0</v>
      </c>
      <c r="N1445" s="410">
        <v>0</v>
      </c>
      <c r="O1445" s="472" t="e">
        <f t="shared" si="115"/>
        <v>#DIV/0!</v>
      </c>
      <c r="P1445" s="410">
        <f t="shared" si="119"/>
        <v>0</v>
      </c>
      <c r="Q1445" s="410" t="e">
        <f t="shared" si="116"/>
        <v>#VALUE!</v>
      </c>
      <c r="R1445" s="410">
        <v>1</v>
      </c>
      <c r="S1445" s="410" t="str">
        <f t="shared" si="117"/>
        <v>Unclassified? Y/N Out of Order?</v>
      </c>
    </row>
    <row r="1446" spans="6:19" x14ac:dyDescent="0.2">
      <c r="F1446" s="410" t="b">
        <v>0</v>
      </c>
      <c r="G1446" s="416" t="b">
        <f t="shared" si="118"/>
        <v>1</v>
      </c>
      <c r="H1446" s="410" t="b">
        <v>0</v>
      </c>
      <c r="I1446" s="410" t="b">
        <v>0</v>
      </c>
      <c r="K1446" s="410" t="b">
        <v>0</v>
      </c>
      <c r="L1446" s="410">
        <v>0</v>
      </c>
      <c r="M1446" s="410" t="b">
        <v>0</v>
      </c>
      <c r="N1446" s="410">
        <v>0</v>
      </c>
      <c r="O1446" s="472" t="e">
        <f t="shared" si="115"/>
        <v>#DIV/0!</v>
      </c>
      <c r="P1446" s="410">
        <f t="shared" si="119"/>
        <v>0</v>
      </c>
      <c r="Q1446" s="410" t="e">
        <f t="shared" si="116"/>
        <v>#VALUE!</v>
      </c>
      <c r="R1446" s="410">
        <v>1</v>
      </c>
      <c r="S1446" s="410" t="str">
        <f t="shared" si="117"/>
        <v>Unclassified? Y/N Out of Order?</v>
      </c>
    </row>
    <row r="1447" spans="6:19" x14ac:dyDescent="0.2">
      <c r="F1447" s="410" t="b">
        <v>0</v>
      </c>
      <c r="G1447" s="416" t="b">
        <f t="shared" si="118"/>
        <v>1</v>
      </c>
      <c r="H1447" s="410" t="b">
        <v>0</v>
      </c>
      <c r="I1447" s="410" t="b">
        <v>0</v>
      </c>
      <c r="K1447" s="410" t="b">
        <v>0</v>
      </c>
      <c r="L1447" s="410">
        <v>0</v>
      </c>
      <c r="M1447" s="410" t="b">
        <v>0</v>
      </c>
      <c r="N1447" s="410">
        <v>0</v>
      </c>
      <c r="O1447" s="472" t="e">
        <f t="shared" si="115"/>
        <v>#DIV/0!</v>
      </c>
      <c r="P1447" s="410">
        <f t="shared" si="119"/>
        <v>0</v>
      </c>
      <c r="Q1447" s="410" t="e">
        <f t="shared" si="116"/>
        <v>#VALUE!</v>
      </c>
      <c r="R1447" s="410">
        <v>1</v>
      </c>
      <c r="S1447" s="410" t="str">
        <f t="shared" si="117"/>
        <v>Unclassified? Y/N Out of Order?</v>
      </c>
    </row>
    <row r="1448" spans="6:19" x14ac:dyDescent="0.2">
      <c r="F1448" s="410" t="b">
        <v>0</v>
      </c>
      <c r="G1448" s="416" t="b">
        <f t="shared" si="118"/>
        <v>1</v>
      </c>
      <c r="H1448" s="410" t="b">
        <v>0</v>
      </c>
      <c r="I1448" s="410" t="b">
        <v>0</v>
      </c>
      <c r="K1448" s="410" t="b">
        <v>0</v>
      </c>
      <c r="L1448" s="410">
        <v>0</v>
      </c>
      <c r="M1448" s="410" t="b">
        <v>0</v>
      </c>
      <c r="N1448" s="410">
        <v>0</v>
      </c>
      <c r="O1448" s="472" t="e">
        <f t="shared" si="115"/>
        <v>#DIV/0!</v>
      </c>
      <c r="P1448" s="410">
        <f t="shared" si="119"/>
        <v>0</v>
      </c>
      <c r="Q1448" s="410" t="e">
        <f t="shared" si="116"/>
        <v>#VALUE!</v>
      </c>
      <c r="R1448" s="410">
        <v>1</v>
      </c>
      <c r="S1448" s="410" t="str">
        <f t="shared" si="117"/>
        <v>Unclassified? Y/N Out of Order?</v>
      </c>
    </row>
    <row r="1449" spans="6:19" x14ac:dyDescent="0.2">
      <c r="F1449" s="410" t="b">
        <v>0</v>
      </c>
      <c r="G1449" s="416" t="b">
        <f t="shared" si="118"/>
        <v>1</v>
      </c>
      <c r="H1449" s="410" t="b">
        <v>0</v>
      </c>
      <c r="I1449" s="410" t="b">
        <v>0</v>
      </c>
      <c r="K1449" s="410" t="b">
        <v>0</v>
      </c>
      <c r="L1449" s="410">
        <v>0</v>
      </c>
      <c r="M1449" s="410" t="b">
        <v>0</v>
      </c>
      <c r="N1449" s="410">
        <v>0</v>
      </c>
      <c r="O1449" s="472" t="e">
        <f t="shared" si="115"/>
        <v>#DIV/0!</v>
      </c>
      <c r="P1449" s="410">
        <f t="shared" si="119"/>
        <v>0</v>
      </c>
      <c r="Q1449" s="410" t="e">
        <f t="shared" si="116"/>
        <v>#VALUE!</v>
      </c>
      <c r="R1449" s="410">
        <v>1</v>
      </c>
      <c r="S1449" s="410" t="str">
        <f t="shared" si="117"/>
        <v>Unclassified? Y/N Out of Order?</v>
      </c>
    </row>
    <row r="1450" spans="6:19" x14ac:dyDescent="0.2">
      <c r="F1450" s="410" t="b">
        <v>0</v>
      </c>
      <c r="G1450" s="416" t="b">
        <f t="shared" si="118"/>
        <v>1</v>
      </c>
      <c r="H1450" s="410" t="b">
        <v>0</v>
      </c>
      <c r="I1450" s="410" t="b">
        <v>0</v>
      </c>
      <c r="K1450" s="410" t="b">
        <v>0</v>
      </c>
      <c r="L1450" s="410">
        <v>0</v>
      </c>
      <c r="M1450" s="410" t="b">
        <v>0</v>
      </c>
      <c r="N1450" s="410">
        <v>0</v>
      </c>
      <c r="O1450" s="472" t="e">
        <f t="shared" si="115"/>
        <v>#DIV/0!</v>
      </c>
      <c r="P1450" s="410">
        <f t="shared" si="119"/>
        <v>0</v>
      </c>
      <c r="Q1450" s="410" t="e">
        <f t="shared" si="116"/>
        <v>#VALUE!</v>
      </c>
      <c r="R1450" s="410">
        <v>1</v>
      </c>
      <c r="S1450" s="410" t="str">
        <f t="shared" si="117"/>
        <v>Unclassified? Y/N Out of Order?</v>
      </c>
    </row>
    <row r="1451" spans="6:19" x14ac:dyDescent="0.2">
      <c r="F1451" s="410" t="b">
        <v>0</v>
      </c>
      <c r="G1451" s="416" t="b">
        <f t="shared" si="118"/>
        <v>1</v>
      </c>
      <c r="H1451" s="410" t="b">
        <v>0</v>
      </c>
      <c r="I1451" s="410" t="b">
        <v>0</v>
      </c>
      <c r="K1451" s="410" t="b">
        <v>0</v>
      </c>
      <c r="L1451" s="410">
        <v>0</v>
      </c>
      <c r="M1451" s="410" t="b">
        <v>0</v>
      </c>
      <c r="N1451" s="410">
        <v>0</v>
      </c>
      <c r="O1451" s="472" t="e">
        <f t="shared" si="115"/>
        <v>#DIV/0!</v>
      </c>
      <c r="P1451" s="410">
        <f t="shared" si="119"/>
        <v>0</v>
      </c>
      <c r="Q1451" s="410" t="e">
        <f t="shared" si="116"/>
        <v>#VALUE!</v>
      </c>
      <c r="R1451" s="410">
        <v>1</v>
      </c>
      <c r="S1451" s="410" t="str">
        <f t="shared" si="117"/>
        <v>Unclassified? Y/N Out of Order?</v>
      </c>
    </row>
    <row r="1452" spans="6:19" x14ac:dyDescent="0.2">
      <c r="F1452" s="410" t="b">
        <v>0</v>
      </c>
      <c r="G1452" s="416" t="b">
        <f t="shared" si="118"/>
        <v>1</v>
      </c>
      <c r="H1452" s="410" t="b">
        <v>0</v>
      </c>
      <c r="I1452" s="410" t="b">
        <v>0</v>
      </c>
      <c r="K1452" s="410" t="b">
        <v>0</v>
      </c>
      <c r="L1452" s="410">
        <v>0</v>
      </c>
      <c r="M1452" s="410" t="b">
        <v>0</v>
      </c>
      <c r="N1452" s="410">
        <v>0</v>
      </c>
      <c r="O1452" s="472" t="e">
        <f t="shared" si="115"/>
        <v>#DIV/0!</v>
      </c>
      <c r="P1452" s="410">
        <f t="shared" si="119"/>
        <v>0</v>
      </c>
      <c r="Q1452" s="410" t="e">
        <f t="shared" si="116"/>
        <v>#VALUE!</v>
      </c>
      <c r="R1452" s="410">
        <v>1</v>
      </c>
      <c r="S1452" s="410" t="str">
        <f t="shared" si="117"/>
        <v>Unclassified? Y/N Out of Order?</v>
      </c>
    </row>
    <row r="1453" spans="6:19" x14ac:dyDescent="0.2">
      <c r="F1453" s="410" t="b">
        <v>0</v>
      </c>
      <c r="G1453" s="416" t="b">
        <f t="shared" si="118"/>
        <v>1</v>
      </c>
      <c r="H1453" s="410" t="b">
        <v>0</v>
      </c>
      <c r="I1453" s="410" t="b">
        <v>0</v>
      </c>
      <c r="K1453" s="410" t="b">
        <v>0</v>
      </c>
      <c r="L1453" s="410">
        <v>0</v>
      </c>
      <c r="M1453" s="410" t="b">
        <v>0</v>
      </c>
      <c r="N1453" s="410">
        <v>0</v>
      </c>
      <c r="O1453" s="472" t="e">
        <f t="shared" si="115"/>
        <v>#DIV/0!</v>
      </c>
      <c r="P1453" s="410">
        <f t="shared" si="119"/>
        <v>0</v>
      </c>
      <c r="Q1453" s="410" t="e">
        <f t="shared" si="116"/>
        <v>#VALUE!</v>
      </c>
      <c r="R1453" s="410">
        <v>1</v>
      </c>
      <c r="S1453" s="410" t="str">
        <f t="shared" si="117"/>
        <v>Unclassified? Y/N Out of Order?</v>
      </c>
    </row>
    <row r="1454" spans="6:19" x14ac:dyDescent="0.2">
      <c r="F1454" s="410" t="b">
        <v>0</v>
      </c>
      <c r="G1454" s="416" t="b">
        <f t="shared" si="118"/>
        <v>1</v>
      </c>
      <c r="H1454" s="410" t="b">
        <v>0</v>
      </c>
      <c r="I1454" s="410" t="b">
        <v>0</v>
      </c>
      <c r="K1454" s="410" t="b">
        <v>0</v>
      </c>
      <c r="L1454" s="410">
        <v>0</v>
      </c>
      <c r="M1454" s="410" t="b">
        <v>0</v>
      </c>
      <c r="N1454" s="410">
        <v>0</v>
      </c>
      <c r="O1454" s="472" t="e">
        <f t="shared" si="115"/>
        <v>#DIV/0!</v>
      </c>
      <c r="P1454" s="410">
        <f t="shared" si="119"/>
        <v>0</v>
      </c>
      <c r="Q1454" s="410" t="e">
        <f t="shared" si="116"/>
        <v>#VALUE!</v>
      </c>
      <c r="R1454" s="410">
        <v>1</v>
      </c>
      <c r="S1454" s="410" t="str">
        <f t="shared" si="117"/>
        <v>Unclassified? Y/N Out of Order?</v>
      </c>
    </row>
    <row r="1455" spans="6:19" x14ac:dyDescent="0.2">
      <c r="F1455" s="410" t="b">
        <v>0</v>
      </c>
      <c r="G1455" s="416" t="b">
        <f t="shared" si="118"/>
        <v>1</v>
      </c>
      <c r="H1455" s="410" t="b">
        <v>0</v>
      </c>
      <c r="I1455" s="410" t="b">
        <v>0</v>
      </c>
      <c r="K1455" s="410" t="b">
        <v>0</v>
      </c>
      <c r="L1455" s="410">
        <v>0</v>
      </c>
      <c r="M1455" s="410" t="b">
        <v>0</v>
      </c>
      <c r="N1455" s="410">
        <v>0</v>
      </c>
      <c r="O1455" s="472" t="e">
        <f t="shared" si="115"/>
        <v>#DIV/0!</v>
      </c>
      <c r="P1455" s="410">
        <f t="shared" si="119"/>
        <v>0</v>
      </c>
      <c r="Q1455" s="410" t="e">
        <f t="shared" si="116"/>
        <v>#VALUE!</v>
      </c>
      <c r="R1455" s="410">
        <v>1</v>
      </c>
      <c r="S1455" s="410" t="str">
        <f t="shared" si="117"/>
        <v>Unclassified? Y/N Out of Order?</v>
      </c>
    </row>
    <row r="1456" spans="6:19" x14ac:dyDescent="0.2">
      <c r="F1456" s="410" t="b">
        <v>0</v>
      </c>
      <c r="G1456" s="416" t="b">
        <f t="shared" si="118"/>
        <v>1</v>
      </c>
      <c r="H1456" s="410" t="b">
        <v>0</v>
      </c>
      <c r="I1456" s="410" t="b">
        <v>0</v>
      </c>
      <c r="K1456" s="410" t="b">
        <v>0</v>
      </c>
      <c r="L1456" s="410">
        <v>0</v>
      </c>
      <c r="M1456" s="410" t="b">
        <v>0</v>
      </c>
      <c r="N1456" s="410">
        <v>0</v>
      </c>
      <c r="O1456" s="472" t="e">
        <f t="shared" si="115"/>
        <v>#DIV/0!</v>
      </c>
      <c r="P1456" s="410">
        <f t="shared" si="119"/>
        <v>0</v>
      </c>
      <c r="Q1456" s="410" t="e">
        <f t="shared" si="116"/>
        <v>#VALUE!</v>
      </c>
      <c r="R1456" s="410">
        <v>1</v>
      </c>
      <c r="S1456" s="410" t="str">
        <f t="shared" si="117"/>
        <v>Unclassified? Y/N Out of Order?</v>
      </c>
    </row>
    <row r="1457" spans="6:19" x14ac:dyDescent="0.2">
      <c r="F1457" s="410" t="b">
        <v>0</v>
      </c>
      <c r="G1457" s="416" t="b">
        <f t="shared" si="118"/>
        <v>1</v>
      </c>
      <c r="H1457" s="410" t="b">
        <v>0</v>
      </c>
      <c r="I1457" s="410" t="b">
        <v>0</v>
      </c>
      <c r="K1457" s="410" t="b">
        <v>0</v>
      </c>
      <c r="L1457" s="410">
        <v>0</v>
      </c>
      <c r="M1457" s="410" t="b">
        <v>0</v>
      </c>
      <c r="N1457" s="410">
        <v>0</v>
      </c>
      <c r="O1457" s="472" t="e">
        <f t="shared" si="115"/>
        <v>#DIV/0!</v>
      </c>
      <c r="P1457" s="410">
        <f t="shared" si="119"/>
        <v>0</v>
      </c>
      <c r="Q1457" s="410" t="e">
        <f t="shared" si="116"/>
        <v>#VALUE!</v>
      </c>
      <c r="R1457" s="410">
        <v>1</v>
      </c>
      <c r="S1457" s="410" t="str">
        <f t="shared" si="117"/>
        <v>Unclassified? Y/N Out of Order?</v>
      </c>
    </row>
    <row r="1458" spans="6:19" x14ac:dyDescent="0.2">
      <c r="F1458" s="410" t="b">
        <v>0</v>
      </c>
      <c r="G1458" s="416" t="b">
        <f t="shared" si="118"/>
        <v>1</v>
      </c>
      <c r="H1458" s="410" t="b">
        <v>0</v>
      </c>
      <c r="I1458" s="410" t="b">
        <v>0</v>
      </c>
      <c r="K1458" s="410" t="b">
        <v>0</v>
      </c>
      <c r="L1458" s="410">
        <v>0</v>
      </c>
      <c r="M1458" s="410" t="b">
        <v>0</v>
      </c>
      <c r="N1458" s="410">
        <v>0</v>
      </c>
      <c r="O1458" s="472" t="e">
        <f t="shared" si="115"/>
        <v>#DIV/0!</v>
      </c>
      <c r="P1458" s="410">
        <f t="shared" si="119"/>
        <v>0</v>
      </c>
      <c r="Q1458" s="410" t="e">
        <f t="shared" si="116"/>
        <v>#VALUE!</v>
      </c>
      <c r="R1458" s="410">
        <v>1</v>
      </c>
      <c r="S1458" s="410" t="str">
        <f t="shared" si="117"/>
        <v>Unclassified? Y/N Out of Order?</v>
      </c>
    </row>
    <row r="1459" spans="6:19" x14ac:dyDescent="0.2">
      <c r="F1459" s="410" t="b">
        <v>0</v>
      </c>
      <c r="G1459" s="416" t="b">
        <f t="shared" si="118"/>
        <v>1</v>
      </c>
      <c r="H1459" s="410" t="b">
        <v>0</v>
      </c>
      <c r="I1459" s="410" t="b">
        <v>0</v>
      </c>
      <c r="K1459" s="410" t="b">
        <v>0</v>
      </c>
      <c r="L1459" s="410">
        <v>0</v>
      </c>
      <c r="M1459" s="410" t="b">
        <v>0</v>
      </c>
      <c r="N1459" s="410">
        <v>0</v>
      </c>
      <c r="O1459" s="472" t="e">
        <f t="shared" si="115"/>
        <v>#DIV/0!</v>
      </c>
      <c r="P1459" s="410">
        <f t="shared" si="119"/>
        <v>0</v>
      </c>
      <c r="Q1459" s="410" t="e">
        <f t="shared" si="116"/>
        <v>#VALUE!</v>
      </c>
      <c r="R1459" s="410">
        <v>1</v>
      </c>
      <c r="S1459" s="410" t="str">
        <f t="shared" si="117"/>
        <v>Unclassified? Y/N Out of Order?</v>
      </c>
    </row>
    <row r="1460" spans="6:19" x14ac:dyDescent="0.2">
      <c r="F1460" s="410" t="b">
        <v>0</v>
      </c>
      <c r="G1460" s="416" t="b">
        <f t="shared" si="118"/>
        <v>1</v>
      </c>
      <c r="H1460" s="410" t="b">
        <v>0</v>
      </c>
      <c r="I1460" s="410" t="b">
        <v>0</v>
      </c>
      <c r="K1460" s="410" t="b">
        <v>0</v>
      </c>
      <c r="L1460" s="410">
        <v>0</v>
      </c>
      <c r="M1460" s="410" t="b">
        <v>0</v>
      </c>
      <c r="N1460" s="410">
        <v>0</v>
      </c>
      <c r="O1460" s="472" t="e">
        <f t="shared" si="115"/>
        <v>#DIV/0!</v>
      </c>
      <c r="P1460" s="410">
        <f t="shared" si="119"/>
        <v>0</v>
      </c>
      <c r="Q1460" s="410" t="e">
        <f t="shared" si="116"/>
        <v>#VALUE!</v>
      </c>
      <c r="R1460" s="410">
        <v>1</v>
      </c>
      <c r="S1460" s="410" t="str">
        <f t="shared" si="117"/>
        <v>Unclassified? Y/N Out of Order?</v>
      </c>
    </row>
    <row r="1461" spans="6:19" x14ac:dyDescent="0.2">
      <c r="F1461" s="410" t="b">
        <v>0</v>
      </c>
      <c r="G1461" s="416" t="b">
        <f t="shared" si="118"/>
        <v>1</v>
      </c>
      <c r="H1461" s="410" t="b">
        <v>0</v>
      </c>
      <c r="I1461" s="410" t="b">
        <v>0</v>
      </c>
      <c r="K1461" s="410" t="b">
        <v>0</v>
      </c>
      <c r="L1461" s="410">
        <v>0</v>
      </c>
      <c r="M1461" s="410" t="b">
        <v>0</v>
      </c>
      <c r="N1461" s="410">
        <v>0</v>
      </c>
      <c r="O1461" s="472" t="e">
        <f t="shared" si="115"/>
        <v>#DIV/0!</v>
      </c>
      <c r="P1461" s="410">
        <f t="shared" si="119"/>
        <v>0</v>
      </c>
      <c r="Q1461" s="410" t="e">
        <f t="shared" si="116"/>
        <v>#VALUE!</v>
      </c>
      <c r="R1461" s="410">
        <v>1</v>
      </c>
      <c r="S1461" s="410" t="str">
        <f t="shared" si="117"/>
        <v>Unclassified? Y/N Out of Order?</v>
      </c>
    </row>
    <row r="1462" spans="6:19" x14ac:dyDescent="0.2">
      <c r="F1462" s="410" t="b">
        <v>0</v>
      </c>
      <c r="G1462" s="416" t="b">
        <f t="shared" si="118"/>
        <v>1</v>
      </c>
      <c r="H1462" s="410" t="b">
        <v>0</v>
      </c>
      <c r="I1462" s="410" t="b">
        <v>0</v>
      </c>
      <c r="K1462" s="410" t="b">
        <v>0</v>
      </c>
      <c r="L1462" s="410">
        <v>0</v>
      </c>
      <c r="M1462" s="410" t="b">
        <v>0</v>
      </c>
      <c r="N1462" s="410">
        <v>0</v>
      </c>
      <c r="O1462" s="472" t="e">
        <f t="shared" si="115"/>
        <v>#DIV/0!</v>
      </c>
      <c r="P1462" s="410">
        <f t="shared" si="119"/>
        <v>0</v>
      </c>
      <c r="Q1462" s="410" t="e">
        <f t="shared" si="116"/>
        <v>#VALUE!</v>
      </c>
      <c r="R1462" s="410">
        <v>1</v>
      </c>
      <c r="S1462" s="410" t="str">
        <f t="shared" si="117"/>
        <v>Unclassified? Y/N Out of Order?</v>
      </c>
    </row>
    <row r="1463" spans="6:19" x14ac:dyDescent="0.2">
      <c r="F1463" s="410" t="b">
        <v>0</v>
      </c>
      <c r="G1463" s="416" t="b">
        <f t="shared" si="118"/>
        <v>1</v>
      </c>
      <c r="H1463" s="410" t="b">
        <v>0</v>
      </c>
      <c r="I1463" s="410" t="b">
        <v>0</v>
      </c>
      <c r="K1463" s="410" t="b">
        <v>0</v>
      </c>
      <c r="L1463" s="410">
        <v>0</v>
      </c>
      <c r="M1463" s="410" t="b">
        <v>0</v>
      </c>
      <c r="N1463" s="410">
        <v>0</v>
      </c>
      <c r="O1463" s="472" t="e">
        <f t="shared" si="115"/>
        <v>#DIV/0!</v>
      </c>
      <c r="P1463" s="410">
        <f t="shared" si="119"/>
        <v>0</v>
      </c>
      <c r="Q1463" s="410" t="e">
        <f t="shared" si="116"/>
        <v>#VALUE!</v>
      </c>
      <c r="R1463" s="410">
        <v>1</v>
      </c>
      <c r="S1463" s="410" t="str">
        <f t="shared" si="117"/>
        <v>Unclassified? Y/N Out of Order?</v>
      </c>
    </row>
    <row r="1464" spans="6:19" x14ac:dyDescent="0.2">
      <c r="F1464" s="410" t="b">
        <v>0</v>
      </c>
      <c r="G1464" s="416" t="b">
        <f t="shared" si="118"/>
        <v>1</v>
      </c>
      <c r="H1464" s="410" t="b">
        <v>0</v>
      </c>
      <c r="I1464" s="410" t="b">
        <v>0</v>
      </c>
      <c r="K1464" s="410" t="b">
        <v>0</v>
      </c>
      <c r="L1464" s="410">
        <v>0</v>
      </c>
      <c r="M1464" s="410" t="b">
        <v>0</v>
      </c>
      <c r="N1464" s="410">
        <v>0</v>
      </c>
      <c r="O1464" s="472" t="e">
        <f t="shared" si="115"/>
        <v>#DIV/0!</v>
      </c>
      <c r="P1464" s="410">
        <f t="shared" si="119"/>
        <v>0</v>
      </c>
      <c r="Q1464" s="410" t="e">
        <f t="shared" si="116"/>
        <v>#VALUE!</v>
      </c>
      <c r="R1464" s="410">
        <v>1</v>
      </c>
      <c r="S1464" s="410" t="str">
        <f t="shared" si="117"/>
        <v>Unclassified? Y/N Out of Order?</v>
      </c>
    </row>
    <row r="1465" spans="6:19" x14ac:dyDescent="0.2">
      <c r="F1465" s="410" t="b">
        <v>0</v>
      </c>
      <c r="G1465" s="416" t="b">
        <f t="shared" si="118"/>
        <v>1</v>
      </c>
      <c r="H1465" s="410" t="b">
        <v>0</v>
      </c>
      <c r="I1465" s="410" t="b">
        <v>0</v>
      </c>
      <c r="K1465" s="410" t="b">
        <v>0</v>
      </c>
      <c r="L1465" s="410">
        <v>0</v>
      </c>
      <c r="M1465" s="410" t="b">
        <v>0</v>
      </c>
      <c r="N1465" s="410">
        <v>0</v>
      </c>
      <c r="O1465" s="472" t="e">
        <f t="shared" si="115"/>
        <v>#DIV/0!</v>
      </c>
      <c r="P1465" s="410">
        <f t="shared" si="119"/>
        <v>0</v>
      </c>
      <c r="Q1465" s="410" t="e">
        <f t="shared" si="116"/>
        <v>#VALUE!</v>
      </c>
      <c r="R1465" s="410">
        <v>1</v>
      </c>
      <c r="S1465" s="410" t="str">
        <f t="shared" si="117"/>
        <v>Unclassified? Y/N Out of Order?</v>
      </c>
    </row>
    <row r="1466" spans="6:19" x14ac:dyDescent="0.2">
      <c r="F1466" s="410" t="b">
        <v>0</v>
      </c>
      <c r="G1466" s="416" t="b">
        <f t="shared" si="118"/>
        <v>1</v>
      </c>
      <c r="H1466" s="410" t="b">
        <v>0</v>
      </c>
      <c r="I1466" s="410" t="b">
        <v>0</v>
      </c>
      <c r="K1466" s="410" t="b">
        <v>0</v>
      </c>
      <c r="L1466" s="410">
        <v>0</v>
      </c>
      <c r="M1466" s="410" t="b">
        <v>0</v>
      </c>
      <c r="N1466" s="410">
        <v>0</v>
      </c>
      <c r="O1466" s="472" t="e">
        <f t="shared" si="115"/>
        <v>#DIV/0!</v>
      </c>
      <c r="P1466" s="410">
        <f t="shared" si="119"/>
        <v>0</v>
      </c>
      <c r="Q1466" s="410" t="e">
        <f t="shared" si="116"/>
        <v>#VALUE!</v>
      </c>
      <c r="R1466" s="410">
        <v>1</v>
      </c>
      <c r="S1466" s="410" t="str">
        <f t="shared" si="117"/>
        <v>Unclassified? Y/N Out of Order?</v>
      </c>
    </row>
    <row r="1467" spans="6:19" x14ac:dyDescent="0.2">
      <c r="F1467" s="410" t="b">
        <v>0</v>
      </c>
      <c r="G1467" s="416" t="b">
        <f t="shared" si="118"/>
        <v>1</v>
      </c>
      <c r="H1467" s="410" t="b">
        <v>0</v>
      </c>
      <c r="I1467" s="410" t="b">
        <v>0</v>
      </c>
      <c r="K1467" s="410" t="b">
        <v>0</v>
      </c>
      <c r="L1467" s="410">
        <v>0</v>
      </c>
      <c r="M1467" s="410" t="b">
        <v>0</v>
      </c>
      <c r="N1467" s="410">
        <v>0</v>
      </c>
      <c r="O1467" s="472" t="e">
        <f t="shared" si="115"/>
        <v>#DIV/0!</v>
      </c>
      <c r="P1467" s="410">
        <f t="shared" si="119"/>
        <v>0</v>
      </c>
      <c r="Q1467" s="410" t="e">
        <f t="shared" si="116"/>
        <v>#VALUE!</v>
      </c>
      <c r="R1467" s="410">
        <v>1</v>
      </c>
      <c r="S1467" s="410" t="str">
        <f t="shared" si="117"/>
        <v>Unclassified? Y/N Out of Order?</v>
      </c>
    </row>
    <row r="1468" spans="6:19" x14ac:dyDescent="0.2">
      <c r="F1468" s="410" t="b">
        <v>0</v>
      </c>
      <c r="G1468" s="416" t="b">
        <f t="shared" si="118"/>
        <v>1</v>
      </c>
      <c r="H1468" s="410" t="b">
        <v>0</v>
      </c>
      <c r="I1468" s="410" t="b">
        <v>0</v>
      </c>
      <c r="K1468" s="410" t="b">
        <v>0</v>
      </c>
      <c r="L1468" s="410">
        <v>0</v>
      </c>
      <c r="M1468" s="410" t="b">
        <v>0</v>
      </c>
      <c r="N1468" s="410">
        <v>0</v>
      </c>
      <c r="O1468" s="472" t="e">
        <f t="shared" si="115"/>
        <v>#DIV/0!</v>
      </c>
      <c r="P1468" s="410">
        <f t="shared" si="119"/>
        <v>0</v>
      </c>
      <c r="Q1468" s="410" t="e">
        <f t="shared" si="116"/>
        <v>#VALUE!</v>
      </c>
      <c r="R1468" s="410">
        <v>1</v>
      </c>
      <c r="S1468" s="410" t="str">
        <f t="shared" si="117"/>
        <v>Unclassified? Y/N Out of Order?</v>
      </c>
    </row>
    <row r="1469" spans="6:19" x14ac:dyDescent="0.2">
      <c r="F1469" s="410" t="b">
        <v>0</v>
      </c>
      <c r="G1469" s="416" t="b">
        <f t="shared" si="118"/>
        <v>1</v>
      </c>
      <c r="H1469" s="410" t="b">
        <v>0</v>
      </c>
      <c r="I1469" s="410" t="b">
        <v>0</v>
      </c>
      <c r="K1469" s="410" t="b">
        <v>0</v>
      </c>
      <c r="L1469" s="410">
        <v>0</v>
      </c>
      <c r="M1469" s="410" t="b">
        <v>0</v>
      </c>
      <c r="N1469" s="410">
        <v>0</v>
      </c>
      <c r="O1469" s="472" t="e">
        <f t="shared" si="115"/>
        <v>#DIV/0!</v>
      </c>
      <c r="P1469" s="410">
        <f t="shared" si="119"/>
        <v>0</v>
      </c>
      <c r="Q1469" s="410" t="e">
        <f t="shared" si="116"/>
        <v>#VALUE!</v>
      </c>
      <c r="R1469" s="410">
        <v>1</v>
      </c>
      <c r="S1469" s="410" t="str">
        <f t="shared" si="117"/>
        <v>Unclassified? Y/N Out of Order?</v>
      </c>
    </row>
    <row r="1470" spans="6:19" x14ac:dyDescent="0.2">
      <c r="F1470" s="410" t="b">
        <v>0</v>
      </c>
      <c r="G1470" s="416" t="b">
        <f t="shared" si="118"/>
        <v>1</v>
      </c>
      <c r="H1470" s="410" t="b">
        <v>0</v>
      </c>
      <c r="I1470" s="410" t="b">
        <v>0</v>
      </c>
      <c r="K1470" s="410" t="b">
        <v>0</v>
      </c>
      <c r="L1470" s="410">
        <v>0</v>
      </c>
      <c r="M1470" s="410" t="b">
        <v>0</v>
      </c>
      <c r="N1470" s="410">
        <v>0</v>
      </c>
      <c r="O1470" s="472" t="e">
        <f t="shared" si="115"/>
        <v>#DIV/0!</v>
      </c>
      <c r="P1470" s="410">
        <f t="shared" si="119"/>
        <v>0</v>
      </c>
      <c r="Q1470" s="410" t="e">
        <f t="shared" si="116"/>
        <v>#VALUE!</v>
      </c>
      <c r="R1470" s="410">
        <v>1</v>
      </c>
      <c r="S1470" s="410" t="str">
        <f t="shared" si="117"/>
        <v>Unclassified? Y/N Out of Order?</v>
      </c>
    </row>
    <row r="1471" spans="6:19" x14ac:dyDescent="0.2">
      <c r="F1471" s="410" t="b">
        <v>0</v>
      </c>
      <c r="G1471" s="416" t="b">
        <f t="shared" si="118"/>
        <v>1</v>
      </c>
      <c r="H1471" s="410" t="b">
        <v>0</v>
      </c>
      <c r="I1471" s="410" t="b">
        <v>0</v>
      </c>
      <c r="K1471" s="410" t="b">
        <v>0</v>
      </c>
      <c r="L1471" s="410">
        <v>0</v>
      </c>
      <c r="M1471" s="410" t="b">
        <v>0</v>
      </c>
      <c r="N1471" s="410">
        <v>0</v>
      </c>
      <c r="O1471" s="472" t="e">
        <f t="shared" si="115"/>
        <v>#DIV/0!</v>
      </c>
      <c r="P1471" s="410">
        <f t="shared" si="119"/>
        <v>0</v>
      </c>
      <c r="Q1471" s="410" t="e">
        <f t="shared" si="116"/>
        <v>#VALUE!</v>
      </c>
      <c r="R1471" s="410">
        <v>1</v>
      </c>
      <c r="S1471" s="410" t="str">
        <f t="shared" si="117"/>
        <v>Unclassified? Y/N Out of Order?</v>
      </c>
    </row>
    <row r="1472" spans="6:19" x14ac:dyDescent="0.2">
      <c r="F1472" s="410" t="b">
        <v>0</v>
      </c>
      <c r="G1472" s="416" t="b">
        <f t="shared" si="118"/>
        <v>1</v>
      </c>
      <c r="H1472" s="410" t="b">
        <v>0</v>
      </c>
      <c r="I1472" s="410" t="b">
        <v>0</v>
      </c>
      <c r="K1472" s="410" t="b">
        <v>0</v>
      </c>
      <c r="L1472" s="410">
        <v>0</v>
      </c>
      <c r="M1472" s="410" t="b">
        <v>0</v>
      </c>
      <c r="N1472" s="410">
        <v>0</v>
      </c>
      <c r="O1472" s="472" t="e">
        <f t="shared" si="115"/>
        <v>#DIV/0!</v>
      </c>
      <c r="P1472" s="410">
        <f t="shared" si="119"/>
        <v>0</v>
      </c>
      <c r="Q1472" s="410" t="e">
        <f t="shared" si="116"/>
        <v>#VALUE!</v>
      </c>
      <c r="R1472" s="410">
        <v>1</v>
      </c>
      <c r="S1472" s="410" t="str">
        <f t="shared" si="117"/>
        <v>Unclassified? Y/N Out of Order?</v>
      </c>
    </row>
    <row r="1473" spans="6:19" x14ac:dyDescent="0.2">
      <c r="F1473" s="410" t="b">
        <v>0</v>
      </c>
      <c r="G1473" s="416" t="b">
        <f t="shared" si="118"/>
        <v>1</v>
      </c>
      <c r="H1473" s="410" t="b">
        <v>0</v>
      </c>
      <c r="I1473" s="410" t="b">
        <v>0</v>
      </c>
      <c r="K1473" s="410" t="b">
        <v>0</v>
      </c>
      <c r="L1473" s="410">
        <v>0</v>
      </c>
      <c r="M1473" s="410" t="b">
        <v>0</v>
      </c>
      <c r="N1473" s="410">
        <v>0</v>
      </c>
      <c r="O1473" s="472" t="e">
        <f t="shared" si="115"/>
        <v>#DIV/0!</v>
      </c>
      <c r="P1473" s="410">
        <f t="shared" si="119"/>
        <v>0</v>
      </c>
      <c r="Q1473" s="410" t="e">
        <f t="shared" si="116"/>
        <v>#VALUE!</v>
      </c>
      <c r="R1473" s="410">
        <v>1</v>
      </c>
      <c r="S1473" s="410" t="str">
        <f t="shared" si="117"/>
        <v>Unclassified? Y/N Out of Order?</v>
      </c>
    </row>
    <row r="1474" spans="6:19" x14ac:dyDescent="0.2">
      <c r="F1474" s="410" t="b">
        <v>0</v>
      </c>
      <c r="G1474" s="416" t="b">
        <f t="shared" si="118"/>
        <v>1</v>
      </c>
      <c r="H1474" s="410" t="b">
        <v>0</v>
      </c>
      <c r="I1474" s="410" t="b">
        <v>0</v>
      </c>
      <c r="K1474" s="410" t="b">
        <v>0</v>
      </c>
      <c r="L1474" s="410">
        <v>0</v>
      </c>
      <c r="M1474" s="410" t="b">
        <v>0</v>
      </c>
      <c r="N1474" s="410">
        <v>0</v>
      </c>
      <c r="O1474" s="472" t="e">
        <f t="shared" si="115"/>
        <v>#DIV/0!</v>
      </c>
      <c r="P1474" s="410">
        <f t="shared" si="119"/>
        <v>0</v>
      </c>
      <c r="Q1474" s="410" t="e">
        <f t="shared" si="116"/>
        <v>#VALUE!</v>
      </c>
      <c r="R1474" s="410">
        <v>1</v>
      </c>
      <c r="S1474" s="410" t="str">
        <f t="shared" si="117"/>
        <v>Unclassified? Y/N Out of Order?</v>
      </c>
    </row>
    <row r="1475" spans="6:19" x14ac:dyDescent="0.2">
      <c r="F1475" s="410" t="b">
        <v>0</v>
      </c>
      <c r="G1475" s="416" t="b">
        <f t="shared" si="118"/>
        <v>1</v>
      </c>
      <c r="H1475" s="410" t="b">
        <v>0</v>
      </c>
      <c r="I1475" s="410" t="b">
        <v>0</v>
      </c>
      <c r="K1475" s="410" t="b">
        <v>0</v>
      </c>
      <c r="L1475" s="410">
        <v>0</v>
      </c>
      <c r="M1475" s="410" t="b">
        <v>0</v>
      </c>
      <c r="N1475" s="410">
        <v>0</v>
      </c>
      <c r="O1475" s="472" t="e">
        <f t="shared" si="115"/>
        <v>#DIV/0!</v>
      </c>
      <c r="P1475" s="410">
        <f t="shared" si="119"/>
        <v>0</v>
      </c>
      <c r="Q1475" s="410" t="e">
        <f t="shared" si="116"/>
        <v>#VALUE!</v>
      </c>
      <c r="R1475" s="410">
        <v>1</v>
      </c>
      <c r="S1475" s="410" t="str">
        <f t="shared" si="117"/>
        <v>Unclassified? Y/N Out of Order?</v>
      </c>
    </row>
    <row r="1476" spans="6:19" x14ac:dyDescent="0.2">
      <c r="F1476" s="410" t="b">
        <v>0</v>
      </c>
      <c r="G1476" s="416" t="b">
        <f t="shared" si="118"/>
        <v>1</v>
      </c>
      <c r="H1476" s="410" t="b">
        <v>0</v>
      </c>
      <c r="I1476" s="410" t="b">
        <v>0</v>
      </c>
      <c r="K1476" s="410" t="b">
        <v>0</v>
      </c>
      <c r="L1476" s="410">
        <v>0</v>
      </c>
      <c r="M1476" s="410" t="b">
        <v>0</v>
      </c>
      <c r="N1476" s="410">
        <v>0</v>
      </c>
      <c r="O1476" s="472" t="e">
        <f t="shared" si="115"/>
        <v>#DIV/0!</v>
      </c>
      <c r="P1476" s="410">
        <f t="shared" si="119"/>
        <v>0</v>
      </c>
      <c r="Q1476" s="410" t="e">
        <f t="shared" si="116"/>
        <v>#VALUE!</v>
      </c>
      <c r="R1476" s="410">
        <v>1</v>
      </c>
      <c r="S1476" s="410" t="str">
        <f t="shared" si="117"/>
        <v>Unclassified? Y/N Out of Order?</v>
      </c>
    </row>
    <row r="1477" spans="6:19" x14ac:dyDescent="0.2">
      <c r="F1477" s="410" t="b">
        <v>0</v>
      </c>
      <c r="G1477" s="416" t="b">
        <f t="shared" si="118"/>
        <v>1</v>
      </c>
      <c r="H1477" s="410" t="b">
        <v>0</v>
      </c>
      <c r="I1477" s="410" t="b">
        <v>0</v>
      </c>
      <c r="K1477" s="410" t="b">
        <v>0</v>
      </c>
      <c r="L1477" s="410">
        <v>0</v>
      </c>
      <c r="M1477" s="410" t="b">
        <v>0</v>
      </c>
      <c r="N1477" s="410">
        <v>0</v>
      </c>
      <c r="O1477" s="472" t="e">
        <f t="shared" si="115"/>
        <v>#DIV/0!</v>
      </c>
      <c r="P1477" s="410">
        <f t="shared" si="119"/>
        <v>0</v>
      </c>
      <c r="Q1477" s="410" t="e">
        <f t="shared" si="116"/>
        <v>#VALUE!</v>
      </c>
      <c r="R1477" s="410">
        <v>1</v>
      </c>
      <c r="S1477" s="410" t="str">
        <f t="shared" si="117"/>
        <v>Unclassified? Y/N Out of Order?</v>
      </c>
    </row>
    <row r="1478" spans="6:19" x14ac:dyDescent="0.2">
      <c r="F1478" s="410" t="b">
        <v>0</v>
      </c>
      <c r="G1478" s="416" t="b">
        <f t="shared" si="118"/>
        <v>1</v>
      </c>
      <c r="H1478" s="410" t="b">
        <v>0</v>
      </c>
      <c r="I1478" s="410" t="b">
        <v>0</v>
      </c>
      <c r="K1478" s="410" t="b">
        <v>0</v>
      </c>
      <c r="L1478" s="410">
        <v>0</v>
      </c>
      <c r="M1478" s="410" t="b">
        <v>0</v>
      </c>
      <c r="N1478" s="410">
        <v>0</v>
      </c>
      <c r="O1478" s="472" t="e">
        <f t="shared" si="115"/>
        <v>#DIV/0!</v>
      </c>
      <c r="P1478" s="410">
        <f t="shared" si="119"/>
        <v>0</v>
      </c>
      <c r="Q1478" s="410" t="e">
        <f t="shared" si="116"/>
        <v>#VALUE!</v>
      </c>
      <c r="R1478" s="410">
        <v>1</v>
      </c>
      <c r="S1478" s="410" t="str">
        <f t="shared" si="117"/>
        <v>Unclassified? Y/N Out of Order?</v>
      </c>
    </row>
    <row r="1479" spans="6:19" x14ac:dyDescent="0.2">
      <c r="F1479" s="410" t="b">
        <v>0</v>
      </c>
      <c r="G1479" s="416" t="b">
        <f t="shared" si="118"/>
        <v>1</v>
      </c>
      <c r="H1479" s="410" t="b">
        <v>0</v>
      </c>
      <c r="I1479" s="410" t="b">
        <v>0</v>
      </c>
      <c r="K1479" s="410" t="b">
        <v>0</v>
      </c>
      <c r="L1479" s="410">
        <v>0</v>
      </c>
      <c r="M1479" s="410" t="b">
        <v>0</v>
      </c>
      <c r="N1479" s="410">
        <v>0</v>
      </c>
      <c r="O1479" s="472" t="e">
        <f t="shared" si="115"/>
        <v>#DIV/0!</v>
      </c>
      <c r="P1479" s="410">
        <f t="shared" si="119"/>
        <v>0</v>
      </c>
      <c r="Q1479" s="410" t="e">
        <f t="shared" si="116"/>
        <v>#VALUE!</v>
      </c>
      <c r="R1479" s="410">
        <v>1</v>
      </c>
      <c r="S1479" s="410" t="str">
        <f t="shared" si="117"/>
        <v>Unclassified? Y/N Out of Order?</v>
      </c>
    </row>
    <row r="1480" spans="6:19" x14ac:dyDescent="0.2">
      <c r="F1480" s="410" t="b">
        <v>0</v>
      </c>
      <c r="G1480" s="416" t="b">
        <f t="shared" si="118"/>
        <v>1</v>
      </c>
      <c r="H1480" s="410" t="b">
        <v>0</v>
      </c>
      <c r="I1480" s="410" t="b">
        <v>0</v>
      </c>
      <c r="K1480" s="410" t="b">
        <v>0</v>
      </c>
      <c r="L1480" s="410">
        <v>0</v>
      </c>
      <c r="M1480" s="410" t="b">
        <v>0</v>
      </c>
      <c r="N1480" s="410">
        <v>0</v>
      </c>
      <c r="O1480" s="472" t="e">
        <f t="shared" si="115"/>
        <v>#DIV/0!</v>
      </c>
      <c r="P1480" s="410">
        <f t="shared" si="119"/>
        <v>0</v>
      </c>
      <c r="Q1480" s="410" t="e">
        <f t="shared" si="116"/>
        <v>#VALUE!</v>
      </c>
      <c r="R1480" s="410">
        <v>1</v>
      </c>
      <c r="S1480" s="410" t="str">
        <f t="shared" si="117"/>
        <v>Unclassified? Y/N Out of Order?</v>
      </c>
    </row>
    <row r="1481" spans="6:19" x14ac:dyDescent="0.2">
      <c r="F1481" s="410" t="b">
        <v>0</v>
      </c>
      <c r="G1481" s="416" t="b">
        <f t="shared" si="118"/>
        <v>1</v>
      </c>
      <c r="H1481" s="410" t="b">
        <v>0</v>
      </c>
      <c r="I1481" s="410" t="b">
        <v>0</v>
      </c>
      <c r="K1481" s="410" t="b">
        <v>0</v>
      </c>
      <c r="L1481" s="410">
        <v>0</v>
      </c>
      <c r="M1481" s="410" t="b">
        <v>0</v>
      </c>
      <c r="N1481" s="410">
        <v>0</v>
      </c>
      <c r="O1481" s="472" t="e">
        <f t="shared" si="115"/>
        <v>#DIV/0!</v>
      </c>
      <c r="P1481" s="410">
        <f t="shared" si="119"/>
        <v>0</v>
      </c>
      <c r="Q1481" s="410" t="e">
        <f t="shared" si="116"/>
        <v>#VALUE!</v>
      </c>
      <c r="R1481" s="410">
        <v>1</v>
      </c>
      <c r="S1481" s="410" t="str">
        <f t="shared" si="117"/>
        <v>Unclassified? Y/N Out of Order?</v>
      </c>
    </row>
    <row r="1482" spans="6:19" x14ac:dyDescent="0.2">
      <c r="F1482" s="410" t="b">
        <v>0</v>
      </c>
      <c r="G1482" s="416" t="b">
        <f t="shared" si="118"/>
        <v>1</v>
      </c>
      <c r="H1482" s="410" t="b">
        <v>0</v>
      </c>
      <c r="I1482" s="410" t="b">
        <v>0</v>
      </c>
      <c r="K1482" s="410" t="b">
        <v>0</v>
      </c>
      <c r="L1482" s="410">
        <v>0</v>
      </c>
      <c r="M1482" s="410" t="b">
        <v>0</v>
      </c>
      <c r="N1482" s="410">
        <v>0</v>
      </c>
      <c r="O1482" s="472" t="e">
        <f t="shared" ref="O1482:O1545" si="120">SUM(IF(I1482 = 1, 1, 0) * J1482, IF(K1482 = 1, 1, 0) * L1482, IF(M1482 = 1, 1, 0) * N1482) / P1482</f>
        <v>#DIV/0!</v>
      </c>
      <c r="P1482" s="410">
        <f t="shared" si="119"/>
        <v>0</v>
      </c>
      <c r="Q1482" s="410" t="e">
        <f t="shared" ref="Q1482:Q1545" si="121">SUM(IF(I1482 = 1, 1, 0) * J1482, IF(K1482 = 1, 1, 0) * L1482, IF(M1482 = 1, 1, 0) * N1482) + " / " + P1482</f>
        <v>#VALUE!</v>
      </c>
      <c r="R1482" s="410">
        <v>1</v>
      </c>
      <c r="S1482" s="410" t="str">
        <f t="shared" ref="S1482:S1545" si="122">IF(AND(G1482= 1, H1482 = 0, I1482= 0, K1482= 0, M1482= 0), "1. Not Yet Tested", IF(AND(G1482= 0, H1482 = 1, I1482= 0, K1482= 0, M1482= 0), "2. Ready for Testing", IF(AND(G1482= 0, H1482 = 1, I1482= 1, K1482= 0, M1482= 0), "3. Test/Task Complete", IF(AND(G1482= 0, H1482 = 1, I1482= 1, K1482= 1, M1482= 0), "4. Sheet Complete &amp; Uploaded to Svr.", IF(AND(G1482= 0, H1482 = 1, I1482= 1, K1482= 1, M1482= 1), "5. Sheet Ready for Report", "Unclassified? Y/N Out of Order?")))))</f>
        <v>Unclassified? Y/N Out of Order?</v>
      </c>
    </row>
    <row r="1483" spans="6:19" x14ac:dyDescent="0.2">
      <c r="F1483" s="410" t="b">
        <v>0</v>
      </c>
      <c r="G1483" s="416" t="b">
        <f t="shared" ref="G1483:G1546" si="123">NOT(H1483)</f>
        <v>1</v>
      </c>
      <c r="H1483" s="410" t="b">
        <v>0</v>
      </c>
      <c r="I1483" s="410" t="b">
        <v>0</v>
      </c>
      <c r="K1483" s="410" t="b">
        <v>0</v>
      </c>
      <c r="L1483" s="410">
        <v>0</v>
      </c>
      <c r="M1483" s="410" t="b">
        <v>0</v>
      </c>
      <c r="N1483" s="410">
        <v>0</v>
      </c>
      <c r="O1483" s="472" t="e">
        <f t="shared" si="120"/>
        <v>#DIV/0!</v>
      </c>
      <c r="P1483" s="410">
        <f t="shared" si="119"/>
        <v>0</v>
      </c>
      <c r="Q1483" s="410" t="e">
        <f t="shared" si="121"/>
        <v>#VALUE!</v>
      </c>
      <c r="R1483" s="410">
        <v>1</v>
      </c>
      <c r="S1483" s="410" t="str">
        <f t="shared" si="122"/>
        <v>Unclassified? Y/N Out of Order?</v>
      </c>
    </row>
    <row r="1484" spans="6:19" x14ac:dyDescent="0.2">
      <c r="F1484" s="410" t="b">
        <v>0</v>
      </c>
      <c r="G1484" s="416" t="b">
        <f t="shared" si="123"/>
        <v>1</v>
      </c>
      <c r="H1484" s="410" t="b">
        <v>0</v>
      </c>
      <c r="I1484" s="410" t="b">
        <v>0</v>
      </c>
      <c r="K1484" s="410" t="b">
        <v>0</v>
      </c>
      <c r="L1484" s="410">
        <v>0</v>
      </c>
      <c r="M1484" s="410" t="b">
        <v>0</v>
      </c>
      <c r="N1484" s="410">
        <v>0</v>
      </c>
      <c r="O1484" s="472" t="e">
        <f t="shared" si="120"/>
        <v>#DIV/0!</v>
      </c>
      <c r="P1484" s="410">
        <f t="shared" si="119"/>
        <v>0</v>
      </c>
      <c r="Q1484" s="410" t="e">
        <f t="shared" si="121"/>
        <v>#VALUE!</v>
      </c>
      <c r="R1484" s="410">
        <v>1</v>
      </c>
      <c r="S1484" s="410" t="str">
        <f t="shared" si="122"/>
        <v>Unclassified? Y/N Out of Order?</v>
      </c>
    </row>
    <row r="1485" spans="6:19" x14ac:dyDescent="0.2">
      <c r="F1485" s="410" t="b">
        <v>0</v>
      </c>
      <c r="G1485" s="416" t="b">
        <f t="shared" si="123"/>
        <v>1</v>
      </c>
      <c r="H1485" s="410" t="b">
        <v>0</v>
      </c>
      <c r="I1485" s="410" t="b">
        <v>0</v>
      </c>
      <c r="K1485" s="410" t="b">
        <v>0</v>
      </c>
      <c r="L1485" s="410">
        <v>0</v>
      </c>
      <c r="M1485" s="410" t="b">
        <v>0</v>
      </c>
      <c r="N1485" s="410">
        <v>0</v>
      </c>
      <c r="O1485" s="472" t="e">
        <f t="shared" si="120"/>
        <v>#DIV/0!</v>
      </c>
      <c r="P1485" s="410">
        <f t="shared" ref="P1485:P1548" si="124">SUM(J1485, L1485, N1485)</f>
        <v>0</v>
      </c>
      <c r="Q1485" s="410" t="e">
        <f t="shared" si="121"/>
        <v>#VALUE!</v>
      </c>
      <c r="R1485" s="410">
        <v>1</v>
      </c>
      <c r="S1485" s="410" t="str">
        <f t="shared" si="122"/>
        <v>Unclassified? Y/N Out of Order?</v>
      </c>
    </row>
    <row r="1486" spans="6:19" x14ac:dyDescent="0.2">
      <c r="F1486" s="410" t="b">
        <v>0</v>
      </c>
      <c r="G1486" s="416" t="b">
        <f t="shared" si="123"/>
        <v>1</v>
      </c>
      <c r="H1486" s="410" t="b">
        <v>0</v>
      </c>
      <c r="I1486" s="410" t="b">
        <v>0</v>
      </c>
      <c r="K1486" s="410" t="b">
        <v>0</v>
      </c>
      <c r="L1486" s="410">
        <v>0</v>
      </c>
      <c r="M1486" s="410" t="b">
        <v>0</v>
      </c>
      <c r="N1486" s="410">
        <v>0</v>
      </c>
      <c r="O1486" s="472" t="e">
        <f t="shared" si="120"/>
        <v>#DIV/0!</v>
      </c>
      <c r="P1486" s="410">
        <f t="shared" si="124"/>
        <v>0</v>
      </c>
      <c r="Q1486" s="410" t="e">
        <f t="shared" si="121"/>
        <v>#VALUE!</v>
      </c>
      <c r="R1486" s="410">
        <v>1</v>
      </c>
      <c r="S1486" s="410" t="str">
        <f t="shared" si="122"/>
        <v>Unclassified? Y/N Out of Order?</v>
      </c>
    </row>
    <row r="1487" spans="6:19" x14ac:dyDescent="0.2">
      <c r="F1487" s="410" t="b">
        <v>0</v>
      </c>
      <c r="G1487" s="416" t="b">
        <f t="shared" si="123"/>
        <v>1</v>
      </c>
      <c r="H1487" s="410" t="b">
        <v>0</v>
      </c>
      <c r="I1487" s="410" t="b">
        <v>0</v>
      </c>
      <c r="K1487" s="410" t="b">
        <v>0</v>
      </c>
      <c r="L1487" s="410">
        <v>0</v>
      </c>
      <c r="M1487" s="410" t="b">
        <v>0</v>
      </c>
      <c r="N1487" s="410">
        <v>0</v>
      </c>
      <c r="O1487" s="472" t="e">
        <f t="shared" si="120"/>
        <v>#DIV/0!</v>
      </c>
      <c r="P1487" s="410">
        <f t="shared" si="124"/>
        <v>0</v>
      </c>
      <c r="Q1487" s="410" t="e">
        <f t="shared" si="121"/>
        <v>#VALUE!</v>
      </c>
      <c r="R1487" s="410">
        <v>1</v>
      </c>
      <c r="S1487" s="410" t="str">
        <f t="shared" si="122"/>
        <v>Unclassified? Y/N Out of Order?</v>
      </c>
    </row>
    <row r="1488" spans="6:19" x14ac:dyDescent="0.2">
      <c r="F1488" s="410" t="b">
        <v>0</v>
      </c>
      <c r="G1488" s="416" t="b">
        <f t="shared" si="123"/>
        <v>1</v>
      </c>
      <c r="H1488" s="410" t="b">
        <v>0</v>
      </c>
      <c r="I1488" s="410" t="b">
        <v>0</v>
      </c>
      <c r="K1488" s="410" t="b">
        <v>0</v>
      </c>
      <c r="L1488" s="410">
        <v>0</v>
      </c>
      <c r="M1488" s="410" t="b">
        <v>0</v>
      </c>
      <c r="N1488" s="410">
        <v>0</v>
      </c>
      <c r="O1488" s="472" t="e">
        <f t="shared" si="120"/>
        <v>#DIV/0!</v>
      </c>
      <c r="P1488" s="410">
        <f t="shared" si="124"/>
        <v>0</v>
      </c>
      <c r="Q1488" s="410" t="e">
        <f t="shared" si="121"/>
        <v>#VALUE!</v>
      </c>
      <c r="R1488" s="410">
        <v>1</v>
      </c>
      <c r="S1488" s="410" t="str">
        <f t="shared" si="122"/>
        <v>Unclassified? Y/N Out of Order?</v>
      </c>
    </row>
    <row r="1489" spans="6:19" x14ac:dyDescent="0.2">
      <c r="F1489" s="410" t="b">
        <v>0</v>
      </c>
      <c r="G1489" s="416" t="b">
        <f t="shared" si="123"/>
        <v>1</v>
      </c>
      <c r="H1489" s="410" t="b">
        <v>0</v>
      </c>
      <c r="I1489" s="410" t="b">
        <v>0</v>
      </c>
      <c r="K1489" s="410" t="b">
        <v>0</v>
      </c>
      <c r="L1489" s="410">
        <v>0</v>
      </c>
      <c r="M1489" s="410" t="b">
        <v>0</v>
      </c>
      <c r="N1489" s="410">
        <v>0</v>
      </c>
      <c r="O1489" s="472" t="e">
        <f t="shared" si="120"/>
        <v>#DIV/0!</v>
      </c>
      <c r="P1489" s="410">
        <f t="shared" si="124"/>
        <v>0</v>
      </c>
      <c r="Q1489" s="410" t="e">
        <f t="shared" si="121"/>
        <v>#VALUE!</v>
      </c>
      <c r="R1489" s="410">
        <v>1</v>
      </c>
      <c r="S1489" s="410" t="str">
        <f t="shared" si="122"/>
        <v>Unclassified? Y/N Out of Order?</v>
      </c>
    </row>
    <row r="1490" spans="6:19" x14ac:dyDescent="0.2">
      <c r="F1490" s="410" t="b">
        <v>0</v>
      </c>
      <c r="G1490" s="416" t="b">
        <f t="shared" si="123"/>
        <v>1</v>
      </c>
      <c r="H1490" s="410" t="b">
        <v>0</v>
      </c>
      <c r="I1490" s="410" t="b">
        <v>0</v>
      </c>
      <c r="K1490" s="410" t="b">
        <v>0</v>
      </c>
      <c r="L1490" s="410">
        <v>0</v>
      </c>
      <c r="M1490" s="410" t="b">
        <v>0</v>
      </c>
      <c r="N1490" s="410">
        <v>0</v>
      </c>
      <c r="O1490" s="472" t="e">
        <f t="shared" si="120"/>
        <v>#DIV/0!</v>
      </c>
      <c r="P1490" s="410">
        <f t="shared" si="124"/>
        <v>0</v>
      </c>
      <c r="Q1490" s="410" t="e">
        <f t="shared" si="121"/>
        <v>#VALUE!</v>
      </c>
      <c r="R1490" s="410">
        <v>1</v>
      </c>
      <c r="S1490" s="410" t="str">
        <f t="shared" si="122"/>
        <v>Unclassified? Y/N Out of Order?</v>
      </c>
    </row>
    <row r="1491" spans="6:19" x14ac:dyDescent="0.2">
      <c r="F1491" s="410" t="b">
        <v>0</v>
      </c>
      <c r="G1491" s="416" t="b">
        <f t="shared" si="123"/>
        <v>1</v>
      </c>
      <c r="H1491" s="410" t="b">
        <v>0</v>
      </c>
      <c r="I1491" s="410" t="b">
        <v>0</v>
      </c>
      <c r="K1491" s="410" t="b">
        <v>0</v>
      </c>
      <c r="L1491" s="410">
        <v>0</v>
      </c>
      <c r="M1491" s="410" t="b">
        <v>0</v>
      </c>
      <c r="N1491" s="410">
        <v>0</v>
      </c>
      <c r="O1491" s="472" t="e">
        <f t="shared" si="120"/>
        <v>#DIV/0!</v>
      </c>
      <c r="P1491" s="410">
        <f t="shared" si="124"/>
        <v>0</v>
      </c>
      <c r="Q1491" s="410" t="e">
        <f t="shared" si="121"/>
        <v>#VALUE!</v>
      </c>
      <c r="R1491" s="410">
        <v>1</v>
      </c>
      <c r="S1491" s="410" t="str">
        <f t="shared" si="122"/>
        <v>Unclassified? Y/N Out of Order?</v>
      </c>
    </row>
    <row r="1492" spans="6:19" x14ac:dyDescent="0.2">
      <c r="F1492" s="410" t="b">
        <v>0</v>
      </c>
      <c r="G1492" s="416" t="b">
        <f t="shared" si="123"/>
        <v>1</v>
      </c>
      <c r="H1492" s="410" t="b">
        <v>0</v>
      </c>
      <c r="I1492" s="410" t="b">
        <v>0</v>
      </c>
      <c r="K1492" s="410" t="b">
        <v>0</v>
      </c>
      <c r="L1492" s="410">
        <v>0</v>
      </c>
      <c r="M1492" s="410" t="b">
        <v>0</v>
      </c>
      <c r="N1492" s="410">
        <v>0</v>
      </c>
      <c r="O1492" s="472" t="e">
        <f t="shared" si="120"/>
        <v>#DIV/0!</v>
      </c>
      <c r="P1492" s="410">
        <f t="shared" si="124"/>
        <v>0</v>
      </c>
      <c r="Q1492" s="410" t="e">
        <f t="shared" si="121"/>
        <v>#VALUE!</v>
      </c>
      <c r="R1492" s="410">
        <v>1</v>
      </c>
      <c r="S1492" s="410" t="str">
        <f t="shared" si="122"/>
        <v>Unclassified? Y/N Out of Order?</v>
      </c>
    </row>
    <row r="1493" spans="6:19" x14ac:dyDescent="0.2">
      <c r="F1493" s="410" t="b">
        <v>0</v>
      </c>
      <c r="G1493" s="416" t="b">
        <f t="shared" si="123"/>
        <v>1</v>
      </c>
      <c r="H1493" s="410" t="b">
        <v>0</v>
      </c>
      <c r="I1493" s="410" t="b">
        <v>0</v>
      </c>
      <c r="K1493" s="410" t="b">
        <v>0</v>
      </c>
      <c r="L1493" s="410">
        <v>0</v>
      </c>
      <c r="M1493" s="410" t="b">
        <v>0</v>
      </c>
      <c r="N1493" s="410">
        <v>0</v>
      </c>
      <c r="O1493" s="472" t="e">
        <f t="shared" si="120"/>
        <v>#DIV/0!</v>
      </c>
      <c r="P1493" s="410">
        <f t="shared" si="124"/>
        <v>0</v>
      </c>
      <c r="Q1493" s="410" t="e">
        <f t="shared" si="121"/>
        <v>#VALUE!</v>
      </c>
      <c r="R1493" s="410">
        <v>1</v>
      </c>
      <c r="S1493" s="410" t="str">
        <f t="shared" si="122"/>
        <v>Unclassified? Y/N Out of Order?</v>
      </c>
    </row>
    <row r="1494" spans="6:19" x14ac:dyDescent="0.2">
      <c r="F1494" s="410" t="b">
        <v>0</v>
      </c>
      <c r="G1494" s="416" t="b">
        <f t="shared" si="123"/>
        <v>1</v>
      </c>
      <c r="H1494" s="410" t="b">
        <v>0</v>
      </c>
      <c r="I1494" s="410" t="b">
        <v>0</v>
      </c>
      <c r="K1494" s="410" t="b">
        <v>0</v>
      </c>
      <c r="L1494" s="410">
        <v>0</v>
      </c>
      <c r="M1494" s="410" t="b">
        <v>0</v>
      </c>
      <c r="N1494" s="410">
        <v>0</v>
      </c>
      <c r="O1494" s="472" t="e">
        <f t="shared" si="120"/>
        <v>#DIV/0!</v>
      </c>
      <c r="P1494" s="410">
        <f t="shared" si="124"/>
        <v>0</v>
      </c>
      <c r="Q1494" s="410" t="e">
        <f t="shared" si="121"/>
        <v>#VALUE!</v>
      </c>
      <c r="R1494" s="410">
        <v>1</v>
      </c>
      <c r="S1494" s="410" t="str">
        <f t="shared" si="122"/>
        <v>Unclassified? Y/N Out of Order?</v>
      </c>
    </row>
    <row r="1495" spans="6:19" x14ac:dyDescent="0.2">
      <c r="F1495" s="410" t="b">
        <v>0</v>
      </c>
      <c r="G1495" s="416" t="b">
        <f t="shared" si="123"/>
        <v>1</v>
      </c>
      <c r="H1495" s="410" t="b">
        <v>0</v>
      </c>
      <c r="I1495" s="410" t="b">
        <v>0</v>
      </c>
      <c r="K1495" s="410" t="b">
        <v>0</v>
      </c>
      <c r="L1495" s="410">
        <v>0</v>
      </c>
      <c r="M1495" s="410" t="b">
        <v>0</v>
      </c>
      <c r="N1495" s="410">
        <v>0</v>
      </c>
      <c r="O1495" s="472" t="e">
        <f t="shared" si="120"/>
        <v>#DIV/0!</v>
      </c>
      <c r="P1495" s="410">
        <f t="shared" si="124"/>
        <v>0</v>
      </c>
      <c r="Q1495" s="410" t="e">
        <f t="shared" si="121"/>
        <v>#VALUE!</v>
      </c>
      <c r="R1495" s="410">
        <v>1</v>
      </c>
      <c r="S1495" s="410" t="str">
        <f t="shared" si="122"/>
        <v>Unclassified? Y/N Out of Order?</v>
      </c>
    </row>
    <row r="1496" spans="6:19" x14ac:dyDescent="0.2">
      <c r="F1496" s="410" t="b">
        <v>0</v>
      </c>
      <c r="G1496" s="416" t="b">
        <f t="shared" si="123"/>
        <v>1</v>
      </c>
      <c r="H1496" s="410" t="b">
        <v>0</v>
      </c>
      <c r="I1496" s="410" t="b">
        <v>0</v>
      </c>
      <c r="K1496" s="410" t="b">
        <v>0</v>
      </c>
      <c r="L1496" s="410">
        <v>0</v>
      </c>
      <c r="M1496" s="410" t="b">
        <v>0</v>
      </c>
      <c r="N1496" s="410">
        <v>0</v>
      </c>
      <c r="O1496" s="472" t="e">
        <f t="shared" si="120"/>
        <v>#DIV/0!</v>
      </c>
      <c r="P1496" s="410">
        <f t="shared" si="124"/>
        <v>0</v>
      </c>
      <c r="Q1496" s="410" t="e">
        <f t="shared" si="121"/>
        <v>#VALUE!</v>
      </c>
      <c r="R1496" s="410">
        <v>1</v>
      </c>
      <c r="S1496" s="410" t="str">
        <f t="shared" si="122"/>
        <v>Unclassified? Y/N Out of Order?</v>
      </c>
    </row>
    <row r="1497" spans="6:19" x14ac:dyDescent="0.2">
      <c r="F1497" s="410" t="b">
        <v>0</v>
      </c>
      <c r="G1497" s="416" t="b">
        <f t="shared" si="123"/>
        <v>1</v>
      </c>
      <c r="H1497" s="410" t="b">
        <v>0</v>
      </c>
      <c r="I1497" s="410" t="b">
        <v>0</v>
      </c>
      <c r="K1497" s="410" t="b">
        <v>0</v>
      </c>
      <c r="L1497" s="410">
        <v>0</v>
      </c>
      <c r="M1497" s="410" t="b">
        <v>0</v>
      </c>
      <c r="N1497" s="410">
        <v>0</v>
      </c>
      <c r="O1497" s="472" t="e">
        <f t="shared" si="120"/>
        <v>#DIV/0!</v>
      </c>
      <c r="P1497" s="410">
        <f t="shared" si="124"/>
        <v>0</v>
      </c>
      <c r="Q1497" s="410" t="e">
        <f t="shared" si="121"/>
        <v>#VALUE!</v>
      </c>
      <c r="R1497" s="410">
        <v>1</v>
      </c>
      <c r="S1497" s="410" t="str">
        <f t="shared" si="122"/>
        <v>Unclassified? Y/N Out of Order?</v>
      </c>
    </row>
    <row r="1498" spans="6:19" x14ac:dyDescent="0.2">
      <c r="F1498" s="410" t="b">
        <v>0</v>
      </c>
      <c r="G1498" s="416" t="b">
        <f t="shared" si="123"/>
        <v>1</v>
      </c>
      <c r="H1498" s="410" t="b">
        <v>0</v>
      </c>
      <c r="I1498" s="410" t="b">
        <v>0</v>
      </c>
      <c r="K1498" s="410" t="b">
        <v>0</v>
      </c>
      <c r="L1498" s="410">
        <v>0</v>
      </c>
      <c r="M1498" s="410" t="b">
        <v>0</v>
      </c>
      <c r="N1498" s="410">
        <v>0</v>
      </c>
      <c r="O1498" s="472" t="e">
        <f t="shared" si="120"/>
        <v>#DIV/0!</v>
      </c>
      <c r="P1498" s="410">
        <f t="shared" si="124"/>
        <v>0</v>
      </c>
      <c r="Q1498" s="410" t="e">
        <f t="shared" si="121"/>
        <v>#VALUE!</v>
      </c>
      <c r="R1498" s="410">
        <v>1</v>
      </c>
      <c r="S1498" s="410" t="str">
        <f t="shared" si="122"/>
        <v>Unclassified? Y/N Out of Order?</v>
      </c>
    </row>
    <row r="1499" spans="6:19" x14ac:dyDescent="0.2">
      <c r="F1499" s="410" t="b">
        <v>0</v>
      </c>
      <c r="G1499" s="416" t="b">
        <f t="shared" si="123"/>
        <v>1</v>
      </c>
      <c r="H1499" s="410" t="b">
        <v>0</v>
      </c>
      <c r="I1499" s="410" t="b">
        <v>0</v>
      </c>
      <c r="K1499" s="410" t="b">
        <v>0</v>
      </c>
      <c r="L1499" s="410">
        <v>0</v>
      </c>
      <c r="M1499" s="410" t="b">
        <v>0</v>
      </c>
      <c r="N1499" s="410">
        <v>0</v>
      </c>
      <c r="O1499" s="472" t="e">
        <f t="shared" si="120"/>
        <v>#DIV/0!</v>
      </c>
      <c r="P1499" s="410">
        <f t="shared" si="124"/>
        <v>0</v>
      </c>
      <c r="Q1499" s="410" t="e">
        <f t="shared" si="121"/>
        <v>#VALUE!</v>
      </c>
      <c r="R1499" s="410">
        <v>1</v>
      </c>
      <c r="S1499" s="410" t="str">
        <f t="shared" si="122"/>
        <v>Unclassified? Y/N Out of Order?</v>
      </c>
    </row>
    <row r="1500" spans="6:19" x14ac:dyDescent="0.2">
      <c r="F1500" s="410" t="b">
        <v>0</v>
      </c>
      <c r="G1500" s="416" t="b">
        <f t="shared" si="123"/>
        <v>1</v>
      </c>
      <c r="H1500" s="410" t="b">
        <v>0</v>
      </c>
      <c r="I1500" s="410" t="b">
        <v>0</v>
      </c>
      <c r="K1500" s="410" t="b">
        <v>0</v>
      </c>
      <c r="L1500" s="410">
        <v>0</v>
      </c>
      <c r="M1500" s="410" t="b">
        <v>0</v>
      </c>
      <c r="N1500" s="410">
        <v>0</v>
      </c>
      <c r="O1500" s="472" t="e">
        <f t="shared" si="120"/>
        <v>#DIV/0!</v>
      </c>
      <c r="P1500" s="410">
        <f t="shared" si="124"/>
        <v>0</v>
      </c>
      <c r="Q1500" s="410" t="e">
        <f t="shared" si="121"/>
        <v>#VALUE!</v>
      </c>
      <c r="R1500" s="410">
        <v>1</v>
      </c>
      <c r="S1500" s="410" t="str">
        <f t="shared" si="122"/>
        <v>Unclassified? Y/N Out of Order?</v>
      </c>
    </row>
    <row r="1501" spans="6:19" x14ac:dyDescent="0.2">
      <c r="F1501" s="410" t="b">
        <v>0</v>
      </c>
      <c r="G1501" s="416" t="b">
        <f t="shared" si="123"/>
        <v>1</v>
      </c>
      <c r="H1501" s="410" t="b">
        <v>0</v>
      </c>
      <c r="I1501" s="410" t="b">
        <v>0</v>
      </c>
      <c r="K1501" s="410" t="b">
        <v>0</v>
      </c>
      <c r="L1501" s="410">
        <v>0</v>
      </c>
      <c r="M1501" s="410" t="b">
        <v>0</v>
      </c>
      <c r="N1501" s="410">
        <v>0</v>
      </c>
      <c r="O1501" s="472" t="e">
        <f t="shared" si="120"/>
        <v>#DIV/0!</v>
      </c>
      <c r="P1501" s="410">
        <f t="shared" si="124"/>
        <v>0</v>
      </c>
      <c r="Q1501" s="410" t="e">
        <f t="shared" si="121"/>
        <v>#VALUE!</v>
      </c>
      <c r="R1501" s="410">
        <v>1</v>
      </c>
      <c r="S1501" s="410" t="str">
        <f t="shared" si="122"/>
        <v>Unclassified? Y/N Out of Order?</v>
      </c>
    </row>
    <row r="1502" spans="6:19" x14ac:dyDescent="0.2">
      <c r="F1502" s="410" t="b">
        <v>0</v>
      </c>
      <c r="G1502" s="416" t="b">
        <f t="shared" si="123"/>
        <v>1</v>
      </c>
      <c r="H1502" s="410" t="b">
        <v>0</v>
      </c>
      <c r="I1502" s="410" t="b">
        <v>0</v>
      </c>
      <c r="K1502" s="410" t="b">
        <v>0</v>
      </c>
      <c r="L1502" s="410">
        <v>0</v>
      </c>
      <c r="M1502" s="410" t="b">
        <v>0</v>
      </c>
      <c r="N1502" s="410">
        <v>0</v>
      </c>
      <c r="O1502" s="472" t="e">
        <f t="shared" si="120"/>
        <v>#DIV/0!</v>
      </c>
      <c r="P1502" s="410">
        <f t="shared" si="124"/>
        <v>0</v>
      </c>
      <c r="Q1502" s="410" t="e">
        <f t="shared" si="121"/>
        <v>#VALUE!</v>
      </c>
      <c r="R1502" s="410">
        <v>1</v>
      </c>
      <c r="S1502" s="410" t="str">
        <f t="shared" si="122"/>
        <v>Unclassified? Y/N Out of Order?</v>
      </c>
    </row>
    <row r="1503" spans="6:19" x14ac:dyDescent="0.2">
      <c r="F1503" s="410" t="b">
        <v>0</v>
      </c>
      <c r="G1503" s="416" t="b">
        <f t="shared" si="123"/>
        <v>1</v>
      </c>
      <c r="H1503" s="410" t="b">
        <v>0</v>
      </c>
      <c r="I1503" s="410" t="b">
        <v>0</v>
      </c>
      <c r="K1503" s="410" t="b">
        <v>0</v>
      </c>
      <c r="L1503" s="410">
        <v>0</v>
      </c>
      <c r="M1503" s="410" t="b">
        <v>0</v>
      </c>
      <c r="N1503" s="410">
        <v>0</v>
      </c>
      <c r="O1503" s="472" t="e">
        <f t="shared" si="120"/>
        <v>#DIV/0!</v>
      </c>
      <c r="P1503" s="410">
        <f t="shared" si="124"/>
        <v>0</v>
      </c>
      <c r="Q1503" s="410" t="e">
        <f t="shared" si="121"/>
        <v>#VALUE!</v>
      </c>
      <c r="R1503" s="410">
        <v>1</v>
      </c>
      <c r="S1503" s="410" t="str">
        <f t="shared" si="122"/>
        <v>Unclassified? Y/N Out of Order?</v>
      </c>
    </row>
    <row r="1504" spans="6:19" x14ac:dyDescent="0.2">
      <c r="F1504" s="410" t="b">
        <v>0</v>
      </c>
      <c r="G1504" s="416" t="b">
        <f t="shared" si="123"/>
        <v>1</v>
      </c>
      <c r="H1504" s="410" t="b">
        <v>0</v>
      </c>
      <c r="I1504" s="410" t="b">
        <v>0</v>
      </c>
      <c r="K1504" s="410" t="b">
        <v>0</v>
      </c>
      <c r="L1504" s="410">
        <v>0</v>
      </c>
      <c r="M1504" s="410" t="b">
        <v>0</v>
      </c>
      <c r="N1504" s="410">
        <v>0</v>
      </c>
      <c r="O1504" s="472" t="e">
        <f t="shared" si="120"/>
        <v>#DIV/0!</v>
      </c>
      <c r="P1504" s="410">
        <f t="shared" si="124"/>
        <v>0</v>
      </c>
      <c r="Q1504" s="410" t="e">
        <f t="shared" si="121"/>
        <v>#VALUE!</v>
      </c>
      <c r="R1504" s="410">
        <v>1</v>
      </c>
      <c r="S1504" s="410" t="str">
        <f t="shared" si="122"/>
        <v>Unclassified? Y/N Out of Order?</v>
      </c>
    </row>
    <row r="1505" spans="6:19" x14ac:dyDescent="0.2">
      <c r="F1505" s="410" t="b">
        <v>0</v>
      </c>
      <c r="G1505" s="416" t="b">
        <f t="shared" si="123"/>
        <v>1</v>
      </c>
      <c r="H1505" s="410" t="b">
        <v>0</v>
      </c>
      <c r="I1505" s="410" t="b">
        <v>0</v>
      </c>
      <c r="K1505" s="410" t="b">
        <v>0</v>
      </c>
      <c r="L1505" s="410">
        <v>0</v>
      </c>
      <c r="M1505" s="410" t="b">
        <v>0</v>
      </c>
      <c r="N1505" s="410">
        <v>0</v>
      </c>
      <c r="O1505" s="472" t="e">
        <f t="shared" si="120"/>
        <v>#DIV/0!</v>
      </c>
      <c r="P1505" s="410">
        <f t="shared" si="124"/>
        <v>0</v>
      </c>
      <c r="Q1505" s="410" t="e">
        <f t="shared" si="121"/>
        <v>#VALUE!</v>
      </c>
      <c r="R1505" s="410">
        <v>1</v>
      </c>
      <c r="S1505" s="410" t="str">
        <f t="shared" si="122"/>
        <v>Unclassified? Y/N Out of Order?</v>
      </c>
    </row>
    <row r="1506" spans="6:19" x14ac:dyDescent="0.2">
      <c r="F1506" s="410" t="b">
        <v>0</v>
      </c>
      <c r="G1506" s="416" t="b">
        <f t="shared" si="123"/>
        <v>1</v>
      </c>
      <c r="H1506" s="410" t="b">
        <v>0</v>
      </c>
      <c r="I1506" s="410" t="b">
        <v>0</v>
      </c>
      <c r="K1506" s="410" t="b">
        <v>0</v>
      </c>
      <c r="L1506" s="410">
        <v>0</v>
      </c>
      <c r="M1506" s="410" t="b">
        <v>0</v>
      </c>
      <c r="N1506" s="410">
        <v>0</v>
      </c>
      <c r="O1506" s="472" t="e">
        <f t="shared" si="120"/>
        <v>#DIV/0!</v>
      </c>
      <c r="P1506" s="410">
        <f t="shared" si="124"/>
        <v>0</v>
      </c>
      <c r="Q1506" s="410" t="e">
        <f t="shared" si="121"/>
        <v>#VALUE!</v>
      </c>
      <c r="R1506" s="410">
        <v>1</v>
      </c>
      <c r="S1506" s="410" t="str">
        <f t="shared" si="122"/>
        <v>Unclassified? Y/N Out of Order?</v>
      </c>
    </row>
    <row r="1507" spans="6:19" x14ac:dyDescent="0.2">
      <c r="F1507" s="410" t="b">
        <v>0</v>
      </c>
      <c r="G1507" s="416" t="b">
        <f t="shared" si="123"/>
        <v>1</v>
      </c>
      <c r="H1507" s="410" t="b">
        <v>0</v>
      </c>
      <c r="I1507" s="410" t="b">
        <v>0</v>
      </c>
      <c r="K1507" s="410" t="b">
        <v>0</v>
      </c>
      <c r="L1507" s="410">
        <v>0</v>
      </c>
      <c r="M1507" s="410" t="b">
        <v>0</v>
      </c>
      <c r="N1507" s="410">
        <v>0</v>
      </c>
      <c r="O1507" s="472" t="e">
        <f t="shared" si="120"/>
        <v>#DIV/0!</v>
      </c>
      <c r="P1507" s="410">
        <f t="shared" si="124"/>
        <v>0</v>
      </c>
      <c r="Q1507" s="410" t="e">
        <f t="shared" si="121"/>
        <v>#VALUE!</v>
      </c>
      <c r="R1507" s="410">
        <v>1</v>
      </c>
      <c r="S1507" s="410" t="str">
        <f t="shared" si="122"/>
        <v>Unclassified? Y/N Out of Order?</v>
      </c>
    </row>
    <row r="1508" spans="6:19" x14ac:dyDescent="0.2">
      <c r="F1508" s="410" t="b">
        <v>0</v>
      </c>
      <c r="G1508" s="416" t="b">
        <f t="shared" si="123"/>
        <v>1</v>
      </c>
      <c r="H1508" s="410" t="b">
        <v>0</v>
      </c>
      <c r="I1508" s="410" t="b">
        <v>0</v>
      </c>
      <c r="K1508" s="410" t="b">
        <v>0</v>
      </c>
      <c r="L1508" s="410">
        <v>0</v>
      </c>
      <c r="M1508" s="410" t="b">
        <v>0</v>
      </c>
      <c r="N1508" s="410">
        <v>0</v>
      </c>
      <c r="O1508" s="472" t="e">
        <f t="shared" si="120"/>
        <v>#DIV/0!</v>
      </c>
      <c r="P1508" s="410">
        <f t="shared" si="124"/>
        <v>0</v>
      </c>
      <c r="Q1508" s="410" t="e">
        <f t="shared" si="121"/>
        <v>#VALUE!</v>
      </c>
      <c r="R1508" s="410">
        <v>1</v>
      </c>
      <c r="S1508" s="410" t="str">
        <f t="shared" si="122"/>
        <v>Unclassified? Y/N Out of Order?</v>
      </c>
    </row>
    <row r="1509" spans="6:19" x14ac:dyDescent="0.2">
      <c r="F1509" s="410" t="b">
        <v>0</v>
      </c>
      <c r="G1509" s="416" t="b">
        <f t="shared" si="123"/>
        <v>1</v>
      </c>
      <c r="H1509" s="410" t="b">
        <v>0</v>
      </c>
      <c r="I1509" s="410" t="b">
        <v>0</v>
      </c>
      <c r="K1509" s="410" t="b">
        <v>0</v>
      </c>
      <c r="L1509" s="410">
        <v>0</v>
      </c>
      <c r="M1509" s="410" t="b">
        <v>0</v>
      </c>
      <c r="N1509" s="410">
        <v>0</v>
      </c>
      <c r="O1509" s="472" t="e">
        <f t="shared" si="120"/>
        <v>#DIV/0!</v>
      </c>
      <c r="P1509" s="410">
        <f t="shared" si="124"/>
        <v>0</v>
      </c>
      <c r="Q1509" s="410" t="e">
        <f t="shared" si="121"/>
        <v>#VALUE!</v>
      </c>
      <c r="R1509" s="410">
        <v>1</v>
      </c>
      <c r="S1509" s="410" t="str">
        <f t="shared" si="122"/>
        <v>Unclassified? Y/N Out of Order?</v>
      </c>
    </row>
    <row r="1510" spans="6:19" x14ac:dyDescent="0.2">
      <c r="F1510" s="410" t="b">
        <v>0</v>
      </c>
      <c r="G1510" s="416" t="b">
        <f t="shared" si="123"/>
        <v>1</v>
      </c>
      <c r="H1510" s="410" t="b">
        <v>0</v>
      </c>
      <c r="I1510" s="410" t="b">
        <v>0</v>
      </c>
      <c r="K1510" s="410" t="b">
        <v>0</v>
      </c>
      <c r="L1510" s="410">
        <v>0</v>
      </c>
      <c r="M1510" s="410" t="b">
        <v>0</v>
      </c>
      <c r="N1510" s="410">
        <v>0</v>
      </c>
      <c r="O1510" s="472" t="e">
        <f t="shared" si="120"/>
        <v>#DIV/0!</v>
      </c>
      <c r="P1510" s="410">
        <f t="shared" si="124"/>
        <v>0</v>
      </c>
      <c r="Q1510" s="410" t="e">
        <f t="shared" si="121"/>
        <v>#VALUE!</v>
      </c>
      <c r="R1510" s="410">
        <v>1</v>
      </c>
      <c r="S1510" s="410" t="str">
        <f t="shared" si="122"/>
        <v>Unclassified? Y/N Out of Order?</v>
      </c>
    </row>
    <row r="1511" spans="6:19" x14ac:dyDescent="0.2">
      <c r="F1511" s="410" t="b">
        <v>0</v>
      </c>
      <c r="G1511" s="416" t="b">
        <f t="shared" si="123"/>
        <v>1</v>
      </c>
      <c r="H1511" s="410" t="b">
        <v>0</v>
      </c>
      <c r="I1511" s="410" t="b">
        <v>0</v>
      </c>
      <c r="K1511" s="410" t="b">
        <v>0</v>
      </c>
      <c r="L1511" s="410">
        <v>0</v>
      </c>
      <c r="M1511" s="410" t="b">
        <v>0</v>
      </c>
      <c r="N1511" s="410">
        <v>0</v>
      </c>
      <c r="O1511" s="472" t="e">
        <f t="shared" si="120"/>
        <v>#DIV/0!</v>
      </c>
      <c r="P1511" s="410">
        <f t="shared" si="124"/>
        <v>0</v>
      </c>
      <c r="Q1511" s="410" t="e">
        <f t="shared" si="121"/>
        <v>#VALUE!</v>
      </c>
      <c r="R1511" s="410">
        <v>1</v>
      </c>
      <c r="S1511" s="410" t="str">
        <f t="shared" si="122"/>
        <v>Unclassified? Y/N Out of Order?</v>
      </c>
    </row>
    <row r="1512" spans="6:19" x14ac:dyDescent="0.2">
      <c r="F1512" s="410" t="b">
        <v>0</v>
      </c>
      <c r="G1512" s="416" t="b">
        <f t="shared" si="123"/>
        <v>1</v>
      </c>
      <c r="H1512" s="410" t="b">
        <v>0</v>
      </c>
      <c r="I1512" s="410" t="b">
        <v>0</v>
      </c>
      <c r="K1512" s="410" t="b">
        <v>0</v>
      </c>
      <c r="L1512" s="410">
        <v>0</v>
      </c>
      <c r="M1512" s="410" t="b">
        <v>0</v>
      </c>
      <c r="N1512" s="410">
        <v>0</v>
      </c>
      <c r="O1512" s="472" t="e">
        <f t="shared" si="120"/>
        <v>#DIV/0!</v>
      </c>
      <c r="P1512" s="410">
        <f t="shared" si="124"/>
        <v>0</v>
      </c>
      <c r="Q1512" s="410" t="e">
        <f t="shared" si="121"/>
        <v>#VALUE!</v>
      </c>
      <c r="R1512" s="410">
        <v>1</v>
      </c>
      <c r="S1512" s="410" t="str">
        <f t="shared" si="122"/>
        <v>Unclassified? Y/N Out of Order?</v>
      </c>
    </row>
    <row r="1513" spans="6:19" x14ac:dyDescent="0.2">
      <c r="F1513" s="410" t="b">
        <v>0</v>
      </c>
      <c r="G1513" s="416" t="b">
        <f t="shared" si="123"/>
        <v>1</v>
      </c>
      <c r="H1513" s="410" t="b">
        <v>0</v>
      </c>
      <c r="I1513" s="410" t="b">
        <v>0</v>
      </c>
      <c r="K1513" s="410" t="b">
        <v>0</v>
      </c>
      <c r="L1513" s="410">
        <v>0</v>
      </c>
      <c r="M1513" s="410" t="b">
        <v>0</v>
      </c>
      <c r="N1513" s="410">
        <v>0</v>
      </c>
      <c r="O1513" s="472" t="e">
        <f t="shared" si="120"/>
        <v>#DIV/0!</v>
      </c>
      <c r="P1513" s="410">
        <f t="shared" si="124"/>
        <v>0</v>
      </c>
      <c r="Q1513" s="410" t="e">
        <f t="shared" si="121"/>
        <v>#VALUE!</v>
      </c>
      <c r="R1513" s="410">
        <v>1</v>
      </c>
      <c r="S1513" s="410" t="str">
        <f t="shared" si="122"/>
        <v>Unclassified? Y/N Out of Order?</v>
      </c>
    </row>
    <row r="1514" spans="6:19" x14ac:dyDescent="0.2">
      <c r="F1514" s="410" t="b">
        <v>0</v>
      </c>
      <c r="G1514" s="416" t="b">
        <f t="shared" si="123"/>
        <v>1</v>
      </c>
      <c r="H1514" s="410" t="b">
        <v>0</v>
      </c>
      <c r="I1514" s="410" t="b">
        <v>0</v>
      </c>
      <c r="K1514" s="410" t="b">
        <v>0</v>
      </c>
      <c r="L1514" s="410">
        <v>0</v>
      </c>
      <c r="M1514" s="410" t="b">
        <v>0</v>
      </c>
      <c r="N1514" s="410">
        <v>0</v>
      </c>
      <c r="O1514" s="472" t="e">
        <f t="shared" si="120"/>
        <v>#DIV/0!</v>
      </c>
      <c r="P1514" s="410">
        <f t="shared" si="124"/>
        <v>0</v>
      </c>
      <c r="Q1514" s="410" t="e">
        <f t="shared" si="121"/>
        <v>#VALUE!</v>
      </c>
      <c r="R1514" s="410">
        <v>1</v>
      </c>
      <c r="S1514" s="410" t="str">
        <f t="shared" si="122"/>
        <v>Unclassified? Y/N Out of Order?</v>
      </c>
    </row>
    <row r="1515" spans="6:19" x14ac:dyDescent="0.2">
      <c r="F1515" s="410" t="b">
        <v>0</v>
      </c>
      <c r="G1515" s="416" t="b">
        <f t="shared" si="123"/>
        <v>1</v>
      </c>
      <c r="H1515" s="410" t="b">
        <v>0</v>
      </c>
      <c r="I1515" s="410" t="b">
        <v>0</v>
      </c>
      <c r="K1515" s="410" t="b">
        <v>0</v>
      </c>
      <c r="L1515" s="410">
        <v>0</v>
      </c>
      <c r="M1515" s="410" t="b">
        <v>0</v>
      </c>
      <c r="N1515" s="410">
        <v>0</v>
      </c>
      <c r="O1515" s="472" t="e">
        <f t="shared" si="120"/>
        <v>#DIV/0!</v>
      </c>
      <c r="P1515" s="410">
        <f t="shared" si="124"/>
        <v>0</v>
      </c>
      <c r="Q1515" s="410" t="e">
        <f t="shared" si="121"/>
        <v>#VALUE!</v>
      </c>
      <c r="R1515" s="410">
        <v>1</v>
      </c>
      <c r="S1515" s="410" t="str">
        <f t="shared" si="122"/>
        <v>Unclassified? Y/N Out of Order?</v>
      </c>
    </row>
    <row r="1516" spans="6:19" x14ac:dyDescent="0.2">
      <c r="F1516" s="410" t="b">
        <v>0</v>
      </c>
      <c r="G1516" s="416" t="b">
        <f t="shared" si="123"/>
        <v>1</v>
      </c>
      <c r="H1516" s="410" t="b">
        <v>0</v>
      </c>
      <c r="I1516" s="410" t="b">
        <v>0</v>
      </c>
      <c r="K1516" s="410" t="b">
        <v>0</v>
      </c>
      <c r="L1516" s="410">
        <v>0</v>
      </c>
      <c r="M1516" s="410" t="b">
        <v>0</v>
      </c>
      <c r="N1516" s="410">
        <v>0</v>
      </c>
      <c r="O1516" s="472" t="e">
        <f t="shared" si="120"/>
        <v>#DIV/0!</v>
      </c>
      <c r="P1516" s="410">
        <f t="shared" si="124"/>
        <v>0</v>
      </c>
      <c r="Q1516" s="410" t="e">
        <f t="shared" si="121"/>
        <v>#VALUE!</v>
      </c>
      <c r="R1516" s="410">
        <v>1</v>
      </c>
      <c r="S1516" s="410" t="str">
        <f t="shared" si="122"/>
        <v>Unclassified? Y/N Out of Order?</v>
      </c>
    </row>
    <row r="1517" spans="6:19" x14ac:dyDescent="0.2">
      <c r="F1517" s="410" t="b">
        <v>0</v>
      </c>
      <c r="G1517" s="416" t="b">
        <f t="shared" si="123"/>
        <v>1</v>
      </c>
      <c r="H1517" s="410" t="b">
        <v>0</v>
      </c>
      <c r="I1517" s="410" t="b">
        <v>0</v>
      </c>
      <c r="K1517" s="410" t="b">
        <v>0</v>
      </c>
      <c r="L1517" s="410">
        <v>0</v>
      </c>
      <c r="M1517" s="410" t="b">
        <v>0</v>
      </c>
      <c r="N1517" s="410">
        <v>0</v>
      </c>
      <c r="O1517" s="472" t="e">
        <f t="shared" si="120"/>
        <v>#DIV/0!</v>
      </c>
      <c r="P1517" s="410">
        <f t="shared" si="124"/>
        <v>0</v>
      </c>
      <c r="Q1517" s="410" t="e">
        <f t="shared" si="121"/>
        <v>#VALUE!</v>
      </c>
      <c r="R1517" s="410">
        <v>1</v>
      </c>
      <c r="S1517" s="410" t="str">
        <f t="shared" si="122"/>
        <v>Unclassified? Y/N Out of Order?</v>
      </c>
    </row>
    <row r="1518" spans="6:19" x14ac:dyDescent="0.2">
      <c r="F1518" s="410" t="b">
        <v>0</v>
      </c>
      <c r="G1518" s="416" t="b">
        <f t="shared" si="123"/>
        <v>1</v>
      </c>
      <c r="H1518" s="410" t="b">
        <v>0</v>
      </c>
      <c r="I1518" s="410" t="b">
        <v>0</v>
      </c>
      <c r="K1518" s="410" t="b">
        <v>0</v>
      </c>
      <c r="L1518" s="410">
        <v>0</v>
      </c>
      <c r="M1518" s="410" t="b">
        <v>0</v>
      </c>
      <c r="N1518" s="410">
        <v>0</v>
      </c>
      <c r="O1518" s="472" t="e">
        <f t="shared" si="120"/>
        <v>#DIV/0!</v>
      </c>
      <c r="P1518" s="410">
        <f t="shared" si="124"/>
        <v>0</v>
      </c>
      <c r="Q1518" s="410" t="e">
        <f t="shared" si="121"/>
        <v>#VALUE!</v>
      </c>
      <c r="R1518" s="410">
        <v>1</v>
      </c>
      <c r="S1518" s="410" t="str">
        <f t="shared" si="122"/>
        <v>Unclassified? Y/N Out of Order?</v>
      </c>
    </row>
    <row r="1519" spans="6:19" x14ac:dyDescent="0.2">
      <c r="F1519" s="410" t="b">
        <v>0</v>
      </c>
      <c r="G1519" s="416" t="b">
        <f t="shared" si="123"/>
        <v>1</v>
      </c>
      <c r="H1519" s="410" t="b">
        <v>0</v>
      </c>
      <c r="I1519" s="410" t="b">
        <v>0</v>
      </c>
      <c r="K1519" s="410" t="b">
        <v>0</v>
      </c>
      <c r="L1519" s="410">
        <v>0</v>
      </c>
      <c r="M1519" s="410" t="b">
        <v>0</v>
      </c>
      <c r="N1519" s="410">
        <v>0</v>
      </c>
      <c r="O1519" s="472" t="e">
        <f t="shared" si="120"/>
        <v>#DIV/0!</v>
      </c>
      <c r="P1519" s="410">
        <f t="shared" si="124"/>
        <v>0</v>
      </c>
      <c r="Q1519" s="410" t="e">
        <f t="shared" si="121"/>
        <v>#VALUE!</v>
      </c>
      <c r="R1519" s="410">
        <v>1</v>
      </c>
      <c r="S1519" s="410" t="str">
        <f t="shared" si="122"/>
        <v>Unclassified? Y/N Out of Order?</v>
      </c>
    </row>
    <row r="1520" spans="6:19" x14ac:dyDescent="0.2">
      <c r="F1520" s="410" t="b">
        <v>0</v>
      </c>
      <c r="G1520" s="416" t="b">
        <f t="shared" si="123"/>
        <v>1</v>
      </c>
      <c r="H1520" s="410" t="b">
        <v>0</v>
      </c>
      <c r="I1520" s="410" t="b">
        <v>0</v>
      </c>
      <c r="K1520" s="410" t="b">
        <v>0</v>
      </c>
      <c r="L1520" s="410">
        <v>0</v>
      </c>
      <c r="M1520" s="410" t="b">
        <v>0</v>
      </c>
      <c r="N1520" s="410">
        <v>0</v>
      </c>
      <c r="O1520" s="472" t="e">
        <f t="shared" si="120"/>
        <v>#DIV/0!</v>
      </c>
      <c r="P1520" s="410">
        <f t="shared" si="124"/>
        <v>0</v>
      </c>
      <c r="Q1520" s="410" t="e">
        <f t="shared" si="121"/>
        <v>#VALUE!</v>
      </c>
      <c r="R1520" s="410">
        <v>1</v>
      </c>
      <c r="S1520" s="410" t="str">
        <f t="shared" si="122"/>
        <v>Unclassified? Y/N Out of Order?</v>
      </c>
    </row>
    <row r="1521" spans="6:19" x14ac:dyDescent="0.2">
      <c r="F1521" s="410" t="b">
        <v>0</v>
      </c>
      <c r="G1521" s="416" t="b">
        <f t="shared" si="123"/>
        <v>1</v>
      </c>
      <c r="H1521" s="410" t="b">
        <v>0</v>
      </c>
      <c r="I1521" s="410" t="b">
        <v>0</v>
      </c>
      <c r="K1521" s="410" t="b">
        <v>0</v>
      </c>
      <c r="L1521" s="410">
        <v>0</v>
      </c>
      <c r="M1521" s="410" t="b">
        <v>0</v>
      </c>
      <c r="N1521" s="410">
        <v>0</v>
      </c>
      <c r="O1521" s="472" t="e">
        <f t="shared" si="120"/>
        <v>#DIV/0!</v>
      </c>
      <c r="P1521" s="410">
        <f t="shared" si="124"/>
        <v>0</v>
      </c>
      <c r="Q1521" s="410" t="e">
        <f t="shared" si="121"/>
        <v>#VALUE!</v>
      </c>
      <c r="R1521" s="410">
        <v>1</v>
      </c>
      <c r="S1521" s="410" t="str">
        <f t="shared" si="122"/>
        <v>Unclassified? Y/N Out of Order?</v>
      </c>
    </row>
    <row r="1522" spans="6:19" x14ac:dyDescent="0.2">
      <c r="F1522" s="410" t="b">
        <v>0</v>
      </c>
      <c r="G1522" s="416" t="b">
        <f t="shared" si="123"/>
        <v>1</v>
      </c>
      <c r="H1522" s="410" t="b">
        <v>0</v>
      </c>
      <c r="I1522" s="410" t="b">
        <v>0</v>
      </c>
      <c r="K1522" s="410" t="b">
        <v>0</v>
      </c>
      <c r="L1522" s="410">
        <v>0</v>
      </c>
      <c r="M1522" s="410" t="b">
        <v>0</v>
      </c>
      <c r="N1522" s="410">
        <v>0</v>
      </c>
      <c r="O1522" s="472" t="e">
        <f t="shared" si="120"/>
        <v>#DIV/0!</v>
      </c>
      <c r="P1522" s="410">
        <f t="shared" si="124"/>
        <v>0</v>
      </c>
      <c r="Q1522" s="410" t="e">
        <f t="shared" si="121"/>
        <v>#VALUE!</v>
      </c>
      <c r="R1522" s="410">
        <v>1</v>
      </c>
      <c r="S1522" s="410" t="str">
        <f t="shared" si="122"/>
        <v>Unclassified? Y/N Out of Order?</v>
      </c>
    </row>
    <row r="1523" spans="6:19" x14ac:dyDescent="0.2">
      <c r="F1523" s="410" t="b">
        <v>0</v>
      </c>
      <c r="G1523" s="416" t="b">
        <f t="shared" si="123"/>
        <v>1</v>
      </c>
      <c r="H1523" s="410" t="b">
        <v>0</v>
      </c>
      <c r="I1523" s="410" t="b">
        <v>0</v>
      </c>
      <c r="K1523" s="410" t="b">
        <v>0</v>
      </c>
      <c r="L1523" s="410">
        <v>0</v>
      </c>
      <c r="M1523" s="410" t="b">
        <v>0</v>
      </c>
      <c r="N1523" s="410">
        <v>0</v>
      </c>
      <c r="O1523" s="472" t="e">
        <f t="shared" si="120"/>
        <v>#DIV/0!</v>
      </c>
      <c r="P1523" s="410">
        <f t="shared" si="124"/>
        <v>0</v>
      </c>
      <c r="Q1523" s="410" t="e">
        <f t="shared" si="121"/>
        <v>#VALUE!</v>
      </c>
      <c r="R1523" s="410">
        <v>1</v>
      </c>
      <c r="S1523" s="410" t="str">
        <f t="shared" si="122"/>
        <v>Unclassified? Y/N Out of Order?</v>
      </c>
    </row>
    <row r="1524" spans="6:19" x14ac:dyDescent="0.2">
      <c r="F1524" s="410" t="b">
        <v>0</v>
      </c>
      <c r="G1524" s="416" t="b">
        <f t="shared" si="123"/>
        <v>1</v>
      </c>
      <c r="H1524" s="410" t="b">
        <v>0</v>
      </c>
      <c r="I1524" s="410" t="b">
        <v>0</v>
      </c>
      <c r="K1524" s="410" t="b">
        <v>0</v>
      </c>
      <c r="L1524" s="410">
        <v>0</v>
      </c>
      <c r="M1524" s="410" t="b">
        <v>0</v>
      </c>
      <c r="N1524" s="410">
        <v>0</v>
      </c>
      <c r="O1524" s="472" t="e">
        <f t="shared" si="120"/>
        <v>#DIV/0!</v>
      </c>
      <c r="P1524" s="410">
        <f t="shared" si="124"/>
        <v>0</v>
      </c>
      <c r="Q1524" s="410" t="e">
        <f t="shared" si="121"/>
        <v>#VALUE!</v>
      </c>
      <c r="R1524" s="410">
        <v>1</v>
      </c>
      <c r="S1524" s="410" t="str">
        <f t="shared" si="122"/>
        <v>Unclassified? Y/N Out of Order?</v>
      </c>
    </row>
    <row r="1525" spans="6:19" x14ac:dyDescent="0.2">
      <c r="F1525" s="410" t="b">
        <v>0</v>
      </c>
      <c r="G1525" s="416" t="b">
        <f t="shared" si="123"/>
        <v>1</v>
      </c>
      <c r="H1525" s="410" t="b">
        <v>0</v>
      </c>
      <c r="I1525" s="410" t="b">
        <v>0</v>
      </c>
      <c r="K1525" s="410" t="b">
        <v>0</v>
      </c>
      <c r="L1525" s="410">
        <v>0</v>
      </c>
      <c r="M1525" s="410" t="b">
        <v>0</v>
      </c>
      <c r="N1525" s="410">
        <v>0</v>
      </c>
      <c r="O1525" s="472" t="e">
        <f t="shared" si="120"/>
        <v>#DIV/0!</v>
      </c>
      <c r="P1525" s="410">
        <f t="shared" si="124"/>
        <v>0</v>
      </c>
      <c r="Q1525" s="410" t="e">
        <f t="shared" si="121"/>
        <v>#VALUE!</v>
      </c>
      <c r="R1525" s="410">
        <v>1</v>
      </c>
      <c r="S1525" s="410" t="str">
        <f t="shared" si="122"/>
        <v>Unclassified? Y/N Out of Order?</v>
      </c>
    </row>
    <row r="1526" spans="6:19" x14ac:dyDescent="0.2">
      <c r="F1526" s="410" t="b">
        <v>0</v>
      </c>
      <c r="G1526" s="416" t="b">
        <f t="shared" si="123"/>
        <v>1</v>
      </c>
      <c r="H1526" s="410" t="b">
        <v>0</v>
      </c>
      <c r="I1526" s="410" t="b">
        <v>0</v>
      </c>
      <c r="K1526" s="410" t="b">
        <v>0</v>
      </c>
      <c r="L1526" s="410">
        <v>0</v>
      </c>
      <c r="M1526" s="410" t="b">
        <v>0</v>
      </c>
      <c r="N1526" s="410">
        <v>0</v>
      </c>
      <c r="O1526" s="472" t="e">
        <f t="shared" si="120"/>
        <v>#DIV/0!</v>
      </c>
      <c r="P1526" s="410">
        <f t="shared" si="124"/>
        <v>0</v>
      </c>
      <c r="Q1526" s="410" t="e">
        <f t="shared" si="121"/>
        <v>#VALUE!</v>
      </c>
      <c r="R1526" s="410">
        <v>1</v>
      </c>
      <c r="S1526" s="410" t="str">
        <f t="shared" si="122"/>
        <v>Unclassified? Y/N Out of Order?</v>
      </c>
    </row>
    <row r="1527" spans="6:19" x14ac:dyDescent="0.2">
      <c r="F1527" s="410" t="b">
        <v>0</v>
      </c>
      <c r="G1527" s="416" t="b">
        <f t="shared" si="123"/>
        <v>1</v>
      </c>
      <c r="H1527" s="410" t="b">
        <v>0</v>
      </c>
      <c r="I1527" s="410" t="b">
        <v>0</v>
      </c>
      <c r="K1527" s="410" t="b">
        <v>0</v>
      </c>
      <c r="L1527" s="410">
        <v>0</v>
      </c>
      <c r="M1527" s="410" t="b">
        <v>0</v>
      </c>
      <c r="N1527" s="410">
        <v>0</v>
      </c>
      <c r="O1527" s="472" t="e">
        <f t="shared" si="120"/>
        <v>#DIV/0!</v>
      </c>
      <c r="P1527" s="410">
        <f t="shared" si="124"/>
        <v>0</v>
      </c>
      <c r="Q1527" s="410" t="e">
        <f t="shared" si="121"/>
        <v>#VALUE!</v>
      </c>
      <c r="R1527" s="410">
        <v>1</v>
      </c>
      <c r="S1527" s="410" t="str">
        <f t="shared" si="122"/>
        <v>Unclassified? Y/N Out of Order?</v>
      </c>
    </row>
    <row r="1528" spans="6:19" x14ac:dyDescent="0.2">
      <c r="F1528" s="410" t="b">
        <v>0</v>
      </c>
      <c r="G1528" s="416" t="b">
        <f t="shared" si="123"/>
        <v>1</v>
      </c>
      <c r="H1528" s="410" t="b">
        <v>0</v>
      </c>
      <c r="I1528" s="410" t="b">
        <v>0</v>
      </c>
      <c r="K1528" s="410" t="b">
        <v>0</v>
      </c>
      <c r="L1528" s="410">
        <v>0</v>
      </c>
      <c r="M1528" s="410" t="b">
        <v>0</v>
      </c>
      <c r="N1528" s="410">
        <v>0</v>
      </c>
      <c r="O1528" s="472" t="e">
        <f t="shared" si="120"/>
        <v>#DIV/0!</v>
      </c>
      <c r="P1528" s="410">
        <f t="shared" si="124"/>
        <v>0</v>
      </c>
      <c r="Q1528" s="410" t="e">
        <f t="shared" si="121"/>
        <v>#VALUE!</v>
      </c>
      <c r="R1528" s="410">
        <v>1</v>
      </c>
      <c r="S1528" s="410" t="str">
        <f t="shared" si="122"/>
        <v>Unclassified? Y/N Out of Order?</v>
      </c>
    </row>
    <row r="1529" spans="6:19" x14ac:dyDescent="0.2">
      <c r="F1529" s="410" t="b">
        <v>0</v>
      </c>
      <c r="G1529" s="416" t="b">
        <f t="shared" si="123"/>
        <v>1</v>
      </c>
      <c r="H1529" s="410" t="b">
        <v>0</v>
      </c>
      <c r="I1529" s="410" t="b">
        <v>0</v>
      </c>
      <c r="K1529" s="410" t="b">
        <v>0</v>
      </c>
      <c r="L1529" s="410">
        <v>0</v>
      </c>
      <c r="M1529" s="410" t="b">
        <v>0</v>
      </c>
      <c r="N1529" s="410">
        <v>0</v>
      </c>
      <c r="O1529" s="472" t="e">
        <f t="shared" si="120"/>
        <v>#DIV/0!</v>
      </c>
      <c r="P1529" s="410">
        <f t="shared" si="124"/>
        <v>0</v>
      </c>
      <c r="Q1529" s="410" t="e">
        <f t="shared" si="121"/>
        <v>#VALUE!</v>
      </c>
      <c r="R1529" s="410">
        <v>1</v>
      </c>
      <c r="S1529" s="410" t="str">
        <f t="shared" si="122"/>
        <v>Unclassified? Y/N Out of Order?</v>
      </c>
    </row>
    <row r="1530" spans="6:19" x14ac:dyDescent="0.2">
      <c r="F1530" s="410" t="b">
        <v>0</v>
      </c>
      <c r="G1530" s="416" t="b">
        <f t="shared" si="123"/>
        <v>1</v>
      </c>
      <c r="H1530" s="410" t="b">
        <v>0</v>
      </c>
      <c r="I1530" s="410" t="b">
        <v>0</v>
      </c>
      <c r="K1530" s="410" t="b">
        <v>0</v>
      </c>
      <c r="L1530" s="410">
        <v>0</v>
      </c>
      <c r="M1530" s="410" t="b">
        <v>0</v>
      </c>
      <c r="N1530" s="410">
        <v>0</v>
      </c>
      <c r="O1530" s="472" t="e">
        <f t="shared" si="120"/>
        <v>#DIV/0!</v>
      </c>
      <c r="P1530" s="410">
        <f t="shared" si="124"/>
        <v>0</v>
      </c>
      <c r="Q1530" s="410" t="e">
        <f t="shared" si="121"/>
        <v>#VALUE!</v>
      </c>
      <c r="R1530" s="410">
        <v>1</v>
      </c>
      <c r="S1530" s="410" t="str">
        <f t="shared" si="122"/>
        <v>Unclassified? Y/N Out of Order?</v>
      </c>
    </row>
    <row r="1531" spans="6:19" x14ac:dyDescent="0.2">
      <c r="F1531" s="410" t="b">
        <v>0</v>
      </c>
      <c r="G1531" s="416" t="b">
        <f t="shared" si="123"/>
        <v>1</v>
      </c>
      <c r="H1531" s="410" t="b">
        <v>0</v>
      </c>
      <c r="I1531" s="410" t="b">
        <v>0</v>
      </c>
      <c r="K1531" s="410" t="b">
        <v>0</v>
      </c>
      <c r="L1531" s="410">
        <v>0</v>
      </c>
      <c r="M1531" s="410" t="b">
        <v>0</v>
      </c>
      <c r="N1531" s="410">
        <v>0</v>
      </c>
      <c r="O1531" s="472" t="e">
        <f t="shared" si="120"/>
        <v>#DIV/0!</v>
      </c>
      <c r="P1531" s="410">
        <f t="shared" si="124"/>
        <v>0</v>
      </c>
      <c r="Q1531" s="410" t="e">
        <f t="shared" si="121"/>
        <v>#VALUE!</v>
      </c>
      <c r="R1531" s="410">
        <v>1</v>
      </c>
      <c r="S1531" s="410" t="str">
        <f t="shared" si="122"/>
        <v>Unclassified? Y/N Out of Order?</v>
      </c>
    </row>
    <row r="1532" spans="6:19" x14ac:dyDescent="0.2">
      <c r="F1532" s="410" t="b">
        <v>0</v>
      </c>
      <c r="G1532" s="416" t="b">
        <f t="shared" si="123"/>
        <v>1</v>
      </c>
      <c r="H1532" s="410" t="b">
        <v>0</v>
      </c>
      <c r="I1532" s="410" t="b">
        <v>0</v>
      </c>
      <c r="K1532" s="410" t="b">
        <v>0</v>
      </c>
      <c r="L1532" s="410">
        <v>0</v>
      </c>
      <c r="M1532" s="410" t="b">
        <v>0</v>
      </c>
      <c r="N1532" s="410">
        <v>0</v>
      </c>
      <c r="O1532" s="472" t="e">
        <f t="shared" si="120"/>
        <v>#DIV/0!</v>
      </c>
      <c r="P1532" s="410">
        <f t="shared" si="124"/>
        <v>0</v>
      </c>
      <c r="Q1532" s="410" t="e">
        <f t="shared" si="121"/>
        <v>#VALUE!</v>
      </c>
      <c r="R1532" s="410">
        <v>1</v>
      </c>
      <c r="S1532" s="410" t="str">
        <f t="shared" si="122"/>
        <v>Unclassified? Y/N Out of Order?</v>
      </c>
    </row>
    <row r="1533" spans="6:19" x14ac:dyDescent="0.2">
      <c r="F1533" s="410" t="b">
        <v>0</v>
      </c>
      <c r="G1533" s="416" t="b">
        <f t="shared" si="123"/>
        <v>1</v>
      </c>
      <c r="H1533" s="410" t="b">
        <v>0</v>
      </c>
      <c r="I1533" s="410" t="b">
        <v>0</v>
      </c>
      <c r="K1533" s="410" t="b">
        <v>0</v>
      </c>
      <c r="L1533" s="410">
        <v>0</v>
      </c>
      <c r="M1533" s="410" t="b">
        <v>0</v>
      </c>
      <c r="N1533" s="410">
        <v>0</v>
      </c>
      <c r="O1533" s="472" t="e">
        <f t="shared" si="120"/>
        <v>#DIV/0!</v>
      </c>
      <c r="P1533" s="410">
        <f t="shared" si="124"/>
        <v>0</v>
      </c>
      <c r="Q1533" s="410" t="e">
        <f t="shared" si="121"/>
        <v>#VALUE!</v>
      </c>
      <c r="R1533" s="410">
        <v>1</v>
      </c>
      <c r="S1533" s="410" t="str">
        <f t="shared" si="122"/>
        <v>Unclassified? Y/N Out of Order?</v>
      </c>
    </row>
    <row r="1534" spans="6:19" x14ac:dyDescent="0.2">
      <c r="F1534" s="410" t="b">
        <v>0</v>
      </c>
      <c r="G1534" s="416" t="b">
        <f t="shared" si="123"/>
        <v>1</v>
      </c>
      <c r="H1534" s="410" t="b">
        <v>0</v>
      </c>
      <c r="I1534" s="410" t="b">
        <v>0</v>
      </c>
      <c r="K1534" s="410" t="b">
        <v>0</v>
      </c>
      <c r="L1534" s="410">
        <v>0</v>
      </c>
      <c r="M1534" s="410" t="b">
        <v>0</v>
      </c>
      <c r="N1534" s="410">
        <v>0</v>
      </c>
      <c r="O1534" s="472" t="e">
        <f t="shared" si="120"/>
        <v>#DIV/0!</v>
      </c>
      <c r="P1534" s="410">
        <f t="shared" si="124"/>
        <v>0</v>
      </c>
      <c r="Q1534" s="410" t="e">
        <f t="shared" si="121"/>
        <v>#VALUE!</v>
      </c>
      <c r="R1534" s="410">
        <v>1</v>
      </c>
      <c r="S1534" s="410" t="str">
        <f t="shared" si="122"/>
        <v>Unclassified? Y/N Out of Order?</v>
      </c>
    </row>
    <row r="1535" spans="6:19" x14ac:dyDescent="0.2">
      <c r="F1535" s="410" t="b">
        <v>0</v>
      </c>
      <c r="G1535" s="416" t="b">
        <f t="shared" si="123"/>
        <v>1</v>
      </c>
      <c r="H1535" s="410" t="b">
        <v>0</v>
      </c>
      <c r="I1535" s="410" t="b">
        <v>0</v>
      </c>
      <c r="K1535" s="410" t="b">
        <v>0</v>
      </c>
      <c r="L1535" s="410">
        <v>0</v>
      </c>
      <c r="M1535" s="410" t="b">
        <v>0</v>
      </c>
      <c r="N1535" s="410">
        <v>0</v>
      </c>
      <c r="O1535" s="472" t="e">
        <f t="shared" si="120"/>
        <v>#DIV/0!</v>
      </c>
      <c r="P1535" s="410">
        <f t="shared" si="124"/>
        <v>0</v>
      </c>
      <c r="Q1535" s="410" t="e">
        <f t="shared" si="121"/>
        <v>#VALUE!</v>
      </c>
      <c r="R1535" s="410">
        <v>1</v>
      </c>
      <c r="S1535" s="410" t="str">
        <f t="shared" si="122"/>
        <v>Unclassified? Y/N Out of Order?</v>
      </c>
    </row>
    <row r="1536" spans="6:19" x14ac:dyDescent="0.2">
      <c r="F1536" s="410" t="b">
        <v>0</v>
      </c>
      <c r="G1536" s="416" t="b">
        <f t="shared" si="123"/>
        <v>1</v>
      </c>
      <c r="H1536" s="410" t="b">
        <v>0</v>
      </c>
      <c r="I1536" s="410" t="b">
        <v>0</v>
      </c>
      <c r="K1536" s="410" t="b">
        <v>0</v>
      </c>
      <c r="L1536" s="410">
        <v>0</v>
      </c>
      <c r="M1536" s="410" t="b">
        <v>0</v>
      </c>
      <c r="N1536" s="410">
        <v>0</v>
      </c>
      <c r="O1536" s="472" t="e">
        <f t="shared" si="120"/>
        <v>#DIV/0!</v>
      </c>
      <c r="P1536" s="410">
        <f t="shared" si="124"/>
        <v>0</v>
      </c>
      <c r="Q1536" s="410" t="e">
        <f t="shared" si="121"/>
        <v>#VALUE!</v>
      </c>
      <c r="R1536" s="410">
        <v>1</v>
      </c>
      <c r="S1536" s="410" t="str">
        <f t="shared" si="122"/>
        <v>Unclassified? Y/N Out of Order?</v>
      </c>
    </row>
    <row r="1537" spans="6:19" x14ac:dyDescent="0.2">
      <c r="F1537" s="410" t="b">
        <v>0</v>
      </c>
      <c r="G1537" s="416" t="b">
        <f t="shared" si="123"/>
        <v>1</v>
      </c>
      <c r="H1537" s="410" t="b">
        <v>0</v>
      </c>
      <c r="I1537" s="410" t="b">
        <v>0</v>
      </c>
      <c r="K1537" s="410" t="b">
        <v>0</v>
      </c>
      <c r="L1537" s="410">
        <v>0</v>
      </c>
      <c r="M1537" s="410" t="b">
        <v>0</v>
      </c>
      <c r="N1537" s="410">
        <v>0</v>
      </c>
      <c r="O1537" s="472" t="e">
        <f t="shared" si="120"/>
        <v>#DIV/0!</v>
      </c>
      <c r="P1537" s="410">
        <f t="shared" si="124"/>
        <v>0</v>
      </c>
      <c r="Q1537" s="410" t="e">
        <f t="shared" si="121"/>
        <v>#VALUE!</v>
      </c>
      <c r="R1537" s="410">
        <v>1</v>
      </c>
      <c r="S1537" s="410" t="str">
        <f t="shared" si="122"/>
        <v>Unclassified? Y/N Out of Order?</v>
      </c>
    </row>
    <row r="1538" spans="6:19" x14ac:dyDescent="0.2">
      <c r="F1538" s="410" t="b">
        <v>0</v>
      </c>
      <c r="G1538" s="416" t="b">
        <f t="shared" si="123"/>
        <v>1</v>
      </c>
      <c r="H1538" s="410" t="b">
        <v>0</v>
      </c>
      <c r="I1538" s="410" t="b">
        <v>0</v>
      </c>
      <c r="K1538" s="410" t="b">
        <v>0</v>
      </c>
      <c r="L1538" s="410">
        <v>0</v>
      </c>
      <c r="M1538" s="410" t="b">
        <v>0</v>
      </c>
      <c r="N1538" s="410">
        <v>0</v>
      </c>
      <c r="O1538" s="472" t="e">
        <f t="shared" si="120"/>
        <v>#DIV/0!</v>
      </c>
      <c r="P1538" s="410">
        <f t="shared" si="124"/>
        <v>0</v>
      </c>
      <c r="Q1538" s="410" t="e">
        <f t="shared" si="121"/>
        <v>#VALUE!</v>
      </c>
      <c r="R1538" s="410">
        <v>1</v>
      </c>
      <c r="S1538" s="410" t="str">
        <f t="shared" si="122"/>
        <v>Unclassified? Y/N Out of Order?</v>
      </c>
    </row>
    <row r="1539" spans="6:19" x14ac:dyDescent="0.2">
      <c r="F1539" s="410" t="b">
        <v>0</v>
      </c>
      <c r="G1539" s="416" t="b">
        <f t="shared" si="123"/>
        <v>1</v>
      </c>
      <c r="H1539" s="410" t="b">
        <v>0</v>
      </c>
      <c r="I1539" s="410" t="b">
        <v>0</v>
      </c>
      <c r="K1539" s="410" t="b">
        <v>0</v>
      </c>
      <c r="L1539" s="410">
        <v>0</v>
      </c>
      <c r="M1539" s="410" t="b">
        <v>0</v>
      </c>
      <c r="N1539" s="410">
        <v>0</v>
      </c>
      <c r="O1539" s="472" t="e">
        <f t="shared" si="120"/>
        <v>#DIV/0!</v>
      </c>
      <c r="P1539" s="410">
        <f t="shared" si="124"/>
        <v>0</v>
      </c>
      <c r="Q1539" s="410" t="e">
        <f t="shared" si="121"/>
        <v>#VALUE!</v>
      </c>
      <c r="R1539" s="410">
        <v>1</v>
      </c>
      <c r="S1539" s="410" t="str">
        <f t="shared" si="122"/>
        <v>Unclassified? Y/N Out of Order?</v>
      </c>
    </row>
    <row r="1540" spans="6:19" x14ac:dyDescent="0.2">
      <c r="F1540" s="410" t="b">
        <v>0</v>
      </c>
      <c r="G1540" s="416" t="b">
        <f t="shared" si="123"/>
        <v>1</v>
      </c>
      <c r="H1540" s="410" t="b">
        <v>0</v>
      </c>
      <c r="I1540" s="410" t="b">
        <v>0</v>
      </c>
      <c r="K1540" s="410" t="b">
        <v>0</v>
      </c>
      <c r="L1540" s="410">
        <v>0</v>
      </c>
      <c r="M1540" s="410" t="b">
        <v>0</v>
      </c>
      <c r="N1540" s="410">
        <v>0</v>
      </c>
      <c r="O1540" s="472" t="e">
        <f t="shared" si="120"/>
        <v>#DIV/0!</v>
      </c>
      <c r="P1540" s="410">
        <f t="shared" si="124"/>
        <v>0</v>
      </c>
      <c r="Q1540" s="410" t="e">
        <f t="shared" si="121"/>
        <v>#VALUE!</v>
      </c>
      <c r="R1540" s="410">
        <v>1</v>
      </c>
      <c r="S1540" s="410" t="str">
        <f t="shared" si="122"/>
        <v>Unclassified? Y/N Out of Order?</v>
      </c>
    </row>
    <row r="1541" spans="6:19" x14ac:dyDescent="0.2">
      <c r="F1541" s="410" t="b">
        <v>0</v>
      </c>
      <c r="G1541" s="416" t="b">
        <f t="shared" si="123"/>
        <v>1</v>
      </c>
      <c r="H1541" s="410" t="b">
        <v>0</v>
      </c>
      <c r="I1541" s="410" t="b">
        <v>0</v>
      </c>
      <c r="K1541" s="410" t="b">
        <v>0</v>
      </c>
      <c r="L1541" s="410">
        <v>0</v>
      </c>
      <c r="M1541" s="410" t="b">
        <v>0</v>
      </c>
      <c r="N1541" s="410">
        <v>0</v>
      </c>
      <c r="O1541" s="472" t="e">
        <f t="shared" si="120"/>
        <v>#DIV/0!</v>
      </c>
      <c r="P1541" s="410">
        <f t="shared" si="124"/>
        <v>0</v>
      </c>
      <c r="Q1541" s="410" t="e">
        <f t="shared" si="121"/>
        <v>#VALUE!</v>
      </c>
      <c r="R1541" s="410">
        <v>1</v>
      </c>
      <c r="S1541" s="410" t="str">
        <f t="shared" si="122"/>
        <v>Unclassified? Y/N Out of Order?</v>
      </c>
    </row>
    <row r="1542" spans="6:19" x14ac:dyDescent="0.2">
      <c r="F1542" s="410" t="b">
        <v>0</v>
      </c>
      <c r="G1542" s="416" t="b">
        <f t="shared" si="123"/>
        <v>1</v>
      </c>
      <c r="H1542" s="410" t="b">
        <v>0</v>
      </c>
      <c r="I1542" s="410" t="b">
        <v>0</v>
      </c>
      <c r="K1542" s="410" t="b">
        <v>0</v>
      </c>
      <c r="L1542" s="410">
        <v>0</v>
      </c>
      <c r="M1542" s="410" t="b">
        <v>0</v>
      </c>
      <c r="N1542" s="410">
        <v>0</v>
      </c>
      <c r="O1542" s="472" t="e">
        <f t="shared" si="120"/>
        <v>#DIV/0!</v>
      </c>
      <c r="P1542" s="410">
        <f t="shared" si="124"/>
        <v>0</v>
      </c>
      <c r="Q1542" s="410" t="e">
        <f t="shared" si="121"/>
        <v>#VALUE!</v>
      </c>
      <c r="R1542" s="410">
        <v>1</v>
      </c>
      <c r="S1542" s="410" t="str">
        <f t="shared" si="122"/>
        <v>Unclassified? Y/N Out of Order?</v>
      </c>
    </row>
    <row r="1543" spans="6:19" x14ac:dyDescent="0.2">
      <c r="F1543" s="410" t="b">
        <v>0</v>
      </c>
      <c r="G1543" s="416" t="b">
        <f t="shared" si="123"/>
        <v>1</v>
      </c>
      <c r="H1543" s="410" t="b">
        <v>0</v>
      </c>
      <c r="I1543" s="410" t="b">
        <v>0</v>
      </c>
      <c r="K1543" s="410" t="b">
        <v>0</v>
      </c>
      <c r="L1543" s="410">
        <v>0</v>
      </c>
      <c r="M1543" s="410" t="b">
        <v>0</v>
      </c>
      <c r="N1543" s="410">
        <v>0</v>
      </c>
      <c r="O1543" s="472" t="e">
        <f t="shared" si="120"/>
        <v>#DIV/0!</v>
      </c>
      <c r="P1543" s="410">
        <f t="shared" si="124"/>
        <v>0</v>
      </c>
      <c r="Q1543" s="410" t="e">
        <f t="shared" si="121"/>
        <v>#VALUE!</v>
      </c>
      <c r="R1543" s="410">
        <v>1</v>
      </c>
      <c r="S1543" s="410" t="str">
        <f t="shared" si="122"/>
        <v>Unclassified? Y/N Out of Order?</v>
      </c>
    </row>
    <row r="1544" spans="6:19" x14ac:dyDescent="0.2">
      <c r="F1544" s="410" t="b">
        <v>0</v>
      </c>
      <c r="G1544" s="416" t="b">
        <f t="shared" si="123"/>
        <v>1</v>
      </c>
      <c r="H1544" s="410" t="b">
        <v>0</v>
      </c>
      <c r="I1544" s="410" t="b">
        <v>0</v>
      </c>
      <c r="K1544" s="410" t="b">
        <v>0</v>
      </c>
      <c r="L1544" s="410">
        <v>0</v>
      </c>
      <c r="M1544" s="410" t="b">
        <v>0</v>
      </c>
      <c r="N1544" s="410">
        <v>0</v>
      </c>
      <c r="O1544" s="472" t="e">
        <f t="shared" si="120"/>
        <v>#DIV/0!</v>
      </c>
      <c r="P1544" s="410">
        <f t="shared" si="124"/>
        <v>0</v>
      </c>
      <c r="Q1544" s="410" t="e">
        <f t="shared" si="121"/>
        <v>#VALUE!</v>
      </c>
      <c r="R1544" s="410">
        <v>1</v>
      </c>
      <c r="S1544" s="410" t="str">
        <f t="shared" si="122"/>
        <v>Unclassified? Y/N Out of Order?</v>
      </c>
    </row>
    <row r="1545" spans="6:19" x14ac:dyDescent="0.2">
      <c r="F1545" s="410" t="b">
        <v>0</v>
      </c>
      <c r="G1545" s="416" t="b">
        <f t="shared" si="123"/>
        <v>1</v>
      </c>
      <c r="H1545" s="410" t="b">
        <v>0</v>
      </c>
      <c r="I1545" s="410" t="b">
        <v>0</v>
      </c>
      <c r="K1545" s="410" t="b">
        <v>0</v>
      </c>
      <c r="L1545" s="410">
        <v>0</v>
      </c>
      <c r="M1545" s="410" t="b">
        <v>0</v>
      </c>
      <c r="N1545" s="410">
        <v>0</v>
      </c>
      <c r="O1545" s="472" t="e">
        <f t="shared" si="120"/>
        <v>#DIV/0!</v>
      </c>
      <c r="P1545" s="410">
        <f t="shared" si="124"/>
        <v>0</v>
      </c>
      <c r="Q1545" s="410" t="e">
        <f t="shared" si="121"/>
        <v>#VALUE!</v>
      </c>
      <c r="R1545" s="410">
        <v>1</v>
      </c>
      <c r="S1545" s="410" t="str">
        <f t="shared" si="122"/>
        <v>Unclassified? Y/N Out of Order?</v>
      </c>
    </row>
    <row r="1546" spans="6:19" x14ac:dyDescent="0.2">
      <c r="F1546" s="410" t="b">
        <v>0</v>
      </c>
      <c r="G1546" s="416" t="b">
        <f t="shared" si="123"/>
        <v>1</v>
      </c>
      <c r="H1546" s="410" t="b">
        <v>0</v>
      </c>
      <c r="I1546" s="410" t="b">
        <v>0</v>
      </c>
      <c r="K1546" s="410" t="b">
        <v>0</v>
      </c>
      <c r="L1546" s="410">
        <v>0</v>
      </c>
      <c r="M1546" s="410" t="b">
        <v>0</v>
      </c>
      <c r="N1546" s="410">
        <v>0</v>
      </c>
      <c r="O1546" s="472" t="e">
        <f t="shared" ref="O1546:O1609" si="125">SUM(IF(I1546 = 1, 1, 0) * J1546, IF(K1546 = 1, 1, 0) * L1546, IF(M1546 = 1, 1, 0) * N1546) / P1546</f>
        <v>#DIV/0!</v>
      </c>
      <c r="P1546" s="410">
        <f t="shared" si="124"/>
        <v>0</v>
      </c>
      <c r="Q1546" s="410" t="e">
        <f t="shared" ref="Q1546:Q1609" si="126">SUM(IF(I1546 = 1, 1, 0) * J1546, IF(K1546 = 1, 1, 0) * L1546, IF(M1546 = 1, 1, 0) * N1546) + " / " + P1546</f>
        <v>#VALUE!</v>
      </c>
      <c r="R1546" s="410">
        <v>1</v>
      </c>
      <c r="S1546" s="410" t="str">
        <f t="shared" ref="S1546:S1609" si="127">IF(AND(G1546= 1, H1546 = 0, I1546= 0, K1546= 0, M1546= 0), "1. Not Yet Tested", IF(AND(G1546= 0, H1546 = 1, I1546= 0, K1546= 0, M1546= 0), "2. Ready for Testing", IF(AND(G1546= 0, H1546 = 1, I1546= 1, K1546= 0, M1546= 0), "3. Test/Task Complete", IF(AND(G1546= 0, H1546 = 1, I1546= 1, K1546= 1, M1546= 0), "4. Sheet Complete &amp; Uploaded to Svr.", IF(AND(G1546= 0, H1546 = 1, I1546= 1, K1546= 1, M1546= 1), "5. Sheet Ready for Report", "Unclassified? Y/N Out of Order?")))))</f>
        <v>Unclassified? Y/N Out of Order?</v>
      </c>
    </row>
    <row r="1547" spans="6:19" x14ac:dyDescent="0.2">
      <c r="F1547" s="410" t="b">
        <v>0</v>
      </c>
      <c r="G1547" s="416" t="b">
        <f t="shared" ref="G1547:G1610" si="128">NOT(H1547)</f>
        <v>1</v>
      </c>
      <c r="H1547" s="410" t="b">
        <v>0</v>
      </c>
      <c r="I1547" s="410" t="b">
        <v>0</v>
      </c>
      <c r="K1547" s="410" t="b">
        <v>0</v>
      </c>
      <c r="L1547" s="410">
        <v>0</v>
      </c>
      <c r="M1547" s="410" t="b">
        <v>0</v>
      </c>
      <c r="N1547" s="410">
        <v>0</v>
      </c>
      <c r="O1547" s="472" t="e">
        <f t="shared" si="125"/>
        <v>#DIV/0!</v>
      </c>
      <c r="P1547" s="410">
        <f t="shared" si="124"/>
        <v>0</v>
      </c>
      <c r="Q1547" s="410" t="e">
        <f t="shared" si="126"/>
        <v>#VALUE!</v>
      </c>
      <c r="R1547" s="410">
        <v>1</v>
      </c>
      <c r="S1547" s="410" t="str">
        <f t="shared" si="127"/>
        <v>Unclassified? Y/N Out of Order?</v>
      </c>
    </row>
    <row r="1548" spans="6:19" x14ac:dyDescent="0.2">
      <c r="F1548" s="410" t="b">
        <v>0</v>
      </c>
      <c r="G1548" s="416" t="b">
        <f t="shared" si="128"/>
        <v>1</v>
      </c>
      <c r="H1548" s="410" t="b">
        <v>0</v>
      </c>
      <c r="I1548" s="410" t="b">
        <v>0</v>
      </c>
      <c r="K1548" s="410" t="b">
        <v>0</v>
      </c>
      <c r="L1548" s="410">
        <v>0</v>
      </c>
      <c r="M1548" s="410" t="b">
        <v>0</v>
      </c>
      <c r="N1548" s="410">
        <v>0</v>
      </c>
      <c r="O1548" s="472" t="e">
        <f t="shared" si="125"/>
        <v>#DIV/0!</v>
      </c>
      <c r="P1548" s="410">
        <f t="shared" si="124"/>
        <v>0</v>
      </c>
      <c r="Q1548" s="410" t="e">
        <f t="shared" si="126"/>
        <v>#VALUE!</v>
      </c>
      <c r="R1548" s="410">
        <v>1</v>
      </c>
      <c r="S1548" s="410" t="str">
        <f t="shared" si="127"/>
        <v>Unclassified? Y/N Out of Order?</v>
      </c>
    </row>
    <row r="1549" spans="6:19" x14ac:dyDescent="0.2">
      <c r="F1549" s="410" t="b">
        <v>0</v>
      </c>
      <c r="G1549" s="416" t="b">
        <f t="shared" si="128"/>
        <v>1</v>
      </c>
      <c r="H1549" s="410" t="b">
        <v>0</v>
      </c>
      <c r="I1549" s="410" t="b">
        <v>0</v>
      </c>
      <c r="K1549" s="410" t="b">
        <v>0</v>
      </c>
      <c r="L1549" s="410">
        <v>0</v>
      </c>
      <c r="M1549" s="410" t="b">
        <v>0</v>
      </c>
      <c r="N1549" s="410">
        <v>0</v>
      </c>
      <c r="O1549" s="472" t="e">
        <f t="shared" si="125"/>
        <v>#DIV/0!</v>
      </c>
      <c r="P1549" s="410">
        <f t="shared" ref="P1549:P1612" si="129">SUM(J1549, L1549, N1549)</f>
        <v>0</v>
      </c>
      <c r="Q1549" s="410" t="e">
        <f t="shared" si="126"/>
        <v>#VALUE!</v>
      </c>
      <c r="R1549" s="410">
        <v>1</v>
      </c>
      <c r="S1549" s="410" t="str">
        <f t="shared" si="127"/>
        <v>Unclassified? Y/N Out of Order?</v>
      </c>
    </row>
    <row r="1550" spans="6:19" x14ac:dyDescent="0.2">
      <c r="F1550" s="410" t="b">
        <v>0</v>
      </c>
      <c r="G1550" s="416" t="b">
        <f t="shared" si="128"/>
        <v>1</v>
      </c>
      <c r="H1550" s="410" t="b">
        <v>0</v>
      </c>
      <c r="I1550" s="410" t="b">
        <v>0</v>
      </c>
      <c r="K1550" s="410" t="b">
        <v>0</v>
      </c>
      <c r="L1550" s="410">
        <v>0</v>
      </c>
      <c r="M1550" s="410" t="b">
        <v>0</v>
      </c>
      <c r="N1550" s="410">
        <v>0</v>
      </c>
      <c r="O1550" s="472" t="e">
        <f t="shared" si="125"/>
        <v>#DIV/0!</v>
      </c>
      <c r="P1550" s="410">
        <f t="shared" si="129"/>
        <v>0</v>
      </c>
      <c r="Q1550" s="410" t="e">
        <f t="shared" si="126"/>
        <v>#VALUE!</v>
      </c>
      <c r="R1550" s="410">
        <v>1</v>
      </c>
      <c r="S1550" s="410" t="str">
        <f t="shared" si="127"/>
        <v>Unclassified? Y/N Out of Order?</v>
      </c>
    </row>
    <row r="1551" spans="6:19" x14ac:dyDescent="0.2">
      <c r="F1551" s="410" t="b">
        <v>0</v>
      </c>
      <c r="G1551" s="416" t="b">
        <f t="shared" si="128"/>
        <v>1</v>
      </c>
      <c r="H1551" s="410" t="b">
        <v>0</v>
      </c>
      <c r="I1551" s="410" t="b">
        <v>0</v>
      </c>
      <c r="K1551" s="410" t="b">
        <v>0</v>
      </c>
      <c r="L1551" s="410">
        <v>0</v>
      </c>
      <c r="M1551" s="410" t="b">
        <v>0</v>
      </c>
      <c r="N1551" s="410">
        <v>0</v>
      </c>
      <c r="O1551" s="472" t="e">
        <f t="shared" si="125"/>
        <v>#DIV/0!</v>
      </c>
      <c r="P1551" s="410">
        <f t="shared" si="129"/>
        <v>0</v>
      </c>
      <c r="Q1551" s="410" t="e">
        <f t="shared" si="126"/>
        <v>#VALUE!</v>
      </c>
      <c r="R1551" s="410">
        <v>1</v>
      </c>
      <c r="S1551" s="410" t="str">
        <f t="shared" si="127"/>
        <v>Unclassified? Y/N Out of Order?</v>
      </c>
    </row>
    <row r="1552" spans="6:19" x14ac:dyDescent="0.2">
      <c r="F1552" s="410" t="b">
        <v>0</v>
      </c>
      <c r="G1552" s="416" t="b">
        <f t="shared" si="128"/>
        <v>1</v>
      </c>
      <c r="H1552" s="410" t="b">
        <v>0</v>
      </c>
      <c r="I1552" s="410" t="b">
        <v>0</v>
      </c>
      <c r="K1552" s="410" t="b">
        <v>0</v>
      </c>
      <c r="L1552" s="410">
        <v>0</v>
      </c>
      <c r="M1552" s="410" t="b">
        <v>0</v>
      </c>
      <c r="N1552" s="410">
        <v>0</v>
      </c>
      <c r="O1552" s="472" t="e">
        <f t="shared" si="125"/>
        <v>#DIV/0!</v>
      </c>
      <c r="P1552" s="410">
        <f t="shared" si="129"/>
        <v>0</v>
      </c>
      <c r="Q1552" s="410" t="e">
        <f t="shared" si="126"/>
        <v>#VALUE!</v>
      </c>
      <c r="R1552" s="410">
        <v>1</v>
      </c>
      <c r="S1552" s="410" t="str">
        <f t="shared" si="127"/>
        <v>Unclassified? Y/N Out of Order?</v>
      </c>
    </row>
    <row r="1553" spans="6:19" x14ac:dyDescent="0.2">
      <c r="F1553" s="410" t="b">
        <v>0</v>
      </c>
      <c r="G1553" s="416" t="b">
        <f t="shared" si="128"/>
        <v>1</v>
      </c>
      <c r="H1553" s="410" t="b">
        <v>0</v>
      </c>
      <c r="I1553" s="410" t="b">
        <v>0</v>
      </c>
      <c r="K1553" s="410" t="b">
        <v>0</v>
      </c>
      <c r="L1553" s="410">
        <v>0</v>
      </c>
      <c r="M1553" s="410" t="b">
        <v>0</v>
      </c>
      <c r="N1553" s="410">
        <v>0</v>
      </c>
      <c r="O1553" s="472" t="e">
        <f t="shared" si="125"/>
        <v>#DIV/0!</v>
      </c>
      <c r="P1553" s="410">
        <f t="shared" si="129"/>
        <v>0</v>
      </c>
      <c r="Q1553" s="410" t="e">
        <f t="shared" si="126"/>
        <v>#VALUE!</v>
      </c>
      <c r="R1553" s="410">
        <v>1</v>
      </c>
      <c r="S1553" s="410" t="str">
        <f t="shared" si="127"/>
        <v>Unclassified? Y/N Out of Order?</v>
      </c>
    </row>
    <row r="1554" spans="6:19" x14ac:dyDescent="0.2">
      <c r="F1554" s="410" t="b">
        <v>0</v>
      </c>
      <c r="G1554" s="416" t="b">
        <f t="shared" si="128"/>
        <v>1</v>
      </c>
      <c r="H1554" s="410" t="b">
        <v>0</v>
      </c>
      <c r="I1554" s="410" t="b">
        <v>0</v>
      </c>
      <c r="K1554" s="410" t="b">
        <v>0</v>
      </c>
      <c r="L1554" s="410">
        <v>0</v>
      </c>
      <c r="M1554" s="410" t="b">
        <v>0</v>
      </c>
      <c r="N1554" s="410">
        <v>0</v>
      </c>
      <c r="O1554" s="472" t="e">
        <f t="shared" si="125"/>
        <v>#DIV/0!</v>
      </c>
      <c r="P1554" s="410">
        <f t="shared" si="129"/>
        <v>0</v>
      </c>
      <c r="Q1554" s="410" t="e">
        <f t="shared" si="126"/>
        <v>#VALUE!</v>
      </c>
      <c r="R1554" s="410">
        <v>1</v>
      </c>
      <c r="S1554" s="410" t="str">
        <f t="shared" si="127"/>
        <v>Unclassified? Y/N Out of Order?</v>
      </c>
    </row>
    <row r="1555" spans="6:19" x14ac:dyDescent="0.2">
      <c r="F1555" s="410" t="b">
        <v>0</v>
      </c>
      <c r="G1555" s="416" t="b">
        <f t="shared" si="128"/>
        <v>1</v>
      </c>
      <c r="H1555" s="410" t="b">
        <v>0</v>
      </c>
      <c r="I1555" s="410" t="b">
        <v>0</v>
      </c>
      <c r="K1555" s="410" t="b">
        <v>0</v>
      </c>
      <c r="L1555" s="410">
        <v>0</v>
      </c>
      <c r="M1555" s="410" t="b">
        <v>0</v>
      </c>
      <c r="N1555" s="410">
        <v>0</v>
      </c>
      <c r="O1555" s="472" t="e">
        <f t="shared" si="125"/>
        <v>#DIV/0!</v>
      </c>
      <c r="P1555" s="410">
        <f t="shared" si="129"/>
        <v>0</v>
      </c>
      <c r="Q1555" s="410" t="e">
        <f t="shared" si="126"/>
        <v>#VALUE!</v>
      </c>
      <c r="R1555" s="410">
        <v>1</v>
      </c>
      <c r="S1555" s="410" t="str">
        <f t="shared" si="127"/>
        <v>Unclassified? Y/N Out of Order?</v>
      </c>
    </row>
    <row r="1556" spans="6:19" x14ac:dyDescent="0.2">
      <c r="F1556" s="410" t="b">
        <v>0</v>
      </c>
      <c r="G1556" s="416" t="b">
        <f t="shared" si="128"/>
        <v>1</v>
      </c>
      <c r="H1556" s="410" t="b">
        <v>0</v>
      </c>
      <c r="I1556" s="410" t="b">
        <v>0</v>
      </c>
      <c r="K1556" s="410" t="b">
        <v>0</v>
      </c>
      <c r="L1556" s="410">
        <v>0</v>
      </c>
      <c r="M1556" s="410" t="b">
        <v>0</v>
      </c>
      <c r="N1556" s="410">
        <v>0</v>
      </c>
      <c r="O1556" s="472" t="e">
        <f t="shared" si="125"/>
        <v>#DIV/0!</v>
      </c>
      <c r="P1556" s="410">
        <f t="shared" si="129"/>
        <v>0</v>
      </c>
      <c r="Q1556" s="410" t="e">
        <f t="shared" si="126"/>
        <v>#VALUE!</v>
      </c>
      <c r="R1556" s="410">
        <v>1</v>
      </c>
      <c r="S1556" s="410" t="str">
        <f t="shared" si="127"/>
        <v>Unclassified? Y/N Out of Order?</v>
      </c>
    </row>
    <row r="1557" spans="6:19" x14ac:dyDescent="0.2">
      <c r="F1557" s="410" t="b">
        <v>0</v>
      </c>
      <c r="G1557" s="416" t="b">
        <f t="shared" si="128"/>
        <v>1</v>
      </c>
      <c r="H1557" s="410" t="b">
        <v>0</v>
      </c>
      <c r="I1557" s="410" t="b">
        <v>0</v>
      </c>
      <c r="K1557" s="410" t="b">
        <v>0</v>
      </c>
      <c r="L1557" s="410">
        <v>0</v>
      </c>
      <c r="M1557" s="410" t="b">
        <v>0</v>
      </c>
      <c r="N1557" s="410">
        <v>0</v>
      </c>
      <c r="O1557" s="472" t="e">
        <f t="shared" si="125"/>
        <v>#DIV/0!</v>
      </c>
      <c r="P1557" s="410">
        <f t="shared" si="129"/>
        <v>0</v>
      </c>
      <c r="Q1557" s="410" t="e">
        <f t="shared" si="126"/>
        <v>#VALUE!</v>
      </c>
      <c r="R1557" s="410">
        <v>1</v>
      </c>
      <c r="S1557" s="410" t="str">
        <f t="shared" si="127"/>
        <v>Unclassified? Y/N Out of Order?</v>
      </c>
    </row>
    <row r="1558" spans="6:19" x14ac:dyDescent="0.2">
      <c r="F1558" s="410" t="b">
        <v>0</v>
      </c>
      <c r="G1558" s="416" t="b">
        <f t="shared" si="128"/>
        <v>1</v>
      </c>
      <c r="H1558" s="410" t="b">
        <v>0</v>
      </c>
      <c r="I1558" s="410" t="b">
        <v>0</v>
      </c>
      <c r="K1558" s="410" t="b">
        <v>0</v>
      </c>
      <c r="L1558" s="410">
        <v>0</v>
      </c>
      <c r="M1558" s="410" t="b">
        <v>0</v>
      </c>
      <c r="N1558" s="410">
        <v>0</v>
      </c>
      <c r="O1558" s="472" t="e">
        <f t="shared" si="125"/>
        <v>#DIV/0!</v>
      </c>
      <c r="P1558" s="410">
        <f t="shared" si="129"/>
        <v>0</v>
      </c>
      <c r="Q1558" s="410" t="e">
        <f t="shared" si="126"/>
        <v>#VALUE!</v>
      </c>
      <c r="R1558" s="410">
        <v>1</v>
      </c>
      <c r="S1558" s="410" t="str">
        <f t="shared" si="127"/>
        <v>Unclassified? Y/N Out of Order?</v>
      </c>
    </row>
    <row r="1559" spans="6:19" x14ac:dyDescent="0.2">
      <c r="F1559" s="410" t="b">
        <v>0</v>
      </c>
      <c r="G1559" s="416" t="b">
        <f t="shared" si="128"/>
        <v>1</v>
      </c>
      <c r="H1559" s="410" t="b">
        <v>0</v>
      </c>
      <c r="I1559" s="410" t="b">
        <v>0</v>
      </c>
      <c r="K1559" s="410" t="b">
        <v>0</v>
      </c>
      <c r="L1559" s="410">
        <v>0</v>
      </c>
      <c r="M1559" s="410" t="b">
        <v>0</v>
      </c>
      <c r="N1559" s="410">
        <v>0</v>
      </c>
      <c r="O1559" s="472" t="e">
        <f t="shared" si="125"/>
        <v>#DIV/0!</v>
      </c>
      <c r="P1559" s="410">
        <f t="shared" si="129"/>
        <v>0</v>
      </c>
      <c r="Q1559" s="410" t="e">
        <f t="shared" si="126"/>
        <v>#VALUE!</v>
      </c>
      <c r="R1559" s="410">
        <v>1</v>
      </c>
      <c r="S1559" s="410" t="str">
        <f t="shared" si="127"/>
        <v>Unclassified? Y/N Out of Order?</v>
      </c>
    </row>
    <row r="1560" spans="6:19" x14ac:dyDescent="0.2">
      <c r="F1560" s="410" t="b">
        <v>0</v>
      </c>
      <c r="G1560" s="416" t="b">
        <f t="shared" si="128"/>
        <v>1</v>
      </c>
      <c r="H1560" s="410" t="b">
        <v>0</v>
      </c>
      <c r="I1560" s="410" t="b">
        <v>0</v>
      </c>
      <c r="K1560" s="410" t="b">
        <v>0</v>
      </c>
      <c r="L1560" s="410">
        <v>0</v>
      </c>
      <c r="M1560" s="410" t="b">
        <v>0</v>
      </c>
      <c r="N1560" s="410">
        <v>0</v>
      </c>
      <c r="O1560" s="472" t="e">
        <f t="shared" si="125"/>
        <v>#DIV/0!</v>
      </c>
      <c r="P1560" s="410">
        <f t="shared" si="129"/>
        <v>0</v>
      </c>
      <c r="Q1560" s="410" t="e">
        <f t="shared" si="126"/>
        <v>#VALUE!</v>
      </c>
      <c r="R1560" s="410">
        <v>1</v>
      </c>
      <c r="S1560" s="410" t="str">
        <f t="shared" si="127"/>
        <v>Unclassified? Y/N Out of Order?</v>
      </c>
    </row>
    <row r="1561" spans="6:19" x14ac:dyDescent="0.2">
      <c r="F1561" s="410" t="b">
        <v>0</v>
      </c>
      <c r="G1561" s="416" t="b">
        <f t="shared" si="128"/>
        <v>1</v>
      </c>
      <c r="H1561" s="410" t="b">
        <v>0</v>
      </c>
      <c r="I1561" s="410" t="b">
        <v>0</v>
      </c>
      <c r="K1561" s="410" t="b">
        <v>0</v>
      </c>
      <c r="L1561" s="410">
        <v>0</v>
      </c>
      <c r="M1561" s="410" t="b">
        <v>0</v>
      </c>
      <c r="N1561" s="410">
        <v>0</v>
      </c>
      <c r="O1561" s="472" t="e">
        <f t="shared" si="125"/>
        <v>#DIV/0!</v>
      </c>
      <c r="P1561" s="410">
        <f t="shared" si="129"/>
        <v>0</v>
      </c>
      <c r="Q1561" s="410" t="e">
        <f t="shared" si="126"/>
        <v>#VALUE!</v>
      </c>
      <c r="R1561" s="410">
        <v>1</v>
      </c>
      <c r="S1561" s="410" t="str">
        <f t="shared" si="127"/>
        <v>Unclassified? Y/N Out of Order?</v>
      </c>
    </row>
    <row r="1562" spans="6:19" x14ac:dyDescent="0.2">
      <c r="F1562" s="410" t="b">
        <v>0</v>
      </c>
      <c r="G1562" s="416" t="b">
        <f t="shared" si="128"/>
        <v>1</v>
      </c>
      <c r="H1562" s="410" t="b">
        <v>0</v>
      </c>
      <c r="I1562" s="410" t="b">
        <v>0</v>
      </c>
      <c r="K1562" s="410" t="b">
        <v>0</v>
      </c>
      <c r="L1562" s="410">
        <v>0</v>
      </c>
      <c r="M1562" s="410" t="b">
        <v>0</v>
      </c>
      <c r="N1562" s="410">
        <v>0</v>
      </c>
      <c r="O1562" s="472" t="e">
        <f t="shared" si="125"/>
        <v>#DIV/0!</v>
      </c>
      <c r="P1562" s="410">
        <f t="shared" si="129"/>
        <v>0</v>
      </c>
      <c r="Q1562" s="410" t="e">
        <f t="shared" si="126"/>
        <v>#VALUE!</v>
      </c>
      <c r="R1562" s="410">
        <v>1</v>
      </c>
      <c r="S1562" s="410" t="str">
        <f t="shared" si="127"/>
        <v>Unclassified? Y/N Out of Order?</v>
      </c>
    </row>
    <row r="1563" spans="6:19" x14ac:dyDescent="0.2">
      <c r="F1563" s="410" t="b">
        <v>0</v>
      </c>
      <c r="G1563" s="416" t="b">
        <f t="shared" si="128"/>
        <v>1</v>
      </c>
      <c r="H1563" s="410" t="b">
        <v>0</v>
      </c>
      <c r="I1563" s="410" t="b">
        <v>0</v>
      </c>
      <c r="K1563" s="410" t="b">
        <v>0</v>
      </c>
      <c r="L1563" s="410">
        <v>0</v>
      </c>
      <c r="M1563" s="410" t="b">
        <v>0</v>
      </c>
      <c r="N1563" s="410">
        <v>0</v>
      </c>
      <c r="O1563" s="472" t="e">
        <f t="shared" si="125"/>
        <v>#DIV/0!</v>
      </c>
      <c r="P1563" s="410">
        <f t="shared" si="129"/>
        <v>0</v>
      </c>
      <c r="Q1563" s="410" t="e">
        <f t="shared" si="126"/>
        <v>#VALUE!</v>
      </c>
      <c r="R1563" s="410">
        <v>1</v>
      </c>
      <c r="S1563" s="410" t="str">
        <f t="shared" si="127"/>
        <v>Unclassified? Y/N Out of Order?</v>
      </c>
    </row>
    <row r="1564" spans="6:19" x14ac:dyDescent="0.2">
      <c r="F1564" s="410" t="b">
        <v>0</v>
      </c>
      <c r="G1564" s="416" t="b">
        <f t="shared" si="128"/>
        <v>1</v>
      </c>
      <c r="H1564" s="410" t="b">
        <v>0</v>
      </c>
      <c r="I1564" s="410" t="b">
        <v>0</v>
      </c>
      <c r="K1564" s="410" t="b">
        <v>0</v>
      </c>
      <c r="L1564" s="410">
        <v>0</v>
      </c>
      <c r="M1564" s="410" t="b">
        <v>0</v>
      </c>
      <c r="N1564" s="410">
        <v>0</v>
      </c>
      <c r="O1564" s="472" t="e">
        <f t="shared" si="125"/>
        <v>#DIV/0!</v>
      </c>
      <c r="P1564" s="410">
        <f t="shared" si="129"/>
        <v>0</v>
      </c>
      <c r="Q1564" s="410" t="e">
        <f t="shared" si="126"/>
        <v>#VALUE!</v>
      </c>
      <c r="R1564" s="410">
        <v>1</v>
      </c>
      <c r="S1564" s="410" t="str">
        <f t="shared" si="127"/>
        <v>Unclassified? Y/N Out of Order?</v>
      </c>
    </row>
    <row r="1565" spans="6:19" x14ac:dyDescent="0.2">
      <c r="F1565" s="410" t="b">
        <v>0</v>
      </c>
      <c r="G1565" s="416" t="b">
        <f t="shared" si="128"/>
        <v>1</v>
      </c>
      <c r="H1565" s="410" t="b">
        <v>0</v>
      </c>
      <c r="I1565" s="410" t="b">
        <v>0</v>
      </c>
      <c r="K1565" s="410" t="b">
        <v>0</v>
      </c>
      <c r="L1565" s="410">
        <v>0</v>
      </c>
      <c r="M1565" s="410" t="b">
        <v>0</v>
      </c>
      <c r="N1565" s="410">
        <v>0</v>
      </c>
      <c r="O1565" s="472" t="e">
        <f t="shared" si="125"/>
        <v>#DIV/0!</v>
      </c>
      <c r="P1565" s="410">
        <f t="shared" si="129"/>
        <v>0</v>
      </c>
      <c r="Q1565" s="410" t="e">
        <f t="shared" si="126"/>
        <v>#VALUE!</v>
      </c>
      <c r="R1565" s="410">
        <v>1</v>
      </c>
      <c r="S1565" s="410" t="str">
        <f t="shared" si="127"/>
        <v>Unclassified? Y/N Out of Order?</v>
      </c>
    </row>
    <row r="1566" spans="6:19" x14ac:dyDescent="0.2">
      <c r="F1566" s="410" t="b">
        <v>0</v>
      </c>
      <c r="G1566" s="416" t="b">
        <f t="shared" si="128"/>
        <v>1</v>
      </c>
      <c r="H1566" s="410" t="b">
        <v>0</v>
      </c>
      <c r="I1566" s="410" t="b">
        <v>0</v>
      </c>
      <c r="K1566" s="410" t="b">
        <v>0</v>
      </c>
      <c r="L1566" s="410">
        <v>0</v>
      </c>
      <c r="M1566" s="410" t="b">
        <v>0</v>
      </c>
      <c r="N1566" s="410">
        <v>0</v>
      </c>
      <c r="O1566" s="472" t="e">
        <f t="shared" si="125"/>
        <v>#DIV/0!</v>
      </c>
      <c r="P1566" s="410">
        <f t="shared" si="129"/>
        <v>0</v>
      </c>
      <c r="Q1566" s="410" t="e">
        <f t="shared" si="126"/>
        <v>#VALUE!</v>
      </c>
      <c r="R1566" s="410">
        <v>1</v>
      </c>
      <c r="S1566" s="410" t="str">
        <f t="shared" si="127"/>
        <v>Unclassified? Y/N Out of Order?</v>
      </c>
    </row>
    <row r="1567" spans="6:19" x14ac:dyDescent="0.2">
      <c r="F1567" s="410" t="b">
        <v>0</v>
      </c>
      <c r="G1567" s="416" t="b">
        <f t="shared" si="128"/>
        <v>1</v>
      </c>
      <c r="H1567" s="410" t="b">
        <v>0</v>
      </c>
      <c r="I1567" s="410" t="b">
        <v>0</v>
      </c>
      <c r="K1567" s="410" t="b">
        <v>0</v>
      </c>
      <c r="L1567" s="410">
        <v>0</v>
      </c>
      <c r="M1567" s="410" t="b">
        <v>0</v>
      </c>
      <c r="N1567" s="410">
        <v>0</v>
      </c>
      <c r="O1567" s="472" t="e">
        <f t="shared" si="125"/>
        <v>#DIV/0!</v>
      </c>
      <c r="P1567" s="410">
        <f t="shared" si="129"/>
        <v>0</v>
      </c>
      <c r="Q1567" s="410" t="e">
        <f t="shared" si="126"/>
        <v>#VALUE!</v>
      </c>
      <c r="R1567" s="410">
        <v>1</v>
      </c>
      <c r="S1567" s="410" t="str">
        <f t="shared" si="127"/>
        <v>Unclassified? Y/N Out of Order?</v>
      </c>
    </row>
    <row r="1568" spans="6:19" x14ac:dyDescent="0.2">
      <c r="F1568" s="410" t="b">
        <v>0</v>
      </c>
      <c r="G1568" s="416" t="b">
        <f t="shared" si="128"/>
        <v>1</v>
      </c>
      <c r="H1568" s="410" t="b">
        <v>0</v>
      </c>
      <c r="I1568" s="410" t="b">
        <v>0</v>
      </c>
      <c r="K1568" s="410" t="b">
        <v>0</v>
      </c>
      <c r="L1568" s="410">
        <v>0</v>
      </c>
      <c r="M1568" s="410" t="b">
        <v>0</v>
      </c>
      <c r="N1568" s="410">
        <v>0</v>
      </c>
      <c r="O1568" s="472" t="e">
        <f t="shared" si="125"/>
        <v>#DIV/0!</v>
      </c>
      <c r="P1568" s="410">
        <f t="shared" si="129"/>
        <v>0</v>
      </c>
      <c r="Q1568" s="410" t="e">
        <f t="shared" si="126"/>
        <v>#VALUE!</v>
      </c>
      <c r="R1568" s="410">
        <v>1</v>
      </c>
      <c r="S1568" s="410" t="str">
        <f t="shared" si="127"/>
        <v>Unclassified? Y/N Out of Order?</v>
      </c>
    </row>
    <row r="1569" spans="6:19" x14ac:dyDescent="0.2">
      <c r="F1569" s="410" t="b">
        <v>0</v>
      </c>
      <c r="G1569" s="416" t="b">
        <f t="shared" si="128"/>
        <v>1</v>
      </c>
      <c r="H1569" s="410" t="b">
        <v>0</v>
      </c>
      <c r="I1569" s="410" t="b">
        <v>0</v>
      </c>
      <c r="K1569" s="410" t="b">
        <v>0</v>
      </c>
      <c r="L1569" s="410">
        <v>0</v>
      </c>
      <c r="M1569" s="410" t="b">
        <v>0</v>
      </c>
      <c r="N1569" s="410">
        <v>0</v>
      </c>
      <c r="O1569" s="472" t="e">
        <f t="shared" si="125"/>
        <v>#DIV/0!</v>
      </c>
      <c r="P1569" s="410">
        <f t="shared" si="129"/>
        <v>0</v>
      </c>
      <c r="Q1569" s="410" t="e">
        <f t="shared" si="126"/>
        <v>#VALUE!</v>
      </c>
      <c r="R1569" s="410">
        <v>1</v>
      </c>
      <c r="S1569" s="410" t="str">
        <f t="shared" si="127"/>
        <v>Unclassified? Y/N Out of Order?</v>
      </c>
    </row>
    <row r="1570" spans="6:19" x14ac:dyDescent="0.2">
      <c r="F1570" s="410" t="b">
        <v>0</v>
      </c>
      <c r="G1570" s="416" t="b">
        <f t="shared" si="128"/>
        <v>1</v>
      </c>
      <c r="H1570" s="410" t="b">
        <v>0</v>
      </c>
      <c r="I1570" s="410" t="b">
        <v>0</v>
      </c>
      <c r="K1570" s="410" t="b">
        <v>0</v>
      </c>
      <c r="L1570" s="410">
        <v>0</v>
      </c>
      <c r="M1570" s="410" t="b">
        <v>0</v>
      </c>
      <c r="N1570" s="410">
        <v>0</v>
      </c>
      <c r="O1570" s="472" t="e">
        <f t="shared" si="125"/>
        <v>#DIV/0!</v>
      </c>
      <c r="P1570" s="410">
        <f t="shared" si="129"/>
        <v>0</v>
      </c>
      <c r="Q1570" s="410" t="e">
        <f t="shared" si="126"/>
        <v>#VALUE!</v>
      </c>
      <c r="R1570" s="410">
        <v>1</v>
      </c>
      <c r="S1570" s="410" t="str">
        <f t="shared" si="127"/>
        <v>Unclassified? Y/N Out of Order?</v>
      </c>
    </row>
    <row r="1571" spans="6:19" x14ac:dyDescent="0.2">
      <c r="F1571" s="410" t="b">
        <v>0</v>
      </c>
      <c r="G1571" s="416" t="b">
        <f t="shared" si="128"/>
        <v>1</v>
      </c>
      <c r="H1571" s="410" t="b">
        <v>0</v>
      </c>
      <c r="I1571" s="410" t="b">
        <v>0</v>
      </c>
      <c r="K1571" s="410" t="b">
        <v>0</v>
      </c>
      <c r="L1571" s="410">
        <v>0</v>
      </c>
      <c r="M1571" s="410" t="b">
        <v>0</v>
      </c>
      <c r="N1571" s="410">
        <v>0</v>
      </c>
      <c r="O1571" s="472" t="e">
        <f t="shared" si="125"/>
        <v>#DIV/0!</v>
      </c>
      <c r="P1571" s="410">
        <f t="shared" si="129"/>
        <v>0</v>
      </c>
      <c r="Q1571" s="410" t="e">
        <f t="shared" si="126"/>
        <v>#VALUE!</v>
      </c>
      <c r="R1571" s="410">
        <v>1</v>
      </c>
      <c r="S1571" s="410" t="str">
        <f t="shared" si="127"/>
        <v>Unclassified? Y/N Out of Order?</v>
      </c>
    </row>
    <row r="1572" spans="6:19" x14ac:dyDescent="0.2">
      <c r="F1572" s="410" t="b">
        <v>0</v>
      </c>
      <c r="G1572" s="416" t="b">
        <f t="shared" si="128"/>
        <v>1</v>
      </c>
      <c r="H1572" s="410" t="b">
        <v>0</v>
      </c>
      <c r="I1572" s="410" t="b">
        <v>0</v>
      </c>
      <c r="K1572" s="410" t="b">
        <v>0</v>
      </c>
      <c r="L1572" s="410">
        <v>0</v>
      </c>
      <c r="M1572" s="410" t="b">
        <v>0</v>
      </c>
      <c r="N1572" s="410">
        <v>0</v>
      </c>
      <c r="O1572" s="472" t="e">
        <f t="shared" si="125"/>
        <v>#DIV/0!</v>
      </c>
      <c r="P1572" s="410">
        <f t="shared" si="129"/>
        <v>0</v>
      </c>
      <c r="Q1572" s="410" t="e">
        <f t="shared" si="126"/>
        <v>#VALUE!</v>
      </c>
      <c r="R1572" s="410">
        <v>1</v>
      </c>
      <c r="S1572" s="410" t="str">
        <f t="shared" si="127"/>
        <v>Unclassified? Y/N Out of Order?</v>
      </c>
    </row>
    <row r="1573" spans="6:19" x14ac:dyDescent="0.2">
      <c r="F1573" s="410" t="b">
        <v>0</v>
      </c>
      <c r="G1573" s="416" t="b">
        <f t="shared" si="128"/>
        <v>1</v>
      </c>
      <c r="H1573" s="410" t="b">
        <v>0</v>
      </c>
      <c r="I1573" s="410" t="b">
        <v>0</v>
      </c>
      <c r="K1573" s="410" t="b">
        <v>0</v>
      </c>
      <c r="L1573" s="410">
        <v>0</v>
      </c>
      <c r="M1573" s="410" t="b">
        <v>0</v>
      </c>
      <c r="N1573" s="410">
        <v>0</v>
      </c>
      <c r="O1573" s="472" t="e">
        <f t="shared" si="125"/>
        <v>#DIV/0!</v>
      </c>
      <c r="P1573" s="410">
        <f t="shared" si="129"/>
        <v>0</v>
      </c>
      <c r="Q1573" s="410" t="e">
        <f t="shared" si="126"/>
        <v>#VALUE!</v>
      </c>
      <c r="R1573" s="410">
        <v>1</v>
      </c>
      <c r="S1573" s="410" t="str">
        <f t="shared" si="127"/>
        <v>Unclassified? Y/N Out of Order?</v>
      </c>
    </row>
    <row r="1574" spans="6:19" x14ac:dyDescent="0.2">
      <c r="F1574" s="410" t="b">
        <v>0</v>
      </c>
      <c r="G1574" s="416" t="b">
        <f t="shared" si="128"/>
        <v>1</v>
      </c>
      <c r="H1574" s="410" t="b">
        <v>0</v>
      </c>
      <c r="I1574" s="410" t="b">
        <v>0</v>
      </c>
      <c r="K1574" s="410" t="b">
        <v>0</v>
      </c>
      <c r="L1574" s="410">
        <v>0</v>
      </c>
      <c r="M1574" s="410" t="b">
        <v>0</v>
      </c>
      <c r="N1574" s="410">
        <v>0</v>
      </c>
      <c r="O1574" s="472" t="e">
        <f t="shared" si="125"/>
        <v>#DIV/0!</v>
      </c>
      <c r="P1574" s="410">
        <f t="shared" si="129"/>
        <v>0</v>
      </c>
      <c r="Q1574" s="410" t="e">
        <f t="shared" si="126"/>
        <v>#VALUE!</v>
      </c>
      <c r="R1574" s="410">
        <v>1</v>
      </c>
      <c r="S1574" s="410" t="str">
        <f t="shared" si="127"/>
        <v>Unclassified? Y/N Out of Order?</v>
      </c>
    </row>
    <row r="1575" spans="6:19" x14ac:dyDescent="0.2">
      <c r="F1575" s="410" t="b">
        <v>0</v>
      </c>
      <c r="G1575" s="416" t="b">
        <f t="shared" si="128"/>
        <v>1</v>
      </c>
      <c r="H1575" s="410" t="b">
        <v>0</v>
      </c>
      <c r="I1575" s="410" t="b">
        <v>0</v>
      </c>
      <c r="K1575" s="410" t="b">
        <v>0</v>
      </c>
      <c r="L1575" s="410">
        <v>0</v>
      </c>
      <c r="M1575" s="410" t="b">
        <v>0</v>
      </c>
      <c r="N1575" s="410">
        <v>0</v>
      </c>
      <c r="O1575" s="472" t="e">
        <f t="shared" si="125"/>
        <v>#DIV/0!</v>
      </c>
      <c r="P1575" s="410">
        <f t="shared" si="129"/>
        <v>0</v>
      </c>
      <c r="Q1575" s="410" t="e">
        <f t="shared" si="126"/>
        <v>#VALUE!</v>
      </c>
      <c r="R1575" s="410">
        <v>1</v>
      </c>
      <c r="S1575" s="410" t="str">
        <f t="shared" si="127"/>
        <v>Unclassified? Y/N Out of Order?</v>
      </c>
    </row>
    <row r="1576" spans="6:19" x14ac:dyDescent="0.2">
      <c r="F1576" s="410" t="b">
        <v>0</v>
      </c>
      <c r="G1576" s="416" t="b">
        <f t="shared" si="128"/>
        <v>1</v>
      </c>
      <c r="H1576" s="410" t="b">
        <v>0</v>
      </c>
      <c r="I1576" s="410" t="b">
        <v>0</v>
      </c>
      <c r="K1576" s="410" t="b">
        <v>0</v>
      </c>
      <c r="L1576" s="410">
        <v>0</v>
      </c>
      <c r="M1576" s="410" t="b">
        <v>0</v>
      </c>
      <c r="N1576" s="410">
        <v>0</v>
      </c>
      <c r="O1576" s="472" t="e">
        <f t="shared" si="125"/>
        <v>#DIV/0!</v>
      </c>
      <c r="P1576" s="410">
        <f t="shared" si="129"/>
        <v>0</v>
      </c>
      <c r="Q1576" s="410" t="e">
        <f t="shared" si="126"/>
        <v>#VALUE!</v>
      </c>
      <c r="R1576" s="410">
        <v>1</v>
      </c>
      <c r="S1576" s="410" t="str">
        <f t="shared" si="127"/>
        <v>Unclassified? Y/N Out of Order?</v>
      </c>
    </row>
    <row r="1577" spans="6:19" x14ac:dyDescent="0.2">
      <c r="F1577" s="410" t="b">
        <v>0</v>
      </c>
      <c r="G1577" s="416" t="b">
        <f t="shared" si="128"/>
        <v>1</v>
      </c>
      <c r="H1577" s="410" t="b">
        <v>0</v>
      </c>
      <c r="I1577" s="410" t="b">
        <v>0</v>
      </c>
      <c r="K1577" s="410" t="b">
        <v>0</v>
      </c>
      <c r="L1577" s="410">
        <v>0</v>
      </c>
      <c r="M1577" s="410" t="b">
        <v>0</v>
      </c>
      <c r="N1577" s="410">
        <v>0</v>
      </c>
      <c r="O1577" s="472" t="e">
        <f t="shared" si="125"/>
        <v>#DIV/0!</v>
      </c>
      <c r="P1577" s="410">
        <f t="shared" si="129"/>
        <v>0</v>
      </c>
      <c r="Q1577" s="410" t="e">
        <f t="shared" si="126"/>
        <v>#VALUE!</v>
      </c>
      <c r="R1577" s="410">
        <v>1</v>
      </c>
      <c r="S1577" s="410" t="str">
        <f t="shared" si="127"/>
        <v>Unclassified? Y/N Out of Order?</v>
      </c>
    </row>
    <row r="1578" spans="6:19" x14ac:dyDescent="0.2">
      <c r="F1578" s="410" t="b">
        <v>0</v>
      </c>
      <c r="G1578" s="416" t="b">
        <f t="shared" si="128"/>
        <v>1</v>
      </c>
      <c r="H1578" s="410" t="b">
        <v>0</v>
      </c>
      <c r="I1578" s="410" t="b">
        <v>0</v>
      </c>
      <c r="K1578" s="410" t="b">
        <v>0</v>
      </c>
      <c r="L1578" s="410">
        <v>0</v>
      </c>
      <c r="M1578" s="410" t="b">
        <v>0</v>
      </c>
      <c r="N1578" s="410">
        <v>0</v>
      </c>
      <c r="O1578" s="472" t="e">
        <f t="shared" si="125"/>
        <v>#DIV/0!</v>
      </c>
      <c r="P1578" s="410">
        <f t="shared" si="129"/>
        <v>0</v>
      </c>
      <c r="Q1578" s="410" t="e">
        <f t="shared" si="126"/>
        <v>#VALUE!</v>
      </c>
      <c r="R1578" s="410">
        <v>1</v>
      </c>
      <c r="S1578" s="410" t="str">
        <f t="shared" si="127"/>
        <v>Unclassified? Y/N Out of Order?</v>
      </c>
    </row>
    <row r="1579" spans="6:19" x14ac:dyDescent="0.2">
      <c r="F1579" s="410" t="b">
        <v>0</v>
      </c>
      <c r="G1579" s="416" t="b">
        <f t="shared" si="128"/>
        <v>1</v>
      </c>
      <c r="H1579" s="410" t="b">
        <v>0</v>
      </c>
      <c r="I1579" s="410" t="b">
        <v>0</v>
      </c>
      <c r="K1579" s="410" t="b">
        <v>0</v>
      </c>
      <c r="L1579" s="410">
        <v>0</v>
      </c>
      <c r="M1579" s="410" t="b">
        <v>0</v>
      </c>
      <c r="N1579" s="410">
        <v>0</v>
      </c>
      <c r="O1579" s="472" t="e">
        <f t="shared" si="125"/>
        <v>#DIV/0!</v>
      </c>
      <c r="P1579" s="410">
        <f t="shared" si="129"/>
        <v>0</v>
      </c>
      <c r="Q1579" s="410" t="e">
        <f t="shared" si="126"/>
        <v>#VALUE!</v>
      </c>
      <c r="R1579" s="410">
        <v>1</v>
      </c>
      <c r="S1579" s="410" t="str">
        <f t="shared" si="127"/>
        <v>Unclassified? Y/N Out of Order?</v>
      </c>
    </row>
    <row r="1580" spans="6:19" x14ac:dyDescent="0.2">
      <c r="F1580" s="410" t="b">
        <v>0</v>
      </c>
      <c r="G1580" s="416" t="b">
        <f t="shared" si="128"/>
        <v>1</v>
      </c>
      <c r="H1580" s="410" t="b">
        <v>0</v>
      </c>
      <c r="I1580" s="410" t="b">
        <v>0</v>
      </c>
      <c r="K1580" s="410" t="b">
        <v>0</v>
      </c>
      <c r="L1580" s="410">
        <v>0</v>
      </c>
      <c r="M1580" s="410" t="b">
        <v>0</v>
      </c>
      <c r="N1580" s="410">
        <v>0</v>
      </c>
      <c r="O1580" s="472" t="e">
        <f t="shared" si="125"/>
        <v>#DIV/0!</v>
      </c>
      <c r="P1580" s="410">
        <f t="shared" si="129"/>
        <v>0</v>
      </c>
      <c r="Q1580" s="410" t="e">
        <f t="shared" si="126"/>
        <v>#VALUE!</v>
      </c>
      <c r="R1580" s="410">
        <v>1</v>
      </c>
      <c r="S1580" s="410" t="str">
        <f t="shared" si="127"/>
        <v>Unclassified? Y/N Out of Order?</v>
      </c>
    </row>
    <row r="1581" spans="6:19" x14ac:dyDescent="0.2">
      <c r="F1581" s="410" t="b">
        <v>0</v>
      </c>
      <c r="G1581" s="416" t="b">
        <f t="shared" si="128"/>
        <v>1</v>
      </c>
      <c r="H1581" s="410" t="b">
        <v>0</v>
      </c>
      <c r="I1581" s="410" t="b">
        <v>0</v>
      </c>
      <c r="K1581" s="410" t="b">
        <v>0</v>
      </c>
      <c r="L1581" s="410">
        <v>0</v>
      </c>
      <c r="M1581" s="410" t="b">
        <v>0</v>
      </c>
      <c r="N1581" s="410">
        <v>0</v>
      </c>
      <c r="O1581" s="472" t="e">
        <f t="shared" si="125"/>
        <v>#DIV/0!</v>
      </c>
      <c r="P1581" s="410">
        <f t="shared" si="129"/>
        <v>0</v>
      </c>
      <c r="Q1581" s="410" t="e">
        <f t="shared" si="126"/>
        <v>#VALUE!</v>
      </c>
      <c r="R1581" s="410">
        <v>1</v>
      </c>
      <c r="S1581" s="410" t="str">
        <f t="shared" si="127"/>
        <v>Unclassified? Y/N Out of Order?</v>
      </c>
    </row>
    <row r="1582" spans="6:19" x14ac:dyDescent="0.2">
      <c r="F1582" s="410" t="b">
        <v>0</v>
      </c>
      <c r="G1582" s="416" t="b">
        <f t="shared" si="128"/>
        <v>1</v>
      </c>
      <c r="H1582" s="410" t="b">
        <v>0</v>
      </c>
      <c r="I1582" s="410" t="b">
        <v>0</v>
      </c>
      <c r="K1582" s="410" t="b">
        <v>0</v>
      </c>
      <c r="L1582" s="410">
        <v>0</v>
      </c>
      <c r="M1582" s="410" t="b">
        <v>0</v>
      </c>
      <c r="N1582" s="410">
        <v>0</v>
      </c>
      <c r="O1582" s="472" t="e">
        <f t="shared" si="125"/>
        <v>#DIV/0!</v>
      </c>
      <c r="P1582" s="410">
        <f t="shared" si="129"/>
        <v>0</v>
      </c>
      <c r="Q1582" s="410" t="e">
        <f t="shared" si="126"/>
        <v>#VALUE!</v>
      </c>
      <c r="R1582" s="410">
        <v>1</v>
      </c>
      <c r="S1582" s="410" t="str">
        <f t="shared" si="127"/>
        <v>Unclassified? Y/N Out of Order?</v>
      </c>
    </row>
    <row r="1583" spans="6:19" x14ac:dyDescent="0.2">
      <c r="F1583" s="410" t="b">
        <v>0</v>
      </c>
      <c r="G1583" s="416" t="b">
        <f t="shared" si="128"/>
        <v>1</v>
      </c>
      <c r="H1583" s="410" t="b">
        <v>0</v>
      </c>
      <c r="I1583" s="410" t="b">
        <v>0</v>
      </c>
      <c r="K1583" s="410" t="b">
        <v>0</v>
      </c>
      <c r="L1583" s="410">
        <v>0</v>
      </c>
      <c r="M1583" s="410" t="b">
        <v>0</v>
      </c>
      <c r="N1583" s="410">
        <v>0</v>
      </c>
      <c r="O1583" s="472" t="e">
        <f t="shared" si="125"/>
        <v>#DIV/0!</v>
      </c>
      <c r="P1583" s="410">
        <f t="shared" si="129"/>
        <v>0</v>
      </c>
      <c r="Q1583" s="410" t="e">
        <f t="shared" si="126"/>
        <v>#VALUE!</v>
      </c>
      <c r="R1583" s="410">
        <v>1</v>
      </c>
      <c r="S1583" s="410" t="str">
        <f t="shared" si="127"/>
        <v>Unclassified? Y/N Out of Order?</v>
      </c>
    </row>
    <row r="1584" spans="6:19" x14ac:dyDescent="0.2">
      <c r="F1584" s="410" t="b">
        <v>0</v>
      </c>
      <c r="G1584" s="416" t="b">
        <f t="shared" si="128"/>
        <v>1</v>
      </c>
      <c r="H1584" s="410" t="b">
        <v>0</v>
      </c>
      <c r="I1584" s="410" t="b">
        <v>0</v>
      </c>
      <c r="K1584" s="410" t="b">
        <v>0</v>
      </c>
      <c r="L1584" s="410">
        <v>0</v>
      </c>
      <c r="M1584" s="410" t="b">
        <v>0</v>
      </c>
      <c r="N1584" s="410">
        <v>0</v>
      </c>
      <c r="O1584" s="472" t="e">
        <f t="shared" si="125"/>
        <v>#DIV/0!</v>
      </c>
      <c r="P1584" s="410">
        <f t="shared" si="129"/>
        <v>0</v>
      </c>
      <c r="Q1584" s="410" t="e">
        <f t="shared" si="126"/>
        <v>#VALUE!</v>
      </c>
      <c r="R1584" s="410">
        <v>1</v>
      </c>
      <c r="S1584" s="410" t="str">
        <f t="shared" si="127"/>
        <v>Unclassified? Y/N Out of Order?</v>
      </c>
    </row>
    <row r="1585" spans="6:19" x14ac:dyDescent="0.2">
      <c r="F1585" s="410" t="b">
        <v>0</v>
      </c>
      <c r="G1585" s="416" t="b">
        <f t="shared" si="128"/>
        <v>1</v>
      </c>
      <c r="H1585" s="410" t="b">
        <v>0</v>
      </c>
      <c r="I1585" s="410" t="b">
        <v>0</v>
      </c>
      <c r="K1585" s="410" t="b">
        <v>0</v>
      </c>
      <c r="L1585" s="410">
        <v>0</v>
      </c>
      <c r="M1585" s="410" t="b">
        <v>0</v>
      </c>
      <c r="N1585" s="410">
        <v>0</v>
      </c>
      <c r="O1585" s="472" t="e">
        <f t="shared" si="125"/>
        <v>#DIV/0!</v>
      </c>
      <c r="P1585" s="410">
        <f t="shared" si="129"/>
        <v>0</v>
      </c>
      <c r="Q1585" s="410" t="e">
        <f t="shared" si="126"/>
        <v>#VALUE!</v>
      </c>
      <c r="R1585" s="410">
        <v>1</v>
      </c>
      <c r="S1585" s="410" t="str">
        <f t="shared" si="127"/>
        <v>Unclassified? Y/N Out of Order?</v>
      </c>
    </row>
    <row r="1586" spans="6:19" x14ac:dyDescent="0.2">
      <c r="F1586" s="410" t="b">
        <v>0</v>
      </c>
      <c r="G1586" s="416" t="b">
        <f t="shared" si="128"/>
        <v>1</v>
      </c>
      <c r="H1586" s="410" t="b">
        <v>0</v>
      </c>
      <c r="I1586" s="410" t="b">
        <v>0</v>
      </c>
      <c r="K1586" s="410" t="b">
        <v>0</v>
      </c>
      <c r="L1586" s="410">
        <v>0</v>
      </c>
      <c r="M1586" s="410" t="b">
        <v>0</v>
      </c>
      <c r="N1586" s="410">
        <v>0</v>
      </c>
      <c r="O1586" s="472" t="e">
        <f t="shared" si="125"/>
        <v>#DIV/0!</v>
      </c>
      <c r="P1586" s="410">
        <f t="shared" si="129"/>
        <v>0</v>
      </c>
      <c r="Q1586" s="410" t="e">
        <f t="shared" si="126"/>
        <v>#VALUE!</v>
      </c>
      <c r="R1586" s="410">
        <v>1</v>
      </c>
      <c r="S1586" s="410" t="str">
        <f t="shared" si="127"/>
        <v>Unclassified? Y/N Out of Order?</v>
      </c>
    </row>
    <row r="1587" spans="6:19" x14ac:dyDescent="0.2">
      <c r="F1587" s="410" t="b">
        <v>0</v>
      </c>
      <c r="G1587" s="416" t="b">
        <f t="shared" si="128"/>
        <v>1</v>
      </c>
      <c r="H1587" s="410" t="b">
        <v>0</v>
      </c>
      <c r="I1587" s="410" t="b">
        <v>0</v>
      </c>
      <c r="K1587" s="410" t="b">
        <v>0</v>
      </c>
      <c r="L1587" s="410">
        <v>0</v>
      </c>
      <c r="M1587" s="410" t="b">
        <v>0</v>
      </c>
      <c r="N1587" s="410">
        <v>0</v>
      </c>
      <c r="O1587" s="472" t="e">
        <f t="shared" si="125"/>
        <v>#DIV/0!</v>
      </c>
      <c r="P1587" s="410">
        <f t="shared" si="129"/>
        <v>0</v>
      </c>
      <c r="Q1587" s="410" t="e">
        <f t="shared" si="126"/>
        <v>#VALUE!</v>
      </c>
      <c r="R1587" s="410">
        <v>1</v>
      </c>
      <c r="S1587" s="410" t="str">
        <f t="shared" si="127"/>
        <v>Unclassified? Y/N Out of Order?</v>
      </c>
    </row>
    <row r="1588" spans="6:19" x14ac:dyDescent="0.2">
      <c r="F1588" s="410" t="b">
        <v>0</v>
      </c>
      <c r="G1588" s="416" t="b">
        <f t="shared" si="128"/>
        <v>1</v>
      </c>
      <c r="H1588" s="410" t="b">
        <v>0</v>
      </c>
      <c r="I1588" s="410" t="b">
        <v>0</v>
      </c>
      <c r="K1588" s="410" t="b">
        <v>0</v>
      </c>
      <c r="L1588" s="410">
        <v>0</v>
      </c>
      <c r="M1588" s="410" t="b">
        <v>0</v>
      </c>
      <c r="N1588" s="410">
        <v>0</v>
      </c>
      <c r="O1588" s="472" t="e">
        <f t="shared" si="125"/>
        <v>#DIV/0!</v>
      </c>
      <c r="P1588" s="410">
        <f t="shared" si="129"/>
        <v>0</v>
      </c>
      <c r="Q1588" s="410" t="e">
        <f t="shared" si="126"/>
        <v>#VALUE!</v>
      </c>
      <c r="R1588" s="410">
        <v>1</v>
      </c>
      <c r="S1588" s="410" t="str">
        <f t="shared" si="127"/>
        <v>Unclassified? Y/N Out of Order?</v>
      </c>
    </row>
    <row r="1589" spans="6:19" x14ac:dyDescent="0.2">
      <c r="F1589" s="410" t="b">
        <v>0</v>
      </c>
      <c r="G1589" s="416" t="b">
        <f t="shared" si="128"/>
        <v>1</v>
      </c>
      <c r="H1589" s="410" t="b">
        <v>0</v>
      </c>
      <c r="I1589" s="410" t="b">
        <v>0</v>
      </c>
      <c r="K1589" s="410" t="b">
        <v>0</v>
      </c>
      <c r="L1589" s="410">
        <v>0</v>
      </c>
      <c r="M1589" s="410" t="b">
        <v>0</v>
      </c>
      <c r="N1589" s="410">
        <v>0</v>
      </c>
      <c r="O1589" s="472" t="e">
        <f t="shared" si="125"/>
        <v>#DIV/0!</v>
      </c>
      <c r="P1589" s="410">
        <f t="shared" si="129"/>
        <v>0</v>
      </c>
      <c r="Q1589" s="410" t="e">
        <f t="shared" si="126"/>
        <v>#VALUE!</v>
      </c>
      <c r="R1589" s="410">
        <v>1</v>
      </c>
      <c r="S1589" s="410" t="str">
        <f t="shared" si="127"/>
        <v>Unclassified? Y/N Out of Order?</v>
      </c>
    </row>
    <row r="1590" spans="6:19" x14ac:dyDescent="0.2">
      <c r="F1590" s="410" t="b">
        <v>0</v>
      </c>
      <c r="G1590" s="416" t="b">
        <f t="shared" si="128"/>
        <v>1</v>
      </c>
      <c r="H1590" s="410" t="b">
        <v>0</v>
      </c>
      <c r="I1590" s="410" t="b">
        <v>0</v>
      </c>
      <c r="K1590" s="410" t="b">
        <v>0</v>
      </c>
      <c r="L1590" s="410">
        <v>0</v>
      </c>
      <c r="M1590" s="410" t="b">
        <v>0</v>
      </c>
      <c r="N1590" s="410">
        <v>0</v>
      </c>
      <c r="O1590" s="472" t="e">
        <f t="shared" si="125"/>
        <v>#DIV/0!</v>
      </c>
      <c r="P1590" s="410">
        <f t="shared" si="129"/>
        <v>0</v>
      </c>
      <c r="Q1590" s="410" t="e">
        <f t="shared" si="126"/>
        <v>#VALUE!</v>
      </c>
      <c r="R1590" s="410">
        <v>1</v>
      </c>
      <c r="S1590" s="410" t="str">
        <f t="shared" si="127"/>
        <v>Unclassified? Y/N Out of Order?</v>
      </c>
    </row>
    <row r="1591" spans="6:19" x14ac:dyDescent="0.2">
      <c r="F1591" s="410" t="b">
        <v>0</v>
      </c>
      <c r="G1591" s="416" t="b">
        <f t="shared" si="128"/>
        <v>1</v>
      </c>
      <c r="H1591" s="410" t="b">
        <v>0</v>
      </c>
      <c r="I1591" s="410" t="b">
        <v>0</v>
      </c>
      <c r="K1591" s="410" t="b">
        <v>0</v>
      </c>
      <c r="L1591" s="410">
        <v>0</v>
      </c>
      <c r="M1591" s="410" t="b">
        <v>0</v>
      </c>
      <c r="N1591" s="410">
        <v>0</v>
      </c>
      <c r="O1591" s="472" t="e">
        <f t="shared" si="125"/>
        <v>#DIV/0!</v>
      </c>
      <c r="P1591" s="410">
        <f t="shared" si="129"/>
        <v>0</v>
      </c>
      <c r="Q1591" s="410" t="e">
        <f t="shared" si="126"/>
        <v>#VALUE!</v>
      </c>
      <c r="R1591" s="410">
        <v>1</v>
      </c>
      <c r="S1591" s="410" t="str">
        <f t="shared" si="127"/>
        <v>Unclassified? Y/N Out of Order?</v>
      </c>
    </row>
    <row r="1592" spans="6:19" x14ac:dyDescent="0.2">
      <c r="F1592" s="410" t="b">
        <v>0</v>
      </c>
      <c r="G1592" s="416" t="b">
        <f t="shared" si="128"/>
        <v>1</v>
      </c>
      <c r="H1592" s="410" t="b">
        <v>0</v>
      </c>
      <c r="I1592" s="410" t="b">
        <v>0</v>
      </c>
      <c r="K1592" s="410" t="b">
        <v>0</v>
      </c>
      <c r="L1592" s="410">
        <v>0</v>
      </c>
      <c r="M1592" s="410" t="b">
        <v>0</v>
      </c>
      <c r="N1592" s="410">
        <v>0</v>
      </c>
      <c r="O1592" s="472" t="e">
        <f t="shared" si="125"/>
        <v>#DIV/0!</v>
      </c>
      <c r="P1592" s="410">
        <f t="shared" si="129"/>
        <v>0</v>
      </c>
      <c r="Q1592" s="410" t="e">
        <f t="shared" si="126"/>
        <v>#VALUE!</v>
      </c>
      <c r="R1592" s="410">
        <v>1</v>
      </c>
      <c r="S1592" s="410" t="str">
        <f t="shared" si="127"/>
        <v>Unclassified? Y/N Out of Order?</v>
      </c>
    </row>
    <row r="1593" spans="6:19" x14ac:dyDescent="0.2">
      <c r="F1593" s="410" t="b">
        <v>0</v>
      </c>
      <c r="G1593" s="416" t="b">
        <f t="shared" si="128"/>
        <v>1</v>
      </c>
      <c r="H1593" s="410" t="b">
        <v>0</v>
      </c>
      <c r="I1593" s="410" t="b">
        <v>0</v>
      </c>
      <c r="K1593" s="410" t="b">
        <v>0</v>
      </c>
      <c r="L1593" s="410">
        <v>0</v>
      </c>
      <c r="M1593" s="410" t="b">
        <v>0</v>
      </c>
      <c r="N1593" s="410">
        <v>0</v>
      </c>
      <c r="O1593" s="472" t="e">
        <f t="shared" si="125"/>
        <v>#DIV/0!</v>
      </c>
      <c r="P1593" s="410">
        <f t="shared" si="129"/>
        <v>0</v>
      </c>
      <c r="Q1593" s="410" t="e">
        <f t="shared" si="126"/>
        <v>#VALUE!</v>
      </c>
      <c r="R1593" s="410">
        <v>1</v>
      </c>
      <c r="S1593" s="410" t="str">
        <f t="shared" si="127"/>
        <v>Unclassified? Y/N Out of Order?</v>
      </c>
    </row>
    <row r="1594" spans="6:19" x14ac:dyDescent="0.2">
      <c r="F1594" s="410" t="b">
        <v>0</v>
      </c>
      <c r="G1594" s="416" t="b">
        <f t="shared" si="128"/>
        <v>1</v>
      </c>
      <c r="H1594" s="410" t="b">
        <v>0</v>
      </c>
      <c r="I1594" s="410" t="b">
        <v>0</v>
      </c>
      <c r="K1594" s="410" t="b">
        <v>0</v>
      </c>
      <c r="L1594" s="410">
        <v>0</v>
      </c>
      <c r="M1594" s="410" t="b">
        <v>0</v>
      </c>
      <c r="N1594" s="410">
        <v>0</v>
      </c>
      <c r="O1594" s="472" t="e">
        <f t="shared" si="125"/>
        <v>#DIV/0!</v>
      </c>
      <c r="P1594" s="410">
        <f t="shared" si="129"/>
        <v>0</v>
      </c>
      <c r="Q1594" s="410" t="e">
        <f t="shared" si="126"/>
        <v>#VALUE!</v>
      </c>
      <c r="R1594" s="410">
        <v>1</v>
      </c>
      <c r="S1594" s="410" t="str">
        <f t="shared" si="127"/>
        <v>Unclassified? Y/N Out of Order?</v>
      </c>
    </row>
    <row r="1595" spans="6:19" x14ac:dyDescent="0.2">
      <c r="F1595" s="410" t="b">
        <v>0</v>
      </c>
      <c r="G1595" s="416" t="b">
        <f t="shared" si="128"/>
        <v>1</v>
      </c>
      <c r="H1595" s="410" t="b">
        <v>0</v>
      </c>
      <c r="I1595" s="410" t="b">
        <v>0</v>
      </c>
      <c r="K1595" s="410" t="b">
        <v>0</v>
      </c>
      <c r="L1595" s="410">
        <v>0</v>
      </c>
      <c r="M1595" s="410" t="b">
        <v>0</v>
      </c>
      <c r="N1595" s="410">
        <v>0</v>
      </c>
      <c r="O1595" s="472" t="e">
        <f t="shared" si="125"/>
        <v>#DIV/0!</v>
      </c>
      <c r="P1595" s="410">
        <f t="shared" si="129"/>
        <v>0</v>
      </c>
      <c r="Q1595" s="410" t="e">
        <f t="shared" si="126"/>
        <v>#VALUE!</v>
      </c>
      <c r="R1595" s="410">
        <v>1</v>
      </c>
      <c r="S1595" s="410" t="str">
        <f t="shared" si="127"/>
        <v>Unclassified? Y/N Out of Order?</v>
      </c>
    </row>
    <row r="1596" spans="6:19" x14ac:dyDescent="0.2">
      <c r="F1596" s="410" t="b">
        <v>0</v>
      </c>
      <c r="G1596" s="416" t="b">
        <f t="shared" si="128"/>
        <v>1</v>
      </c>
      <c r="H1596" s="410" t="b">
        <v>0</v>
      </c>
      <c r="I1596" s="410" t="b">
        <v>0</v>
      </c>
      <c r="K1596" s="410" t="b">
        <v>0</v>
      </c>
      <c r="L1596" s="410">
        <v>0</v>
      </c>
      <c r="M1596" s="410" t="b">
        <v>0</v>
      </c>
      <c r="N1596" s="410">
        <v>0</v>
      </c>
      <c r="O1596" s="472" t="e">
        <f t="shared" si="125"/>
        <v>#DIV/0!</v>
      </c>
      <c r="P1596" s="410">
        <f t="shared" si="129"/>
        <v>0</v>
      </c>
      <c r="Q1596" s="410" t="e">
        <f t="shared" si="126"/>
        <v>#VALUE!</v>
      </c>
      <c r="R1596" s="410">
        <v>1</v>
      </c>
      <c r="S1596" s="410" t="str">
        <f t="shared" si="127"/>
        <v>Unclassified? Y/N Out of Order?</v>
      </c>
    </row>
    <row r="1597" spans="6:19" x14ac:dyDescent="0.2">
      <c r="F1597" s="410" t="b">
        <v>0</v>
      </c>
      <c r="G1597" s="416" t="b">
        <f t="shared" si="128"/>
        <v>1</v>
      </c>
      <c r="H1597" s="410" t="b">
        <v>0</v>
      </c>
      <c r="I1597" s="410" t="b">
        <v>0</v>
      </c>
      <c r="K1597" s="410" t="b">
        <v>0</v>
      </c>
      <c r="L1597" s="410">
        <v>0</v>
      </c>
      <c r="M1597" s="410" t="b">
        <v>0</v>
      </c>
      <c r="N1597" s="410">
        <v>0</v>
      </c>
      <c r="O1597" s="472" t="e">
        <f t="shared" si="125"/>
        <v>#DIV/0!</v>
      </c>
      <c r="P1597" s="410">
        <f t="shared" si="129"/>
        <v>0</v>
      </c>
      <c r="Q1597" s="410" t="e">
        <f t="shared" si="126"/>
        <v>#VALUE!</v>
      </c>
      <c r="R1597" s="410">
        <v>1</v>
      </c>
      <c r="S1597" s="410" t="str">
        <f t="shared" si="127"/>
        <v>Unclassified? Y/N Out of Order?</v>
      </c>
    </row>
    <row r="1598" spans="6:19" x14ac:dyDescent="0.2">
      <c r="F1598" s="410" t="b">
        <v>0</v>
      </c>
      <c r="G1598" s="416" t="b">
        <f t="shared" si="128"/>
        <v>1</v>
      </c>
      <c r="H1598" s="410" t="b">
        <v>0</v>
      </c>
      <c r="I1598" s="410" t="b">
        <v>0</v>
      </c>
      <c r="K1598" s="410" t="b">
        <v>0</v>
      </c>
      <c r="L1598" s="410">
        <v>0</v>
      </c>
      <c r="M1598" s="410" t="b">
        <v>0</v>
      </c>
      <c r="N1598" s="410">
        <v>0</v>
      </c>
      <c r="O1598" s="472" t="e">
        <f t="shared" si="125"/>
        <v>#DIV/0!</v>
      </c>
      <c r="P1598" s="410">
        <f t="shared" si="129"/>
        <v>0</v>
      </c>
      <c r="Q1598" s="410" t="e">
        <f t="shared" si="126"/>
        <v>#VALUE!</v>
      </c>
      <c r="R1598" s="410">
        <v>1</v>
      </c>
      <c r="S1598" s="410" t="str">
        <f t="shared" si="127"/>
        <v>Unclassified? Y/N Out of Order?</v>
      </c>
    </row>
    <row r="1599" spans="6:19" x14ac:dyDescent="0.2">
      <c r="F1599" s="410" t="b">
        <v>0</v>
      </c>
      <c r="G1599" s="416" t="b">
        <f t="shared" si="128"/>
        <v>1</v>
      </c>
      <c r="H1599" s="410" t="b">
        <v>0</v>
      </c>
      <c r="I1599" s="410" t="b">
        <v>0</v>
      </c>
      <c r="K1599" s="410" t="b">
        <v>0</v>
      </c>
      <c r="L1599" s="410">
        <v>0</v>
      </c>
      <c r="M1599" s="410" t="b">
        <v>0</v>
      </c>
      <c r="N1599" s="410">
        <v>0</v>
      </c>
      <c r="O1599" s="472" t="e">
        <f t="shared" si="125"/>
        <v>#DIV/0!</v>
      </c>
      <c r="P1599" s="410">
        <f t="shared" si="129"/>
        <v>0</v>
      </c>
      <c r="Q1599" s="410" t="e">
        <f t="shared" si="126"/>
        <v>#VALUE!</v>
      </c>
      <c r="R1599" s="410">
        <v>1</v>
      </c>
      <c r="S1599" s="410" t="str">
        <f t="shared" si="127"/>
        <v>Unclassified? Y/N Out of Order?</v>
      </c>
    </row>
    <row r="1600" spans="6:19" x14ac:dyDescent="0.2">
      <c r="F1600" s="410" t="b">
        <v>0</v>
      </c>
      <c r="G1600" s="416" t="b">
        <f t="shared" si="128"/>
        <v>1</v>
      </c>
      <c r="H1600" s="410" t="b">
        <v>0</v>
      </c>
      <c r="I1600" s="410" t="b">
        <v>0</v>
      </c>
      <c r="K1600" s="410" t="b">
        <v>0</v>
      </c>
      <c r="L1600" s="410">
        <v>0</v>
      </c>
      <c r="M1600" s="410" t="b">
        <v>0</v>
      </c>
      <c r="N1600" s="410">
        <v>0</v>
      </c>
      <c r="O1600" s="472" t="e">
        <f t="shared" si="125"/>
        <v>#DIV/0!</v>
      </c>
      <c r="P1600" s="410">
        <f t="shared" si="129"/>
        <v>0</v>
      </c>
      <c r="Q1600" s="410" t="e">
        <f t="shared" si="126"/>
        <v>#VALUE!</v>
      </c>
      <c r="R1600" s="410">
        <v>1</v>
      </c>
      <c r="S1600" s="410" t="str">
        <f t="shared" si="127"/>
        <v>Unclassified? Y/N Out of Order?</v>
      </c>
    </row>
    <row r="1601" spans="6:19" x14ac:dyDescent="0.2">
      <c r="F1601" s="410" t="b">
        <v>0</v>
      </c>
      <c r="G1601" s="416" t="b">
        <f t="shared" si="128"/>
        <v>1</v>
      </c>
      <c r="H1601" s="410" t="b">
        <v>0</v>
      </c>
      <c r="I1601" s="410" t="b">
        <v>0</v>
      </c>
      <c r="K1601" s="410" t="b">
        <v>0</v>
      </c>
      <c r="L1601" s="410">
        <v>0</v>
      </c>
      <c r="M1601" s="410" t="b">
        <v>0</v>
      </c>
      <c r="N1601" s="410">
        <v>0</v>
      </c>
      <c r="O1601" s="472" t="e">
        <f t="shared" si="125"/>
        <v>#DIV/0!</v>
      </c>
      <c r="P1601" s="410">
        <f t="shared" si="129"/>
        <v>0</v>
      </c>
      <c r="Q1601" s="410" t="e">
        <f t="shared" si="126"/>
        <v>#VALUE!</v>
      </c>
      <c r="R1601" s="410">
        <v>1</v>
      </c>
      <c r="S1601" s="410" t="str">
        <f t="shared" si="127"/>
        <v>Unclassified? Y/N Out of Order?</v>
      </c>
    </row>
    <row r="1602" spans="6:19" x14ac:dyDescent="0.2">
      <c r="F1602" s="410" t="b">
        <v>0</v>
      </c>
      <c r="G1602" s="416" t="b">
        <f t="shared" si="128"/>
        <v>1</v>
      </c>
      <c r="H1602" s="410" t="b">
        <v>0</v>
      </c>
      <c r="I1602" s="410" t="b">
        <v>0</v>
      </c>
      <c r="K1602" s="410" t="b">
        <v>0</v>
      </c>
      <c r="L1602" s="410">
        <v>0</v>
      </c>
      <c r="M1602" s="410" t="b">
        <v>0</v>
      </c>
      <c r="N1602" s="410">
        <v>0</v>
      </c>
      <c r="O1602" s="472" t="e">
        <f t="shared" si="125"/>
        <v>#DIV/0!</v>
      </c>
      <c r="P1602" s="410">
        <f t="shared" si="129"/>
        <v>0</v>
      </c>
      <c r="Q1602" s="410" t="e">
        <f t="shared" si="126"/>
        <v>#VALUE!</v>
      </c>
      <c r="R1602" s="410">
        <v>1</v>
      </c>
      <c r="S1602" s="410" t="str">
        <f t="shared" si="127"/>
        <v>Unclassified? Y/N Out of Order?</v>
      </c>
    </row>
    <row r="1603" spans="6:19" x14ac:dyDescent="0.2">
      <c r="F1603" s="410" t="b">
        <v>0</v>
      </c>
      <c r="G1603" s="416" t="b">
        <f t="shared" si="128"/>
        <v>1</v>
      </c>
      <c r="H1603" s="410" t="b">
        <v>0</v>
      </c>
      <c r="I1603" s="410" t="b">
        <v>0</v>
      </c>
      <c r="K1603" s="410" t="b">
        <v>0</v>
      </c>
      <c r="L1603" s="410">
        <v>0</v>
      </c>
      <c r="M1603" s="410" t="b">
        <v>0</v>
      </c>
      <c r="N1603" s="410">
        <v>0</v>
      </c>
      <c r="O1603" s="472" t="e">
        <f t="shared" si="125"/>
        <v>#DIV/0!</v>
      </c>
      <c r="P1603" s="410">
        <f t="shared" si="129"/>
        <v>0</v>
      </c>
      <c r="Q1603" s="410" t="e">
        <f t="shared" si="126"/>
        <v>#VALUE!</v>
      </c>
      <c r="R1603" s="410">
        <v>1</v>
      </c>
      <c r="S1603" s="410" t="str">
        <f t="shared" si="127"/>
        <v>Unclassified? Y/N Out of Order?</v>
      </c>
    </row>
    <row r="1604" spans="6:19" x14ac:dyDescent="0.2">
      <c r="F1604" s="410" t="b">
        <v>0</v>
      </c>
      <c r="G1604" s="416" t="b">
        <f t="shared" si="128"/>
        <v>1</v>
      </c>
      <c r="H1604" s="410" t="b">
        <v>0</v>
      </c>
      <c r="I1604" s="410" t="b">
        <v>0</v>
      </c>
      <c r="K1604" s="410" t="b">
        <v>0</v>
      </c>
      <c r="L1604" s="410">
        <v>0</v>
      </c>
      <c r="M1604" s="410" t="b">
        <v>0</v>
      </c>
      <c r="N1604" s="410">
        <v>0</v>
      </c>
      <c r="O1604" s="472" t="e">
        <f t="shared" si="125"/>
        <v>#DIV/0!</v>
      </c>
      <c r="P1604" s="410">
        <f t="shared" si="129"/>
        <v>0</v>
      </c>
      <c r="Q1604" s="410" t="e">
        <f t="shared" si="126"/>
        <v>#VALUE!</v>
      </c>
      <c r="R1604" s="410">
        <v>1</v>
      </c>
      <c r="S1604" s="410" t="str">
        <f t="shared" si="127"/>
        <v>Unclassified? Y/N Out of Order?</v>
      </c>
    </row>
    <row r="1605" spans="6:19" x14ac:dyDescent="0.2">
      <c r="F1605" s="410" t="b">
        <v>0</v>
      </c>
      <c r="G1605" s="416" t="b">
        <f t="shared" si="128"/>
        <v>1</v>
      </c>
      <c r="H1605" s="410" t="b">
        <v>0</v>
      </c>
      <c r="I1605" s="410" t="b">
        <v>0</v>
      </c>
      <c r="K1605" s="410" t="b">
        <v>0</v>
      </c>
      <c r="L1605" s="410">
        <v>0</v>
      </c>
      <c r="M1605" s="410" t="b">
        <v>0</v>
      </c>
      <c r="N1605" s="410">
        <v>0</v>
      </c>
      <c r="O1605" s="472" t="e">
        <f t="shared" si="125"/>
        <v>#DIV/0!</v>
      </c>
      <c r="P1605" s="410">
        <f t="shared" si="129"/>
        <v>0</v>
      </c>
      <c r="Q1605" s="410" t="e">
        <f t="shared" si="126"/>
        <v>#VALUE!</v>
      </c>
      <c r="R1605" s="410">
        <v>1</v>
      </c>
      <c r="S1605" s="410" t="str">
        <f t="shared" si="127"/>
        <v>Unclassified? Y/N Out of Order?</v>
      </c>
    </row>
    <row r="1606" spans="6:19" x14ac:dyDescent="0.2">
      <c r="F1606" s="410" t="b">
        <v>0</v>
      </c>
      <c r="G1606" s="416" t="b">
        <f t="shared" si="128"/>
        <v>1</v>
      </c>
      <c r="H1606" s="410" t="b">
        <v>0</v>
      </c>
      <c r="I1606" s="410" t="b">
        <v>0</v>
      </c>
      <c r="K1606" s="410" t="b">
        <v>0</v>
      </c>
      <c r="L1606" s="410">
        <v>0</v>
      </c>
      <c r="M1606" s="410" t="b">
        <v>0</v>
      </c>
      <c r="N1606" s="410">
        <v>0</v>
      </c>
      <c r="O1606" s="472" t="e">
        <f t="shared" si="125"/>
        <v>#DIV/0!</v>
      </c>
      <c r="P1606" s="410">
        <f t="shared" si="129"/>
        <v>0</v>
      </c>
      <c r="Q1606" s="410" t="e">
        <f t="shared" si="126"/>
        <v>#VALUE!</v>
      </c>
      <c r="R1606" s="410">
        <v>1</v>
      </c>
      <c r="S1606" s="410" t="str">
        <f t="shared" si="127"/>
        <v>Unclassified? Y/N Out of Order?</v>
      </c>
    </row>
    <row r="1607" spans="6:19" x14ac:dyDescent="0.2">
      <c r="F1607" s="410" t="b">
        <v>0</v>
      </c>
      <c r="G1607" s="416" t="b">
        <f t="shared" si="128"/>
        <v>1</v>
      </c>
      <c r="H1607" s="410" t="b">
        <v>0</v>
      </c>
      <c r="I1607" s="410" t="b">
        <v>0</v>
      </c>
      <c r="K1607" s="410" t="b">
        <v>0</v>
      </c>
      <c r="L1607" s="410">
        <v>0</v>
      </c>
      <c r="M1607" s="410" t="b">
        <v>0</v>
      </c>
      <c r="N1607" s="410">
        <v>0</v>
      </c>
      <c r="O1607" s="472" t="e">
        <f t="shared" si="125"/>
        <v>#DIV/0!</v>
      </c>
      <c r="P1607" s="410">
        <f t="shared" si="129"/>
        <v>0</v>
      </c>
      <c r="Q1607" s="410" t="e">
        <f t="shared" si="126"/>
        <v>#VALUE!</v>
      </c>
      <c r="R1607" s="410">
        <v>1</v>
      </c>
      <c r="S1607" s="410" t="str">
        <f t="shared" si="127"/>
        <v>Unclassified? Y/N Out of Order?</v>
      </c>
    </row>
    <row r="1608" spans="6:19" x14ac:dyDescent="0.2">
      <c r="F1608" s="410" t="b">
        <v>0</v>
      </c>
      <c r="G1608" s="416" t="b">
        <f t="shared" si="128"/>
        <v>1</v>
      </c>
      <c r="H1608" s="410" t="b">
        <v>0</v>
      </c>
      <c r="I1608" s="410" t="b">
        <v>0</v>
      </c>
      <c r="K1608" s="410" t="b">
        <v>0</v>
      </c>
      <c r="L1608" s="410">
        <v>0</v>
      </c>
      <c r="M1608" s="410" t="b">
        <v>0</v>
      </c>
      <c r="N1608" s="410">
        <v>0</v>
      </c>
      <c r="O1608" s="472" t="e">
        <f t="shared" si="125"/>
        <v>#DIV/0!</v>
      </c>
      <c r="P1608" s="410">
        <f t="shared" si="129"/>
        <v>0</v>
      </c>
      <c r="Q1608" s="410" t="e">
        <f t="shared" si="126"/>
        <v>#VALUE!</v>
      </c>
      <c r="R1608" s="410">
        <v>1</v>
      </c>
      <c r="S1608" s="410" t="str">
        <f t="shared" si="127"/>
        <v>Unclassified? Y/N Out of Order?</v>
      </c>
    </row>
    <row r="1609" spans="6:19" x14ac:dyDescent="0.2">
      <c r="F1609" s="410" t="b">
        <v>0</v>
      </c>
      <c r="G1609" s="416" t="b">
        <f t="shared" si="128"/>
        <v>1</v>
      </c>
      <c r="H1609" s="410" t="b">
        <v>0</v>
      </c>
      <c r="I1609" s="410" t="b">
        <v>0</v>
      </c>
      <c r="K1609" s="410" t="b">
        <v>0</v>
      </c>
      <c r="L1609" s="410">
        <v>0</v>
      </c>
      <c r="M1609" s="410" t="b">
        <v>0</v>
      </c>
      <c r="N1609" s="410">
        <v>0</v>
      </c>
      <c r="O1609" s="472" t="e">
        <f t="shared" si="125"/>
        <v>#DIV/0!</v>
      </c>
      <c r="P1609" s="410">
        <f t="shared" si="129"/>
        <v>0</v>
      </c>
      <c r="Q1609" s="410" t="e">
        <f t="shared" si="126"/>
        <v>#VALUE!</v>
      </c>
      <c r="R1609" s="410">
        <v>1</v>
      </c>
      <c r="S1609" s="410" t="str">
        <f t="shared" si="127"/>
        <v>Unclassified? Y/N Out of Order?</v>
      </c>
    </row>
    <row r="1610" spans="6:19" x14ac:dyDescent="0.2">
      <c r="F1610" s="410" t="b">
        <v>0</v>
      </c>
      <c r="G1610" s="416" t="b">
        <f t="shared" si="128"/>
        <v>1</v>
      </c>
      <c r="H1610" s="410" t="b">
        <v>0</v>
      </c>
      <c r="I1610" s="410" t="b">
        <v>0</v>
      </c>
      <c r="K1610" s="410" t="b">
        <v>0</v>
      </c>
      <c r="L1610" s="410">
        <v>0</v>
      </c>
      <c r="M1610" s="410" t="b">
        <v>0</v>
      </c>
      <c r="N1610" s="410">
        <v>0</v>
      </c>
      <c r="O1610" s="472" t="e">
        <f t="shared" ref="O1610:O1673" si="130">SUM(IF(I1610 = 1, 1, 0) * J1610, IF(K1610 = 1, 1, 0) * L1610, IF(M1610 = 1, 1, 0) * N1610) / P1610</f>
        <v>#DIV/0!</v>
      </c>
      <c r="P1610" s="410">
        <f t="shared" si="129"/>
        <v>0</v>
      </c>
      <c r="Q1610" s="410" t="e">
        <f t="shared" ref="Q1610:Q1673" si="131">SUM(IF(I1610 = 1, 1, 0) * J1610, IF(K1610 = 1, 1, 0) * L1610, IF(M1610 = 1, 1, 0) * N1610) + " / " + P1610</f>
        <v>#VALUE!</v>
      </c>
      <c r="R1610" s="410">
        <v>1</v>
      </c>
      <c r="S1610" s="410" t="str">
        <f t="shared" ref="S1610:S1673" si="132">IF(AND(G1610= 1, H1610 = 0, I1610= 0, K1610= 0, M1610= 0), "1. Not Yet Tested", IF(AND(G1610= 0, H1610 = 1, I1610= 0, K1610= 0, M1610= 0), "2. Ready for Testing", IF(AND(G1610= 0, H1610 = 1, I1610= 1, K1610= 0, M1610= 0), "3. Test/Task Complete", IF(AND(G1610= 0, H1610 = 1, I1610= 1, K1610= 1, M1610= 0), "4. Sheet Complete &amp; Uploaded to Svr.", IF(AND(G1610= 0, H1610 = 1, I1610= 1, K1610= 1, M1610= 1), "5. Sheet Ready for Report", "Unclassified? Y/N Out of Order?")))))</f>
        <v>Unclassified? Y/N Out of Order?</v>
      </c>
    </row>
    <row r="1611" spans="6:19" x14ac:dyDescent="0.2">
      <c r="F1611" s="410" t="b">
        <v>0</v>
      </c>
      <c r="G1611" s="416" t="b">
        <f t="shared" ref="G1611:G1674" si="133">NOT(H1611)</f>
        <v>1</v>
      </c>
      <c r="H1611" s="410" t="b">
        <v>0</v>
      </c>
      <c r="I1611" s="410" t="b">
        <v>0</v>
      </c>
      <c r="K1611" s="410" t="b">
        <v>0</v>
      </c>
      <c r="L1611" s="410">
        <v>0</v>
      </c>
      <c r="M1611" s="410" t="b">
        <v>0</v>
      </c>
      <c r="N1611" s="410">
        <v>0</v>
      </c>
      <c r="O1611" s="472" t="e">
        <f t="shared" si="130"/>
        <v>#DIV/0!</v>
      </c>
      <c r="P1611" s="410">
        <f t="shared" si="129"/>
        <v>0</v>
      </c>
      <c r="Q1611" s="410" t="e">
        <f t="shared" si="131"/>
        <v>#VALUE!</v>
      </c>
      <c r="R1611" s="410">
        <v>1</v>
      </c>
      <c r="S1611" s="410" t="str">
        <f t="shared" si="132"/>
        <v>Unclassified? Y/N Out of Order?</v>
      </c>
    </row>
    <row r="1612" spans="6:19" x14ac:dyDescent="0.2">
      <c r="F1612" s="410" t="b">
        <v>0</v>
      </c>
      <c r="G1612" s="416" t="b">
        <f t="shared" si="133"/>
        <v>1</v>
      </c>
      <c r="H1612" s="410" t="b">
        <v>0</v>
      </c>
      <c r="I1612" s="410" t="b">
        <v>0</v>
      </c>
      <c r="K1612" s="410" t="b">
        <v>0</v>
      </c>
      <c r="L1612" s="410">
        <v>0</v>
      </c>
      <c r="M1612" s="410" t="b">
        <v>0</v>
      </c>
      <c r="N1612" s="410">
        <v>0</v>
      </c>
      <c r="O1612" s="472" t="e">
        <f t="shared" si="130"/>
        <v>#DIV/0!</v>
      </c>
      <c r="P1612" s="410">
        <f t="shared" si="129"/>
        <v>0</v>
      </c>
      <c r="Q1612" s="410" t="e">
        <f t="shared" si="131"/>
        <v>#VALUE!</v>
      </c>
      <c r="R1612" s="410">
        <v>1</v>
      </c>
      <c r="S1612" s="410" t="str">
        <f t="shared" si="132"/>
        <v>Unclassified? Y/N Out of Order?</v>
      </c>
    </row>
    <row r="1613" spans="6:19" x14ac:dyDescent="0.2">
      <c r="F1613" s="410" t="b">
        <v>0</v>
      </c>
      <c r="G1613" s="416" t="b">
        <f t="shared" si="133"/>
        <v>1</v>
      </c>
      <c r="H1613" s="410" t="b">
        <v>0</v>
      </c>
      <c r="I1613" s="410" t="b">
        <v>0</v>
      </c>
      <c r="K1613" s="410" t="b">
        <v>0</v>
      </c>
      <c r="L1613" s="410">
        <v>0</v>
      </c>
      <c r="M1613" s="410" t="b">
        <v>0</v>
      </c>
      <c r="N1613" s="410">
        <v>0</v>
      </c>
      <c r="O1613" s="472" t="e">
        <f t="shared" si="130"/>
        <v>#DIV/0!</v>
      </c>
      <c r="P1613" s="410">
        <f t="shared" ref="P1613:P1676" si="134">SUM(J1613, L1613, N1613)</f>
        <v>0</v>
      </c>
      <c r="Q1613" s="410" t="e">
        <f t="shared" si="131"/>
        <v>#VALUE!</v>
      </c>
      <c r="R1613" s="410">
        <v>1</v>
      </c>
      <c r="S1613" s="410" t="str">
        <f t="shared" si="132"/>
        <v>Unclassified? Y/N Out of Order?</v>
      </c>
    </row>
    <row r="1614" spans="6:19" x14ac:dyDescent="0.2">
      <c r="F1614" s="410" t="b">
        <v>0</v>
      </c>
      <c r="G1614" s="416" t="b">
        <f t="shared" si="133"/>
        <v>1</v>
      </c>
      <c r="H1614" s="410" t="b">
        <v>0</v>
      </c>
      <c r="I1614" s="410" t="b">
        <v>0</v>
      </c>
      <c r="K1614" s="410" t="b">
        <v>0</v>
      </c>
      <c r="L1614" s="410">
        <v>0</v>
      </c>
      <c r="M1614" s="410" t="b">
        <v>0</v>
      </c>
      <c r="N1614" s="410">
        <v>0</v>
      </c>
      <c r="O1614" s="472" t="e">
        <f t="shared" si="130"/>
        <v>#DIV/0!</v>
      </c>
      <c r="P1614" s="410">
        <f t="shared" si="134"/>
        <v>0</v>
      </c>
      <c r="Q1614" s="410" t="e">
        <f t="shared" si="131"/>
        <v>#VALUE!</v>
      </c>
      <c r="R1614" s="410">
        <v>1</v>
      </c>
      <c r="S1614" s="410" t="str">
        <f t="shared" si="132"/>
        <v>Unclassified? Y/N Out of Order?</v>
      </c>
    </row>
    <row r="1615" spans="6:19" x14ac:dyDescent="0.2">
      <c r="F1615" s="410" t="b">
        <v>0</v>
      </c>
      <c r="G1615" s="416" t="b">
        <f t="shared" si="133"/>
        <v>1</v>
      </c>
      <c r="H1615" s="410" t="b">
        <v>0</v>
      </c>
      <c r="I1615" s="410" t="b">
        <v>0</v>
      </c>
      <c r="K1615" s="410" t="b">
        <v>0</v>
      </c>
      <c r="L1615" s="410">
        <v>0</v>
      </c>
      <c r="M1615" s="410" t="b">
        <v>0</v>
      </c>
      <c r="N1615" s="410">
        <v>0</v>
      </c>
      <c r="O1615" s="472" t="e">
        <f t="shared" si="130"/>
        <v>#DIV/0!</v>
      </c>
      <c r="P1615" s="410">
        <f t="shared" si="134"/>
        <v>0</v>
      </c>
      <c r="Q1615" s="410" t="e">
        <f t="shared" si="131"/>
        <v>#VALUE!</v>
      </c>
      <c r="R1615" s="410">
        <v>1</v>
      </c>
      <c r="S1615" s="410" t="str">
        <f t="shared" si="132"/>
        <v>Unclassified? Y/N Out of Order?</v>
      </c>
    </row>
    <row r="1616" spans="6:19" x14ac:dyDescent="0.2">
      <c r="F1616" s="410" t="b">
        <v>0</v>
      </c>
      <c r="G1616" s="416" t="b">
        <f t="shared" si="133"/>
        <v>1</v>
      </c>
      <c r="H1616" s="410" t="b">
        <v>0</v>
      </c>
      <c r="I1616" s="410" t="b">
        <v>0</v>
      </c>
      <c r="K1616" s="410" t="b">
        <v>0</v>
      </c>
      <c r="L1616" s="410">
        <v>0</v>
      </c>
      <c r="M1616" s="410" t="b">
        <v>0</v>
      </c>
      <c r="N1616" s="410">
        <v>0</v>
      </c>
      <c r="O1616" s="472" t="e">
        <f t="shared" si="130"/>
        <v>#DIV/0!</v>
      </c>
      <c r="P1616" s="410">
        <f t="shared" si="134"/>
        <v>0</v>
      </c>
      <c r="Q1616" s="410" t="e">
        <f t="shared" si="131"/>
        <v>#VALUE!</v>
      </c>
      <c r="R1616" s="410">
        <v>1</v>
      </c>
      <c r="S1616" s="410" t="str">
        <f t="shared" si="132"/>
        <v>Unclassified? Y/N Out of Order?</v>
      </c>
    </row>
    <row r="1617" spans="6:19" x14ac:dyDescent="0.2">
      <c r="F1617" s="410" t="b">
        <v>0</v>
      </c>
      <c r="G1617" s="416" t="b">
        <f t="shared" si="133"/>
        <v>1</v>
      </c>
      <c r="H1617" s="410" t="b">
        <v>0</v>
      </c>
      <c r="I1617" s="410" t="b">
        <v>0</v>
      </c>
      <c r="K1617" s="410" t="b">
        <v>0</v>
      </c>
      <c r="L1617" s="410">
        <v>0</v>
      </c>
      <c r="M1617" s="410" t="b">
        <v>0</v>
      </c>
      <c r="N1617" s="410">
        <v>0</v>
      </c>
      <c r="O1617" s="472" t="e">
        <f t="shared" si="130"/>
        <v>#DIV/0!</v>
      </c>
      <c r="P1617" s="410">
        <f t="shared" si="134"/>
        <v>0</v>
      </c>
      <c r="Q1617" s="410" t="e">
        <f t="shared" si="131"/>
        <v>#VALUE!</v>
      </c>
      <c r="R1617" s="410">
        <v>1</v>
      </c>
      <c r="S1617" s="410" t="str">
        <f t="shared" si="132"/>
        <v>Unclassified? Y/N Out of Order?</v>
      </c>
    </row>
    <row r="1618" spans="6:19" x14ac:dyDescent="0.2">
      <c r="F1618" s="410" t="b">
        <v>0</v>
      </c>
      <c r="G1618" s="416" t="b">
        <f t="shared" si="133"/>
        <v>1</v>
      </c>
      <c r="H1618" s="410" t="b">
        <v>0</v>
      </c>
      <c r="I1618" s="410" t="b">
        <v>0</v>
      </c>
      <c r="K1618" s="410" t="b">
        <v>0</v>
      </c>
      <c r="L1618" s="410">
        <v>0</v>
      </c>
      <c r="M1618" s="410" t="b">
        <v>0</v>
      </c>
      <c r="N1618" s="410">
        <v>0</v>
      </c>
      <c r="O1618" s="472" t="e">
        <f t="shared" si="130"/>
        <v>#DIV/0!</v>
      </c>
      <c r="P1618" s="410">
        <f t="shared" si="134"/>
        <v>0</v>
      </c>
      <c r="Q1618" s="410" t="e">
        <f t="shared" si="131"/>
        <v>#VALUE!</v>
      </c>
      <c r="R1618" s="410">
        <v>1</v>
      </c>
      <c r="S1618" s="410" t="str">
        <f t="shared" si="132"/>
        <v>Unclassified? Y/N Out of Order?</v>
      </c>
    </row>
    <row r="1619" spans="6:19" x14ac:dyDescent="0.2">
      <c r="F1619" s="410" t="b">
        <v>0</v>
      </c>
      <c r="G1619" s="416" t="b">
        <f t="shared" si="133"/>
        <v>1</v>
      </c>
      <c r="H1619" s="410" t="b">
        <v>0</v>
      </c>
      <c r="I1619" s="410" t="b">
        <v>0</v>
      </c>
      <c r="K1619" s="410" t="b">
        <v>0</v>
      </c>
      <c r="L1619" s="410">
        <v>0</v>
      </c>
      <c r="M1619" s="410" t="b">
        <v>0</v>
      </c>
      <c r="N1619" s="410">
        <v>0</v>
      </c>
      <c r="O1619" s="472" t="e">
        <f t="shared" si="130"/>
        <v>#DIV/0!</v>
      </c>
      <c r="P1619" s="410">
        <f t="shared" si="134"/>
        <v>0</v>
      </c>
      <c r="Q1619" s="410" t="e">
        <f t="shared" si="131"/>
        <v>#VALUE!</v>
      </c>
      <c r="R1619" s="410">
        <v>1</v>
      </c>
      <c r="S1619" s="410" t="str">
        <f t="shared" si="132"/>
        <v>Unclassified? Y/N Out of Order?</v>
      </c>
    </row>
    <row r="1620" spans="6:19" x14ac:dyDescent="0.2">
      <c r="F1620" s="410" t="b">
        <v>0</v>
      </c>
      <c r="G1620" s="416" t="b">
        <f t="shared" si="133"/>
        <v>1</v>
      </c>
      <c r="H1620" s="410" t="b">
        <v>0</v>
      </c>
      <c r="I1620" s="410" t="b">
        <v>0</v>
      </c>
      <c r="K1620" s="410" t="b">
        <v>0</v>
      </c>
      <c r="L1620" s="410">
        <v>0</v>
      </c>
      <c r="M1620" s="410" t="b">
        <v>0</v>
      </c>
      <c r="N1620" s="410">
        <v>0</v>
      </c>
      <c r="O1620" s="472" t="e">
        <f t="shared" si="130"/>
        <v>#DIV/0!</v>
      </c>
      <c r="P1620" s="410">
        <f t="shared" si="134"/>
        <v>0</v>
      </c>
      <c r="Q1620" s="410" t="e">
        <f t="shared" si="131"/>
        <v>#VALUE!</v>
      </c>
      <c r="R1620" s="410">
        <v>1</v>
      </c>
      <c r="S1620" s="410" t="str">
        <f t="shared" si="132"/>
        <v>Unclassified? Y/N Out of Order?</v>
      </c>
    </row>
    <row r="1621" spans="6:19" x14ac:dyDescent="0.2">
      <c r="F1621" s="410" t="b">
        <v>0</v>
      </c>
      <c r="G1621" s="416" t="b">
        <f t="shared" si="133"/>
        <v>1</v>
      </c>
      <c r="H1621" s="410" t="b">
        <v>0</v>
      </c>
      <c r="I1621" s="410" t="b">
        <v>0</v>
      </c>
      <c r="K1621" s="410" t="b">
        <v>0</v>
      </c>
      <c r="L1621" s="410">
        <v>0</v>
      </c>
      <c r="M1621" s="410" t="b">
        <v>0</v>
      </c>
      <c r="N1621" s="410">
        <v>0</v>
      </c>
      <c r="O1621" s="472" t="e">
        <f t="shared" si="130"/>
        <v>#DIV/0!</v>
      </c>
      <c r="P1621" s="410">
        <f t="shared" si="134"/>
        <v>0</v>
      </c>
      <c r="Q1621" s="410" t="e">
        <f t="shared" si="131"/>
        <v>#VALUE!</v>
      </c>
      <c r="R1621" s="410">
        <v>1</v>
      </c>
      <c r="S1621" s="410" t="str">
        <f t="shared" si="132"/>
        <v>Unclassified? Y/N Out of Order?</v>
      </c>
    </row>
    <row r="1622" spans="6:19" x14ac:dyDescent="0.2">
      <c r="F1622" s="410" t="b">
        <v>0</v>
      </c>
      <c r="G1622" s="416" t="b">
        <f t="shared" si="133"/>
        <v>1</v>
      </c>
      <c r="H1622" s="410" t="b">
        <v>0</v>
      </c>
      <c r="I1622" s="410" t="b">
        <v>0</v>
      </c>
      <c r="K1622" s="410" t="b">
        <v>0</v>
      </c>
      <c r="L1622" s="410">
        <v>0</v>
      </c>
      <c r="M1622" s="410" t="b">
        <v>0</v>
      </c>
      <c r="N1622" s="410">
        <v>0</v>
      </c>
      <c r="O1622" s="472" t="e">
        <f t="shared" si="130"/>
        <v>#DIV/0!</v>
      </c>
      <c r="P1622" s="410">
        <f t="shared" si="134"/>
        <v>0</v>
      </c>
      <c r="Q1622" s="410" t="e">
        <f t="shared" si="131"/>
        <v>#VALUE!</v>
      </c>
      <c r="R1622" s="410">
        <v>1</v>
      </c>
      <c r="S1622" s="410" t="str">
        <f t="shared" si="132"/>
        <v>Unclassified? Y/N Out of Order?</v>
      </c>
    </row>
    <row r="1623" spans="6:19" x14ac:dyDescent="0.2">
      <c r="F1623" s="410" t="b">
        <v>0</v>
      </c>
      <c r="G1623" s="416" t="b">
        <f t="shared" si="133"/>
        <v>1</v>
      </c>
      <c r="H1623" s="410" t="b">
        <v>0</v>
      </c>
      <c r="I1623" s="410" t="b">
        <v>0</v>
      </c>
      <c r="K1623" s="410" t="b">
        <v>0</v>
      </c>
      <c r="L1623" s="410">
        <v>0</v>
      </c>
      <c r="M1623" s="410" t="b">
        <v>0</v>
      </c>
      <c r="N1623" s="410">
        <v>0</v>
      </c>
      <c r="O1623" s="472" t="e">
        <f t="shared" si="130"/>
        <v>#DIV/0!</v>
      </c>
      <c r="P1623" s="410">
        <f t="shared" si="134"/>
        <v>0</v>
      </c>
      <c r="Q1623" s="410" t="e">
        <f t="shared" si="131"/>
        <v>#VALUE!</v>
      </c>
      <c r="R1623" s="410">
        <v>1</v>
      </c>
      <c r="S1623" s="410" t="str">
        <f t="shared" si="132"/>
        <v>Unclassified? Y/N Out of Order?</v>
      </c>
    </row>
    <row r="1624" spans="6:19" x14ac:dyDescent="0.2">
      <c r="F1624" s="410" t="b">
        <v>0</v>
      </c>
      <c r="G1624" s="416" t="b">
        <f t="shared" si="133"/>
        <v>1</v>
      </c>
      <c r="H1624" s="410" t="b">
        <v>0</v>
      </c>
      <c r="I1624" s="410" t="b">
        <v>0</v>
      </c>
      <c r="K1624" s="410" t="b">
        <v>0</v>
      </c>
      <c r="L1624" s="410">
        <v>0</v>
      </c>
      <c r="M1624" s="410" t="b">
        <v>0</v>
      </c>
      <c r="N1624" s="410">
        <v>0</v>
      </c>
      <c r="O1624" s="472" t="e">
        <f t="shared" si="130"/>
        <v>#DIV/0!</v>
      </c>
      <c r="P1624" s="410">
        <f t="shared" si="134"/>
        <v>0</v>
      </c>
      <c r="Q1624" s="410" t="e">
        <f t="shared" si="131"/>
        <v>#VALUE!</v>
      </c>
      <c r="R1624" s="410">
        <v>1</v>
      </c>
      <c r="S1624" s="410" t="str">
        <f t="shared" si="132"/>
        <v>Unclassified? Y/N Out of Order?</v>
      </c>
    </row>
    <row r="1625" spans="6:19" x14ac:dyDescent="0.2">
      <c r="F1625" s="410" t="b">
        <v>0</v>
      </c>
      <c r="G1625" s="416" t="b">
        <f t="shared" si="133"/>
        <v>1</v>
      </c>
      <c r="H1625" s="410" t="b">
        <v>0</v>
      </c>
      <c r="I1625" s="410" t="b">
        <v>0</v>
      </c>
      <c r="K1625" s="410" t="b">
        <v>0</v>
      </c>
      <c r="L1625" s="410">
        <v>0</v>
      </c>
      <c r="M1625" s="410" t="b">
        <v>0</v>
      </c>
      <c r="N1625" s="410">
        <v>0</v>
      </c>
      <c r="O1625" s="472" t="e">
        <f t="shared" si="130"/>
        <v>#DIV/0!</v>
      </c>
      <c r="P1625" s="410">
        <f t="shared" si="134"/>
        <v>0</v>
      </c>
      <c r="Q1625" s="410" t="e">
        <f t="shared" si="131"/>
        <v>#VALUE!</v>
      </c>
      <c r="R1625" s="410">
        <v>1</v>
      </c>
      <c r="S1625" s="410" t="str">
        <f t="shared" si="132"/>
        <v>Unclassified? Y/N Out of Order?</v>
      </c>
    </row>
    <row r="1626" spans="6:19" x14ac:dyDescent="0.2">
      <c r="F1626" s="410" t="b">
        <v>0</v>
      </c>
      <c r="G1626" s="416" t="b">
        <f t="shared" si="133"/>
        <v>1</v>
      </c>
      <c r="H1626" s="410" t="b">
        <v>0</v>
      </c>
      <c r="I1626" s="410" t="b">
        <v>0</v>
      </c>
      <c r="K1626" s="410" t="b">
        <v>0</v>
      </c>
      <c r="L1626" s="410">
        <v>0</v>
      </c>
      <c r="M1626" s="410" t="b">
        <v>0</v>
      </c>
      <c r="N1626" s="410">
        <v>0</v>
      </c>
      <c r="O1626" s="472" t="e">
        <f t="shared" si="130"/>
        <v>#DIV/0!</v>
      </c>
      <c r="P1626" s="410">
        <f t="shared" si="134"/>
        <v>0</v>
      </c>
      <c r="Q1626" s="410" t="e">
        <f t="shared" si="131"/>
        <v>#VALUE!</v>
      </c>
      <c r="R1626" s="410">
        <v>1</v>
      </c>
      <c r="S1626" s="410" t="str">
        <f t="shared" si="132"/>
        <v>Unclassified? Y/N Out of Order?</v>
      </c>
    </row>
    <row r="1627" spans="6:19" x14ac:dyDescent="0.2">
      <c r="F1627" s="410" t="b">
        <v>0</v>
      </c>
      <c r="G1627" s="416" t="b">
        <f t="shared" si="133"/>
        <v>1</v>
      </c>
      <c r="H1627" s="410" t="b">
        <v>0</v>
      </c>
      <c r="I1627" s="410" t="b">
        <v>0</v>
      </c>
      <c r="K1627" s="410" t="b">
        <v>0</v>
      </c>
      <c r="L1627" s="410">
        <v>0</v>
      </c>
      <c r="M1627" s="410" t="b">
        <v>0</v>
      </c>
      <c r="N1627" s="410">
        <v>0</v>
      </c>
      <c r="O1627" s="472" t="e">
        <f t="shared" si="130"/>
        <v>#DIV/0!</v>
      </c>
      <c r="P1627" s="410">
        <f t="shared" si="134"/>
        <v>0</v>
      </c>
      <c r="Q1627" s="410" t="e">
        <f t="shared" si="131"/>
        <v>#VALUE!</v>
      </c>
      <c r="R1627" s="410">
        <v>1</v>
      </c>
      <c r="S1627" s="410" t="str">
        <f t="shared" si="132"/>
        <v>Unclassified? Y/N Out of Order?</v>
      </c>
    </row>
    <row r="1628" spans="6:19" x14ac:dyDescent="0.2">
      <c r="F1628" s="410" t="b">
        <v>0</v>
      </c>
      <c r="G1628" s="416" t="b">
        <f t="shared" si="133"/>
        <v>1</v>
      </c>
      <c r="H1628" s="410" t="b">
        <v>0</v>
      </c>
      <c r="I1628" s="410" t="b">
        <v>0</v>
      </c>
      <c r="K1628" s="410" t="b">
        <v>0</v>
      </c>
      <c r="L1628" s="410">
        <v>0</v>
      </c>
      <c r="M1628" s="410" t="b">
        <v>0</v>
      </c>
      <c r="N1628" s="410">
        <v>0</v>
      </c>
      <c r="O1628" s="472" t="e">
        <f t="shared" si="130"/>
        <v>#DIV/0!</v>
      </c>
      <c r="P1628" s="410">
        <f t="shared" si="134"/>
        <v>0</v>
      </c>
      <c r="Q1628" s="410" t="e">
        <f t="shared" si="131"/>
        <v>#VALUE!</v>
      </c>
      <c r="R1628" s="410">
        <v>1</v>
      </c>
      <c r="S1628" s="410" t="str">
        <f t="shared" si="132"/>
        <v>Unclassified? Y/N Out of Order?</v>
      </c>
    </row>
    <row r="1629" spans="6:19" x14ac:dyDescent="0.2">
      <c r="F1629" s="410" t="b">
        <v>0</v>
      </c>
      <c r="G1629" s="416" t="b">
        <f t="shared" si="133"/>
        <v>1</v>
      </c>
      <c r="H1629" s="410" t="b">
        <v>0</v>
      </c>
      <c r="I1629" s="410" t="b">
        <v>0</v>
      </c>
      <c r="K1629" s="410" t="b">
        <v>0</v>
      </c>
      <c r="L1629" s="410">
        <v>0</v>
      </c>
      <c r="M1629" s="410" t="b">
        <v>0</v>
      </c>
      <c r="N1629" s="410">
        <v>0</v>
      </c>
      <c r="O1629" s="472" t="e">
        <f t="shared" si="130"/>
        <v>#DIV/0!</v>
      </c>
      <c r="P1629" s="410">
        <f t="shared" si="134"/>
        <v>0</v>
      </c>
      <c r="Q1629" s="410" t="e">
        <f t="shared" si="131"/>
        <v>#VALUE!</v>
      </c>
      <c r="R1629" s="410">
        <v>1</v>
      </c>
      <c r="S1629" s="410" t="str">
        <f t="shared" si="132"/>
        <v>Unclassified? Y/N Out of Order?</v>
      </c>
    </row>
    <row r="1630" spans="6:19" x14ac:dyDescent="0.2">
      <c r="F1630" s="410" t="b">
        <v>0</v>
      </c>
      <c r="G1630" s="416" t="b">
        <f t="shared" si="133"/>
        <v>1</v>
      </c>
      <c r="H1630" s="410" t="b">
        <v>0</v>
      </c>
      <c r="I1630" s="410" t="b">
        <v>0</v>
      </c>
      <c r="K1630" s="410" t="b">
        <v>0</v>
      </c>
      <c r="L1630" s="410">
        <v>0</v>
      </c>
      <c r="M1630" s="410" t="b">
        <v>0</v>
      </c>
      <c r="N1630" s="410">
        <v>0</v>
      </c>
      <c r="O1630" s="472" t="e">
        <f t="shared" si="130"/>
        <v>#DIV/0!</v>
      </c>
      <c r="P1630" s="410">
        <f t="shared" si="134"/>
        <v>0</v>
      </c>
      <c r="Q1630" s="410" t="e">
        <f t="shared" si="131"/>
        <v>#VALUE!</v>
      </c>
      <c r="R1630" s="410">
        <v>1</v>
      </c>
      <c r="S1630" s="410" t="str">
        <f t="shared" si="132"/>
        <v>Unclassified? Y/N Out of Order?</v>
      </c>
    </row>
    <row r="1631" spans="6:19" x14ac:dyDescent="0.2">
      <c r="F1631" s="410" t="b">
        <v>0</v>
      </c>
      <c r="G1631" s="416" t="b">
        <f t="shared" si="133"/>
        <v>1</v>
      </c>
      <c r="H1631" s="410" t="b">
        <v>0</v>
      </c>
      <c r="I1631" s="410" t="b">
        <v>0</v>
      </c>
      <c r="K1631" s="410" t="b">
        <v>0</v>
      </c>
      <c r="L1631" s="410">
        <v>0</v>
      </c>
      <c r="M1631" s="410" t="b">
        <v>0</v>
      </c>
      <c r="N1631" s="410">
        <v>0</v>
      </c>
      <c r="O1631" s="472" t="e">
        <f t="shared" si="130"/>
        <v>#DIV/0!</v>
      </c>
      <c r="P1631" s="410">
        <f t="shared" si="134"/>
        <v>0</v>
      </c>
      <c r="Q1631" s="410" t="e">
        <f t="shared" si="131"/>
        <v>#VALUE!</v>
      </c>
      <c r="R1631" s="410">
        <v>1</v>
      </c>
      <c r="S1631" s="410" t="str">
        <f t="shared" si="132"/>
        <v>Unclassified? Y/N Out of Order?</v>
      </c>
    </row>
    <row r="1632" spans="6:19" x14ac:dyDescent="0.2">
      <c r="F1632" s="410" t="b">
        <v>0</v>
      </c>
      <c r="G1632" s="416" t="b">
        <f t="shared" si="133"/>
        <v>1</v>
      </c>
      <c r="H1632" s="410" t="b">
        <v>0</v>
      </c>
      <c r="I1632" s="410" t="b">
        <v>0</v>
      </c>
      <c r="K1632" s="410" t="b">
        <v>0</v>
      </c>
      <c r="L1632" s="410">
        <v>0</v>
      </c>
      <c r="M1632" s="410" t="b">
        <v>0</v>
      </c>
      <c r="N1632" s="410">
        <v>0</v>
      </c>
      <c r="O1632" s="472" t="e">
        <f t="shared" si="130"/>
        <v>#DIV/0!</v>
      </c>
      <c r="P1632" s="410">
        <f t="shared" si="134"/>
        <v>0</v>
      </c>
      <c r="Q1632" s="410" t="e">
        <f t="shared" si="131"/>
        <v>#VALUE!</v>
      </c>
      <c r="R1632" s="410">
        <v>1</v>
      </c>
      <c r="S1632" s="410" t="str">
        <f t="shared" si="132"/>
        <v>Unclassified? Y/N Out of Order?</v>
      </c>
    </row>
    <row r="1633" spans="6:19" x14ac:dyDescent="0.2">
      <c r="F1633" s="410" t="b">
        <v>0</v>
      </c>
      <c r="G1633" s="416" t="b">
        <f t="shared" si="133"/>
        <v>1</v>
      </c>
      <c r="H1633" s="410" t="b">
        <v>0</v>
      </c>
      <c r="I1633" s="410" t="b">
        <v>0</v>
      </c>
      <c r="K1633" s="410" t="b">
        <v>0</v>
      </c>
      <c r="L1633" s="410">
        <v>0</v>
      </c>
      <c r="M1633" s="410" t="b">
        <v>0</v>
      </c>
      <c r="N1633" s="410">
        <v>0</v>
      </c>
      <c r="O1633" s="472" t="e">
        <f t="shared" si="130"/>
        <v>#DIV/0!</v>
      </c>
      <c r="P1633" s="410">
        <f t="shared" si="134"/>
        <v>0</v>
      </c>
      <c r="Q1633" s="410" t="e">
        <f t="shared" si="131"/>
        <v>#VALUE!</v>
      </c>
      <c r="R1633" s="410">
        <v>1</v>
      </c>
      <c r="S1633" s="410" t="str">
        <f t="shared" si="132"/>
        <v>Unclassified? Y/N Out of Order?</v>
      </c>
    </row>
    <row r="1634" spans="6:19" x14ac:dyDescent="0.2">
      <c r="F1634" s="410" t="b">
        <v>0</v>
      </c>
      <c r="G1634" s="416" t="b">
        <f t="shared" si="133"/>
        <v>1</v>
      </c>
      <c r="H1634" s="410" t="b">
        <v>0</v>
      </c>
      <c r="I1634" s="410" t="b">
        <v>0</v>
      </c>
      <c r="K1634" s="410" t="b">
        <v>0</v>
      </c>
      <c r="L1634" s="410">
        <v>0</v>
      </c>
      <c r="M1634" s="410" t="b">
        <v>0</v>
      </c>
      <c r="N1634" s="410">
        <v>0</v>
      </c>
      <c r="O1634" s="472" t="e">
        <f t="shared" si="130"/>
        <v>#DIV/0!</v>
      </c>
      <c r="P1634" s="410">
        <f t="shared" si="134"/>
        <v>0</v>
      </c>
      <c r="Q1634" s="410" t="e">
        <f t="shared" si="131"/>
        <v>#VALUE!</v>
      </c>
      <c r="R1634" s="410">
        <v>1</v>
      </c>
      <c r="S1634" s="410" t="str">
        <f t="shared" si="132"/>
        <v>Unclassified? Y/N Out of Order?</v>
      </c>
    </row>
    <row r="1635" spans="6:19" x14ac:dyDescent="0.2">
      <c r="F1635" s="410" t="b">
        <v>0</v>
      </c>
      <c r="G1635" s="416" t="b">
        <f t="shared" si="133"/>
        <v>1</v>
      </c>
      <c r="H1635" s="410" t="b">
        <v>0</v>
      </c>
      <c r="I1635" s="410" t="b">
        <v>0</v>
      </c>
      <c r="K1635" s="410" t="b">
        <v>0</v>
      </c>
      <c r="L1635" s="410">
        <v>0</v>
      </c>
      <c r="M1635" s="410" t="b">
        <v>0</v>
      </c>
      <c r="N1635" s="410">
        <v>0</v>
      </c>
      <c r="O1635" s="472" t="e">
        <f t="shared" si="130"/>
        <v>#DIV/0!</v>
      </c>
      <c r="P1635" s="410">
        <f t="shared" si="134"/>
        <v>0</v>
      </c>
      <c r="Q1635" s="410" t="e">
        <f t="shared" si="131"/>
        <v>#VALUE!</v>
      </c>
      <c r="R1635" s="410">
        <v>1</v>
      </c>
      <c r="S1635" s="410" t="str">
        <f t="shared" si="132"/>
        <v>Unclassified? Y/N Out of Order?</v>
      </c>
    </row>
    <row r="1636" spans="6:19" x14ac:dyDescent="0.2">
      <c r="F1636" s="410" t="b">
        <v>0</v>
      </c>
      <c r="G1636" s="416" t="b">
        <f t="shared" si="133"/>
        <v>1</v>
      </c>
      <c r="H1636" s="410" t="b">
        <v>0</v>
      </c>
      <c r="I1636" s="410" t="b">
        <v>0</v>
      </c>
      <c r="K1636" s="410" t="b">
        <v>0</v>
      </c>
      <c r="L1636" s="410">
        <v>0</v>
      </c>
      <c r="M1636" s="410" t="b">
        <v>0</v>
      </c>
      <c r="N1636" s="410">
        <v>0</v>
      </c>
      <c r="O1636" s="472" t="e">
        <f t="shared" si="130"/>
        <v>#DIV/0!</v>
      </c>
      <c r="P1636" s="410">
        <f t="shared" si="134"/>
        <v>0</v>
      </c>
      <c r="Q1636" s="410" t="e">
        <f t="shared" si="131"/>
        <v>#VALUE!</v>
      </c>
      <c r="R1636" s="410">
        <v>1</v>
      </c>
      <c r="S1636" s="410" t="str">
        <f t="shared" si="132"/>
        <v>Unclassified? Y/N Out of Order?</v>
      </c>
    </row>
    <row r="1637" spans="6:19" x14ac:dyDescent="0.2">
      <c r="F1637" s="410" t="b">
        <v>0</v>
      </c>
      <c r="G1637" s="416" t="b">
        <f t="shared" si="133"/>
        <v>1</v>
      </c>
      <c r="H1637" s="410" t="b">
        <v>0</v>
      </c>
      <c r="I1637" s="410" t="b">
        <v>0</v>
      </c>
      <c r="K1637" s="410" t="b">
        <v>0</v>
      </c>
      <c r="L1637" s="410">
        <v>0</v>
      </c>
      <c r="M1637" s="410" t="b">
        <v>0</v>
      </c>
      <c r="N1637" s="410">
        <v>0</v>
      </c>
      <c r="O1637" s="472" t="e">
        <f t="shared" si="130"/>
        <v>#DIV/0!</v>
      </c>
      <c r="P1637" s="410">
        <f t="shared" si="134"/>
        <v>0</v>
      </c>
      <c r="Q1637" s="410" t="e">
        <f t="shared" si="131"/>
        <v>#VALUE!</v>
      </c>
      <c r="R1637" s="410">
        <v>1</v>
      </c>
      <c r="S1637" s="410" t="str">
        <f t="shared" si="132"/>
        <v>Unclassified? Y/N Out of Order?</v>
      </c>
    </row>
    <row r="1638" spans="6:19" x14ac:dyDescent="0.2">
      <c r="F1638" s="410" t="b">
        <v>0</v>
      </c>
      <c r="G1638" s="416" t="b">
        <f t="shared" si="133"/>
        <v>1</v>
      </c>
      <c r="H1638" s="410" t="b">
        <v>0</v>
      </c>
      <c r="I1638" s="410" t="b">
        <v>0</v>
      </c>
      <c r="K1638" s="410" t="b">
        <v>0</v>
      </c>
      <c r="L1638" s="410">
        <v>0</v>
      </c>
      <c r="M1638" s="410" t="b">
        <v>0</v>
      </c>
      <c r="N1638" s="410">
        <v>0</v>
      </c>
      <c r="O1638" s="472" t="e">
        <f t="shared" si="130"/>
        <v>#DIV/0!</v>
      </c>
      <c r="P1638" s="410">
        <f t="shared" si="134"/>
        <v>0</v>
      </c>
      <c r="Q1638" s="410" t="e">
        <f t="shared" si="131"/>
        <v>#VALUE!</v>
      </c>
      <c r="R1638" s="410">
        <v>1</v>
      </c>
      <c r="S1638" s="410" t="str">
        <f t="shared" si="132"/>
        <v>Unclassified? Y/N Out of Order?</v>
      </c>
    </row>
    <row r="1639" spans="6:19" x14ac:dyDescent="0.2">
      <c r="F1639" s="410" t="b">
        <v>0</v>
      </c>
      <c r="G1639" s="416" t="b">
        <f t="shared" si="133"/>
        <v>1</v>
      </c>
      <c r="H1639" s="410" t="b">
        <v>0</v>
      </c>
      <c r="I1639" s="410" t="b">
        <v>0</v>
      </c>
      <c r="K1639" s="410" t="b">
        <v>0</v>
      </c>
      <c r="L1639" s="410">
        <v>0</v>
      </c>
      <c r="M1639" s="410" t="b">
        <v>0</v>
      </c>
      <c r="N1639" s="410">
        <v>0</v>
      </c>
      <c r="O1639" s="472" t="e">
        <f t="shared" si="130"/>
        <v>#DIV/0!</v>
      </c>
      <c r="P1639" s="410">
        <f t="shared" si="134"/>
        <v>0</v>
      </c>
      <c r="Q1639" s="410" t="e">
        <f t="shared" si="131"/>
        <v>#VALUE!</v>
      </c>
      <c r="R1639" s="410">
        <v>1</v>
      </c>
      <c r="S1639" s="410" t="str">
        <f t="shared" si="132"/>
        <v>Unclassified? Y/N Out of Order?</v>
      </c>
    </row>
    <row r="1640" spans="6:19" x14ac:dyDescent="0.2">
      <c r="F1640" s="410" t="b">
        <v>0</v>
      </c>
      <c r="G1640" s="416" t="b">
        <f t="shared" si="133"/>
        <v>1</v>
      </c>
      <c r="H1640" s="410" t="b">
        <v>0</v>
      </c>
      <c r="I1640" s="410" t="b">
        <v>0</v>
      </c>
      <c r="K1640" s="410" t="b">
        <v>0</v>
      </c>
      <c r="L1640" s="410">
        <v>0</v>
      </c>
      <c r="M1640" s="410" t="b">
        <v>0</v>
      </c>
      <c r="N1640" s="410">
        <v>0</v>
      </c>
      <c r="O1640" s="472" t="e">
        <f t="shared" si="130"/>
        <v>#DIV/0!</v>
      </c>
      <c r="P1640" s="410">
        <f t="shared" si="134"/>
        <v>0</v>
      </c>
      <c r="Q1640" s="410" t="e">
        <f t="shared" si="131"/>
        <v>#VALUE!</v>
      </c>
      <c r="R1640" s="410">
        <v>1</v>
      </c>
      <c r="S1640" s="410" t="str">
        <f t="shared" si="132"/>
        <v>Unclassified? Y/N Out of Order?</v>
      </c>
    </row>
    <row r="1641" spans="6:19" x14ac:dyDescent="0.2">
      <c r="F1641" s="410" t="b">
        <v>0</v>
      </c>
      <c r="G1641" s="416" t="b">
        <f t="shared" si="133"/>
        <v>1</v>
      </c>
      <c r="H1641" s="410" t="b">
        <v>0</v>
      </c>
      <c r="I1641" s="410" t="b">
        <v>0</v>
      </c>
      <c r="K1641" s="410" t="b">
        <v>0</v>
      </c>
      <c r="L1641" s="410">
        <v>0</v>
      </c>
      <c r="M1641" s="410" t="b">
        <v>0</v>
      </c>
      <c r="N1641" s="410">
        <v>0</v>
      </c>
      <c r="O1641" s="472" t="e">
        <f t="shared" si="130"/>
        <v>#DIV/0!</v>
      </c>
      <c r="P1641" s="410">
        <f t="shared" si="134"/>
        <v>0</v>
      </c>
      <c r="Q1641" s="410" t="e">
        <f t="shared" si="131"/>
        <v>#VALUE!</v>
      </c>
      <c r="R1641" s="410">
        <v>1</v>
      </c>
      <c r="S1641" s="410" t="str">
        <f t="shared" si="132"/>
        <v>Unclassified? Y/N Out of Order?</v>
      </c>
    </row>
    <row r="1642" spans="6:19" x14ac:dyDescent="0.2">
      <c r="F1642" s="410" t="b">
        <v>0</v>
      </c>
      <c r="G1642" s="416" t="b">
        <f t="shared" si="133"/>
        <v>1</v>
      </c>
      <c r="H1642" s="410" t="b">
        <v>0</v>
      </c>
      <c r="I1642" s="410" t="b">
        <v>0</v>
      </c>
      <c r="K1642" s="410" t="b">
        <v>0</v>
      </c>
      <c r="L1642" s="410">
        <v>0</v>
      </c>
      <c r="M1642" s="410" t="b">
        <v>0</v>
      </c>
      <c r="N1642" s="410">
        <v>0</v>
      </c>
      <c r="O1642" s="472" t="e">
        <f t="shared" si="130"/>
        <v>#DIV/0!</v>
      </c>
      <c r="P1642" s="410">
        <f t="shared" si="134"/>
        <v>0</v>
      </c>
      <c r="Q1642" s="410" t="e">
        <f t="shared" si="131"/>
        <v>#VALUE!</v>
      </c>
      <c r="R1642" s="410">
        <v>1</v>
      </c>
      <c r="S1642" s="410" t="str">
        <f t="shared" si="132"/>
        <v>Unclassified? Y/N Out of Order?</v>
      </c>
    </row>
    <row r="1643" spans="6:19" x14ac:dyDescent="0.2">
      <c r="F1643" s="410" t="b">
        <v>0</v>
      </c>
      <c r="G1643" s="416" t="b">
        <f t="shared" si="133"/>
        <v>1</v>
      </c>
      <c r="H1643" s="410" t="b">
        <v>0</v>
      </c>
      <c r="I1643" s="410" t="b">
        <v>0</v>
      </c>
      <c r="K1643" s="410" t="b">
        <v>0</v>
      </c>
      <c r="L1643" s="410">
        <v>0</v>
      </c>
      <c r="M1643" s="410" t="b">
        <v>0</v>
      </c>
      <c r="N1643" s="410">
        <v>0</v>
      </c>
      <c r="O1643" s="472" t="e">
        <f t="shared" si="130"/>
        <v>#DIV/0!</v>
      </c>
      <c r="P1643" s="410">
        <f t="shared" si="134"/>
        <v>0</v>
      </c>
      <c r="Q1643" s="410" t="e">
        <f t="shared" si="131"/>
        <v>#VALUE!</v>
      </c>
      <c r="R1643" s="410">
        <v>1</v>
      </c>
      <c r="S1643" s="410" t="str">
        <f t="shared" si="132"/>
        <v>Unclassified? Y/N Out of Order?</v>
      </c>
    </row>
    <row r="1644" spans="6:19" x14ac:dyDescent="0.2">
      <c r="F1644" s="410" t="b">
        <v>0</v>
      </c>
      <c r="G1644" s="416" t="b">
        <f t="shared" si="133"/>
        <v>1</v>
      </c>
      <c r="H1644" s="410" t="b">
        <v>0</v>
      </c>
      <c r="I1644" s="410" t="b">
        <v>0</v>
      </c>
      <c r="K1644" s="410" t="b">
        <v>0</v>
      </c>
      <c r="L1644" s="410">
        <v>0</v>
      </c>
      <c r="M1644" s="410" t="b">
        <v>0</v>
      </c>
      <c r="N1644" s="410">
        <v>0</v>
      </c>
      <c r="O1644" s="472" t="e">
        <f t="shared" si="130"/>
        <v>#DIV/0!</v>
      </c>
      <c r="P1644" s="410">
        <f t="shared" si="134"/>
        <v>0</v>
      </c>
      <c r="Q1644" s="410" t="e">
        <f t="shared" si="131"/>
        <v>#VALUE!</v>
      </c>
      <c r="R1644" s="410">
        <v>1</v>
      </c>
      <c r="S1644" s="410" t="str">
        <f t="shared" si="132"/>
        <v>Unclassified? Y/N Out of Order?</v>
      </c>
    </row>
    <row r="1645" spans="6:19" x14ac:dyDescent="0.2">
      <c r="F1645" s="410" t="b">
        <v>0</v>
      </c>
      <c r="G1645" s="416" t="b">
        <f t="shared" si="133"/>
        <v>1</v>
      </c>
      <c r="H1645" s="410" t="b">
        <v>0</v>
      </c>
      <c r="I1645" s="410" t="b">
        <v>0</v>
      </c>
      <c r="K1645" s="410" t="b">
        <v>0</v>
      </c>
      <c r="L1645" s="410">
        <v>0</v>
      </c>
      <c r="M1645" s="410" t="b">
        <v>0</v>
      </c>
      <c r="N1645" s="410">
        <v>0</v>
      </c>
      <c r="O1645" s="472" t="e">
        <f t="shared" si="130"/>
        <v>#DIV/0!</v>
      </c>
      <c r="P1645" s="410">
        <f t="shared" si="134"/>
        <v>0</v>
      </c>
      <c r="Q1645" s="410" t="e">
        <f t="shared" si="131"/>
        <v>#VALUE!</v>
      </c>
      <c r="R1645" s="410">
        <v>1</v>
      </c>
      <c r="S1645" s="410" t="str">
        <f t="shared" si="132"/>
        <v>Unclassified? Y/N Out of Order?</v>
      </c>
    </row>
    <row r="1646" spans="6:19" x14ac:dyDescent="0.2">
      <c r="F1646" s="410" t="b">
        <v>0</v>
      </c>
      <c r="G1646" s="416" t="b">
        <f t="shared" si="133"/>
        <v>1</v>
      </c>
      <c r="H1646" s="410" t="b">
        <v>0</v>
      </c>
      <c r="I1646" s="410" t="b">
        <v>0</v>
      </c>
      <c r="K1646" s="410" t="b">
        <v>0</v>
      </c>
      <c r="L1646" s="410">
        <v>0</v>
      </c>
      <c r="M1646" s="410" t="b">
        <v>0</v>
      </c>
      <c r="N1646" s="410">
        <v>0</v>
      </c>
      <c r="O1646" s="472" t="e">
        <f t="shared" si="130"/>
        <v>#DIV/0!</v>
      </c>
      <c r="P1646" s="410">
        <f t="shared" si="134"/>
        <v>0</v>
      </c>
      <c r="Q1646" s="410" t="e">
        <f t="shared" si="131"/>
        <v>#VALUE!</v>
      </c>
      <c r="R1646" s="410">
        <v>1</v>
      </c>
      <c r="S1646" s="410" t="str">
        <f t="shared" si="132"/>
        <v>Unclassified? Y/N Out of Order?</v>
      </c>
    </row>
    <row r="1647" spans="6:19" x14ac:dyDescent="0.2">
      <c r="F1647" s="410" t="b">
        <v>0</v>
      </c>
      <c r="G1647" s="416" t="b">
        <f t="shared" si="133"/>
        <v>1</v>
      </c>
      <c r="H1647" s="410" t="b">
        <v>0</v>
      </c>
      <c r="I1647" s="410" t="b">
        <v>0</v>
      </c>
      <c r="K1647" s="410" t="b">
        <v>0</v>
      </c>
      <c r="L1647" s="410">
        <v>0</v>
      </c>
      <c r="M1647" s="410" t="b">
        <v>0</v>
      </c>
      <c r="N1647" s="410">
        <v>0</v>
      </c>
      <c r="O1647" s="472" t="e">
        <f t="shared" si="130"/>
        <v>#DIV/0!</v>
      </c>
      <c r="P1647" s="410">
        <f t="shared" si="134"/>
        <v>0</v>
      </c>
      <c r="Q1647" s="410" t="e">
        <f t="shared" si="131"/>
        <v>#VALUE!</v>
      </c>
      <c r="R1647" s="410">
        <v>1</v>
      </c>
      <c r="S1647" s="410" t="str">
        <f t="shared" si="132"/>
        <v>Unclassified? Y/N Out of Order?</v>
      </c>
    </row>
    <row r="1648" spans="6:19" x14ac:dyDescent="0.2">
      <c r="F1648" s="410" t="b">
        <v>0</v>
      </c>
      <c r="G1648" s="416" t="b">
        <f t="shared" si="133"/>
        <v>1</v>
      </c>
      <c r="H1648" s="410" t="b">
        <v>0</v>
      </c>
      <c r="I1648" s="410" t="b">
        <v>0</v>
      </c>
      <c r="K1648" s="410" t="b">
        <v>0</v>
      </c>
      <c r="L1648" s="410">
        <v>0</v>
      </c>
      <c r="M1648" s="410" t="b">
        <v>0</v>
      </c>
      <c r="N1648" s="410">
        <v>0</v>
      </c>
      <c r="O1648" s="472" t="e">
        <f t="shared" si="130"/>
        <v>#DIV/0!</v>
      </c>
      <c r="P1648" s="410">
        <f t="shared" si="134"/>
        <v>0</v>
      </c>
      <c r="Q1648" s="410" t="e">
        <f t="shared" si="131"/>
        <v>#VALUE!</v>
      </c>
      <c r="R1648" s="410">
        <v>1</v>
      </c>
      <c r="S1648" s="410" t="str">
        <f t="shared" si="132"/>
        <v>Unclassified? Y/N Out of Order?</v>
      </c>
    </row>
    <row r="1649" spans="6:19" x14ac:dyDescent="0.2">
      <c r="F1649" s="410" t="b">
        <v>0</v>
      </c>
      <c r="G1649" s="416" t="b">
        <f t="shared" si="133"/>
        <v>1</v>
      </c>
      <c r="H1649" s="410" t="b">
        <v>0</v>
      </c>
      <c r="I1649" s="410" t="b">
        <v>0</v>
      </c>
      <c r="K1649" s="410" t="b">
        <v>0</v>
      </c>
      <c r="L1649" s="410">
        <v>0</v>
      </c>
      <c r="M1649" s="410" t="b">
        <v>0</v>
      </c>
      <c r="N1649" s="410">
        <v>0</v>
      </c>
      <c r="O1649" s="472" t="e">
        <f t="shared" si="130"/>
        <v>#DIV/0!</v>
      </c>
      <c r="P1649" s="410">
        <f t="shared" si="134"/>
        <v>0</v>
      </c>
      <c r="Q1649" s="410" t="e">
        <f t="shared" si="131"/>
        <v>#VALUE!</v>
      </c>
      <c r="R1649" s="410">
        <v>1</v>
      </c>
      <c r="S1649" s="410" t="str">
        <f t="shared" si="132"/>
        <v>Unclassified? Y/N Out of Order?</v>
      </c>
    </row>
    <row r="1650" spans="6:19" x14ac:dyDescent="0.2">
      <c r="F1650" s="410" t="b">
        <v>0</v>
      </c>
      <c r="G1650" s="416" t="b">
        <f t="shared" si="133"/>
        <v>1</v>
      </c>
      <c r="H1650" s="410" t="b">
        <v>0</v>
      </c>
      <c r="I1650" s="410" t="b">
        <v>0</v>
      </c>
      <c r="K1650" s="410" t="b">
        <v>0</v>
      </c>
      <c r="L1650" s="410">
        <v>0</v>
      </c>
      <c r="M1650" s="410" t="b">
        <v>0</v>
      </c>
      <c r="N1650" s="410">
        <v>0</v>
      </c>
      <c r="O1650" s="472" t="e">
        <f t="shared" si="130"/>
        <v>#DIV/0!</v>
      </c>
      <c r="P1650" s="410">
        <f t="shared" si="134"/>
        <v>0</v>
      </c>
      <c r="Q1650" s="410" t="e">
        <f t="shared" si="131"/>
        <v>#VALUE!</v>
      </c>
      <c r="R1650" s="410">
        <v>1</v>
      </c>
      <c r="S1650" s="410" t="str">
        <f t="shared" si="132"/>
        <v>Unclassified? Y/N Out of Order?</v>
      </c>
    </row>
    <row r="1651" spans="6:19" x14ac:dyDescent="0.2">
      <c r="F1651" s="410" t="b">
        <v>0</v>
      </c>
      <c r="G1651" s="416" t="b">
        <f t="shared" si="133"/>
        <v>1</v>
      </c>
      <c r="H1651" s="410" t="b">
        <v>0</v>
      </c>
      <c r="I1651" s="410" t="b">
        <v>0</v>
      </c>
      <c r="K1651" s="410" t="b">
        <v>0</v>
      </c>
      <c r="L1651" s="410">
        <v>0</v>
      </c>
      <c r="M1651" s="410" t="b">
        <v>0</v>
      </c>
      <c r="N1651" s="410">
        <v>0</v>
      </c>
      <c r="O1651" s="472" t="e">
        <f t="shared" si="130"/>
        <v>#DIV/0!</v>
      </c>
      <c r="P1651" s="410">
        <f t="shared" si="134"/>
        <v>0</v>
      </c>
      <c r="Q1651" s="410" t="e">
        <f t="shared" si="131"/>
        <v>#VALUE!</v>
      </c>
      <c r="R1651" s="410">
        <v>1</v>
      </c>
      <c r="S1651" s="410" t="str">
        <f t="shared" si="132"/>
        <v>Unclassified? Y/N Out of Order?</v>
      </c>
    </row>
    <row r="1652" spans="6:19" x14ac:dyDescent="0.2">
      <c r="F1652" s="410" t="b">
        <v>0</v>
      </c>
      <c r="G1652" s="416" t="b">
        <f t="shared" si="133"/>
        <v>1</v>
      </c>
      <c r="H1652" s="410" t="b">
        <v>0</v>
      </c>
      <c r="I1652" s="410" t="b">
        <v>0</v>
      </c>
      <c r="K1652" s="410" t="b">
        <v>0</v>
      </c>
      <c r="L1652" s="410">
        <v>0</v>
      </c>
      <c r="M1652" s="410" t="b">
        <v>0</v>
      </c>
      <c r="N1652" s="410">
        <v>0</v>
      </c>
      <c r="O1652" s="472" t="e">
        <f t="shared" si="130"/>
        <v>#DIV/0!</v>
      </c>
      <c r="P1652" s="410">
        <f t="shared" si="134"/>
        <v>0</v>
      </c>
      <c r="Q1652" s="410" t="e">
        <f t="shared" si="131"/>
        <v>#VALUE!</v>
      </c>
      <c r="R1652" s="410">
        <v>1</v>
      </c>
      <c r="S1652" s="410" t="str">
        <f t="shared" si="132"/>
        <v>Unclassified? Y/N Out of Order?</v>
      </c>
    </row>
    <row r="1653" spans="6:19" x14ac:dyDescent="0.2">
      <c r="F1653" s="410" t="b">
        <v>0</v>
      </c>
      <c r="G1653" s="416" t="b">
        <f t="shared" si="133"/>
        <v>1</v>
      </c>
      <c r="H1653" s="410" t="b">
        <v>0</v>
      </c>
      <c r="I1653" s="410" t="b">
        <v>0</v>
      </c>
      <c r="K1653" s="410" t="b">
        <v>0</v>
      </c>
      <c r="L1653" s="410">
        <v>0</v>
      </c>
      <c r="M1653" s="410" t="b">
        <v>0</v>
      </c>
      <c r="N1653" s="410">
        <v>0</v>
      </c>
      <c r="O1653" s="472" t="e">
        <f t="shared" si="130"/>
        <v>#DIV/0!</v>
      </c>
      <c r="P1653" s="410">
        <f t="shared" si="134"/>
        <v>0</v>
      </c>
      <c r="Q1653" s="410" t="e">
        <f t="shared" si="131"/>
        <v>#VALUE!</v>
      </c>
      <c r="R1653" s="410">
        <v>1</v>
      </c>
      <c r="S1653" s="410" t="str">
        <f t="shared" si="132"/>
        <v>Unclassified? Y/N Out of Order?</v>
      </c>
    </row>
    <row r="1654" spans="6:19" x14ac:dyDescent="0.2">
      <c r="F1654" s="410" t="b">
        <v>0</v>
      </c>
      <c r="G1654" s="416" t="b">
        <f t="shared" si="133"/>
        <v>1</v>
      </c>
      <c r="H1654" s="410" t="b">
        <v>0</v>
      </c>
      <c r="I1654" s="410" t="b">
        <v>0</v>
      </c>
      <c r="K1654" s="410" t="b">
        <v>0</v>
      </c>
      <c r="L1654" s="410">
        <v>0</v>
      </c>
      <c r="M1654" s="410" t="b">
        <v>0</v>
      </c>
      <c r="N1654" s="410">
        <v>0</v>
      </c>
      <c r="O1654" s="472" t="e">
        <f t="shared" si="130"/>
        <v>#DIV/0!</v>
      </c>
      <c r="P1654" s="410">
        <f t="shared" si="134"/>
        <v>0</v>
      </c>
      <c r="Q1654" s="410" t="e">
        <f t="shared" si="131"/>
        <v>#VALUE!</v>
      </c>
      <c r="R1654" s="410">
        <v>1</v>
      </c>
      <c r="S1654" s="410" t="str">
        <f t="shared" si="132"/>
        <v>Unclassified? Y/N Out of Order?</v>
      </c>
    </row>
    <row r="1655" spans="6:19" x14ac:dyDescent="0.2">
      <c r="F1655" s="410" t="b">
        <v>0</v>
      </c>
      <c r="G1655" s="416" t="b">
        <f t="shared" si="133"/>
        <v>1</v>
      </c>
      <c r="H1655" s="410" t="b">
        <v>0</v>
      </c>
      <c r="I1655" s="410" t="b">
        <v>0</v>
      </c>
      <c r="K1655" s="410" t="b">
        <v>0</v>
      </c>
      <c r="L1655" s="410">
        <v>0</v>
      </c>
      <c r="M1655" s="410" t="b">
        <v>0</v>
      </c>
      <c r="N1655" s="410">
        <v>0</v>
      </c>
      <c r="O1655" s="472" t="e">
        <f t="shared" si="130"/>
        <v>#DIV/0!</v>
      </c>
      <c r="P1655" s="410">
        <f t="shared" si="134"/>
        <v>0</v>
      </c>
      <c r="Q1655" s="410" t="e">
        <f t="shared" si="131"/>
        <v>#VALUE!</v>
      </c>
      <c r="R1655" s="410">
        <v>1</v>
      </c>
      <c r="S1655" s="410" t="str">
        <f t="shared" si="132"/>
        <v>Unclassified? Y/N Out of Order?</v>
      </c>
    </row>
    <row r="1656" spans="6:19" x14ac:dyDescent="0.2">
      <c r="F1656" s="410" t="b">
        <v>0</v>
      </c>
      <c r="G1656" s="416" t="b">
        <f t="shared" si="133"/>
        <v>1</v>
      </c>
      <c r="H1656" s="410" t="b">
        <v>0</v>
      </c>
      <c r="I1656" s="410" t="b">
        <v>0</v>
      </c>
      <c r="K1656" s="410" t="b">
        <v>0</v>
      </c>
      <c r="L1656" s="410">
        <v>0</v>
      </c>
      <c r="M1656" s="410" t="b">
        <v>0</v>
      </c>
      <c r="N1656" s="410">
        <v>0</v>
      </c>
      <c r="O1656" s="472" t="e">
        <f t="shared" si="130"/>
        <v>#DIV/0!</v>
      </c>
      <c r="P1656" s="410">
        <f t="shared" si="134"/>
        <v>0</v>
      </c>
      <c r="Q1656" s="410" t="e">
        <f t="shared" si="131"/>
        <v>#VALUE!</v>
      </c>
      <c r="R1656" s="410">
        <v>1</v>
      </c>
      <c r="S1656" s="410" t="str">
        <f t="shared" si="132"/>
        <v>Unclassified? Y/N Out of Order?</v>
      </c>
    </row>
    <row r="1657" spans="6:19" x14ac:dyDescent="0.2">
      <c r="F1657" s="410" t="b">
        <v>0</v>
      </c>
      <c r="G1657" s="416" t="b">
        <f t="shared" si="133"/>
        <v>1</v>
      </c>
      <c r="H1657" s="410" t="b">
        <v>0</v>
      </c>
      <c r="I1657" s="410" t="b">
        <v>0</v>
      </c>
      <c r="K1657" s="410" t="b">
        <v>0</v>
      </c>
      <c r="L1657" s="410">
        <v>0</v>
      </c>
      <c r="M1657" s="410" t="b">
        <v>0</v>
      </c>
      <c r="N1657" s="410">
        <v>0</v>
      </c>
      <c r="O1657" s="472" t="e">
        <f t="shared" si="130"/>
        <v>#DIV/0!</v>
      </c>
      <c r="P1657" s="410">
        <f t="shared" si="134"/>
        <v>0</v>
      </c>
      <c r="Q1657" s="410" t="e">
        <f t="shared" si="131"/>
        <v>#VALUE!</v>
      </c>
      <c r="R1657" s="410">
        <v>1</v>
      </c>
      <c r="S1657" s="410" t="str">
        <f t="shared" si="132"/>
        <v>Unclassified? Y/N Out of Order?</v>
      </c>
    </row>
    <row r="1658" spans="6:19" x14ac:dyDescent="0.2">
      <c r="F1658" s="410" t="b">
        <v>0</v>
      </c>
      <c r="G1658" s="416" t="b">
        <f t="shared" si="133"/>
        <v>1</v>
      </c>
      <c r="H1658" s="410" t="b">
        <v>0</v>
      </c>
      <c r="I1658" s="410" t="b">
        <v>0</v>
      </c>
      <c r="K1658" s="410" t="b">
        <v>0</v>
      </c>
      <c r="L1658" s="410">
        <v>0</v>
      </c>
      <c r="M1658" s="410" t="b">
        <v>0</v>
      </c>
      <c r="N1658" s="410">
        <v>0</v>
      </c>
      <c r="O1658" s="472" t="e">
        <f t="shared" si="130"/>
        <v>#DIV/0!</v>
      </c>
      <c r="P1658" s="410">
        <f t="shared" si="134"/>
        <v>0</v>
      </c>
      <c r="Q1658" s="410" t="e">
        <f t="shared" si="131"/>
        <v>#VALUE!</v>
      </c>
      <c r="R1658" s="410">
        <v>1</v>
      </c>
      <c r="S1658" s="410" t="str">
        <f t="shared" si="132"/>
        <v>Unclassified? Y/N Out of Order?</v>
      </c>
    </row>
    <row r="1659" spans="6:19" x14ac:dyDescent="0.2">
      <c r="F1659" s="410" t="b">
        <v>0</v>
      </c>
      <c r="G1659" s="416" t="b">
        <f t="shared" si="133"/>
        <v>1</v>
      </c>
      <c r="H1659" s="410" t="b">
        <v>0</v>
      </c>
      <c r="I1659" s="410" t="b">
        <v>0</v>
      </c>
      <c r="K1659" s="410" t="b">
        <v>0</v>
      </c>
      <c r="L1659" s="410">
        <v>0</v>
      </c>
      <c r="M1659" s="410" t="b">
        <v>0</v>
      </c>
      <c r="N1659" s="410">
        <v>0</v>
      </c>
      <c r="O1659" s="472" t="e">
        <f t="shared" si="130"/>
        <v>#DIV/0!</v>
      </c>
      <c r="P1659" s="410">
        <f t="shared" si="134"/>
        <v>0</v>
      </c>
      <c r="Q1659" s="410" t="e">
        <f t="shared" si="131"/>
        <v>#VALUE!</v>
      </c>
      <c r="R1659" s="410">
        <v>1</v>
      </c>
      <c r="S1659" s="410" t="str">
        <f t="shared" si="132"/>
        <v>Unclassified? Y/N Out of Order?</v>
      </c>
    </row>
    <row r="1660" spans="6:19" x14ac:dyDescent="0.2">
      <c r="F1660" s="410" t="b">
        <v>0</v>
      </c>
      <c r="G1660" s="416" t="b">
        <f t="shared" si="133"/>
        <v>1</v>
      </c>
      <c r="H1660" s="410" t="b">
        <v>0</v>
      </c>
      <c r="I1660" s="410" t="b">
        <v>0</v>
      </c>
      <c r="K1660" s="410" t="b">
        <v>0</v>
      </c>
      <c r="L1660" s="410">
        <v>0</v>
      </c>
      <c r="M1660" s="410" t="b">
        <v>0</v>
      </c>
      <c r="N1660" s="410">
        <v>0</v>
      </c>
      <c r="O1660" s="472" t="e">
        <f t="shared" si="130"/>
        <v>#DIV/0!</v>
      </c>
      <c r="P1660" s="410">
        <f t="shared" si="134"/>
        <v>0</v>
      </c>
      <c r="Q1660" s="410" t="e">
        <f t="shared" si="131"/>
        <v>#VALUE!</v>
      </c>
      <c r="R1660" s="410">
        <v>1</v>
      </c>
      <c r="S1660" s="410" t="str">
        <f t="shared" si="132"/>
        <v>Unclassified? Y/N Out of Order?</v>
      </c>
    </row>
    <row r="1661" spans="6:19" x14ac:dyDescent="0.2">
      <c r="F1661" s="410" t="b">
        <v>0</v>
      </c>
      <c r="G1661" s="416" t="b">
        <f t="shared" si="133"/>
        <v>1</v>
      </c>
      <c r="H1661" s="410" t="b">
        <v>0</v>
      </c>
      <c r="I1661" s="410" t="b">
        <v>0</v>
      </c>
      <c r="K1661" s="410" t="b">
        <v>0</v>
      </c>
      <c r="L1661" s="410">
        <v>0</v>
      </c>
      <c r="M1661" s="410" t="b">
        <v>0</v>
      </c>
      <c r="N1661" s="410">
        <v>0</v>
      </c>
      <c r="O1661" s="472" t="e">
        <f t="shared" si="130"/>
        <v>#DIV/0!</v>
      </c>
      <c r="P1661" s="410">
        <f t="shared" si="134"/>
        <v>0</v>
      </c>
      <c r="Q1661" s="410" t="e">
        <f t="shared" si="131"/>
        <v>#VALUE!</v>
      </c>
      <c r="R1661" s="410">
        <v>1</v>
      </c>
      <c r="S1661" s="410" t="str">
        <f t="shared" si="132"/>
        <v>Unclassified? Y/N Out of Order?</v>
      </c>
    </row>
    <row r="1662" spans="6:19" x14ac:dyDescent="0.2">
      <c r="F1662" s="410" t="b">
        <v>0</v>
      </c>
      <c r="G1662" s="416" t="b">
        <f t="shared" si="133"/>
        <v>1</v>
      </c>
      <c r="H1662" s="410" t="b">
        <v>0</v>
      </c>
      <c r="I1662" s="410" t="b">
        <v>0</v>
      </c>
      <c r="K1662" s="410" t="b">
        <v>0</v>
      </c>
      <c r="L1662" s="410">
        <v>0</v>
      </c>
      <c r="M1662" s="410" t="b">
        <v>0</v>
      </c>
      <c r="N1662" s="410">
        <v>0</v>
      </c>
      <c r="O1662" s="472" t="e">
        <f t="shared" si="130"/>
        <v>#DIV/0!</v>
      </c>
      <c r="P1662" s="410">
        <f t="shared" si="134"/>
        <v>0</v>
      </c>
      <c r="Q1662" s="410" t="e">
        <f t="shared" si="131"/>
        <v>#VALUE!</v>
      </c>
      <c r="R1662" s="410">
        <v>1</v>
      </c>
      <c r="S1662" s="410" t="str">
        <f t="shared" si="132"/>
        <v>Unclassified? Y/N Out of Order?</v>
      </c>
    </row>
    <row r="1663" spans="6:19" x14ac:dyDescent="0.2">
      <c r="F1663" s="410" t="b">
        <v>0</v>
      </c>
      <c r="G1663" s="416" t="b">
        <f t="shared" si="133"/>
        <v>1</v>
      </c>
      <c r="H1663" s="410" t="b">
        <v>0</v>
      </c>
      <c r="I1663" s="410" t="b">
        <v>0</v>
      </c>
      <c r="K1663" s="410" t="b">
        <v>0</v>
      </c>
      <c r="L1663" s="410">
        <v>0</v>
      </c>
      <c r="M1663" s="410" t="b">
        <v>0</v>
      </c>
      <c r="N1663" s="410">
        <v>0</v>
      </c>
      <c r="O1663" s="472" t="e">
        <f t="shared" si="130"/>
        <v>#DIV/0!</v>
      </c>
      <c r="P1663" s="410">
        <f t="shared" si="134"/>
        <v>0</v>
      </c>
      <c r="Q1663" s="410" t="e">
        <f t="shared" si="131"/>
        <v>#VALUE!</v>
      </c>
      <c r="R1663" s="410">
        <v>1</v>
      </c>
      <c r="S1663" s="410" t="str">
        <f t="shared" si="132"/>
        <v>Unclassified? Y/N Out of Order?</v>
      </c>
    </row>
    <row r="1664" spans="6:19" x14ac:dyDescent="0.2">
      <c r="F1664" s="410" t="b">
        <v>0</v>
      </c>
      <c r="G1664" s="416" t="b">
        <f t="shared" si="133"/>
        <v>1</v>
      </c>
      <c r="H1664" s="410" t="b">
        <v>0</v>
      </c>
      <c r="I1664" s="410" t="b">
        <v>0</v>
      </c>
      <c r="K1664" s="410" t="b">
        <v>0</v>
      </c>
      <c r="L1664" s="410">
        <v>0</v>
      </c>
      <c r="M1664" s="410" t="b">
        <v>0</v>
      </c>
      <c r="N1664" s="410">
        <v>0</v>
      </c>
      <c r="O1664" s="472" t="e">
        <f t="shared" si="130"/>
        <v>#DIV/0!</v>
      </c>
      <c r="P1664" s="410">
        <f t="shared" si="134"/>
        <v>0</v>
      </c>
      <c r="Q1664" s="410" t="e">
        <f t="shared" si="131"/>
        <v>#VALUE!</v>
      </c>
      <c r="R1664" s="410">
        <v>1</v>
      </c>
      <c r="S1664" s="410" t="str">
        <f t="shared" si="132"/>
        <v>Unclassified? Y/N Out of Order?</v>
      </c>
    </row>
    <row r="1665" spans="6:19" x14ac:dyDescent="0.2">
      <c r="F1665" s="410" t="b">
        <v>0</v>
      </c>
      <c r="G1665" s="416" t="b">
        <f t="shared" si="133"/>
        <v>1</v>
      </c>
      <c r="H1665" s="410" t="b">
        <v>0</v>
      </c>
      <c r="I1665" s="410" t="b">
        <v>0</v>
      </c>
      <c r="K1665" s="410" t="b">
        <v>0</v>
      </c>
      <c r="L1665" s="410">
        <v>0</v>
      </c>
      <c r="M1665" s="410" t="b">
        <v>0</v>
      </c>
      <c r="N1665" s="410">
        <v>0</v>
      </c>
      <c r="O1665" s="472" t="e">
        <f t="shared" si="130"/>
        <v>#DIV/0!</v>
      </c>
      <c r="P1665" s="410">
        <f t="shared" si="134"/>
        <v>0</v>
      </c>
      <c r="Q1665" s="410" t="e">
        <f t="shared" si="131"/>
        <v>#VALUE!</v>
      </c>
      <c r="R1665" s="410">
        <v>1</v>
      </c>
      <c r="S1665" s="410" t="str">
        <f t="shared" si="132"/>
        <v>Unclassified? Y/N Out of Order?</v>
      </c>
    </row>
    <row r="1666" spans="6:19" x14ac:dyDescent="0.2">
      <c r="F1666" s="410" t="b">
        <v>0</v>
      </c>
      <c r="G1666" s="416" t="b">
        <f t="shared" si="133"/>
        <v>1</v>
      </c>
      <c r="H1666" s="410" t="b">
        <v>0</v>
      </c>
      <c r="I1666" s="410" t="b">
        <v>0</v>
      </c>
      <c r="K1666" s="410" t="b">
        <v>0</v>
      </c>
      <c r="L1666" s="410">
        <v>0</v>
      </c>
      <c r="M1666" s="410" t="b">
        <v>0</v>
      </c>
      <c r="N1666" s="410">
        <v>0</v>
      </c>
      <c r="O1666" s="472" t="e">
        <f t="shared" si="130"/>
        <v>#DIV/0!</v>
      </c>
      <c r="P1666" s="410">
        <f t="shared" si="134"/>
        <v>0</v>
      </c>
      <c r="Q1666" s="410" t="e">
        <f t="shared" si="131"/>
        <v>#VALUE!</v>
      </c>
      <c r="R1666" s="410">
        <v>1</v>
      </c>
      <c r="S1666" s="410" t="str">
        <f t="shared" si="132"/>
        <v>Unclassified? Y/N Out of Order?</v>
      </c>
    </row>
    <row r="1667" spans="6:19" x14ac:dyDescent="0.2">
      <c r="F1667" s="410" t="b">
        <v>0</v>
      </c>
      <c r="G1667" s="416" t="b">
        <f t="shared" si="133"/>
        <v>1</v>
      </c>
      <c r="H1667" s="410" t="b">
        <v>0</v>
      </c>
      <c r="I1667" s="410" t="b">
        <v>0</v>
      </c>
      <c r="K1667" s="410" t="b">
        <v>0</v>
      </c>
      <c r="L1667" s="410">
        <v>0</v>
      </c>
      <c r="M1667" s="410" t="b">
        <v>0</v>
      </c>
      <c r="N1667" s="410">
        <v>0</v>
      </c>
      <c r="O1667" s="472" t="e">
        <f t="shared" si="130"/>
        <v>#DIV/0!</v>
      </c>
      <c r="P1667" s="410">
        <f t="shared" si="134"/>
        <v>0</v>
      </c>
      <c r="Q1667" s="410" t="e">
        <f t="shared" si="131"/>
        <v>#VALUE!</v>
      </c>
      <c r="R1667" s="410">
        <v>1</v>
      </c>
      <c r="S1667" s="410" t="str">
        <f t="shared" si="132"/>
        <v>Unclassified? Y/N Out of Order?</v>
      </c>
    </row>
    <row r="1668" spans="6:19" x14ac:dyDescent="0.2">
      <c r="F1668" s="410" t="b">
        <v>0</v>
      </c>
      <c r="G1668" s="416" t="b">
        <f t="shared" si="133"/>
        <v>1</v>
      </c>
      <c r="H1668" s="410" t="b">
        <v>0</v>
      </c>
      <c r="I1668" s="410" t="b">
        <v>0</v>
      </c>
      <c r="K1668" s="410" t="b">
        <v>0</v>
      </c>
      <c r="L1668" s="410">
        <v>0</v>
      </c>
      <c r="M1668" s="410" t="b">
        <v>0</v>
      </c>
      <c r="N1668" s="410">
        <v>0</v>
      </c>
      <c r="O1668" s="472" t="e">
        <f t="shared" si="130"/>
        <v>#DIV/0!</v>
      </c>
      <c r="P1668" s="410">
        <f t="shared" si="134"/>
        <v>0</v>
      </c>
      <c r="Q1668" s="410" t="e">
        <f t="shared" si="131"/>
        <v>#VALUE!</v>
      </c>
      <c r="R1668" s="410">
        <v>1</v>
      </c>
      <c r="S1668" s="410" t="str">
        <f t="shared" si="132"/>
        <v>Unclassified? Y/N Out of Order?</v>
      </c>
    </row>
    <row r="1669" spans="6:19" x14ac:dyDescent="0.2">
      <c r="F1669" s="410" t="b">
        <v>0</v>
      </c>
      <c r="G1669" s="416" t="b">
        <f t="shared" si="133"/>
        <v>1</v>
      </c>
      <c r="H1669" s="410" t="b">
        <v>0</v>
      </c>
      <c r="I1669" s="410" t="b">
        <v>0</v>
      </c>
      <c r="K1669" s="410" t="b">
        <v>0</v>
      </c>
      <c r="L1669" s="410">
        <v>0</v>
      </c>
      <c r="M1669" s="410" t="b">
        <v>0</v>
      </c>
      <c r="N1669" s="410">
        <v>0</v>
      </c>
      <c r="O1669" s="472" t="e">
        <f t="shared" si="130"/>
        <v>#DIV/0!</v>
      </c>
      <c r="P1669" s="410">
        <f t="shared" si="134"/>
        <v>0</v>
      </c>
      <c r="Q1669" s="410" t="e">
        <f t="shared" si="131"/>
        <v>#VALUE!</v>
      </c>
      <c r="R1669" s="410">
        <v>1</v>
      </c>
      <c r="S1669" s="410" t="str">
        <f t="shared" si="132"/>
        <v>Unclassified? Y/N Out of Order?</v>
      </c>
    </row>
    <row r="1670" spans="6:19" x14ac:dyDescent="0.2">
      <c r="F1670" s="410" t="b">
        <v>0</v>
      </c>
      <c r="G1670" s="416" t="b">
        <f t="shared" si="133"/>
        <v>1</v>
      </c>
      <c r="H1670" s="410" t="b">
        <v>0</v>
      </c>
      <c r="I1670" s="410" t="b">
        <v>0</v>
      </c>
      <c r="K1670" s="410" t="b">
        <v>0</v>
      </c>
      <c r="L1670" s="410">
        <v>0</v>
      </c>
      <c r="M1670" s="410" t="b">
        <v>0</v>
      </c>
      <c r="N1670" s="410">
        <v>0</v>
      </c>
      <c r="O1670" s="472" t="e">
        <f t="shared" si="130"/>
        <v>#DIV/0!</v>
      </c>
      <c r="P1670" s="410">
        <f t="shared" si="134"/>
        <v>0</v>
      </c>
      <c r="Q1670" s="410" t="e">
        <f t="shared" si="131"/>
        <v>#VALUE!</v>
      </c>
      <c r="R1670" s="410">
        <v>1</v>
      </c>
      <c r="S1670" s="410" t="str">
        <f t="shared" si="132"/>
        <v>Unclassified? Y/N Out of Order?</v>
      </c>
    </row>
    <row r="1671" spans="6:19" x14ac:dyDescent="0.2">
      <c r="F1671" s="410" t="b">
        <v>0</v>
      </c>
      <c r="G1671" s="416" t="b">
        <f t="shared" si="133"/>
        <v>1</v>
      </c>
      <c r="H1671" s="410" t="b">
        <v>0</v>
      </c>
      <c r="I1671" s="410" t="b">
        <v>0</v>
      </c>
      <c r="K1671" s="410" t="b">
        <v>0</v>
      </c>
      <c r="L1671" s="410">
        <v>0</v>
      </c>
      <c r="M1671" s="410" t="b">
        <v>0</v>
      </c>
      <c r="N1671" s="410">
        <v>0</v>
      </c>
      <c r="O1671" s="472" t="e">
        <f t="shared" si="130"/>
        <v>#DIV/0!</v>
      </c>
      <c r="P1671" s="410">
        <f t="shared" si="134"/>
        <v>0</v>
      </c>
      <c r="Q1671" s="410" t="e">
        <f t="shared" si="131"/>
        <v>#VALUE!</v>
      </c>
      <c r="R1671" s="410">
        <v>1</v>
      </c>
      <c r="S1671" s="410" t="str">
        <f t="shared" si="132"/>
        <v>Unclassified? Y/N Out of Order?</v>
      </c>
    </row>
    <row r="1672" spans="6:19" x14ac:dyDescent="0.2">
      <c r="F1672" s="410" t="b">
        <v>0</v>
      </c>
      <c r="G1672" s="416" t="b">
        <f t="shared" si="133"/>
        <v>1</v>
      </c>
      <c r="H1672" s="410" t="b">
        <v>0</v>
      </c>
      <c r="I1672" s="410" t="b">
        <v>0</v>
      </c>
      <c r="K1672" s="410" t="b">
        <v>0</v>
      </c>
      <c r="L1672" s="410">
        <v>0</v>
      </c>
      <c r="M1672" s="410" t="b">
        <v>0</v>
      </c>
      <c r="N1672" s="410">
        <v>0</v>
      </c>
      <c r="O1672" s="472" t="e">
        <f t="shared" si="130"/>
        <v>#DIV/0!</v>
      </c>
      <c r="P1672" s="410">
        <f t="shared" si="134"/>
        <v>0</v>
      </c>
      <c r="Q1672" s="410" t="e">
        <f t="shared" si="131"/>
        <v>#VALUE!</v>
      </c>
      <c r="R1672" s="410">
        <v>1</v>
      </c>
      <c r="S1672" s="410" t="str">
        <f t="shared" si="132"/>
        <v>Unclassified? Y/N Out of Order?</v>
      </c>
    </row>
    <row r="1673" spans="6:19" x14ac:dyDescent="0.2">
      <c r="F1673" s="410" t="b">
        <v>0</v>
      </c>
      <c r="G1673" s="416" t="b">
        <f t="shared" si="133"/>
        <v>1</v>
      </c>
      <c r="H1673" s="410" t="b">
        <v>0</v>
      </c>
      <c r="I1673" s="410" t="b">
        <v>0</v>
      </c>
      <c r="K1673" s="410" t="b">
        <v>0</v>
      </c>
      <c r="L1673" s="410">
        <v>0</v>
      </c>
      <c r="M1673" s="410" t="b">
        <v>0</v>
      </c>
      <c r="N1673" s="410">
        <v>0</v>
      </c>
      <c r="O1673" s="472" t="e">
        <f t="shared" si="130"/>
        <v>#DIV/0!</v>
      </c>
      <c r="P1673" s="410">
        <f t="shared" si="134"/>
        <v>0</v>
      </c>
      <c r="Q1673" s="410" t="e">
        <f t="shared" si="131"/>
        <v>#VALUE!</v>
      </c>
      <c r="R1673" s="410">
        <v>1</v>
      </c>
      <c r="S1673" s="410" t="str">
        <f t="shared" si="132"/>
        <v>Unclassified? Y/N Out of Order?</v>
      </c>
    </row>
    <row r="1674" spans="6:19" x14ac:dyDescent="0.2">
      <c r="F1674" s="410" t="b">
        <v>0</v>
      </c>
      <c r="G1674" s="416" t="b">
        <f t="shared" si="133"/>
        <v>1</v>
      </c>
      <c r="H1674" s="410" t="b">
        <v>0</v>
      </c>
      <c r="I1674" s="410" t="b">
        <v>0</v>
      </c>
      <c r="K1674" s="410" t="b">
        <v>0</v>
      </c>
      <c r="L1674" s="410">
        <v>0</v>
      </c>
      <c r="M1674" s="410" t="b">
        <v>0</v>
      </c>
      <c r="N1674" s="410">
        <v>0</v>
      </c>
      <c r="O1674" s="472" t="e">
        <f t="shared" ref="O1674:O1737" si="135">SUM(IF(I1674 = 1, 1, 0) * J1674, IF(K1674 = 1, 1, 0) * L1674, IF(M1674 = 1, 1, 0) * N1674) / P1674</f>
        <v>#DIV/0!</v>
      </c>
      <c r="P1674" s="410">
        <f t="shared" si="134"/>
        <v>0</v>
      </c>
      <c r="Q1674" s="410" t="e">
        <f t="shared" ref="Q1674:Q1737" si="136">SUM(IF(I1674 = 1, 1, 0) * J1674, IF(K1674 = 1, 1, 0) * L1674, IF(M1674 = 1, 1, 0) * N1674) + " / " + P1674</f>
        <v>#VALUE!</v>
      </c>
      <c r="R1674" s="410">
        <v>1</v>
      </c>
      <c r="S1674" s="410" t="str">
        <f t="shared" ref="S1674:S1737" si="137">IF(AND(G1674= 1, H1674 = 0, I1674= 0, K1674= 0, M1674= 0), "1. Not Yet Tested", IF(AND(G1674= 0, H1674 = 1, I1674= 0, K1674= 0, M1674= 0), "2. Ready for Testing", IF(AND(G1674= 0, H1674 = 1, I1674= 1, K1674= 0, M1674= 0), "3. Test/Task Complete", IF(AND(G1674= 0, H1674 = 1, I1674= 1, K1674= 1, M1674= 0), "4. Sheet Complete &amp; Uploaded to Svr.", IF(AND(G1674= 0, H1674 = 1, I1674= 1, K1674= 1, M1674= 1), "5. Sheet Ready for Report", "Unclassified? Y/N Out of Order?")))))</f>
        <v>Unclassified? Y/N Out of Order?</v>
      </c>
    </row>
    <row r="1675" spans="6:19" x14ac:dyDescent="0.2">
      <c r="F1675" s="410" t="b">
        <v>0</v>
      </c>
      <c r="G1675" s="416" t="b">
        <f t="shared" ref="G1675:G1738" si="138">NOT(H1675)</f>
        <v>1</v>
      </c>
      <c r="H1675" s="410" t="b">
        <v>0</v>
      </c>
      <c r="I1675" s="410" t="b">
        <v>0</v>
      </c>
      <c r="K1675" s="410" t="b">
        <v>0</v>
      </c>
      <c r="L1675" s="410">
        <v>0</v>
      </c>
      <c r="M1675" s="410" t="b">
        <v>0</v>
      </c>
      <c r="N1675" s="410">
        <v>0</v>
      </c>
      <c r="O1675" s="472" t="e">
        <f t="shared" si="135"/>
        <v>#DIV/0!</v>
      </c>
      <c r="P1675" s="410">
        <f t="shared" si="134"/>
        <v>0</v>
      </c>
      <c r="Q1675" s="410" t="e">
        <f t="shared" si="136"/>
        <v>#VALUE!</v>
      </c>
      <c r="R1675" s="410">
        <v>1</v>
      </c>
      <c r="S1675" s="410" t="str">
        <f t="shared" si="137"/>
        <v>Unclassified? Y/N Out of Order?</v>
      </c>
    </row>
    <row r="1676" spans="6:19" x14ac:dyDescent="0.2">
      <c r="F1676" s="410" t="b">
        <v>0</v>
      </c>
      <c r="G1676" s="416" t="b">
        <f t="shared" si="138"/>
        <v>1</v>
      </c>
      <c r="H1676" s="410" t="b">
        <v>0</v>
      </c>
      <c r="I1676" s="410" t="b">
        <v>0</v>
      </c>
      <c r="K1676" s="410" t="b">
        <v>0</v>
      </c>
      <c r="L1676" s="410">
        <v>0</v>
      </c>
      <c r="M1676" s="410" t="b">
        <v>0</v>
      </c>
      <c r="N1676" s="410">
        <v>0</v>
      </c>
      <c r="O1676" s="472" t="e">
        <f t="shared" si="135"/>
        <v>#DIV/0!</v>
      </c>
      <c r="P1676" s="410">
        <f t="shared" si="134"/>
        <v>0</v>
      </c>
      <c r="Q1676" s="410" t="e">
        <f t="shared" si="136"/>
        <v>#VALUE!</v>
      </c>
      <c r="R1676" s="410">
        <v>1</v>
      </c>
      <c r="S1676" s="410" t="str">
        <f t="shared" si="137"/>
        <v>Unclassified? Y/N Out of Order?</v>
      </c>
    </row>
    <row r="1677" spans="6:19" x14ac:dyDescent="0.2">
      <c r="F1677" s="410" t="b">
        <v>0</v>
      </c>
      <c r="G1677" s="416" t="b">
        <f t="shared" si="138"/>
        <v>1</v>
      </c>
      <c r="H1677" s="410" t="b">
        <v>0</v>
      </c>
      <c r="I1677" s="410" t="b">
        <v>0</v>
      </c>
      <c r="K1677" s="410" t="b">
        <v>0</v>
      </c>
      <c r="L1677" s="410">
        <v>0</v>
      </c>
      <c r="M1677" s="410" t="b">
        <v>0</v>
      </c>
      <c r="N1677" s="410">
        <v>0</v>
      </c>
      <c r="O1677" s="472" t="e">
        <f t="shared" si="135"/>
        <v>#DIV/0!</v>
      </c>
      <c r="P1677" s="410">
        <f t="shared" ref="P1677:P1740" si="139">SUM(J1677, L1677, N1677)</f>
        <v>0</v>
      </c>
      <c r="Q1677" s="410" t="e">
        <f t="shared" si="136"/>
        <v>#VALUE!</v>
      </c>
      <c r="R1677" s="410">
        <v>1</v>
      </c>
      <c r="S1677" s="410" t="str">
        <f t="shared" si="137"/>
        <v>Unclassified? Y/N Out of Order?</v>
      </c>
    </row>
    <row r="1678" spans="6:19" x14ac:dyDescent="0.2">
      <c r="F1678" s="410" t="b">
        <v>0</v>
      </c>
      <c r="G1678" s="416" t="b">
        <f t="shared" si="138"/>
        <v>1</v>
      </c>
      <c r="H1678" s="410" t="b">
        <v>0</v>
      </c>
      <c r="I1678" s="410" t="b">
        <v>0</v>
      </c>
      <c r="K1678" s="410" t="b">
        <v>0</v>
      </c>
      <c r="L1678" s="410">
        <v>0</v>
      </c>
      <c r="M1678" s="410" t="b">
        <v>0</v>
      </c>
      <c r="N1678" s="410">
        <v>0</v>
      </c>
      <c r="O1678" s="472" t="e">
        <f t="shared" si="135"/>
        <v>#DIV/0!</v>
      </c>
      <c r="P1678" s="410">
        <f t="shared" si="139"/>
        <v>0</v>
      </c>
      <c r="Q1678" s="410" t="e">
        <f t="shared" si="136"/>
        <v>#VALUE!</v>
      </c>
      <c r="R1678" s="410">
        <v>1</v>
      </c>
      <c r="S1678" s="410" t="str">
        <f t="shared" si="137"/>
        <v>Unclassified? Y/N Out of Order?</v>
      </c>
    </row>
    <row r="1679" spans="6:19" x14ac:dyDescent="0.2">
      <c r="F1679" s="410" t="b">
        <v>0</v>
      </c>
      <c r="G1679" s="416" t="b">
        <f t="shared" si="138"/>
        <v>1</v>
      </c>
      <c r="H1679" s="410" t="b">
        <v>0</v>
      </c>
      <c r="I1679" s="410" t="b">
        <v>0</v>
      </c>
      <c r="K1679" s="410" t="b">
        <v>0</v>
      </c>
      <c r="L1679" s="410">
        <v>0</v>
      </c>
      <c r="M1679" s="410" t="b">
        <v>0</v>
      </c>
      <c r="N1679" s="410">
        <v>0</v>
      </c>
      <c r="O1679" s="472" t="e">
        <f t="shared" si="135"/>
        <v>#DIV/0!</v>
      </c>
      <c r="P1679" s="410">
        <f t="shared" si="139"/>
        <v>0</v>
      </c>
      <c r="Q1679" s="410" t="e">
        <f t="shared" si="136"/>
        <v>#VALUE!</v>
      </c>
      <c r="R1679" s="410">
        <v>1</v>
      </c>
      <c r="S1679" s="410" t="str">
        <f t="shared" si="137"/>
        <v>Unclassified? Y/N Out of Order?</v>
      </c>
    </row>
    <row r="1680" spans="6:19" x14ac:dyDescent="0.2">
      <c r="F1680" s="410" t="b">
        <v>0</v>
      </c>
      <c r="G1680" s="416" t="b">
        <f t="shared" si="138"/>
        <v>1</v>
      </c>
      <c r="H1680" s="410" t="b">
        <v>0</v>
      </c>
      <c r="I1680" s="410" t="b">
        <v>0</v>
      </c>
      <c r="K1680" s="410" t="b">
        <v>0</v>
      </c>
      <c r="L1680" s="410">
        <v>0</v>
      </c>
      <c r="M1680" s="410" t="b">
        <v>0</v>
      </c>
      <c r="N1680" s="410">
        <v>0</v>
      </c>
      <c r="O1680" s="472" t="e">
        <f t="shared" si="135"/>
        <v>#DIV/0!</v>
      </c>
      <c r="P1680" s="410">
        <f t="shared" si="139"/>
        <v>0</v>
      </c>
      <c r="Q1680" s="410" t="e">
        <f t="shared" si="136"/>
        <v>#VALUE!</v>
      </c>
      <c r="R1680" s="410">
        <v>1</v>
      </c>
      <c r="S1680" s="410" t="str">
        <f t="shared" si="137"/>
        <v>Unclassified? Y/N Out of Order?</v>
      </c>
    </row>
    <row r="1681" spans="6:19" x14ac:dyDescent="0.2">
      <c r="F1681" s="410" t="b">
        <v>0</v>
      </c>
      <c r="G1681" s="416" t="b">
        <f t="shared" si="138"/>
        <v>1</v>
      </c>
      <c r="H1681" s="410" t="b">
        <v>0</v>
      </c>
      <c r="I1681" s="410" t="b">
        <v>0</v>
      </c>
      <c r="K1681" s="410" t="b">
        <v>0</v>
      </c>
      <c r="L1681" s="410">
        <v>0</v>
      </c>
      <c r="M1681" s="410" t="b">
        <v>0</v>
      </c>
      <c r="N1681" s="410">
        <v>0</v>
      </c>
      <c r="O1681" s="472" t="e">
        <f t="shared" si="135"/>
        <v>#DIV/0!</v>
      </c>
      <c r="P1681" s="410">
        <f t="shared" si="139"/>
        <v>0</v>
      </c>
      <c r="Q1681" s="410" t="e">
        <f t="shared" si="136"/>
        <v>#VALUE!</v>
      </c>
      <c r="R1681" s="410">
        <v>1</v>
      </c>
      <c r="S1681" s="410" t="str">
        <f t="shared" si="137"/>
        <v>Unclassified? Y/N Out of Order?</v>
      </c>
    </row>
    <row r="1682" spans="6:19" x14ac:dyDescent="0.2">
      <c r="F1682" s="410" t="b">
        <v>0</v>
      </c>
      <c r="G1682" s="416" t="b">
        <f t="shared" si="138"/>
        <v>1</v>
      </c>
      <c r="H1682" s="410" t="b">
        <v>0</v>
      </c>
      <c r="I1682" s="410" t="b">
        <v>0</v>
      </c>
      <c r="K1682" s="410" t="b">
        <v>0</v>
      </c>
      <c r="L1682" s="410">
        <v>0</v>
      </c>
      <c r="M1682" s="410" t="b">
        <v>0</v>
      </c>
      <c r="N1682" s="410">
        <v>0</v>
      </c>
      <c r="O1682" s="472" t="e">
        <f t="shared" si="135"/>
        <v>#DIV/0!</v>
      </c>
      <c r="P1682" s="410">
        <f t="shared" si="139"/>
        <v>0</v>
      </c>
      <c r="Q1682" s="410" t="e">
        <f t="shared" si="136"/>
        <v>#VALUE!</v>
      </c>
      <c r="R1682" s="410">
        <v>1</v>
      </c>
      <c r="S1682" s="410" t="str">
        <f t="shared" si="137"/>
        <v>Unclassified? Y/N Out of Order?</v>
      </c>
    </row>
    <row r="1683" spans="6:19" x14ac:dyDescent="0.2">
      <c r="F1683" s="410" t="b">
        <v>0</v>
      </c>
      <c r="G1683" s="416" t="b">
        <f t="shared" si="138"/>
        <v>1</v>
      </c>
      <c r="H1683" s="410" t="b">
        <v>0</v>
      </c>
      <c r="I1683" s="410" t="b">
        <v>0</v>
      </c>
      <c r="K1683" s="410" t="b">
        <v>0</v>
      </c>
      <c r="L1683" s="410">
        <v>0</v>
      </c>
      <c r="M1683" s="410" t="b">
        <v>0</v>
      </c>
      <c r="N1683" s="410">
        <v>0</v>
      </c>
      <c r="O1683" s="472" t="e">
        <f t="shared" si="135"/>
        <v>#DIV/0!</v>
      </c>
      <c r="P1683" s="410">
        <f t="shared" si="139"/>
        <v>0</v>
      </c>
      <c r="Q1683" s="410" t="e">
        <f t="shared" si="136"/>
        <v>#VALUE!</v>
      </c>
      <c r="R1683" s="410">
        <v>1</v>
      </c>
      <c r="S1683" s="410" t="str">
        <f t="shared" si="137"/>
        <v>Unclassified? Y/N Out of Order?</v>
      </c>
    </row>
    <row r="1684" spans="6:19" x14ac:dyDescent="0.2">
      <c r="F1684" s="410" t="b">
        <v>0</v>
      </c>
      <c r="G1684" s="416" t="b">
        <f t="shared" si="138"/>
        <v>1</v>
      </c>
      <c r="H1684" s="410" t="b">
        <v>0</v>
      </c>
      <c r="I1684" s="410" t="b">
        <v>0</v>
      </c>
      <c r="K1684" s="410" t="b">
        <v>0</v>
      </c>
      <c r="L1684" s="410">
        <v>0</v>
      </c>
      <c r="M1684" s="410" t="b">
        <v>0</v>
      </c>
      <c r="N1684" s="410">
        <v>0</v>
      </c>
      <c r="O1684" s="472" t="e">
        <f t="shared" si="135"/>
        <v>#DIV/0!</v>
      </c>
      <c r="P1684" s="410">
        <f t="shared" si="139"/>
        <v>0</v>
      </c>
      <c r="Q1684" s="410" t="e">
        <f t="shared" si="136"/>
        <v>#VALUE!</v>
      </c>
      <c r="R1684" s="410">
        <v>1</v>
      </c>
      <c r="S1684" s="410" t="str">
        <f t="shared" si="137"/>
        <v>Unclassified? Y/N Out of Order?</v>
      </c>
    </row>
    <row r="1685" spans="6:19" x14ac:dyDescent="0.2">
      <c r="F1685" s="410" t="b">
        <v>0</v>
      </c>
      <c r="G1685" s="416" t="b">
        <f t="shared" si="138"/>
        <v>1</v>
      </c>
      <c r="H1685" s="410" t="b">
        <v>0</v>
      </c>
      <c r="I1685" s="410" t="b">
        <v>0</v>
      </c>
      <c r="K1685" s="410" t="b">
        <v>0</v>
      </c>
      <c r="L1685" s="410">
        <v>0</v>
      </c>
      <c r="M1685" s="410" t="b">
        <v>0</v>
      </c>
      <c r="N1685" s="410">
        <v>0</v>
      </c>
      <c r="O1685" s="472" t="e">
        <f t="shared" si="135"/>
        <v>#DIV/0!</v>
      </c>
      <c r="P1685" s="410">
        <f t="shared" si="139"/>
        <v>0</v>
      </c>
      <c r="Q1685" s="410" t="e">
        <f t="shared" si="136"/>
        <v>#VALUE!</v>
      </c>
      <c r="R1685" s="410">
        <v>1</v>
      </c>
      <c r="S1685" s="410" t="str">
        <f t="shared" si="137"/>
        <v>Unclassified? Y/N Out of Order?</v>
      </c>
    </row>
    <row r="1686" spans="6:19" x14ac:dyDescent="0.2">
      <c r="F1686" s="410" t="b">
        <v>0</v>
      </c>
      <c r="G1686" s="416" t="b">
        <f t="shared" si="138"/>
        <v>1</v>
      </c>
      <c r="H1686" s="410" t="b">
        <v>0</v>
      </c>
      <c r="I1686" s="410" t="b">
        <v>0</v>
      </c>
      <c r="K1686" s="410" t="b">
        <v>0</v>
      </c>
      <c r="L1686" s="410">
        <v>0</v>
      </c>
      <c r="M1686" s="410" t="b">
        <v>0</v>
      </c>
      <c r="N1686" s="410">
        <v>0</v>
      </c>
      <c r="O1686" s="472" t="e">
        <f t="shared" si="135"/>
        <v>#DIV/0!</v>
      </c>
      <c r="P1686" s="410">
        <f t="shared" si="139"/>
        <v>0</v>
      </c>
      <c r="Q1686" s="410" t="e">
        <f t="shared" si="136"/>
        <v>#VALUE!</v>
      </c>
      <c r="R1686" s="410">
        <v>1</v>
      </c>
      <c r="S1686" s="410" t="str">
        <f t="shared" si="137"/>
        <v>Unclassified? Y/N Out of Order?</v>
      </c>
    </row>
    <row r="1687" spans="6:19" x14ac:dyDescent="0.2">
      <c r="F1687" s="410" t="b">
        <v>0</v>
      </c>
      <c r="G1687" s="416" t="b">
        <f t="shared" si="138"/>
        <v>1</v>
      </c>
      <c r="H1687" s="410" t="b">
        <v>0</v>
      </c>
      <c r="I1687" s="410" t="b">
        <v>0</v>
      </c>
      <c r="K1687" s="410" t="b">
        <v>0</v>
      </c>
      <c r="L1687" s="410">
        <v>0</v>
      </c>
      <c r="M1687" s="410" t="b">
        <v>0</v>
      </c>
      <c r="N1687" s="410">
        <v>0</v>
      </c>
      <c r="O1687" s="472" t="e">
        <f t="shared" si="135"/>
        <v>#DIV/0!</v>
      </c>
      <c r="P1687" s="410">
        <f t="shared" si="139"/>
        <v>0</v>
      </c>
      <c r="Q1687" s="410" t="e">
        <f t="shared" si="136"/>
        <v>#VALUE!</v>
      </c>
      <c r="R1687" s="410">
        <v>1</v>
      </c>
      <c r="S1687" s="410" t="str">
        <f t="shared" si="137"/>
        <v>Unclassified? Y/N Out of Order?</v>
      </c>
    </row>
    <row r="1688" spans="6:19" x14ac:dyDescent="0.2">
      <c r="F1688" s="410" t="b">
        <v>0</v>
      </c>
      <c r="G1688" s="416" t="b">
        <f t="shared" si="138"/>
        <v>1</v>
      </c>
      <c r="H1688" s="410" t="b">
        <v>0</v>
      </c>
      <c r="I1688" s="410" t="b">
        <v>0</v>
      </c>
      <c r="K1688" s="410" t="b">
        <v>0</v>
      </c>
      <c r="L1688" s="410">
        <v>0</v>
      </c>
      <c r="M1688" s="410" t="b">
        <v>0</v>
      </c>
      <c r="N1688" s="410">
        <v>0</v>
      </c>
      <c r="O1688" s="472" t="e">
        <f t="shared" si="135"/>
        <v>#DIV/0!</v>
      </c>
      <c r="P1688" s="410">
        <f t="shared" si="139"/>
        <v>0</v>
      </c>
      <c r="Q1688" s="410" t="e">
        <f t="shared" si="136"/>
        <v>#VALUE!</v>
      </c>
      <c r="R1688" s="410">
        <v>1</v>
      </c>
      <c r="S1688" s="410" t="str">
        <f t="shared" si="137"/>
        <v>Unclassified? Y/N Out of Order?</v>
      </c>
    </row>
    <row r="1689" spans="6:19" x14ac:dyDescent="0.2">
      <c r="F1689" s="410" t="b">
        <v>0</v>
      </c>
      <c r="G1689" s="416" t="b">
        <f t="shared" si="138"/>
        <v>1</v>
      </c>
      <c r="H1689" s="410" t="b">
        <v>0</v>
      </c>
      <c r="I1689" s="410" t="b">
        <v>0</v>
      </c>
      <c r="K1689" s="410" t="b">
        <v>0</v>
      </c>
      <c r="L1689" s="410">
        <v>0</v>
      </c>
      <c r="M1689" s="410" t="b">
        <v>0</v>
      </c>
      <c r="N1689" s="410">
        <v>0</v>
      </c>
      <c r="O1689" s="472" t="e">
        <f t="shared" si="135"/>
        <v>#DIV/0!</v>
      </c>
      <c r="P1689" s="410">
        <f t="shared" si="139"/>
        <v>0</v>
      </c>
      <c r="Q1689" s="410" t="e">
        <f t="shared" si="136"/>
        <v>#VALUE!</v>
      </c>
      <c r="R1689" s="410">
        <v>1</v>
      </c>
      <c r="S1689" s="410" t="str">
        <f t="shared" si="137"/>
        <v>Unclassified? Y/N Out of Order?</v>
      </c>
    </row>
    <row r="1690" spans="6:19" x14ac:dyDescent="0.2">
      <c r="F1690" s="410" t="b">
        <v>0</v>
      </c>
      <c r="G1690" s="416" t="b">
        <f t="shared" si="138"/>
        <v>1</v>
      </c>
      <c r="H1690" s="410" t="b">
        <v>0</v>
      </c>
      <c r="I1690" s="410" t="b">
        <v>0</v>
      </c>
      <c r="K1690" s="410" t="b">
        <v>0</v>
      </c>
      <c r="L1690" s="410">
        <v>0</v>
      </c>
      <c r="M1690" s="410" t="b">
        <v>0</v>
      </c>
      <c r="N1690" s="410">
        <v>0</v>
      </c>
      <c r="O1690" s="472" t="e">
        <f t="shared" si="135"/>
        <v>#DIV/0!</v>
      </c>
      <c r="P1690" s="410">
        <f t="shared" si="139"/>
        <v>0</v>
      </c>
      <c r="Q1690" s="410" t="e">
        <f t="shared" si="136"/>
        <v>#VALUE!</v>
      </c>
      <c r="R1690" s="410">
        <v>1</v>
      </c>
      <c r="S1690" s="410" t="str">
        <f t="shared" si="137"/>
        <v>Unclassified? Y/N Out of Order?</v>
      </c>
    </row>
    <row r="1691" spans="6:19" x14ac:dyDescent="0.2">
      <c r="F1691" s="410" t="b">
        <v>0</v>
      </c>
      <c r="G1691" s="416" t="b">
        <f t="shared" si="138"/>
        <v>1</v>
      </c>
      <c r="H1691" s="410" t="b">
        <v>0</v>
      </c>
      <c r="I1691" s="410" t="b">
        <v>0</v>
      </c>
      <c r="K1691" s="410" t="b">
        <v>0</v>
      </c>
      <c r="L1691" s="410">
        <v>0</v>
      </c>
      <c r="M1691" s="410" t="b">
        <v>0</v>
      </c>
      <c r="N1691" s="410">
        <v>0</v>
      </c>
      <c r="O1691" s="472" t="e">
        <f t="shared" si="135"/>
        <v>#DIV/0!</v>
      </c>
      <c r="P1691" s="410">
        <f t="shared" si="139"/>
        <v>0</v>
      </c>
      <c r="Q1691" s="410" t="e">
        <f t="shared" si="136"/>
        <v>#VALUE!</v>
      </c>
      <c r="R1691" s="410">
        <v>1</v>
      </c>
      <c r="S1691" s="410" t="str">
        <f t="shared" si="137"/>
        <v>Unclassified? Y/N Out of Order?</v>
      </c>
    </row>
    <row r="1692" spans="6:19" x14ac:dyDescent="0.2">
      <c r="F1692" s="410" t="b">
        <v>0</v>
      </c>
      <c r="G1692" s="416" t="b">
        <f t="shared" si="138"/>
        <v>1</v>
      </c>
      <c r="H1692" s="410" t="b">
        <v>0</v>
      </c>
      <c r="I1692" s="410" t="b">
        <v>0</v>
      </c>
      <c r="K1692" s="410" t="b">
        <v>0</v>
      </c>
      <c r="L1692" s="410">
        <v>0</v>
      </c>
      <c r="M1692" s="410" t="b">
        <v>0</v>
      </c>
      <c r="N1692" s="410">
        <v>0</v>
      </c>
      <c r="O1692" s="472" t="e">
        <f t="shared" si="135"/>
        <v>#DIV/0!</v>
      </c>
      <c r="P1692" s="410">
        <f t="shared" si="139"/>
        <v>0</v>
      </c>
      <c r="Q1692" s="410" t="e">
        <f t="shared" si="136"/>
        <v>#VALUE!</v>
      </c>
      <c r="R1692" s="410">
        <v>1</v>
      </c>
      <c r="S1692" s="410" t="str">
        <f t="shared" si="137"/>
        <v>Unclassified? Y/N Out of Order?</v>
      </c>
    </row>
    <row r="1693" spans="6:19" x14ac:dyDescent="0.2">
      <c r="F1693" s="410" t="b">
        <v>0</v>
      </c>
      <c r="G1693" s="416" t="b">
        <f t="shared" si="138"/>
        <v>1</v>
      </c>
      <c r="H1693" s="410" t="b">
        <v>0</v>
      </c>
      <c r="I1693" s="410" t="b">
        <v>0</v>
      </c>
      <c r="K1693" s="410" t="b">
        <v>0</v>
      </c>
      <c r="L1693" s="410">
        <v>0</v>
      </c>
      <c r="M1693" s="410" t="b">
        <v>0</v>
      </c>
      <c r="N1693" s="410">
        <v>0</v>
      </c>
      <c r="O1693" s="472" t="e">
        <f t="shared" si="135"/>
        <v>#DIV/0!</v>
      </c>
      <c r="P1693" s="410">
        <f t="shared" si="139"/>
        <v>0</v>
      </c>
      <c r="Q1693" s="410" t="e">
        <f t="shared" si="136"/>
        <v>#VALUE!</v>
      </c>
      <c r="R1693" s="410">
        <v>1</v>
      </c>
      <c r="S1693" s="410" t="str">
        <f t="shared" si="137"/>
        <v>Unclassified? Y/N Out of Order?</v>
      </c>
    </row>
    <row r="1694" spans="6:19" x14ac:dyDescent="0.2">
      <c r="F1694" s="410" t="b">
        <v>0</v>
      </c>
      <c r="G1694" s="416" t="b">
        <f t="shared" si="138"/>
        <v>1</v>
      </c>
      <c r="H1694" s="410" t="b">
        <v>0</v>
      </c>
      <c r="I1694" s="410" t="b">
        <v>0</v>
      </c>
      <c r="K1694" s="410" t="b">
        <v>0</v>
      </c>
      <c r="L1694" s="410">
        <v>0</v>
      </c>
      <c r="M1694" s="410" t="b">
        <v>0</v>
      </c>
      <c r="N1694" s="410">
        <v>0</v>
      </c>
      <c r="O1694" s="472" t="e">
        <f t="shared" si="135"/>
        <v>#DIV/0!</v>
      </c>
      <c r="P1694" s="410">
        <f t="shared" si="139"/>
        <v>0</v>
      </c>
      <c r="Q1694" s="410" t="e">
        <f t="shared" si="136"/>
        <v>#VALUE!</v>
      </c>
      <c r="R1694" s="410">
        <v>1</v>
      </c>
      <c r="S1694" s="410" t="str">
        <f t="shared" si="137"/>
        <v>Unclassified? Y/N Out of Order?</v>
      </c>
    </row>
    <row r="1695" spans="6:19" x14ac:dyDescent="0.2">
      <c r="F1695" s="410" t="b">
        <v>0</v>
      </c>
      <c r="G1695" s="416" t="b">
        <f t="shared" si="138"/>
        <v>1</v>
      </c>
      <c r="H1695" s="410" t="b">
        <v>0</v>
      </c>
      <c r="I1695" s="410" t="b">
        <v>0</v>
      </c>
      <c r="K1695" s="410" t="b">
        <v>0</v>
      </c>
      <c r="L1695" s="410">
        <v>0</v>
      </c>
      <c r="M1695" s="410" t="b">
        <v>0</v>
      </c>
      <c r="N1695" s="410">
        <v>0</v>
      </c>
      <c r="O1695" s="472" t="e">
        <f t="shared" si="135"/>
        <v>#DIV/0!</v>
      </c>
      <c r="P1695" s="410">
        <f t="shared" si="139"/>
        <v>0</v>
      </c>
      <c r="Q1695" s="410" t="e">
        <f t="shared" si="136"/>
        <v>#VALUE!</v>
      </c>
      <c r="R1695" s="410">
        <v>1</v>
      </c>
      <c r="S1695" s="410" t="str">
        <f t="shared" si="137"/>
        <v>Unclassified? Y/N Out of Order?</v>
      </c>
    </row>
    <row r="1696" spans="6:19" x14ac:dyDescent="0.2">
      <c r="F1696" s="410" t="b">
        <v>0</v>
      </c>
      <c r="G1696" s="416" t="b">
        <f t="shared" si="138"/>
        <v>1</v>
      </c>
      <c r="H1696" s="410" t="b">
        <v>0</v>
      </c>
      <c r="I1696" s="410" t="b">
        <v>0</v>
      </c>
      <c r="K1696" s="410" t="b">
        <v>0</v>
      </c>
      <c r="L1696" s="410">
        <v>0</v>
      </c>
      <c r="M1696" s="410" t="b">
        <v>0</v>
      </c>
      <c r="N1696" s="410">
        <v>0</v>
      </c>
      <c r="O1696" s="472" t="e">
        <f t="shared" si="135"/>
        <v>#DIV/0!</v>
      </c>
      <c r="P1696" s="410">
        <f t="shared" si="139"/>
        <v>0</v>
      </c>
      <c r="Q1696" s="410" t="e">
        <f t="shared" si="136"/>
        <v>#VALUE!</v>
      </c>
      <c r="R1696" s="410">
        <v>1</v>
      </c>
      <c r="S1696" s="410" t="str">
        <f t="shared" si="137"/>
        <v>Unclassified? Y/N Out of Order?</v>
      </c>
    </row>
    <row r="1697" spans="6:19" x14ac:dyDescent="0.2">
      <c r="F1697" s="410" t="b">
        <v>0</v>
      </c>
      <c r="G1697" s="416" t="b">
        <f t="shared" si="138"/>
        <v>1</v>
      </c>
      <c r="H1697" s="410" t="b">
        <v>0</v>
      </c>
      <c r="I1697" s="410" t="b">
        <v>0</v>
      </c>
      <c r="K1697" s="410" t="b">
        <v>0</v>
      </c>
      <c r="L1697" s="410">
        <v>0</v>
      </c>
      <c r="M1697" s="410" t="b">
        <v>0</v>
      </c>
      <c r="N1697" s="410">
        <v>0</v>
      </c>
      <c r="O1697" s="472" t="e">
        <f t="shared" si="135"/>
        <v>#DIV/0!</v>
      </c>
      <c r="P1697" s="410">
        <f t="shared" si="139"/>
        <v>0</v>
      </c>
      <c r="Q1697" s="410" t="e">
        <f t="shared" si="136"/>
        <v>#VALUE!</v>
      </c>
      <c r="R1697" s="410">
        <v>1</v>
      </c>
      <c r="S1697" s="410" t="str">
        <f t="shared" si="137"/>
        <v>Unclassified? Y/N Out of Order?</v>
      </c>
    </row>
    <row r="1698" spans="6:19" x14ac:dyDescent="0.2">
      <c r="F1698" s="410" t="b">
        <v>0</v>
      </c>
      <c r="G1698" s="416" t="b">
        <f t="shared" si="138"/>
        <v>1</v>
      </c>
      <c r="H1698" s="410" t="b">
        <v>0</v>
      </c>
      <c r="I1698" s="410" t="b">
        <v>0</v>
      </c>
      <c r="K1698" s="410" t="b">
        <v>0</v>
      </c>
      <c r="L1698" s="410">
        <v>0</v>
      </c>
      <c r="M1698" s="410" t="b">
        <v>0</v>
      </c>
      <c r="N1698" s="410">
        <v>0</v>
      </c>
      <c r="O1698" s="472" t="e">
        <f t="shared" si="135"/>
        <v>#DIV/0!</v>
      </c>
      <c r="P1698" s="410">
        <f t="shared" si="139"/>
        <v>0</v>
      </c>
      <c r="Q1698" s="410" t="e">
        <f t="shared" si="136"/>
        <v>#VALUE!</v>
      </c>
      <c r="R1698" s="410">
        <v>1</v>
      </c>
      <c r="S1698" s="410" t="str">
        <f t="shared" si="137"/>
        <v>Unclassified? Y/N Out of Order?</v>
      </c>
    </row>
    <row r="1699" spans="6:19" x14ac:dyDescent="0.2">
      <c r="F1699" s="410" t="b">
        <v>0</v>
      </c>
      <c r="G1699" s="416" t="b">
        <f t="shared" si="138"/>
        <v>1</v>
      </c>
      <c r="H1699" s="410" t="b">
        <v>0</v>
      </c>
      <c r="I1699" s="410" t="b">
        <v>0</v>
      </c>
      <c r="K1699" s="410" t="b">
        <v>0</v>
      </c>
      <c r="L1699" s="410">
        <v>0</v>
      </c>
      <c r="M1699" s="410" t="b">
        <v>0</v>
      </c>
      <c r="N1699" s="410">
        <v>0</v>
      </c>
      <c r="O1699" s="472" t="e">
        <f t="shared" si="135"/>
        <v>#DIV/0!</v>
      </c>
      <c r="P1699" s="410">
        <f t="shared" si="139"/>
        <v>0</v>
      </c>
      <c r="Q1699" s="410" t="e">
        <f t="shared" si="136"/>
        <v>#VALUE!</v>
      </c>
      <c r="R1699" s="410">
        <v>1</v>
      </c>
      <c r="S1699" s="410" t="str">
        <f t="shared" si="137"/>
        <v>Unclassified? Y/N Out of Order?</v>
      </c>
    </row>
    <row r="1700" spans="6:19" x14ac:dyDescent="0.2">
      <c r="F1700" s="410" t="b">
        <v>0</v>
      </c>
      <c r="G1700" s="416" t="b">
        <f t="shared" si="138"/>
        <v>1</v>
      </c>
      <c r="H1700" s="410" t="b">
        <v>0</v>
      </c>
      <c r="I1700" s="410" t="b">
        <v>0</v>
      </c>
      <c r="K1700" s="410" t="b">
        <v>0</v>
      </c>
      <c r="L1700" s="410">
        <v>0</v>
      </c>
      <c r="M1700" s="410" t="b">
        <v>0</v>
      </c>
      <c r="N1700" s="410">
        <v>0</v>
      </c>
      <c r="O1700" s="472" t="e">
        <f t="shared" si="135"/>
        <v>#DIV/0!</v>
      </c>
      <c r="P1700" s="410">
        <f t="shared" si="139"/>
        <v>0</v>
      </c>
      <c r="Q1700" s="410" t="e">
        <f t="shared" si="136"/>
        <v>#VALUE!</v>
      </c>
      <c r="R1700" s="410">
        <v>1</v>
      </c>
      <c r="S1700" s="410" t="str">
        <f t="shared" si="137"/>
        <v>Unclassified? Y/N Out of Order?</v>
      </c>
    </row>
    <row r="1701" spans="6:19" x14ac:dyDescent="0.2">
      <c r="F1701" s="410" t="b">
        <v>0</v>
      </c>
      <c r="G1701" s="416" t="b">
        <f t="shared" si="138"/>
        <v>1</v>
      </c>
      <c r="H1701" s="410" t="b">
        <v>0</v>
      </c>
      <c r="I1701" s="410" t="b">
        <v>0</v>
      </c>
      <c r="K1701" s="410" t="b">
        <v>0</v>
      </c>
      <c r="L1701" s="410">
        <v>0</v>
      </c>
      <c r="M1701" s="410" t="b">
        <v>0</v>
      </c>
      <c r="N1701" s="410">
        <v>0</v>
      </c>
      <c r="O1701" s="472" t="e">
        <f t="shared" si="135"/>
        <v>#DIV/0!</v>
      </c>
      <c r="P1701" s="410">
        <f t="shared" si="139"/>
        <v>0</v>
      </c>
      <c r="Q1701" s="410" t="e">
        <f t="shared" si="136"/>
        <v>#VALUE!</v>
      </c>
      <c r="R1701" s="410">
        <v>1</v>
      </c>
      <c r="S1701" s="410" t="str">
        <f t="shared" si="137"/>
        <v>Unclassified? Y/N Out of Order?</v>
      </c>
    </row>
    <row r="1702" spans="6:19" x14ac:dyDescent="0.2">
      <c r="F1702" s="410" t="b">
        <v>0</v>
      </c>
      <c r="G1702" s="416" t="b">
        <f t="shared" si="138"/>
        <v>1</v>
      </c>
      <c r="H1702" s="410" t="b">
        <v>0</v>
      </c>
      <c r="I1702" s="410" t="b">
        <v>0</v>
      </c>
      <c r="K1702" s="410" t="b">
        <v>0</v>
      </c>
      <c r="L1702" s="410">
        <v>0</v>
      </c>
      <c r="M1702" s="410" t="b">
        <v>0</v>
      </c>
      <c r="N1702" s="410">
        <v>0</v>
      </c>
      <c r="O1702" s="472" t="e">
        <f t="shared" si="135"/>
        <v>#DIV/0!</v>
      </c>
      <c r="P1702" s="410">
        <f t="shared" si="139"/>
        <v>0</v>
      </c>
      <c r="Q1702" s="410" t="e">
        <f t="shared" si="136"/>
        <v>#VALUE!</v>
      </c>
      <c r="R1702" s="410">
        <v>1</v>
      </c>
      <c r="S1702" s="410" t="str">
        <f t="shared" si="137"/>
        <v>Unclassified? Y/N Out of Order?</v>
      </c>
    </row>
    <row r="1703" spans="6:19" x14ac:dyDescent="0.2">
      <c r="F1703" s="410" t="b">
        <v>0</v>
      </c>
      <c r="G1703" s="416" t="b">
        <f t="shared" si="138"/>
        <v>1</v>
      </c>
      <c r="H1703" s="410" t="b">
        <v>0</v>
      </c>
      <c r="I1703" s="410" t="b">
        <v>0</v>
      </c>
      <c r="K1703" s="410" t="b">
        <v>0</v>
      </c>
      <c r="L1703" s="410">
        <v>0</v>
      </c>
      <c r="M1703" s="410" t="b">
        <v>0</v>
      </c>
      <c r="N1703" s="410">
        <v>0</v>
      </c>
      <c r="O1703" s="472" t="e">
        <f t="shared" si="135"/>
        <v>#DIV/0!</v>
      </c>
      <c r="P1703" s="410">
        <f t="shared" si="139"/>
        <v>0</v>
      </c>
      <c r="Q1703" s="410" t="e">
        <f t="shared" si="136"/>
        <v>#VALUE!</v>
      </c>
      <c r="R1703" s="410">
        <v>1</v>
      </c>
      <c r="S1703" s="410" t="str">
        <f t="shared" si="137"/>
        <v>Unclassified? Y/N Out of Order?</v>
      </c>
    </row>
    <row r="1704" spans="6:19" x14ac:dyDescent="0.2">
      <c r="F1704" s="410" t="b">
        <v>0</v>
      </c>
      <c r="G1704" s="416" t="b">
        <f t="shared" si="138"/>
        <v>1</v>
      </c>
      <c r="H1704" s="410" t="b">
        <v>0</v>
      </c>
      <c r="I1704" s="410" t="b">
        <v>0</v>
      </c>
      <c r="K1704" s="410" t="b">
        <v>0</v>
      </c>
      <c r="L1704" s="410">
        <v>0</v>
      </c>
      <c r="M1704" s="410" t="b">
        <v>0</v>
      </c>
      <c r="N1704" s="410">
        <v>0</v>
      </c>
      <c r="O1704" s="472" t="e">
        <f t="shared" si="135"/>
        <v>#DIV/0!</v>
      </c>
      <c r="P1704" s="410">
        <f t="shared" si="139"/>
        <v>0</v>
      </c>
      <c r="Q1704" s="410" t="e">
        <f t="shared" si="136"/>
        <v>#VALUE!</v>
      </c>
      <c r="R1704" s="410">
        <v>1</v>
      </c>
      <c r="S1704" s="410" t="str">
        <f t="shared" si="137"/>
        <v>Unclassified? Y/N Out of Order?</v>
      </c>
    </row>
    <row r="1705" spans="6:19" x14ac:dyDescent="0.2">
      <c r="F1705" s="410" t="b">
        <v>0</v>
      </c>
      <c r="G1705" s="416" t="b">
        <f t="shared" si="138"/>
        <v>1</v>
      </c>
      <c r="H1705" s="410" t="b">
        <v>0</v>
      </c>
      <c r="I1705" s="410" t="b">
        <v>0</v>
      </c>
      <c r="K1705" s="410" t="b">
        <v>0</v>
      </c>
      <c r="L1705" s="410">
        <v>0</v>
      </c>
      <c r="M1705" s="410" t="b">
        <v>0</v>
      </c>
      <c r="N1705" s="410">
        <v>0</v>
      </c>
      <c r="O1705" s="472" t="e">
        <f t="shared" si="135"/>
        <v>#DIV/0!</v>
      </c>
      <c r="P1705" s="410">
        <f t="shared" si="139"/>
        <v>0</v>
      </c>
      <c r="Q1705" s="410" t="e">
        <f t="shared" si="136"/>
        <v>#VALUE!</v>
      </c>
      <c r="R1705" s="410">
        <v>1</v>
      </c>
      <c r="S1705" s="410" t="str">
        <f t="shared" si="137"/>
        <v>Unclassified? Y/N Out of Order?</v>
      </c>
    </row>
    <row r="1706" spans="6:19" x14ac:dyDescent="0.2">
      <c r="F1706" s="410" t="b">
        <v>0</v>
      </c>
      <c r="G1706" s="416" t="b">
        <f t="shared" si="138"/>
        <v>1</v>
      </c>
      <c r="H1706" s="410" t="b">
        <v>0</v>
      </c>
      <c r="I1706" s="410" t="b">
        <v>0</v>
      </c>
      <c r="K1706" s="410" t="b">
        <v>0</v>
      </c>
      <c r="L1706" s="410">
        <v>0</v>
      </c>
      <c r="M1706" s="410" t="b">
        <v>0</v>
      </c>
      <c r="N1706" s="410">
        <v>0</v>
      </c>
      <c r="O1706" s="472" t="e">
        <f t="shared" si="135"/>
        <v>#DIV/0!</v>
      </c>
      <c r="P1706" s="410">
        <f t="shared" si="139"/>
        <v>0</v>
      </c>
      <c r="Q1706" s="410" t="e">
        <f t="shared" si="136"/>
        <v>#VALUE!</v>
      </c>
      <c r="R1706" s="410">
        <v>1</v>
      </c>
      <c r="S1706" s="410" t="str">
        <f t="shared" si="137"/>
        <v>Unclassified? Y/N Out of Order?</v>
      </c>
    </row>
    <row r="1707" spans="6:19" x14ac:dyDescent="0.2">
      <c r="F1707" s="410" t="b">
        <v>0</v>
      </c>
      <c r="G1707" s="416" t="b">
        <f t="shared" si="138"/>
        <v>1</v>
      </c>
      <c r="H1707" s="410" t="b">
        <v>0</v>
      </c>
      <c r="I1707" s="410" t="b">
        <v>0</v>
      </c>
      <c r="K1707" s="410" t="b">
        <v>0</v>
      </c>
      <c r="L1707" s="410">
        <v>0</v>
      </c>
      <c r="M1707" s="410" t="b">
        <v>0</v>
      </c>
      <c r="N1707" s="410">
        <v>0</v>
      </c>
      <c r="O1707" s="472" t="e">
        <f t="shared" si="135"/>
        <v>#DIV/0!</v>
      </c>
      <c r="P1707" s="410">
        <f t="shared" si="139"/>
        <v>0</v>
      </c>
      <c r="Q1707" s="410" t="e">
        <f t="shared" si="136"/>
        <v>#VALUE!</v>
      </c>
      <c r="R1707" s="410">
        <v>1</v>
      </c>
      <c r="S1707" s="410" t="str">
        <f t="shared" si="137"/>
        <v>Unclassified? Y/N Out of Order?</v>
      </c>
    </row>
    <row r="1708" spans="6:19" x14ac:dyDescent="0.2">
      <c r="F1708" s="410" t="b">
        <v>0</v>
      </c>
      <c r="G1708" s="416" t="b">
        <f t="shared" si="138"/>
        <v>1</v>
      </c>
      <c r="H1708" s="410" t="b">
        <v>0</v>
      </c>
      <c r="I1708" s="410" t="b">
        <v>0</v>
      </c>
      <c r="K1708" s="410" t="b">
        <v>0</v>
      </c>
      <c r="L1708" s="410">
        <v>0</v>
      </c>
      <c r="M1708" s="410" t="b">
        <v>0</v>
      </c>
      <c r="N1708" s="410">
        <v>0</v>
      </c>
      <c r="O1708" s="472" t="e">
        <f t="shared" si="135"/>
        <v>#DIV/0!</v>
      </c>
      <c r="P1708" s="410">
        <f t="shared" si="139"/>
        <v>0</v>
      </c>
      <c r="Q1708" s="410" t="e">
        <f t="shared" si="136"/>
        <v>#VALUE!</v>
      </c>
      <c r="R1708" s="410">
        <v>1</v>
      </c>
      <c r="S1708" s="410" t="str">
        <f t="shared" si="137"/>
        <v>Unclassified? Y/N Out of Order?</v>
      </c>
    </row>
    <row r="1709" spans="6:19" x14ac:dyDescent="0.2">
      <c r="F1709" s="410" t="b">
        <v>0</v>
      </c>
      <c r="G1709" s="416" t="b">
        <f t="shared" si="138"/>
        <v>1</v>
      </c>
      <c r="H1709" s="410" t="b">
        <v>0</v>
      </c>
      <c r="I1709" s="410" t="b">
        <v>0</v>
      </c>
      <c r="K1709" s="410" t="b">
        <v>0</v>
      </c>
      <c r="L1709" s="410">
        <v>0</v>
      </c>
      <c r="M1709" s="410" t="b">
        <v>0</v>
      </c>
      <c r="N1709" s="410">
        <v>0</v>
      </c>
      <c r="O1709" s="472" t="e">
        <f t="shared" si="135"/>
        <v>#DIV/0!</v>
      </c>
      <c r="P1709" s="410">
        <f t="shared" si="139"/>
        <v>0</v>
      </c>
      <c r="Q1709" s="410" t="e">
        <f t="shared" si="136"/>
        <v>#VALUE!</v>
      </c>
      <c r="R1709" s="410">
        <v>1</v>
      </c>
      <c r="S1709" s="410" t="str">
        <f t="shared" si="137"/>
        <v>Unclassified? Y/N Out of Order?</v>
      </c>
    </row>
    <row r="1710" spans="6:19" x14ac:dyDescent="0.2">
      <c r="F1710" s="410" t="b">
        <v>0</v>
      </c>
      <c r="G1710" s="416" t="b">
        <f t="shared" si="138"/>
        <v>1</v>
      </c>
      <c r="H1710" s="410" t="b">
        <v>0</v>
      </c>
      <c r="I1710" s="410" t="b">
        <v>0</v>
      </c>
      <c r="K1710" s="410" t="b">
        <v>0</v>
      </c>
      <c r="L1710" s="410">
        <v>0</v>
      </c>
      <c r="M1710" s="410" t="b">
        <v>0</v>
      </c>
      <c r="N1710" s="410">
        <v>0</v>
      </c>
      <c r="O1710" s="472" t="e">
        <f t="shared" si="135"/>
        <v>#DIV/0!</v>
      </c>
      <c r="P1710" s="410">
        <f t="shared" si="139"/>
        <v>0</v>
      </c>
      <c r="Q1710" s="410" t="e">
        <f t="shared" si="136"/>
        <v>#VALUE!</v>
      </c>
      <c r="R1710" s="410">
        <v>1</v>
      </c>
      <c r="S1710" s="410" t="str">
        <f t="shared" si="137"/>
        <v>Unclassified? Y/N Out of Order?</v>
      </c>
    </row>
    <row r="1711" spans="6:19" x14ac:dyDescent="0.2">
      <c r="F1711" s="410" t="b">
        <v>0</v>
      </c>
      <c r="G1711" s="416" t="b">
        <f t="shared" si="138"/>
        <v>1</v>
      </c>
      <c r="H1711" s="410" t="b">
        <v>0</v>
      </c>
      <c r="I1711" s="410" t="b">
        <v>0</v>
      </c>
      <c r="K1711" s="410" t="b">
        <v>0</v>
      </c>
      <c r="L1711" s="410">
        <v>0</v>
      </c>
      <c r="M1711" s="410" t="b">
        <v>0</v>
      </c>
      <c r="N1711" s="410">
        <v>0</v>
      </c>
      <c r="O1711" s="472" t="e">
        <f t="shared" si="135"/>
        <v>#DIV/0!</v>
      </c>
      <c r="P1711" s="410">
        <f t="shared" si="139"/>
        <v>0</v>
      </c>
      <c r="Q1711" s="410" t="e">
        <f t="shared" si="136"/>
        <v>#VALUE!</v>
      </c>
      <c r="R1711" s="410">
        <v>1</v>
      </c>
      <c r="S1711" s="410" t="str">
        <f t="shared" si="137"/>
        <v>Unclassified? Y/N Out of Order?</v>
      </c>
    </row>
    <row r="1712" spans="6:19" x14ac:dyDescent="0.2">
      <c r="F1712" s="410" t="b">
        <v>0</v>
      </c>
      <c r="G1712" s="416" t="b">
        <f t="shared" si="138"/>
        <v>1</v>
      </c>
      <c r="H1712" s="410" t="b">
        <v>0</v>
      </c>
      <c r="I1712" s="410" t="b">
        <v>0</v>
      </c>
      <c r="K1712" s="410" t="b">
        <v>0</v>
      </c>
      <c r="L1712" s="410">
        <v>0</v>
      </c>
      <c r="M1712" s="410" t="b">
        <v>0</v>
      </c>
      <c r="N1712" s="410">
        <v>0</v>
      </c>
      <c r="O1712" s="472" t="e">
        <f t="shared" si="135"/>
        <v>#DIV/0!</v>
      </c>
      <c r="P1712" s="410">
        <f t="shared" si="139"/>
        <v>0</v>
      </c>
      <c r="Q1712" s="410" t="e">
        <f t="shared" si="136"/>
        <v>#VALUE!</v>
      </c>
      <c r="R1712" s="410">
        <v>1</v>
      </c>
      <c r="S1712" s="410" t="str">
        <f t="shared" si="137"/>
        <v>Unclassified? Y/N Out of Order?</v>
      </c>
    </row>
    <row r="1713" spans="6:19" x14ac:dyDescent="0.2">
      <c r="F1713" s="410" t="b">
        <v>0</v>
      </c>
      <c r="G1713" s="416" t="b">
        <f t="shared" si="138"/>
        <v>1</v>
      </c>
      <c r="H1713" s="410" t="b">
        <v>0</v>
      </c>
      <c r="I1713" s="410" t="b">
        <v>0</v>
      </c>
      <c r="K1713" s="410" t="b">
        <v>0</v>
      </c>
      <c r="L1713" s="410">
        <v>0</v>
      </c>
      <c r="M1713" s="410" t="b">
        <v>0</v>
      </c>
      <c r="N1713" s="410">
        <v>0</v>
      </c>
      <c r="O1713" s="472" t="e">
        <f t="shared" si="135"/>
        <v>#DIV/0!</v>
      </c>
      <c r="P1713" s="410">
        <f t="shared" si="139"/>
        <v>0</v>
      </c>
      <c r="Q1713" s="410" t="e">
        <f t="shared" si="136"/>
        <v>#VALUE!</v>
      </c>
      <c r="R1713" s="410">
        <v>1</v>
      </c>
      <c r="S1713" s="410" t="str">
        <f t="shared" si="137"/>
        <v>Unclassified? Y/N Out of Order?</v>
      </c>
    </row>
    <row r="1714" spans="6:19" x14ac:dyDescent="0.2">
      <c r="F1714" s="410" t="b">
        <v>0</v>
      </c>
      <c r="G1714" s="416" t="b">
        <f t="shared" si="138"/>
        <v>1</v>
      </c>
      <c r="H1714" s="410" t="b">
        <v>0</v>
      </c>
      <c r="I1714" s="410" t="b">
        <v>0</v>
      </c>
      <c r="K1714" s="410" t="b">
        <v>0</v>
      </c>
      <c r="L1714" s="410">
        <v>0</v>
      </c>
      <c r="M1714" s="410" t="b">
        <v>0</v>
      </c>
      <c r="N1714" s="410">
        <v>0</v>
      </c>
      <c r="O1714" s="472" t="e">
        <f t="shared" si="135"/>
        <v>#DIV/0!</v>
      </c>
      <c r="P1714" s="410">
        <f t="shared" si="139"/>
        <v>0</v>
      </c>
      <c r="Q1714" s="410" t="e">
        <f t="shared" si="136"/>
        <v>#VALUE!</v>
      </c>
      <c r="R1714" s="410">
        <v>1</v>
      </c>
      <c r="S1714" s="410" t="str">
        <f t="shared" si="137"/>
        <v>Unclassified? Y/N Out of Order?</v>
      </c>
    </row>
    <row r="1715" spans="6:19" x14ac:dyDescent="0.2">
      <c r="F1715" s="410" t="b">
        <v>0</v>
      </c>
      <c r="G1715" s="416" t="b">
        <f t="shared" si="138"/>
        <v>1</v>
      </c>
      <c r="H1715" s="410" t="b">
        <v>0</v>
      </c>
      <c r="I1715" s="410" t="b">
        <v>0</v>
      </c>
      <c r="K1715" s="410" t="b">
        <v>0</v>
      </c>
      <c r="L1715" s="410">
        <v>0</v>
      </c>
      <c r="M1715" s="410" t="b">
        <v>0</v>
      </c>
      <c r="N1715" s="410">
        <v>0</v>
      </c>
      <c r="O1715" s="472" t="e">
        <f t="shared" si="135"/>
        <v>#DIV/0!</v>
      </c>
      <c r="P1715" s="410">
        <f t="shared" si="139"/>
        <v>0</v>
      </c>
      <c r="Q1715" s="410" t="e">
        <f t="shared" si="136"/>
        <v>#VALUE!</v>
      </c>
      <c r="R1715" s="410">
        <v>1</v>
      </c>
      <c r="S1715" s="410" t="str">
        <f t="shared" si="137"/>
        <v>Unclassified? Y/N Out of Order?</v>
      </c>
    </row>
    <row r="1716" spans="6:19" x14ac:dyDescent="0.2">
      <c r="F1716" s="410" t="b">
        <v>0</v>
      </c>
      <c r="G1716" s="416" t="b">
        <f t="shared" si="138"/>
        <v>1</v>
      </c>
      <c r="H1716" s="410" t="b">
        <v>0</v>
      </c>
      <c r="I1716" s="410" t="b">
        <v>0</v>
      </c>
      <c r="K1716" s="410" t="b">
        <v>0</v>
      </c>
      <c r="L1716" s="410">
        <v>0</v>
      </c>
      <c r="M1716" s="410" t="b">
        <v>0</v>
      </c>
      <c r="N1716" s="410">
        <v>0</v>
      </c>
      <c r="O1716" s="472" t="e">
        <f t="shared" si="135"/>
        <v>#DIV/0!</v>
      </c>
      <c r="P1716" s="410">
        <f t="shared" si="139"/>
        <v>0</v>
      </c>
      <c r="Q1716" s="410" t="e">
        <f t="shared" si="136"/>
        <v>#VALUE!</v>
      </c>
      <c r="R1716" s="410">
        <v>1</v>
      </c>
      <c r="S1716" s="410" t="str">
        <f t="shared" si="137"/>
        <v>Unclassified? Y/N Out of Order?</v>
      </c>
    </row>
    <row r="1717" spans="6:19" x14ac:dyDescent="0.2">
      <c r="F1717" s="410" t="b">
        <v>0</v>
      </c>
      <c r="G1717" s="416" t="b">
        <f t="shared" si="138"/>
        <v>1</v>
      </c>
      <c r="H1717" s="410" t="b">
        <v>0</v>
      </c>
      <c r="I1717" s="410" t="b">
        <v>0</v>
      </c>
      <c r="K1717" s="410" t="b">
        <v>0</v>
      </c>
      <c r="L1717" s="410">
        <v>0</v>
      </c>
      <c r="M1717" s="410" t="b">
        <v>0</v>
      </c>
      <c r="N1717" s="410">
        <v>0</v>
      </c>
      <c r="O1717" s="472" t="e">
        <f t="shared" si="135"/>
        <v>#DIV/0!</v>
      </c>
      <c r="P1717" s="410">
        <f t="shared" si="139"/>
        <v>0</v>
      </c>
      <c r="Q1717" s="410" t="e">
        <f t="shared" si="136"/>
        <v>#VALUE!</v>
      </c>
      <c r="R1717" s="410">
        <v>1</v>
      </c>
      <c r="S1717" s="410" t="str">
        <f t="shared" si="137"/>
        <v>Unclassified? Y/N Out of Order?</v>
      </c>
    </row>
    <row r="1718" spans="6:19" x14ac:dyDescent="0.2">
      <c r="F1718" s="410" t="b">
        <v>0</v>
      </c>
      <c r="G1718" s="416" t="b">
        <f t="shared" si="138"/>
        <v>1</v>
      </c>
      <c r="H1718" s="410" t="b">
        <v>0</v>
      </c>
      <c r="I1718" s="410" t="b">
        <v>0</v>
      </c>
      <c r="K1718" s="410" t="b">
        <v>0</v>
      </c>
      <c r="L1718" s="410">
        <v>0</v>
      </c>
      <c r="M1718" s="410" t="b">
        <v>0</v>
      </c>
      <c r="N1718" s="410">
        <v>0</v>
      </c>
      <c r="O1718" s="472" t="e">
        <f t="shared" si="135"/>
        <v>#DIV/0!</v>
      </c>
      <c r="P1718" s="410">
        <f t="shared" si="139"/>
        <v>0</v>
      </c>
      <c r="Q1718" s="410" t="e">
        <f t="shared" si="136"/>
        <v>#VALUE!</v>
      </c>
      <c r="R1718" s="410">
        <v>1</v>
      </c>
      <c r="S1718" s="410" t="str">
        <f t="shared" si="137"/>
        <v>Unclassified? Y/N Out of Order?</v>
      </c>
    </row>
    <row r="1719" spans="6:19" x14ac:dyDescent="0.2">
      <c r="F1719" s="410" t="b">
        <v>0</v>
      </c>
      <c r="G1719" s="416" t="b">
        <f t="shared" si="138"/>
        <v>1</v>
      </c>
      <c r="H1719" s="410" t="b">
        <v>0</v>
      </c>
      <c r="I1719" s="410" t="b">
        <v>0</v>
      </c>
      <c r="K1719" s="410" t="b">
        <v>0</v>
      </c>
      <c r="L1719" s="410">
        <v>0</v>
      </c>
      <c r="M1719" s="410" t="b">
        <v>0</v>
      </c>
      <c r="N1719" s="410">
        <v>0</v>
      </c>
      <c r="O1719" s="472" t="e">
        <f t="shared" si="135"/>
        <v>#DIV/0!</v>
      </c>
      <c r="P1719" s="410">
        <f t="shared" si="139"/>
        <v>0</v>
      </c>
      <c r="Q1719" s="410" t="e">
        <f t="shared" si="136"/>
        <v>#VALUE!</v>
      </c>
      <c r="R1719" s="410">
        <v>1</v>
      </c>
      <c r="S1719" s="410" t="str">
        <f t="shared" si="137"/>
        <v>Unclassified? Y/N Out of Order?</v>
      </c>
    </row>
    <row r="1720" spans="6:19" x14ac:dyDescent="0.2">
      <c r="F1720" s="410" t="b">
        <v>0</v>
      </c>
      <c r="G1720" s="416" t="b">
        <f t="shared" si="138"/>
        <v>1</v>
      </c>
      <c r="H1720" s="410" t="b">
        <v>0</v>
      </c>
      <c r="I1720" s="410" t="b">
        <v>0</v>
      </c>
      <c r="K1720" s="410" t="b">
        <v>0</v>
      </c>
      <c r="L1720" s="410">
        <v>0</v>
      </c>
      <c r="M1720" s="410" t="b">
        <v>0</v>
      </c>
      <c r="N1720" s="410">
        <v>0</v>
      </c>
      <c r="O1720" s="472" t="e">
        <f t="shared" si="135"/>
        <v>#DIV/0!</v>
      </c>
      <c r="P1720" s="410">
        <f t="shared" si="139"/>
        <v>0</v>
      </c>
      <c r="Q1720" s="410" t="e">
        <f t="shared" si="136"/>
        <v>#VALUE!</v>
      </c>
      <c r="R1720" s="410">
        <v>1</v>
      </c>
      <c r="S1720" s="410" t="str">
        <f t="shared" si="137"/>
        <v>Unclassified? Y/N Out of Order?</v>
      </c>
    </row>
    <row r="1721" spans="6:19" x14ac:dyDescent="0.2">
      <c r="F1721" s="410" t="b">
        <v>0</v>
      </c>
      <c r="G1721" s="416" t="b">
        <f t="shared" si="138"/>
        <v>1</v>
      </c>
      <c r="H1721" s="410" t="b">
        <v>0</v>
      </c>
      <c r="I1721" s="410" t="b">
        <v>0</v>
      </c>
      <c r="K1721" s="410" t="b">
        <v>0</v>
      </c>
      <c r="L1721" s="410">
        <v>0</v>
      </c>
      <c r="M1721" s="410" t="b">
        <v>0</v>
      </c>
      <c r="N1721" s="410">
        <v>0</v>
      </c>
      <c r="O1721" s="472" t="e">
        <f t="shared" si="135"/>
        <v>#DIV/0!</v>
      </c>
      <c r="P1721" s="410">
        <f t="shared" si="139"/>
        <v>0</v>
      </c>
      <c r="Q1721" s="410" t="e">
        <f t="shared" si="136"/>
        <v>#VALUE!</v>
      </c>
      <c r="R1721" s="410">
        <v>1</v>
      </c>
      <c r="S1721" s="410" t="str">
        <f t="shared" si="137"/>
        <v>Unclassified? Y/N Out of Order?</v>
      </c>
    </row>
    <row r="1722" spans="6:19" x14ac:dyDescent="0.2">
      <c r="F1722" s="410" t="b">
        <v>0</v>
      </c>
      <c r="G1722" s="416" t="b">
        <f t="shared" si="138"/>
        <v>1</v>
      </c>
      <c r="H1722" s="410" t="b">
        <v>0</v>
      </c>
      <c r="I1722" s="410" t="b">
        <v>0</v>
      </c>
      <c r="K1722" s="410" t="b">
        <v>0</v>
      </c>
      <c r="L1722" s="410">
        <v>0</v>
      </c>
      <c r="M1722" s="410" t="b">
        <v>0</v>
      </c>
      <c r="N1722" s="410">
        <v>0</v>
      </c>
      <c r="O1722" s="472" t="e">
        <f t="shared" si="135"/>
        <v>#DIV/0!</v>
      </c>
      <c r="P1722" s="410">
        <f t="shared" si="139"/>
        <v>0</v>
      </c>
      <c r="Q1722" s="410" t="e">
        <f t="shared" si="136"/>
        <v>#VALUE!</v>
      </c>
      <c r="R1722" s="410">
        <v>1</v>
      </c>
      <c r="S1722" s="410" t="str">
        <f t="shared" si="137"/>
        <v>Unclassified? Y/N Out of Order?</v>
      </c>
    </row>
    <row r="1723" spans="6:19" x14ac:dyDescent="0.2">
      <c r="F1723" s="410" t="b">
        <v>0</v>
      </c>
      <c r="G1723" s="416" t="b">
        <f t="shared" si="138"/>
        <v>1</v>
      </c>
      <c r="H1723" s="410" t="b">
        <v>0</v>
      </c>
      <c r="I1723" s="410" t="b">
        <v>0</v>
      </c>
      <c r="K1723" s="410" t="b">
        <v>0</v>
      </c>
      <c r="L1723" s="410">
        <v>0</v>
      </c>
      <c r="M1723" s="410" t="b">
        <v>0</v>
      </c>
      <c r="N1723" s="410">
        <v>0</v>
      </c>
      <c r="O1723" s="472" t="e">
        <f t="shared" si="135"/>
        <v>#DIV/0!</v>
      </c>
      <c r="P1723" s="410">
        <f t="shared" si="139"/>
        <v>0</v>
      </c>
      <c r="Q1723" s="410" t="e">
        <f t="shared" si="136"/>
        <v>#VALUE!</v>
      </c>
      <c r="R1723" s="410">
        <v>1</v>
      </c>
      <c r="S1723" s="410" t="str">
        <f t="shared" si="137"/>
        <v>Unclassified? Y/N Out of Order?</v>
      </c>
    </row>
    <row r="1724" spans="6:19" x14ac:dyDescent="0.2">
      <c r="F1724" s="410" t="b">
        <v>0</v>
      </c>
      <c r="G1724" s="416" t="b">
        <f t="shared" si="138"/>
        <v>1</v>
      </c>
      <c r="H1724" s="410" t="b">
        <v>0</v>
      </c>
      <c r="I1724" s="410" t="b">
        <v>0</v>
      </c>
      <c r="K1724" s="410" t="b">
        <v>0</v>
      </c>
      <c r="L1724" s="410">
        <v>0</v>
      </c>
      <c r="M1724" s="410" t="b">
        <v>0</v>
      </c>
      <c r="N1724" s="410">
        <v>0</v>
      </c>
      <c r="O1724" s="472" t="e">
        <f t="shared" si="135"/>
        <v>#DIV/0!</v>
      </c>
      <c r="P1724" s="410">
        <f t="shared" si="139"/>
        <v>0</v>
      </c>
      <c r="Q1724" s="410" t="e">
        <f t="shared" si="136"/>
        <v>#VALUE!</v>
      </c>
      <c r="R1724" s="410">
        <v>1</v>
      </c>
      <c r="S1724" s="410" t="str">
        <f t="shared" si="137"/>
        <v>Unclassified? Y/N Out of Order?</v>
      </c>
    </row>
    <row r="1725" spans="6:19" x14ac:dyDescent="0.2">
      <c r="F1725" s="410" t="b">
        <v>0</v>
      </c>
      <c r="G1725" s="416" t="b">
        <f t="shared" si="138"/>
        <v>1</v>
      </c>
      <c r="H1725" s="410" t="b">
        <v>0</v>
      </c>
      <c r="I1725" s="410" t="b">
        <v>0</v>
      </c>
      <c r="K1725" s="410" t="b">
        <v>0</v>
      </c>
      <c r="L1725" s="410">
        <v>0</v>
      </c>
      <c r="M1725" s="410" t="b">
        <v>0</v>
      </c>
      <c r="N1725" s="410">
        <v>0</v>
      </c>
      <c r="O1725" s="472" t="e">
        <f t="shared" si="135"/>
        <v>#DIV/0!</v>
      </c>
      <c r="P1725" s="410">
        <f t="shared" si="139"/>
        <v>0</v>
      </c>
      <c r="Q1725" s="410" t="e">
        <f t="shared" si="136"/>
        <v>#VALUE!</v>
      </c>
      <c r="R1725" s="410">
        <v>1</v>
      </c>
      <c r="S1725" s="410" t="str">
        <f t="shared" si="137"/>
        <v>Unclassified? Y/N Out of Order?</v>
      </c>
    </row>
    <row r="1726" spans="6:19" x14ac:dyDescent="0.2">
      <c r="F1726" s="410" t="b">
        <v>0</v>
      </c>
      <c r="G1726" s="416" t="b">
        <f t="shared" si="138"/>
        <v>1</v>
      </c>
      <c r="H1726" s="410" t="b">
        <v>0</v>
      </c>
      <c r="I1726" s="410" t="b">
        <v>0</v>
      </c>
      <c r="K1726" s="410" t="b">
        <v>0</v>
      </c>
      <c r="L1726" s="410">
        <v>0</v>
      </c>
      <c r="M1726" s="410" t="b">
        <v>0</v>
      </c>
      <c r="N1726" s="410">
        <v>0</v>
      </c>
      <c r="O1726" s="472" t="e">
        <f t="shared" si="135"/>
        <v>#DIV/0!</v>
      </c>
      <c r="P1726" s="410">
        <f t="shared" si="139"/>
        <v>0</v>
      </c>
      <c r="Q1726" s="410" t="e">
        <f t="shared" si="136"/>
        <v>#VALUE!</v>
      </c>
      <c r="R1726" s="410">
        <v>1</v>
      </c>
      <c r="S1726" s="410" t="str">
        <f t="shared" si="137"/>
        <v>Unclassified? Y/N Out of Order?</v>
      </c>
    </row>
    <row r="1727" spans="6:19" x14ac:dyDescent="0.2">
      <c r="F1727" s="410" t="b">
        <v>0</v>
      </c>
      <c r="G1727" s="416" t="b">
        <f t="shared" si="138"/>
        <v>1</v>
      </c>
      <c r="H1727" s="410" t="b">
        <v>0</v>
      </c>
      <c r="I1727" s="410" t="b">
        <v>0</v>
      </c>
      <c r="K1727" s="410" t="b">
        <v>0</v>
      </c>
      <c r="L1727" s="410">
        <v>0</v>
      </c>
      <c r="M1727" s="410" t="b">
        <v>0</v>
      </c>
      <c r="N1727" s="410">
        <v>0</v>
      </c>
      <c r="O1727" s="472" t="e">
        <f t="shared" si="135"/>
        <v>#DIV/0!</v>
      </c>
      <c r="P1727" s="410">
        <f t="shared" si="139"/>
        <v>0</v>
      </c>
      <c r="Q1727" s="410" t="e">
        <f t="shared" si="136"/>
        <v>#VALUE!</v>
      </c>
      <c r="R1727" s="410">
        <v>1</v>
      </c>
      <c r="S1727" s="410" t="str">
        <f t="shared" si="137"/>
        <v>Unclassified? Y/N Out of Order?</v>
      </c>
    </row>
    <row r="1728" spans="6:19" x14ac:dyDescent="0.2">
      <c r="F1728" s="410" t="b">
        <v>0</v>
      </c>
      <c r="G1728" s="416" t="b">
        <f t="shared" si="138"/>
        <v>1</v>
      </c>
      <c r="H1728" s="410" t="b">
        <v>0</v>
      </c>
      <c r="I1728" s="410" t="b">
        <v>0</v>
      </c>
      <c r="K1728" s="410" t="b">
        <v>0</v>
      </c>
      <c r="L1728" s="410">
        <v>0</v>
      </c>
      <c r="M1728" s="410" t="b">
        <v>0</v>
      </c>
      <c r="N1728" s="410">
        <v>0</v>
      </c>
      <c r="O1728" s="472" t="e">
        <f t="shared" si="135"/>
        <v>#DIV/0!</v>
      </c>
      <c r="P1728" s="410">
        <f t="shared" si="139"/>
        <v>0</v>
      </c>
      <c r="Q1728" s="410" t="e">
        <f t="shared" si="136"/>
        <v>#VALUE!</v>
      </c>
      <c r="R1728" s="410">
        <v>1</v>
      </c>
      <c r="S1728" s="410" t="str">
        <f t="shared" si="137"/>
        <v>Unclassified? Y/N Out of Order?</v>
      </c>
    </row>
    <row r="1729" spans="6:19" x14ac:dyDescent="0.2">
      <c r="F1729" s="410" t="b">
        <v>0</v>
      </c>
      <c r="G1729" s="416" t="b">
        <f t="shared" si="138"/>
        <v>1</v>
      </c>
      <c r="H1729" s="410" t="b">
        <v>0</v>
      </c>
      <c r="I1729" s="410" t="b">
        <v>0</v>
      </c>
      <c r="K1729" s="410" t="b">
        <v>0</v>
      </c>
      <c r="L1729" s="410">
        <v>0</v>
      </c>
      <c r="M1729" s="410" t="b">
        <v>0</v>
      </c>
      <c r="N1729" s="410">
        <v>0</v>
      </c>
      <c r="O1729" s="472" t="e">
        <f t="shared" si="135"/>
        <v>#DIV/0!</v>
      </c>
      <c r="P1729" s="410">
        <f t="shared" si="139"/>
        <v>0</v>
      </c>
      <c r="Q1729" s="410" t="e">
        <f t="shared" si="136"/>
        <v>#VALUE!</v>
      </c>
      <c r="R1729" s="410">
        <v>1</v>
      </c>
      <c r="S1729" s="410" t="str">
        <f t="shared" si="137"/>
        <v>Unclassified? Y/N Out of Order?</v>
      </c>
    </row>
    <row r="1730" spans="6:19" x14ac:dyDescent="0.2">
      <c r="F1730" s="410" t="b">
        <v>0</v>
      </c>
      <c r="G1730" s="416" t="b">
        <f t="shared" si="138"/>
        <v>1</v>
      </c>
      <c r="H1730" s="410" t="b">
        <v>0</v>
      </c>
      <c r="I1730" s="410" t="b">
        <v>0</v>
      </c>
      <c r="K1730" s="410" t="b">
        <v>0</v>
      </c>
      <c r="L1730" s="410">
        <v>0</v>
      </c>
      <c r="M1730" s="410" t="b">
        <v>0</v>
      </c>
      <c r="N1730" s="410">
        <v>0</v>
      </c>
      <c r="O1730" s="472" t="e">
        <f t="shared" si="135"/>
        <v>#DIV/0!</v>
      </c>
      <c r="P1730" s="410">
        <f t="shared" si="139"/>
        <v>0</v>
      </c>
      <c r="Q1730" s="410" t="e">
        <f t="shared" si="136"/>
        <v>#VALUE!</v>
      </c>
      <c r="R1730" s="410">
        <v>1</v>
      </c>
      <c r="S1730" s="410" t="str">
        <f t="shared" si="137"/>
        <v>Unclassified? Y/N Out of Order?</v>
      </c>
    </row>
    <row r="1731" spans="6:19" x14ac:dyDescent="0.2">
      <c r="F1731" s="410" t="b">
        <v>0</v>
      </c>
      <c r="G1731" s="416" t="b">
        <f t="shared" si="138"/>
        <v>1</v>
      </c>
      <c r="H1731" s="410" t="b">
        <v>0</v>
      </c>
      <c r="I1731" s="410" t="b">
        <v>0</v>
      </c>
      <c r="K1731" s="410" t="b">
        <v>0</v>
      </c>
      <c r="L1731" s="410">
        <v>0</v>
      </c>
      <c r="M1731" s="410" t="b">
        <v>0</v>
      </c>
      <c r="N1731" s="410">
        <v>0</v>
      </c>
      <c r="O1731" s="472" t="e">
        <f t="shared" si="135"/>
        <v>#DIV/0!</v>
      </c>
      <c r="P1731" s="410">
        <f t="shared" si="139"/>
        <v>0</v>
      </c>
      <c r="Q1731" s="410" t="e">
        <f t="shared" si="136"/>
        <v>#VALUE!</v>
      </c>
      <c r="R1731" s="410">
        <v>1</v>
      </c>
      <c r="S1731" s="410" t="str">
        <f t="shared" si="137"/>
        <v>Unclassified? Y/N Out of Order?</v>
      </c>
    </row>
    <row r="1732" spans="6:19" x14ac:dyDescent="0.2">
      <c r="F1732" s="410" t="b">
        <v>0</v>
      </c>
      <c r="G1732" s="416" t="b">
        <f t="shared" si="138"/>
        <v>1</v>
      </c>
      <c r="H1732" s="410" t="b">
        <v>0</v>
      </c>
      <c r="I1732" s="410" t="b">
        <v>0</v>
      </c>
      <c r="K1732" s="410" t="b">
        <v>0</v>
      </c>
      <c r="L1732" s="410">
        <v>0</v>
      </c>
      <c r="M1732" s="410" t="b">
        <v>0</v>
      </c>
      <c r="N1732" s="410">
        <v>0</v>
      </c>
      <c r="O1732" s="472" t="e">
        <f t="shared" si="135"/>
        <v>#DIV/0!</v>
      </c>
      <c r="P1732" s="410">
        <f t="shared" si="139"/>
        <v>0</v>
      </c>
      <c r="Q1732" s="410" t="e">
        <f t="shared" si="136"/>
        <v>#VALUE!</v>
      </c>
      <c r="R1732" s="410">
        <v>1</v>
      </c>
      <c r="S1732" s="410" t="str">
        <f t="shared" si="137"/>
        <v>Unclassified? Y/N Out of Order?</v>
      </c>
    </row>
    <row r="1733" spans="6:19" x14ac:dyDescent="0.2">
      <c r="F1733" s="410" t="b">
        <v>0</v>
      </c>
      <c r="G1733" s="416" t="b">
        <f t="shared" si="138"/>
        <v>1</v>
      </c>
      <c r="H1733" s="410" t="b">
        <v>0</v>
      </c>
      <c r="I1733" s="410" t="b">
        <v>0</v>
      </c>
      <c r="K1733" s="410" t="b">
        <v>0</v>
      </c>
      <c r="L1733" s="410">
        <v>0</v>
      </c>
      <c r="M1733" s="410" t="b">
        <v>0</v>
      </c>
      <c r="N1733" s="410">
        <v>0</v>
      </c>
      <c r="O1733" s="472" t="e">
        <f t="shared" si="135"/>
        <v>#DIV/0!</v>
      </c>
      <c r="P1733" s="410">
        <f t="shared" si="139"/>
        <v>0</v>
      </c>
      <c r="Q1733" s="410" t="e">
        <f t="shared" si="136"/>
        <v>#VALUE!</v>
      </c>
      <c r="R1733" s="410">
        <v>1</v>
      </c>
      <c r="S1733" s="410" t="str">
        <f t="shared" si="137"/>
        <v>Unclassified? Y/N Out of Order?</v>
      </c>
    </row>
    <row r="1734" spans="6:19" x14ac:dyDescent="0.2">
      <c r="F1734" s="410" t="b">
        <v>0</v>
      </c>
      <c r="G1734" s="416" t="b">
        <f t="shared" si="138"/>
        <v>1</v>
      </c>
      <c r="H1734" s="410" t="b">
        <v>0</v>
      </c>
      <c r="I1734" s="410" t="b">
        <v>0</v>
      </c>
      <c r="K1734" s="410" t="b">
        <v>0</v>
      </c>
      <c r="L1734" s="410">
        <v>0</v>
      </c>
      <c r="M1734" s="410" t="b">
        <v>0</v>
      </c>
      <c r="N1734" s="410">
        <v>0</v>
      </c>
      <c r="O1734" s="472" t="e">
        <f t="shared" si="135"/>
        <v>#DIV/0!</v>
      </c>
      <c r="P1734" s="410">
        <f t="shared" si="139"/>
        <v>0</v>
      </c>
      <c r="Q1734" s="410" t="e">
        <f t="shared" si="136"/>
        <v>#VALUE!</v>
      </c>
      <c r="R1734" s="410">
        <v>1</v>
      </c>
      <c r="S1734" s="410" t="str">
        <f t="shared" si="137"/>
        <v>Unclassified? Y/N Out of Order?</v>
      </c>
    </row>
    <row r="1735" spans="6:19" x14ac:dyDescent="0.2">
      <c r="F1735" s="410" t="b">
        <v>0</v>
      </c>
      <c r="G1735" s="416" t="b">
        <f t="shared" si="138"/>
        <v>1</v>
      </c>
      <c r="H1735" s="410" t="b">
        <v>0</v>
      </c>
      <c r="I1735" s="410" t="b">
        <v>0</v>
      </c>
      <c r="K1735" s="410" t="b">
        <v>0</v>
      </c>
      <c r="L1735" s="410">
        <v>0</v>
      </c>
      <c r="M1735" s="410" t="b">
        <v>0</v>
      </c>
      <c r="N1735" s="410">
        <v>0</v>
      </c>
      <c r="O1735" s="472" t="e">
        <f t="shared" si="135"/>
        <v>#DIV/0!</v>
      </c>
      <c r="P1735" s="410">
        <f t="shared" si="139"/>
        <v>0</v>
      </c>
      <c r="Q1735" s="410" t="e">
        <f t="shared" si="136"/>
        <v>#VALUE!</v>
      </c>
      <c r="R1735" s="410">
        <v>1</v>
      </c>
      <c r="S1735" s="410" t="str">
        <f t="shared" si="137"/>
        <v>Unclassified? Y/N Out of Order?</v>
      </c>
    </row>
    <row r="1736" spans="6:19" x14ac:dyDescent="0.2">
      <c r="F1736" s="410" t="b">
        <v>0</v>
      </c>
      <c r="G1736" s="416" t="b">
        <f t="shared" si="138"/>
        <v>1</v>
      </c>
      <c r="H1736" s="410" t="b">
        <v>0</v>
      </c>
      <c r="I1736" s="410" t="b">
        <v>0</v>
      </c>
      <c r="K1736" s="410" t="b">
        <v>0</v>
      </c>
      <c r="L1736" s="410">
        <v>0</v>
      </c>
      <c r="M1736" s="410" t="b">
        <v>0</v>
      </c>
      <c r="N1736" s="410">
        <v>0</v>
      </c>
      <c r="O1736" s="472" t="e">
        <f t="shared" si="135"/>
        <v>#DIV/0!</v>
      </c>
      <c r="P1736" s="410">
        <f t="shared" si="139"/>
        <v>0</v>
      </c>
      <c r="Q1736" s="410" t="e">
        <f t="shared" si="136"/>
        <v>#VALUE!</v>
      </c>
      <c r="R1736" s="410">
        <v>1</v>
      </c>
      <c r="S1736" s="410" t="str">
        <f t="shared" si="137"/>
        <v>Unclassified? Y/N Out of Order?</v>
      </c>
    </row>
    <row r="1737" spans="6:19" x14ac:dyDescent="0.2">
      <c r="F1737" s="410" t="b">
        <v>0</v>
      </c>
      <c r="G1737" s="416" t="b">
        <f t="shared" si="138"/>
        <v>1</v>
      </c>
      <c r="H1737" s="410" t="b">
        <v>0</v>
      </c>
      <c r="I1737" s="410" t="b">
        <v>0</v>
      </c>
      <c r="K1737" s="410" t="b">
        <v>0</v>
      </c>
      <c r="L1737" s="410">
        <v>0</v>
      </c>
      <c r="M1737" s="410" t="b">
        <v>0</v>
      </c>
      <c r="N1737" s="410">
        <v>0</v>
      </c>
      <c r="O1737" s="472" t="e">
        <f t="shared" si="135"/>
        <v>#DIV/0!</v>
      </c>
      <c r="P1737" s="410">
        <f t="shared" si="139"/>
        <v>0</v>
      </c>
      <c r="Q1737" s="410" t="e">
        <f t="shared" si="136"/>
        <v>#VALUE!</v>
      </c>
      <c r="R1737" s="410">
        <v>1</v>
      </c>
      <c r="S1737" s="410" t="str">
        <f t="shared" si="137"/>
        <v>Unclassified? Y/N Out of Order?</v>
      </c>
    </row>
    <row r="1738" spans="6:19" x14ac:dyDescent="0.2">
      <c r="F1738" s="410" t="b">
        <v>0</v>
      </c>
      <c r="G1738" s="416" t="b">
        <f t="shared" si="138"/>
        <v>1</v>
      </c>
      <c r="H1738" s="410" t="b">
        <v>0</v>
      </c>
      <c r="I1738" s="410" t="b">
        <v>0</v>
      </c>
      <c r="K1738" s="410" t="b">
        <v>0</v>
      </c>
      <c r="L1738" s="410">
        <v>0</v>
      </c>
      <c r="M1738" s="410" t="b">
        <v>0</v>
      </c>
      <c r="N1738" s="410">
        <v>0</v>
      </c>
      <c r="O1738" s="472" t="e">
        <f t="shared" ref="O1738:O1801" si="140">SUM(IF(I1738 = 1, 1, 0) * J1738, IF(K1738 = 1, 1, 0) * L1738, IF(M1738 = 1, 1, 0) * N1738) / P1738</f>
        <v>#DIV/0!</v>
      </c>
      <c r="P1738" s="410">
        <f t="shared" si="139"/>
        <v>0</v>
      </c>
      <c r="Q1738" s="410" t="e">
        <f t="shared" ref="Q1738:Q1801" si="141">SUM(IF(I1738 = 1, 1, 0) * J1738, IF(K1738 = 1, 1, 0) * L1738, IF(M1738 = 1, 1, 0) * N1738) + " / " + P1738</f>
        <v>#VALUE!</v>
      </c>
      <c r="R1738" s="410">
        <v>1</v>
      </c>
      <c r="S1738" s="410" t="str">
        <f t="shared" ref="S1738:S1801" si="142">IF(AND(G1738= 1, H1738 = 0, I1738= 0, K1738= 0, M1738= 0), "1. Not Yet Tested", IF(AND(G1738= 0, H1738 = 1, I1738= 0, K1738= 0, M1738= 0), "2. Ready for Testing", IF(AND(G1738= 0, H1738 = 1, I1738= 1, K1738= 0, M1738= 0), "3. Test/Task Complete", IF(AND(G1738= 0, H1738 = 1, I1738= 1, K1738= 1, M1738= 0), "4. Sheet Complete &amp; Uploaded to Svr.", IF(AND(G1738= 0, H1738 = 1, I1738= 1, K1738= 1, M1738= 1), "5. Sheet Ready for Report", "Unclassified? Y/N Out of Order?")))))</f>
        <v>Unclassified? Y/N Out of Order?</v>
      </c>
    </row>
    <row r="1739" spans="6:19" x14ac:dyDescent="0.2">
      <c r="F1739" s="410" t="b">
        <v>0</v>
      </c>
      <c r="G1739" s="416" t="b">
        <f t="shared" ref="G1739:G1802" si="143">NOT(H1739)</f>
        <v>1</v>
      </c>
      <c r="H1739" s="410" t="b">
        <v>0</v>
      </c>
      <c r="I1739" s="410" t="b">
        <v>0</v>
      </c>
      <c r="K1739" s="410" t="b">
        <v>0</v>
      </c>
      <c r="L1739" s="410">
        <v>0</v>
      </c>
      <c r="M1739" s="410" t="b">
        <v>0</v>
      </c>
      <c r="N1739" s="410">
        <v>0</v>
      </c>
      <c r="O1739" s="472" t="e">
        <f t="shared" si="140"/>
        <v>#DIV/0!</v>
      </c>
      <c r="P1739" s="410">
        <f t="shared" si="139"/>
        <v>0</v>
      </c>
      <c r="Q1739" s="410" t="e">
        <f t="shared" si="141"/>
        <v>#VALUE!</v>
      </c>
      <c r="R1739" s="410">
        <v>1</v>
      </c>
      <c r="S1739" s="410" t="str">
        <f t="shared" si="142"/>
        <v>Unclassified? Y/N Out of Order?</v>
      </c>
    </row>
    <row r="1740" spans="6:19" x14ac:dyDescent="0.2">
      <c r="F1740" s="410" t="b">
        <v>0</v>
      </c>
      <c r="G1740" s="416" t="b">
        <f t="shared" si="143"/>
        <v>1</v>
      </c>
      <c r="H1740" s="410" t="b">
        <v>0</v>
      </c>
      <c r="I1740" s="410" t="b">
        <v>0</v>
      </c>
      <c r="K1740" s="410" t="b">
        <v>0</v>
      </c>
      <c r="L1740" s="410">
        <v>0</v>
      </c>
      <c r="M1740" s="410" t="b">
        <v>0</v>
      </c>
      <c r="N1740" s="410">
        <v>0</v>
      </c>
      <c r="O1740" s="472" t="e">
        <f t="shared" si="140"/>
        <v>#DIV/0!</v>
      </c>
      <c r="P1740" s="410">
        <f t="shared" si="139"/>
        <v>0</v>
      </c>
      <c r="Q1740" s="410" t="e">
        <f t="shared" si="141"/>
        <v>#VALUE!</v>
      </c>
      <c r="R1740" s="410">
        <v>1</v>
      </c>
      <c r="S1740" s="410" t="str">
        <f t="shared" si="142"/>
        <v>Unclassified? Y/N Out of Order?</v>
      </c>
    </row>
    <row r="1741" spans="6:19" x14ac:dyDescent="0.2">
      <c r="F1741" s="410" t="b">
        <v>0</v>
      </c>
      <c r="G1741" s="416" t="b">
        <f t="shared" si="143"/>
        <v>1</v>
      </c>
      <c r="H1741" s="410" t="b">
        <v>0</v>
      </c>
      <c r="I1741" s="410" t="b">
        <v>0</v>
      </c>
      <c r="K1741" s="410" t="b">
        <v>0</v>
      </c>
      <c r="L1741" s="410">
        <v>0</v>
      </c>
      <c r="M1741" s="410" t="b">
        <v>0</v>
      </c>
      <c r="N1741" s="410">
        <v>0</v>
      </c>
      <c r="O1741" s="472" t="e">
        <f t="shared" si="140"/>
        <v>#DIV/0!</v>
      </c>
      <c r="P1741" s="410">
        <f t="shared" ref="P1741:P1804" si="144">SUM(J1741, L1741, N1741)</f>
        <v>0</v>
      </c>
      <c r="Q1741" s="410" t="e">
        <f t="shared" si="141"/>
        <v>#VALUE!</v>
      </c>
      <c r="R1741" s="410">
        <v>1</v>
      </c>
      <c r="S1741" s="410" t="str">
        <f t="shared" si="142"/>
        <v>Unclassified? Y/N Out of Order?</v>
      </c>
    </row>
    <row r="1742" spans="6:19" x14ac:dyDescent="0.2">
      <c r="F1742" s="410" t="b">
        <v>0</v>
      </c>
      <c r="G1742" s="416" t="b">
        <f t="shared" si="143"/>
        <v>1</v>
      </c>
      <c r="H1742" s="410" t="b">
        <v>0</v>
      </c>
      <c r="I1742" s="410" t="b">
        <v>0</v>
      </c>
      <c r="K1742" s="410" t="b">
        <v>0</v>
      </c>
      <c r="L1742" s="410">
        <v>0</v>
      </c>
      <c r="M1742" s="410" t="b">
        <v>0</v>
      </c>
      <c r="N1742" s="410">
        <v>0</v>
      </c>
      <c r="O1742" s="472" t="e">
        <f t="shared" si="140"/>
        <v>#DIV/0!</v>
      </c>
      <c r="P1742" s="410">
        <f t="shared" si="144"/>
        <v>0</v>
      </c>
      <c r="Q1742" s="410" t="e">
        <f t="shared" si="141"/>
        <v>#VALUE!</v>
      </c>
      <c r="R1742" s="410">
        <v>1</v>
      </c>
      <c r="S1742" s="410" t="str">
        <f t="shared" si="142"/>
        <v>Unclassified? Y/N Out of Order?</v>
      </c>
    </row>
    <row r="1743" spans="6:19" x14ac:dyDescent="0.2">
      <c r="F1743" s="410" t="b">
        <v>0</v>
      </c>
      <c r="G1743" s="416" t="b">
        <f t="shared" si="143"/>
        <v>1</v>
      </c>
      <c r="H1743" s="410" t="b">
        <v>0</v>
      </c>
      <c r="I1743" s="410" t="b">
        <v>0</v>
      </c>
      <c r="K1743" s="410" t="b">
        <v>0</v>
      </c>
      <c r="L1743" s="410">
        <v>0</v>
      </c>
      <c r="M1743" s="410" t="b">
        <v>0</v>
      </c>
      <c r="N1743" s="410">
        <v>0</v>
      </c>
      <c r="O1743" s="472" t="e">
        <f t="shared" si="140"/>
        <v>#DIV/0!</v>
      </c>
      <c r="P1743" s="410">
        <f t="shared" si="144"/>
        <v>0</v>
      </c>
      <c r="Q1743" s="410" t="e">
        <f t="shared" si="141"/>
        <v>#VALUE!</v>
      </c>
      <c r="R1743" s="410">
        <v>1</v>
      </c>
      <c r="S1743" s="410" t="str">
        <f t="shared" si="142"/>
        <v>Unclassified? Y/N Out of Order?</v>
      </c>
    </row>
    <row r="1744" spans="6:19" x14ac:dyDescent="0.2">
      <c r="F1744" s="410" t="b">
        <v>0</v>
      </c>
      <c r="G1744" s="416" t="b">
        <f t="shared" si="143"/>
        <v>1</v>
      </c>
      <c r="H1744" s="410" t="b">
        <v>0</v>
      </c>
      <c r="I1744" s="410" t="b">
        <v>0</v>
      </c>
      <c r="K1744" s="410" t="b">
        <v>0</v>
      </c>
      <c r="L1744" s="410">
        <v>0</v>
      </c>
      <c r="M1744" s="410" t="b">
        <v>0</v>
      </c>
      <c r="N1744" s="410">
        <v>0</v>
      </c>
      <c r="O1744" s="472" t="e">
        <f t="shared" si="140"/>
        <v>#DIV/0!</v>
      </c>
      <c r="P1744" s="410">
        <f t="shared" si="144"/>
        <v>0</v>
      </c>
      <c r="Q1744" s="410" t="e">
        <f t="shared" si="141"/>
        <v>#VALUE!</v>
      </c>
      <c r="R1744" s="410">
        <v>1</v>
      </c>
      <c r="S1744" s="410" t="str">
        <f t="shared" si="142"/>
        <v>Unclassified? Y/N Out of Order?</v>
      </c>
    </row>
    <row r="1745" spans="6:19" x14ac:dyDescent="0.2">
      <c r="F1745" s="410" t="b">
        <v>0</v>
      </c>
      <c r="G1745" s="416" t="b">
        <f t="shared" si="143"/>
        <v>1</v>
      </c>
      <c r="H1745" s="410" t="b">
        <v>0</v>
      </c>
      <c r="I1745" s="410" t="b">
        <v>0</v>
      </c>
      <c r="K1745" s="410" t="b">
        <v>0</v>
      </c>
      <c r="L1745" s="410">
        <v>0</v>
      </c>
      <c r="M1745" s="410" t="b">
        <v>0</v>
      </c>
      <c r="N1745" s="410">
        <v>0</v>
      </c>
      <c r="O1745" s="472" t="e">
        <f t="shared" si="140"/>
        <v>#DIV/0!</v>
      </c>
      <c r="P1745" s="410">
        <f t="shared" si="144"/>
        <v>0</v>
      </c>
      <c r="Q1745" s="410" t="e">
        <f t="shared" si="141"/>
        <v>#VALUE!</v>
      </c>
      <c r="R1745" s="410">
        <v>1</v>
      </c>
      <c r="S1745" s="410" t="str">
        <f t="shared" si="142"/>
        <v>Unclassified? Y/N Out of Order?</v>
      </c>
    </row>
    <row r="1746" spans="6:19" x14ac:dyDescent="0.2">
      <c r="F1746" s="410" t="b">
        <v>0</v>
      </c>
      <c r="G1746" s="416" t="b">
        <f t="shared" si="143"/>
        <v>1</v>
      </c>
      <c r="H1746" s="410" t="b">
        <v>0</v>
      </c>
      <c r="I1746" s="410" t="b">
        <v>0</v>
      </c>
      <c r="K1746" s="410" t="b">
        <v>0</v>
      </c>
      <c r="L1746" s="410">
        <v>0</v>
      </c>
      <c r="M1746" s="410" t="b">
        <v>0</v>
      </c>
      <c r="N1746" s="410">
        <v>0</v>
      </c>
      <c r="O1746" s="472" t="e">
        <f t="shared" si="140"/>
        <v>#DIV/0!</v>
      </c>
      <c r="P1746" s="410">
        <f t="shared" si="144"/>
        <v>0</v>
      </c>
      <c r="Q1746" s="410" t="e">
        <f t="shared" si="141"/>
        <v>#VALUE!</v>
      </c>
      <c r="R1746" s="410">
        <v>1</v>
      </c>
      <c r="S1746" s="410" t="str">
        <f t="shared" si="142"/>
        <v>Unclassified? Y/N Out of Order?</v>
      </c>
    </row>
    <row r="1747" spans="6:19" x14ac:dyDescent="0.2">
      <c r="F1747" s="410" t="b">
        <v>0</v>
      </c>
      <c r="G1747" s="416" t="b">
        <f t="shared" si="143"/>
        <v>1</v>
      </c>
      <c r="H1747" s="410" t="b">
        <v>0</v>
      </c>
      <c r="I1747" s="410" t="b">
        <v>0</v>
      </c>
      <c r="K1747" s="410" t="b">
        <v>0</v>
      </c>
      <c r="L1747" s="410">
        <v>0</v>
      </c>
      <c r="M1747" s="410" t="b">
        <v>0</v>
      </c>
      <c r="N1747" s="410">
        <v>0</v>
      </c>
      <c r="O1747" s="472" t="e">
        <f t="shared" si="140"/>
        <v>#DIV/0!</v>
      </c>
      <c r="P1747" s="410">
        <f t="shared" si="144"/>
        <v>0</v>
      </c>
      <c r="Q1747" s="410" t="e">
        <f t="shared" si="141"/>
        <v>#VALUE!</v>
      </c>
      <c r="R1747" s="410">
        <v>1</v>
      </c>
      <c r="S1747" s="410" t="str">
        <f t="shared" si="142"/>
        <v>Unclassified? Y/N Out of Order?</v>
      </c>
    </row>
    <row r="1748" spans="6:19" x14ac:dyDescent="0.2">
      <c r="F1748" s="410" t="b">
        <v>0</v>
      </c>
      <c r="G1748" s="416" t="b">
        <f t="shared" si="143"/>
        <v>1</v>
      </c>
      <c r="H1748" s="410" t="b">
        <v>0</v>
      </c>
      <c r="I1748" s="410" t="b">
        <v>0</v>
      </c>
      <c r="K1748" s="410" t="b">
        <v>0</v>
      </c>
      <c r="L1748" s="410">
        <v>0</v>
      </c>
      <c r="M1748" s="410" t="b">
        <v>0</v>
      </c>
      <c r="N1748" s="410">
        <v>0</v>
      </c>
      <c r="O1748" s="472" t="e">
        <f t="shared" si="140"/>
        <v>#DIV/0!</v>
      </c>
      <c r="P1748" s="410">
        <f t="shared" si="144"/>
        <v>0</v>
      </c>
      <c r="Q1748" s="410" t="e">
        <f t="shared" si="141"/>
        <v>#VALUE!</v>
      </c>
      <c r="R1748" s="410">
        <v>1</v>
      </c>
      <c r="S1748" s="410" t="str">
        <f t="shared" si="142"/>
        <v>Unclassified? Y/N Out of Order?</v>
      </c>
    </row>
    <row r="1749" spans="6:19" x14ac:dyDescent="0.2">
      <c r="F1749" s="410" t="b">
        <v>0</v>
      </c>
      <c r="G1749" s="416" t="b">
        <f t="shared" si="143"/>
        <v>1</v>
      </c>
      <c r="H1749" s="410" t="b">
        <v>0</v>
      </c>
      <c r="I1749" s="410" t="b">
        <v>0</v>
      </c>
      <c r="K1749" s="410" t="b">
        <v>0</v>
      </c>
      <c r="L1749" s="410">
        <v>0</v>
      </c>
      <c r="M1749" s="410" t="b">
        <v>0</v>
      </c>
      <c r="N1749" s="410">
        <v>0</v>
      </c>
      <c r="O1749" s="472" t="e">
        <f t="shared" si="140"/>
        <v>#DIV/0!</v>
      </c>
      <c r="P1749" s="410">
        <f t="shared" si="144"/>
        <v>0</v>
      </c>
      <c r="Q1749" s="410" t="e">
        <f t="shared" si="141"/>
        <v>#VALUE!</v>
      </c>
      <c r="R1749" s="410">
        <v>1</v>
      </c>
      <c r="S1749" s="410" t="str">
        <f t="shared" si="142"/>
        <v>Unclassified? Y/N Out of Order?</v>
      </c>
    </row>
    <row r="1750" spans="6:19" x14ac:dyDescent="0.2">
      <c r="F1750" s="410" t="b">
        <v>0</v>
      </c>
      <c r="G1750" s="416" t="b">
        <f t="shared" si="143"/>
        <v>1</v>
      </c>
      <c r="H1750" s="410" t="b">
        <v>0</v>
      </c>
      <c r="I1750" s="410" t="b">
        <v>0</v>
      </c>
      <c r="K1750" s="410" t="b">
        <v>0</v>
      </c>
      <c r="L1750" s="410">
        <v>0</v>
      </c>
      <c r="M1750" s="410" t="b">
        <v>0</v>
      </c>
      <c r="N1750" s="410">
        <v>0</v>
      </c>
      <c r="O1750" s="472" t="e">
        <f t="shared" si="140"/>
        <v>#DIV/0!</v>
      </c>
      <c r="P1750" s="410">
        <f t="shared" si="144"/>
        <v>0</v>
      </c>
      <c r="Q1750" s="410" t="e">
        <f t="shared" si="141"/>
        <v>#VALUE!</v>
      </c>
      <c r="R1750" s="410">
        <v>1</v>
      </c>
      <c r="S1750" s="410" t="str">
        <f t="shared" si="142"/>
        <v>Unclassified? Y/N Out of Order?</v>
      </c>
    </row>
    <row r="1751" spans="6:19" x14ac:dyDescent="0.2">
      <c r="F1751" s="410" t="b">
        <v>0</v>
      </c>
      <c r="G1751" s="416" t="b">
        <f t="shared" si="143"/>
        <v>1</v>
      </c>
      <c r="H1751" s="410" t="b">
        <v>0</v>
      </c>
      <c r="I1751" s="410" t="b">
        <v>0</v>
      </c>
      <c r="K1751" s="410" t="b">
        <v>0</v>
      </c>
      <c r="L1751" s="410">
        <v>0</v>
      </c>
      <c r="M1751" s="410" t="b">
        <v>0</v>
      </c>
      <c r="N1751" s="410">
        <v>0</v>
      </c>
      <c r="O1751" s="472" t="e">
        <f t="shared" si="140"/>
        <v>#DIV/0!</v>
      </c>
      <c r="P1751" s="410">
        <f t="shared" si="144"/>
        <v>0</v>
      </c>
      <c r="Q1751" s="410" t="e">
        <f t="shared" si="141"/>
        <v>#VALUE!</v>
      </c>
      <c r="R1751" s="410">
        <v>1</v>
      </c>
      <c r="S1751" s="410" t="str">
        <f t="shared" si="142"/>
        <v>Unclassified? Y/N Out of Order?</v>
      </c>
    </row>
    <row r="1752" spans="6:19" x14ac:dyDescent="0.2">
      <c r="F1752" s="410" t="b">
        <v>0</v>
      </c>
      <c r="G1752" s="416" t="b">
        <f t="shared" si="143"/>
        <v>1</v>
      </c>
      <c r="H1752" s="410" t="b">
        <v>0</v>
      </c>
      <c r="I1752" s="410" t="b">
        <v>0</v>
      </c>
      <c r="K1752" s="410" t="b">
        <v>0</v>
      </c>
      <c r="L1752" s="410">
        <v>0</v>
      </c>
      <c r="M1752" s="410" t="b">
        <v>0</v>
      </c>
      <c r="N1752" s="410">
        <v>0</v>
      </c>
      <c r="O1752" s="472" t="e">
        <f t="shared" si="140"/>
        <v>#DIV/0!</v>
      </c>
      <c r="P1752" s="410">
        <f t="shared" si="144"/>
        <v>0</v>
      </c>
      <c r="Q1752" s="410" t="e">
        <f t="shared" si="141"/>
        <v>#VALUE!</v>
      </c>
      <c r="R1752" s="410">
        <v>1</v>
      </c>
      <c r="S1752" s="410" t="str">
        <f t="shared" si="142"/>
        <v>Unclassified? Y/N Out of Order?</v>
      </c>
    </row>
    <row r="1753" spans="6:19" x14ac:dyDescent="0.2">
      <c r="F1753" s="410" t="b">
        <v>0</v>
      </c>
      <c r="G1753" s="416" t="b">
        <f t="shared" si="143"/>
        <v>1</v>
      </c>
      <c r="H1753" s="410" t="b">
        <v>0</v>
      </c>
      <c r="I1753" s="410" t="b">
        <v>0</v>
      </c>
      <c r="K1753" s="410" t="b">
        <v>0</v>
      </c>
      <c r="L1753" s="410">
        <v>0</v>
      </c>
      <c r="M1753" s="410" t="b">
        <v>0</v>
      </c>
      <c r="N1753" s="410">
        <v>0</v>
      </c>
      <c r="O1753" s="472" t="e">
        <f t="shared" si="140"/>
        <v>#DIV/0!</v>
      </c>
      <c r="P1753" s="410">
        <f t="shared" si="144"/>
        <v>0</v>
      </c>
      <c r="Q1753" s="410" t="e">
        <f t="shared" si="141"/>
        <v>#VALUE!</v>
      </c>
      <c r="R1753" s="410">
        <v>1</v>
      </c>
      <c r="S1753" s="410" t="str">
        <f t="shared" si="142"/>
        <v>Unclassified? Y/N Out of Order?</v>
      </c>
    </row>
    <row r="1754" spans="6:19" x14ac:dyDescent="0.2">
      <c r="F1754" s="410" t="b">
        <v>0</v>
      </c>
      <c r="G1754" s="416" t="b">
        <f t="shared" si="143"/>
        <v>1</v>
      </c>
      <c r="H1754" s="410" t="b">
        <v>0</v>
      </c>
      <c r="I1754" s="410" t="b">
        <v>0</v>
      </c>
      <c r="K1754" s="410" t="b">
        <v>0</v>
      </c>
      <c r="L1754" s="410">
        <v>0</v>
      </c>
      <c r="M1754" s="410" t="b">
        <v>0</v>
      </c>
      <c r="N1754" s="410">
        <v>0</v>
      </c>
      <c r="O1754" s="472" t="e">
        <f t="shared" si="140"/>
        <v>#DIV/0!</v>
      </c>
      <c r="P1754" s="410">
        <f t="shared" si="144"/>
        <v>0</v>
      </c>
      <c r="Q1754" s="410" t="e">
        <f t="shared" si="141"/>
        <v>#VALUE!</v>
      </c>
      <c r="R1754" s="410">
        <v>1</v>
      </c>
      <c r="S1754" s="410" t="str">
        <f t="shared" si="142"/>
        <v>Unclassified? Y/N Out of Order?</v>
      </c>
    </row>
    <row r="1755" spans="6:19" x14ac:dyDescent="0.2">
      <c r="F1755" s="410" t="b">
        <v>0</v>
      </c>
      <c r="G1755" s="416" t="b">
        <f t="shared" si="143"/>
        <v>1</v>
      </c>
      <c r="H1755" s="410" t="b">
        <v>0</v>
      </c>
      <c r="I1755" s="410" t="b">
        <v>0</v>
      </c>
      <c r="K1755" s="410" t="b">
        <v>0</v>
      </c>
      <c r="L1755" s="410">
        <v>0</v>
      </c>
      <c r="M1755" s="410" t="b">
        <v>0</v>
      </c>
      <c r="N1755" s="410">
        <v>0</v>
      </c>
      <c r="O1755" s="472" t="e">
        <f t="shared" si="140"/>
        <v>#DIV/0!</v>
      </c>
      <c r="P1755" s="410">
        <f t="shared" si="144"/>
        <v>0</v>
      </c>
      <c r="Q1755" s="410" t="e">
        <f t="shared" si="141"/>
        <v>#VALUE!</v>
      </c>
      <c r="R1755" s="410">
        <v>1</v>
      </c>
      <c r="S1755" s="410" t="str">
        <f t="shared" si="142"/>
        <v>Unclassified? Y/N Out of Order?</v>
      </c>
    </row>
    <row r="1756" spans="6:19" x14ac:dyDescent="0.2">
      <c r="F1756" s="410" t="b">
        <v>0</v>
      </c>
      <c r="G1756" s="416" t="b">
        <f t="shared" si="143"/>
        <v>1</v>
      </c>
      <c r="H1756" s="410" t="b">
        <v>0</v>
      </c>
      <c r="I1756" s="410" t="b">
        <v>0</v>
      </c>
      <c r="K1756" s="410" t="b">
        <v>0</v>
      </c>
      <c r="L1756" s="410">
        <v>0</v>
      </c>
      <c r="M1756" s="410" t="b">
        <v>0</v>
      </c>
      <c r="N1756" s="410">
        <v>0</v>
      </c>
      <c r="O1756" s="472" t="e">
        <f t="shared" si="140"/>
        <v>#DIV/0!</v>
      </c>
      <c r="P1756" s="410">
        <f t="shared" si="144"/>
        <v>0</v>
      </c>
      <c r="Q1756" s="410" t="e">
        <f t="shared" si="141"/>
        <v>#VALUE!</v>
      </c>
      <c r="R1756" s="410">
        <v>1</v>
      </c>
      <c r="S1756" s="410" t="str">
        <f t="shared" si="142"/>
        <v>Unclassified? Y/N Out of Order?</v>
      </c>
    </row>
    <row r="1757" spans="6:19" x14ac:dyDescent="0.2">
      <c r="F1757" s="410" t="b">
        <v>0</v>
      </c>
      <c r="G1757" s="416" t="b">
        <f t="shared" si="143"/>
        <v>1</v>
      </c>
      <c r="H1757" s="410" t="b">
        <v>0</v>
      </c>
      <c r="I1757" s="410" t="b">
        <v>0</v>
      </c>
      <c r="K1757" s="410" t="b">
        <v>0</v>
      </c>
      <c r="L1757" s="410">
        <v>0</v>
      </c>
      <c r="M1757" s="410" t="b">
        <v>0</v>
      </c>
      <c r="N1757" s="410">
        <v>0</v>
      </c>
      <c r="O1757" s="472" t="e">
        <f t="shared" si="140"/>
        <v>#DIV/0!</v>
      </c>
      <c r="P1757" s="410">
        <f t="shared" si="144"/>
        <v>0</v>
      </c>
      <c r="Q1757" s="410" t="e">
        <f t="shared" si="141"/>
        <v>#VALUE!</v>
      </c>
      <c r="R1757" s="410">
        <v>1</v>
      </c>
      <c r="S1757" s="410" t="str">
        <f t="shared" si="142"/>
        <v>Unclassified? Y/N Out of Order?</v>
      </c>
    </row>
    <row r="1758" spans="6:19" x14ac:dyDescent="0.2">
      <c r="F1758" s="410" t="b">
        <v>0</v>
      </c>
      <c r="G1758" s="416" t="b">
        <f t="shared" si="143"/>
        <v>1</v>
      </c>
      <c r="H1758" s="410" t="b">
        <v>0</v>
      </c>
      <c r="I1758" s="410" t="b">
        <v>0</v>
      </c>
      <c r="K1758" s="410" t="b">
        <v>0</v>
      </c>
      <c r="L1758" s="410">
        <v>0</v>
      </c>
      <c r="M1758" s="410" t="b">
        <v>0</v>
      </c>
      <c r="N1758" s="410">
        <v>0</v>
      </c>
      <c r="O1758" s="472" t="e">
        <f t="shared" si="140"/>
        <v>#DIV/0!</v>
      </c>
      <c r="P1758" s="410">
        <f t="shared" si="144"/>
        <v>0</v>
      </c>
      <c r="Q1758" s="410" t="e">
        <f t="shared" si="141"/>
        <v>#VALUE!</v>
      </c>
      <c r="R1758" s="410">
        <v>1</v>
      </c>
      <c r="S1758" s="410" t="str">
        <f t="shared" si="142"/>
        <v>Unclassified? Y/N Out of Order?</v>
      </c>
    </row>
    <row r="1759" spans="6:19" x14ac:dyDescent="0.2">
      <c r="F1759" s="410" t="b">
        <v>0</v>
      </c>
      <c r="G1759" s="416" t="b">
        <f t="shared" si="143"/>
        <v>1</v>
      </c>
      <c r="H1759" s="410" t="b">
        <v>0</v>
      </c>
      <c r="I1759" s="410" t="b">
        <v>0</v>
      </c>
      <c r="K1759" s="410" t="b">
        <v>0</v>
      </c>
      <c r="L1759" s="410">
        <v>0</v>
      </c>
      <c r="M1759" s="410" t="b">
        <v>0</v>
      </c>
      <c r="N1759" s="410">
        <v>0</v>
      </c>
      <c r="O1759" s="472" t="e">
        <f t="shared" si="140"/>
        <v>#DIV/0!</v>
      </c>
      <c r="P1759" s="410">
        <f t="shared" si="144"/>
        <v>0</v>
      </c>
      <c r="Q1759" s="410" t="e">
        <f t="shared" si="141"/>
        <v>#VALUE!</v>
      </c>
      <c r="R1759" s="410">
        <v>1</v>
      </c>
      <c r="S1759" s="410" t="str">
        <f t="shared" si="142"/>
        <v>Unclassified? Y/N Out of Order?</v>
      </c>
    </row>
    <row r="1760" spans="6:19" x14ac:dyDescent="0.2">
      <c r="F1760" s="410" t="b">
        <v>0</v>
      </c>
      <c r="G1760" s="416" t="b">
        <f t="shared" si="143"/>
        <v>1</v>
      </c>
      <c r="H1760" s="410" t="b">
        <v>0</v>
      </c>
      <c r="I1760" s="410" t="b">
        <v>0</v>
      </c>
      <c r="K1760" s="410" t="b">
        <v>0</v>
      </c>
      <c r="L1760" s="410">
        <v>0</v>
      </c>
      <c r="M1760" s="410" t="b">
        <v>0</v>
      </c>
      <c r="N1760" s="410">
        <v>0</v>
      </c>
      <c r="O1760" s="472" t="e">
        <f t="shared" si="140"/>
        <v>#DIV/0!</v>
      </c>
      <c r="P1760" s="410">
        <f t="shared" si="144"/>
        <v>0</v>
      </c>
      <c r="Q1760" s="410" t="e">
        <f t="shared" si="141"/>
        <v>#VALUE!</v>
      </c>
      <c r="R1760" s="410">
        <v>1</v>
      </c>
      <c r="S1760" s="410" t="str">
        <f t="shared" si="142"/>
        <v>Unclassified? Y/N Out of Order?</v>
      </c>
    </row>
    <row r="1761" spans="6:19" x14ac:dyDescent="0.2">
      <c r="F1761" s="410" t="b">
        <v>0</v>
      </c>
      <c r="G1761" s="416" t="b">
        <f t="shared" si="143"/>
        <v>1</v>
      </c>
      <c r="H1761" s="410" t="b">
        <v>0</v>
      </c>
      <c r="I1761" s="410" t="b">
        <v>0</v>
      </c>
      <c r="K1761" s="410" t="b">
        <v>0</v>
      </c>
      <c r="L1761" s="410">
        <v>0</v>
      </c>
      <c r="M1761" s="410" t="b">
        <v>0</v>
      </c>
      <c r="N1761" s="410">
        <v>0</v>
      </c>
      <c r="O1761" s="472" t="e">
        <f t="shared" si="140"/>
        <v>#DIV/0!</v>
      </c>
      <c r="P1761" s="410">
        <f t="shared" si="144"/>
        <v>0</v>
      </c>
      <c r="Q1761" s="410" t="e">
        <f t="shared" si="141"/>
        <v>#VALUE!</v>
      </c>
      <c r="R1761" s="410">
        <v>1</v>
      </c>
      <c r="S1761" s="410" t="str">
        <f t="shared" si="142"/>
        <v>Unclassified? Y/N Out of Order?</v>
      </c>
    </row>
    <row r="1762" spans="6:19" x14ac:dyDescent="0.2">
      <c r="F1762" s="410" t="b">
        <v>0</v>
      </c>
      <c r="G1762" s="416" t="b">
        <f t="shared" si="143"/>
        <v>1</v>
      </c>
      <c r="H1762" s="410" t="b">
        <v>0</v>
      </c>
      <c r="I1762" s="410" t="b">
        <v>0</v>
      </c>
      <c r="K1762" s="410" t="b">
        <v>0</v>
      </c>
      <c r="L1762" s="410">
        <v>0</v>
      </c>
      <c r="M1762" s="410" t="b">
        <v>0</v>
      </c>
      <c r="N1762" s="410">
        <v>0</v>
      </c>
      <c r="O1762" s="472" t="e">
        <f t="shared" si="140"/>
        <v>#DIV/0!</v>
      </c>
      <c r="P1762" s="410">
        <f t="shared" si="144"/>
        <v>0</v>
      </c>
      <c r="Q1762" s="410" t="e">
        <f t="shared" si="141"/>
        <v>#VALUE!</v>
      </c>
      <c r="R1762" s="410">
        <v>1</v>
      </c>
      <c r="S1762" s="410" t="str">
        <f t="shared" si="142"/>
        <v>Unclassified? Y/N Out of Order?</v>
      </c>
    </row>
    <row r="1763" spans="6:19" x14ac:dyDescent="0.2">
      <c r="F1763" s="410" t="b">
        <v>0</v>
      </c>
      <c r="G1763" s="416" t="b">
        <f t="shared" si="143"/>
        <v>1</v>
      </c>
      <c r="H1763" s="410" t="b">
        <v>0</v>
      </c>
      <c r="I1763" s="410" t="b">
        <v>0</v>
      </c>
      <c r="K1763" s="410" t="b">
        <v>0</v>
      </c>
      <c r="L1763" s="410">
        <v>0</v>
      </c>
      <c r="M1763" s="410" t="b">
        <v>0</v>
      </c>
      <c r="N1763" s="410">
        <v>0</v>
      </c>
      <c r="O1763" s="472" t="e">
        <f t="shared" si="140"/>
        <v>#DIV/0!</v>
      </c>
      <c r="P1763" s="410">
        <f t="shared" si="144"/>
        <v>0</v>
      </c>
      <c r="Q1763" s="410" t="e">
        <f t="shared" si="141"/>
        <v>#VALUE!</v>
      </c>
      <c r="R1763" s="410">
        <v>1</v>
      </c>
      <c r="S1763" s="410" t="str">
        <f t="shared" si="142"/>
        <v>Unclassified? Y/N Out of Order?</v>
      </c>
    </row>
    <row r="1764" spans="6:19" x14ac:dyDescent="0.2">
      <c r="F1764" s="410" t="b">
        <v>0</v>
      </c>
      <c r="G1764" s="416" t="b">
        <f t="shared" si="143"/>
        <v>1</v>
      </c>
      <c r="H1764" s="410" t="b">
        <v>0</v>
      </c>
      <c r="I1764" s="410" t="b">
        <v>0</v>
      </c>
      <c r="K1764" s="410" t="b">
        <v>0</v>
      </c>
      <c r="L1764" s="410">
        <v>0</v>
      </c>
      <c r="M1764" s="410" t="b">
        <v>0</v>
      </c>
      <c r="N1764" s="410">
        <v>0</v>
      </c>
      <c r="O1764" s="472" t="e">
        <f t="shared" si="140"/>
        <v>#DIV/0!</v>
      </c>
      <c r="P1764" s="410">
        <f t="shared" si="144"/>
        <v>0</v>
      </c>
      <c r="Q1764" s="410" t="e">
        <f t="shared" si="141"/>
        <v>#VALUE!</v>
      </c>
      <c r="R1764" s="410">
        <v>1</v>
      </c>
      <c r="S1764" s="410" t="str">
        <f t="shared" si="142"/>
        <v>Unclassified? Y/N Out of Order?</v>
      </c>
    </row>
    <row r="1765" spans="6:19" x14ac:dyDescent="0.2">
      <c r="F1765" s="410" t="b">
        <v>0</v>
      </c>
      <c r="G1765" s="416" t="b">
        <f t="shared" si="143"/>
        <v>1</v>
      </c>
      <c r="H1765" s="410" t="b">
        <v>0</v>
      </c>
      <c r="I1765" s="410" t="b">
        <v>0</v>
      </c>
      <c r="K1765" s="410" t="b">
        <v>0</v>
      </c>
      <c r="L1765" s="410">
        <v>0</v>
      </c>
      <c r="M1765" s="410" t="b">
        <v>0</v>
      </c>
      <c r="N1765" s="410">
        <v>0</v>
      </c>
      <c r="O1765" s="472" t="e">
        <f t="shared" si="140"/>
        <v>#DIV/0!</v>
      </c>
      <c r="P1765" s="410">
        <f t="shared" si="144"/>
        <v>0</v>
      </c>
      <c r="Q1765" s="410" t="e">
        <f t="shared" si="141"/>
        <v>#VALUE!</v>
      </c>
      <c r="R1765" s="410">
        <v>1</v>
      </c>
      <c r="S1765" s="410" t="str">
        <f t="shared" si="142"/>
        <v>Unclassified? Y/N Out of Order?</v>
      </c>
    </row>
    <row r="1766" spans="6:19" x14ac:dyDescent="0.2">
      <c r="F1766" s="410" t="b">
        <v>0</v>
      </c>
      <c r="G1766" s="416" t="b">
        <f t="shared" si="143"/>
        <v>1</v>
      </c>
      <c r="H1766" s="410" t="b">
        <v>0</v>
      </c>
      <c r="I1766" s="410" t="b">
        <v>0</v>
      </c>
      <c r="K1766" s="410" t="b">
        <v>0</v>
      </c>
      <c r="L1766" s="410">
        <v>0</v>
      </c>
      <c r="M1766" s="410" t="b">
        <v>0</v>
      </c>
      <c r="N1766" s="410">
        <v>0</v>
      </c>
      <c r="O1766" s="472" t="e">
        <f t="shared" si="140"/>
        <v>#DIV/0!</v>
      </c>
      <c r="P1766" s="410">
        <f t="shared" si="144"/>
        <v>0</v>
      </c>
      <c r="Q1766" s="410" t="e">
        <f t="shared" si="141"/>
        <v>#VALUE!</v>
      </c>
      <c r="R1766" s="410">
        <v>1</v>
      </c>
      <c r="S1766" s="410" t="str">
        <f t="shared" si="142"/>
        <v>Unclassified? Y/N Out of Order?</v>
      </c>
    </row>
    <row r="1767" spans="6:19" x14ac:dyDescent="0.2">
      <c r="F1767" s="410" t="b">
        <v>0</v>
      </c>
      <c r="G1767" s="416" t="b">
        <f t="shared" si="143"/>
        <v>1</v>
      </c>
      <c r="H1767" s="410" t="b">
        <v>0</v>
      </c>
      <c r="I1767" s="410" t="b">
        <v>0</v>
      </c>
      <c r="K1767" s="410" t="b">
        <v>0</v>
      </c>
      <c r="L1767" s="410">
        <v>0</v>
      </c>
      <c r="M1767" s="410" t="b">
        <v>0</v>
      </c>
      <c r="N1767" s="410">
        <v>0</v>
      </c>
      <c r="O1767" s="472" t="e">
        <f t="shared" si="140"/>
        <v>#DIV/0!</v>
      </c>
      <c r="P1767" s="410">
        <f t="shared" si="144"/>
        <v>0</v>
      </c>
      <c r="Q1767" s="410" t="e">
        <f t="shared" si="141"/>
        <v>#VALUE!</v>
      </c>
      <c r="R1767" s="410">
        <v>1</v>
      </c>
      <c r="S1767" s="410" t="str">
        <f t="shared" si="142"/>
        <v>Unclassified? Y/N Out of Order?</v>
      </c>
    </row>
    <row r="1768" spans="6:19" x14ac:dyDescent="0.2">
      <c r="F1768" s="410" t="b">
        <v>0</v>
      </c>
      <c r="G1768" s="416" t="b">
        <f t="shared" si="143"/>
        <v>1</v>
      </c>
      <c r="H1768" s="410" t="b">
        <v>0</v>
      </c>
      <c r="I1768" s="410" t="b">
        <v>0</v>
      </c>
      <c r="K1768" s="410" t="b">
        <v>0</v>
      </c>
      <c r="L1768" s="410">
        <v>0</v>
      </c>
      <c r="M1768" s="410" t="b">
        <v>0</v>
      </c>
      <c r="N1768" s="410">
        <v>0</v>
      </c>
      <c r="O1768" s="472" t="e">
        <f t="shared" si="140"/>
        <v>#DIV/0!</v>
      </c>
      <c r="P1768" s="410">
        <f t="shared" si="144"/>
        <v>0</v>
      </c>
      <c r="Q1768" s="410" t="e">
        <f t="shared" si="141"/>
        <v>#VALUE!</v>
      </c>
      <c r="R1768" s="410">
        <v>1</v>
      </c>
      <c r="S1768" s="410" t="str">
        <f t="shared" si="142"/>
        <v>Unclassified? Y/N Out of Order?</v>
      </c>
    </row>
    <row r="1769" spans="6:19" x14ac:dyDescent="0.2">
      <c r="F1769" s="410" t="b">
        <v>0</v>
      </c>
      <c r="G1769" s="416" t="b">
        <f t="shared" si="143"/>
        <v>1</v>
      </c>
      <c r="H1769" s="410" t="b">
        <v>0</v>
      </c>
      <c r="I1769" s="410" t="b">
        <v>0</v>
      </c>
      <c r="K1769" s="410" t="b">
        <v>0</v>
      </c>
      <c r="L1769" s="410">
        <v>0</v>
      </c>
      <c r="M1769" s="410" t="b">
        <v>0</v>
      </c>
      <c r="N1769" s="410">
        <v>0</v>
      </c>
      <c r="O1769" s="472" t="e">
        <f t="shared" si="140"/>
        <v>#DIV/0!</v>
      </c>
      <c r="P1769" s="410">
        <f t="shared" si="144"/>
        <v>0</v>
      </c>
      <c r="Q1769" s="410" t="e">
        <f t="shared" si="141"/>
        <v>#VALUE!</v>
      </c>
      <c r="R1769" s="410">
        <v>1</v>
      </c>
      <c r="S1769" s="410" t="str">
        <f t="shared" si="142"/>
        <v>Unclassified? Y/N Out of Order?</v>
      </c>
    </row>
    <row r="1770" spans="6:19" x14ac:dyDescent="0.2">
      <c r="F1770" s="410" t="b">
        <v>0</v>
      </c>
      <c r="G1770" s="416" t="b">
        <f t="shared" si="143"/>
        <v>1</v>
      </c>
      <c r="H1770" s="410" t="b">
        <v>0</v>
      </c>
      <c r="I1770" s="410" t="b">
        <v>0</v>
      </c>
      <c r="K1770" s="410" t="b">
        <v>0</v>
      </c>
      <c r="L1770" s="410">
        <v>0</v>
      </c>
      <c r="M1770" s="410" t="b">
        <v>0</v>
      </c>
      <c r="N1770" s="410">
        <v>0</v>
      </c>
      <c r="O1770" s="472" t="e">
        <f t="shared" si="140"/>
        <v>#DIV/0!</v>
      </c>
      <c r="P1770" s="410">
        <f t="shared" si="144"/>
        <v>0</v>
      </c>
      <c r="Q1770" s="410" t="e">
        <f t="shared" si="141"/>
        <v>#VALUE!</v>
      </c>
      <c r="R1770" s="410">
        <v>1</v>
      </c>
      <c r="S1770" s="410" t="str">
        <f t="shared" si="142"/>
        <v>Unclassified? Y/N Out of Order?</v>
      </c>
    </row>
    <row r="1771" spans="6:19" x14ac:dyDescent="0.2">
      <c r="F1771" s="410" t="b">
        <v>0</v>
      </c>
      <c r="G1771" s="416" t="b">
        <f t="shared" si="143"/>
        <v>1</v>
      </c>
      <c r="H1771" s="410" t="b">
        <v>0</v>
      </c>
      <c r="I1771" s="410" t="b">
        <v>0</v>
      </c>
      <c r="K1771" s="410" t="b">
        <v>0</v>
      </c>
      <c r="L1771" s="410">
        <v>0</v>
      </c>
      <c r="M1771" s="410" t="b">
        <v>0</v>
      </c>
      <c r="N1771" s="410">
        <v>0</v>
      </c>
      <c r="O1771" s="472" t="e">
        <f t="shared" si="140"/>
        <v>#DIV/0!</v>
      </c>
      <c r="P1771" s="410">
        <f t="shared" si="144"/>
        <v>0</v>
      </c>
      <c r="Q1771" s="410" t="e">
        <f t="shared" si="141"/>
        <v>#VALUE!</v>
      </c>
      <c r="R1771" s="410">
        <v>1</v>
      </c>
      <c r="S1771" s="410" t="str">
        <f t="shared" si="142"/>
        <v>Unclassified? Y/N Out of Order?</v>
      </c>
    </row>
    <row r="1772" spans="6:19" x14ac:dyDescent="0.2">
      <c r="F1772" s="410" t="b">
        <v>0</v>
      </c>
      <c r="G1772" s="416" t="b">
        <f t="shared" si="143"/>
        <v>1</v>
      </c>
      <c r="H1772" s="410" t="b">
        <v>0</v>
      </c>
      <c r="I1772" s="410" t="b">
        <v>0</v>
      </c>
      <c r="K1772" s="410" t="b">
        <v>0</v>
      </c>
      <c r="L1772" s="410">
        <v>0</v>
      </c>
      <c r="M1772" s="410" t="b">
        <v>0</v>
      </c>
      <c r="N1772" s="410">
        <v>0</v>
      </c>
      <c r="O1772" s="472" t="e">
        <f t="shared" si="140"/>
        <v>#DIV/0!</v>
      </c>
      <c r="P1772" s="410">
        <f t="shared" si="144"/>
        <v>0</v>
      </c>
      <c r="Q1772" s="410" t="e">
        <f t="shared" si="141"/>
        <v>#VALUE!</v>
      </c>
      <c r="R1772" s="410">
        <v>1</v>
      </c>
      <c r="S1772" s="410" t="str">
        <f t="shared" si="142"/>
        <v>Unclassified? Y/N Out of Order?</v>
      </c>
    </row>
    <row r="1773" spans="6:19" x14ac:dyDescent="0.2">
      <c r="F1773" s="410" t="b">
        <v>0</v>
      </c>
      <c r="G1773" s="416" t="b">
        <f t="shared" si="143"/>
        <v>1</v>
      </c>
      <c r="H1773" s="410" t="b">
        <v>0</v>
      </c>
      <c r="I1773" s="410" t="b">
        <v>0</v>
      </c>
      <c r="K1773" s="410" t="b">
        <v>0</v>
      </c>
      <c r="L1773" s="410">
        <v>0</v>
      </c>
      <c r="M1773" s="410" t="b">
        <v>0</v>
      </c>
      <c r="N1773" s="410">
        <v>0</v>
      </c>
      <c r="O1773" s="472" t="e">
        <f t="shared" si="140"/>
        <v>#DIV/0!</v>
      </c>
      <c r="P1773" s="410">
        <f t="shared" si="144"/>
        <v>0</v>
      </c>
      <c r="Q1773" s="410" t="e">
        <f t="shared" si="141"/>
        <v>#VALUE!</v>
      </c>
      <c r="R1773" s="410">
        <v>1</v>
      </c>
      <c r="S1773" s="410" t="str">
        <f t="shared" si="142"/>
        <v>Unclassified? Y/N Out of Order?</v>
      </c>
    </row>
    <row r="1774" spans="6:19" x14ac:dyDescent="0.2">
      <c r="F1774" s="410" t="b">
        <v>0</v>
      </c>
      <c r="G1774" s="416" t="b">
        <f t="shared" si="143"/>
        <v>1</v>
      </c>
      <c r="H1774" s="410" t="b">
        <v>0</v>
      </c>
      <c r="I1774" s="410" t="b">
        <v>0</v>
      </c>
      <c r="K1774" s="410" t="b">
        <v>0</v>
      </c>
      <c r="L1774" s="410">
        <v>0</v>
      </c>
      <c r="M1774" s="410" t="b">
        <v>0</v>
      </c>
      <c r="N1774" s="410">
        <v>0</v>
      </c>
      <c r="O1774" s="472" t="e">
        <f t="shared" si="140"/>
        <v>#DIV/0!</v>
      </c>
      <c r="P1774" s="410">
        <f t="shared" si="144"/>
        <v>0</v>
      </c>
      <c r="Q1774" s="410" t="e">
        <f t="shared" si="141"/>
        <v>#VALUE!</v>
      </c>
      <c r="R1774" s="410">
        <v>1</v>
      </c>
      <c r="S1774" s="410" t="str">
        <f t="shared" si="142"/>
        <v>Unclassified? Y/N Out of Order?</v>
      </c>
    </row>
    <row r="1775" spans="6:19" x14ac:dyDescent="0.2">
      <c r="F1775" s="410" t="b">
        <v>0</v>
      </c>
      <c r="G1775" s="416" t="b">
        <f t="shared" si="143"/>
        <v>1</v>
      </c>
      <c r="H1775" s="410" t="b">
        <v>0</v>
      </c>
      <c r="I1775" s="410" t="b">
        <v>0</v>
      </c>
      <c r="K1775" s="410" t="b">
        <v>0</v>
      </c>
      <c r="L1775" s="410">
        <v>0</v>
      </c>
      <c r="M1775" s="410" t="b">
        <v>0</v>
      </c>
      <c r="N1775" s="410">
        <v>0</v>
      </c>
      <c r="O1775" s="472" t="e">
        <f t="shared" si="140"/>
        <v>#DIV/0!</v>
      </c>
      <c r="P1775" s="410">
        <f t="shared" si="144"/>
        <v>0</v>
      </c>
      <c r="Q1775" s="410" t="e">
        <f t="shared" si="141"/>
        <v>#VALUE!</v>
      </c>
      <c r="R1775" s="410">
        <v>1</v>
      </c>
      <c r="S1775" s="410" t="str">
        <f t="shared" si="142"/>
        <v>Unclassified? Y/N Out of Order?</v>
      </c>
    </row>
    <row r="1776" spans="6:19" x14ac:dyDescent="0.2">
      <c r="F1776" s="410" t="b">
        <v>0</v>
      </c>
      <c r="G1776" s="416" t="b">
        <f t="shared" si="143"/>
        <v>1</v>
      </c>
      <c r="H1776" s="410" t="b">
        <v>0</v>
      </c>
      <c r="I1776" s="410" t="b">
        <v>0</v>
      </c>
      <c r="K1776" s="410" t="b">
        <v>0</v>
      </c>
      <c r="L1776" s="410">
        <v>0</v>
      </c>
      <c r="M1776" s="410" t="b">
        <v>0</v>
      </c>
      <c r="N1776" s="410">
        <v>0</v>
      </c>
      <c r="O1776" s="472" t="e">
        <f t="shared" si="140"/>
        <v>#DIV/0!</v>
      </c>
      <c r="P1776" s="410">
        <f t="shared" si="144"/>
        <v>0</v>
      </c>
      <c r="Q1776" s="410" t="e">
        <f t="shared" si="141"/>
        <v>#VALUE!</v>
      </c>
      <c r="R1776" s="410">
        <v>1</v>
      </c>
      <c r="S1776" s="410" t="str">
        <f t="shared" si="142"/>
        <v>Unclassified? Y/N Out of Order?</v>
      </c>
    </row>
    <row r="1777" spans="6:19" x14ac:dyDescent="0.2">
      <c r="F1777" s="410" t="b">
        <v>0</v>
      </c>
      <c r="G1777" s="416" t="b">
        <f t="shared" si="143"/>
        <v>1</v>
      </c>
      <c r="H1777" s="410" t="b">
        <v>0</v>
      </c>
      <c r="I1777" s="410" t="b">
        <v>0</v>
      </c>
      <c r="K1777" s="410" t="b">
        <v>0</v>
      </c>
      <c r="L1777" s="410">
        <v>0</v>
      </c>
      <c r="M1777" s="410" t="b">
        <v>0</v>
      </c>
      <c r="N1777" s="410">
        <v>0</v>
      </c>
      <c r="O1777" s="472" t="e">
        <f t="shared" si="140"/>
        <v>#DIV/0!</v>
      </c>
      <c r="P1777" s="410">
        <f t="shared" si="144"/>
        <v>0</v>
      </c>
      <c r="Q1777" s="410" t="e">
        <f t="shared" si="141"/>
        <v>#VALUE!</v>
      </c>
      <c r="R1777" s="410">
        <v>1</v>
      </c>
      <c r="S1777" s="410" t="str">
        <f t="shared" si="142"/>
        <v>Unclassified? Y/N Out of Order?</v>
      </c>
    </row>
    <row r="1778" spans="6:19" x14ac:dyDescent="0.2">
      <c r="F1778" s="410" t="b">
        <v>0</v>
      </c>
      <c r="G1778" s="416" t="b">
        <f t="shared" si="143"/>
        <v>1</v>
      </c>
      <c r="H1778" s="410" t="b">
        <v>0</v>
      </c>
      <c r="I1778" s="410" t="b">
        <v>0</v>
      </c>
      <c r="K1778" s="410" t="b">
        <v>0</v>
      </c>
      <c r="L1778" s="410">
        <v>0</v>
      </c>
      <c r="M1778" s="410" t="b">
        <v>0</v>
      </c>
      <c r="N1778" s="410">
        <v>0</v>
      </c>
      <c r="O1778" s="472" t="e">
        <f t="shared" si="140"/>
        <v>#DIV/0!</v>
      </c>
      <c r="P1778" s="410">
        <f t="shared" si="144"/>
        <v>0</v>
      </c>
      <c r="Q1778" s="410" t="e">
        <f t="shared" si="141"/>
        <v>#VALUE!</v>
      </c>
      <c r="R1778" s="410">
        <v>1</v>
      </c>
      <c r="S1778" s="410" t="str">
        <f t="shared" si="142"/>
        <v>Unclassified? Y/N Out of Order?</v>
      </c>
    </row>
    <row r="1779" spans="6:19" x14ac:dyDescent="0.2">
      <c r="F1779" s="410" t="b">
        <v>0</v>
      </c>
      <c r="G1779" s="416" t="b">
        <f t="shared" si="143"/>
        <v>1</v>
      </c>
      <c r="H1779" s="410" t="b">
        <v>0</v>
      </c>
      <c r="I1779" s="410" t="b">
        <v>0</v>
      </c>
      <c r="K1779" s="410" t="b">
        <v>0</v>
      </c>
      <c r="L1779" s="410">
        <v>0</v>
      </c>
      <c r="M1779" s="410" t="b">
        <v>0</v>
      </c>
      <c r="N1779" s="410">
        <v>0</v>
      </c>
      <c r="O1779" s="472" t="e">
        <f t="shared" si="140"/>
        <v>#DIV/0!</v>
      </c>
      <c r="P1779" s="410">
        <f t="shared" si="144"/>
        <v>0</v>
      </c>
      <c r="Q1779" s="410" t="e">
        <f t="shared" si="141"/>
        <v>#VALUE!</v>
      </c>
      <c r="R1779" s="410">
        <v>1</v>
      </c>
      <c r="S1779" s="410" t="str">
        <f t="shared" si="142"/>
        <v>Unclassified? Y/N Out of Order?</v>
      </c>
    </row>
    <row r="1780" spans="6:19" x14ac:dyDescent="0.2">
      <c r="F1780" s="410" t="b">
        <v>0</v>
      </c>
      <c r="G1780" s="416" t="b">
        <f t="shared" si="143"/>
        <v>1</v>
      </c>
      <c r="H1780" s="410" t="b">
        <v>0</v>
      </c>
      <c r="I1780" s="410" t="b">
        <v>0</v>
      </c>
      <c r="K1780" s="410" t="b">
        <v>0</v>
      </c>
      <c r="L1780" s="410">
        <v>0</v>
      </c>
      <c r="M1780" s="410" t="b">
        <v>0</v>
      </c>
      <c r="N1780" s="410">
        <v>0</v>
      </c>
      <c r="O1780" s="472" t="e">
        <f t="shared" si="140"/>
        <v>#DIV/0!</v>
      </c>
      <c r="P1780" s="410">
        <f t="shared" si="144"/>
        <v>0</v>
      </c>
      <c r="Q1780" s="410" t="e">
        <f t="shared" si="141"/>
        <v>#VALUE!</v>
      </c>
      <c r="R1780" s="410">
        <v>1</v>
      </c>
      <c r="S1780" s="410" t="str">
        <f t="shared" si="142"/>
        <v>Unclassified? Y/N Out of Order?</v>
      </c>
    </row>
    <row r="1781" spans="6:19" x14ac:dyDescent="0.2">
      <c r="F1781" s="410" t="b">
        <v>0</v>
      </c>
      <c r="G1781" s="416" t="b">
        <f t="shared" si="143"/>
        <v>1</v>
      </c>
      <c r="H1781" s="410" t="b">
        <v>0</v>
      </c>
      <c r="I1781" s="410" t="b">
        <v>0</v>
      </c>
      <c r="K1781" s="410" t="b">
        <v>0</v>
      </c>
      <c r="L1781" s="410">
        <v>0</v>
      </c>
      <c r="M1781" s="410" t="b">
        <v>0</v>
      </c>
      <c r="N1781" s="410">
        <v>0</v>
      </c>
      <c r="O1781" s="472" t="e">
        <f t="shared" si="140"/>
        <v>#DIV/0!</v>
      </c>
      <c r="P1781" s="410">
        <f t="shared" si="144"/>
        <v>0</v>
      </c>
      <c r="Q1781" s="410" t="e">
        <f t="shared" si="141"/>
        <v>#VALUE!</v>
      </c>
      <c r="R1781" s="410">
        <v>1</v>
      </c>
      <c r="S1781" s="410" t="str">
        <f t="shared" si="142"/>
        <v>Unclassified? Y/N Out of Order?</v>
      </c>
    </row>
    <row r="1782" spans="6:19" x14ac:dyDescent="0.2">
      <c r="F1782" s="410" t="b">
        <v>0</v>
      </c>
      <c r="G1782" s="416" t="b">
        <f t="shared" si="143"/>
        <v>1</v>
      </c>
      <c r="H1782" s="410" t="b">
        <v>0</v>
      </c>
      <c r="I1782" s="410" t="b">
        <v>0</v>
      </c>
      <c r="K1782" s="410" t="b">
        <v>0</v>
      </c>
      <c r="L1782" s="410">
        <v>0</v>
      </c>
      <c r="M1782" s="410" t="b">
        <v>0</v>
      </c>
      <c r="N1782" s="410">
        <v>0</v>
      </c>
      <c r="O1782" s="472" t="e">
        <f t="shared" si="140"/>
        <v>#DIV/0!</v>
      </c>
      <c r="P1782" s="410">
        <f t="shared" si="144"/>
        <v>0</v>
      </c>
      <c r="Q1782" s="410" t="e">
        <f t="shared" si="141"/>
        <v>#VALUE!</v>
      </c>
      <c r="R1782" s="410">
        <v>1</v>
      </c>
      <c r="S1782" s="410" t="str">
        <f t="shared" si="142"/>
        <v>Unclassified? Y/N Out of Order?</v>
      </c>
    </row>
    <row r="1783" spans="6:19" x14ac:dyDescent="0.2">
      <c r="F1783" s="410" t="b">
        <v>0</v>
      </c>
      <c r="G1783" s="416" t="b">
        <f t="shared" si="143"/>
        <v>1</v>
      </c>
      <c r="H1783" s="410" t="b">
        <v>0</v>
      </c>
      <c r="I1783" s="410" t="b">
        <v>0</v>
      </c>
      <c r="K1783" s="410" t="b">
        <v>0</v>
      </c>
      <c r="L1783" s="410">
        <v>0</v>
      </c>
      <c r="M1783" s="410" t="b">
        <v>0</v>
      </c>
      <c r="N1783" s="410">
        <v>0</v>
      </c>
      <c r="O1783" s="472" t="e">
        <f t="shared" si="140"/>
        <v>#DIV/0!</v>
      </c>
      <c r="P1783" s="410">
        <f t="shared" si="144"/>
        <v>0</v>
      </c>
      <c r="Q1783" s="410" t="e">
        <f t="shared" si="141"/>
        <v>#VALUE!</v>
      </c>
      <c r="R1783" s="410">
        <v>1</v>
      </c>
      <c r="S1783" s="410" t="str">
        <f t="shared" si="142"/>
        <v>Unclassified? Y/N Out of Order?</v>
      </c>
    </row>
    <row r="1784" spans="6:19" x14ac:dyDescent="0.2">
      <c r="F1784" s="410" t="b">
        <v>0</v>
      </c>
      <c r="G1784" s="416" t="b">
        <f t="shared" si="143"/>
        <v>1</v>
      </c>
      <c r="H1784" s="410" t="b">
        <v>0</v>
      </c>
      <c r="I1784" s="410" t="b">
        <v>0</v>
      </c>
      <c r="K1784" s="410" t="b">
        <v>0</v>
      </c>
      <c r="L1784" s="410">
        <v>0</v>
      </c>
      <c r="M1784" s="410" t="b">
        <v>0</v>
      </c>
      <c r="N1784" s="410">
        <v>0</v>
      </c>
      <c r="O1784" s="472" t="e">
        <f t="shared" si="140"/>
        <v>#DIV/0!</v>
      </c>
      <c r="P1784" s="410">
        <f t="shared" si="144"/>
        <v>0</v>
      </c>
      <c r="Q1784" s="410" t="e">
        <f t="shared" si="141"/>
        <v>#VALUE!</v>
      </c>
      <c r="R1784" s="410">
        <v>1</v>
      </c>
      <c r="S1784" s="410" t="str">
        <f t="shared" si="142"/>
        <v>Unclassified? Y/N Out of Order?</v>
      </c>
    </row>
    <row r="1785" spans="6:19" x14ac:dyDescent="0.2">
      <c r="F1785" s="410" t="b">
        <v>0</v>
      </c>
      <c r="G1785" s="416" t="b">
        <f t="shared" si="143"/>
        <v>1</v>
      </c>
      <c r="H1785" s="410" t="b">
        <v>0</v>
      </c>
      <c r="I1785" s="410" t="b">
        <v>0</v>
      </c>
      <c r="K1785" s="410" t="b">
        <v>0</v>
      </c>
      <c r="L1785" s="410">
        <v>0</v>
      </c>
      <c r="M1785" s="410" t="b">
        <v>0</v>
      </c>
      <c r="N1785" s="410">
        <v>0</v>
      </c>
      <c r="O1785" s="472" t="e">
        <f t="shared" si="140"/>
        <v>#DIV/0!</v>
      </c>
      <c r="P1785" s="410">
        <f t="shared" si="144"/>
        <v>0</v>
      </c>
      <c r="Q1785" s="410" t="e">
        <f t="shared" si="141"/>
        <v>#VALUE!</v>
      </c>
      <c r="R1785" s="410">
        <v>1</v>
      </c>
      <c r="S1785" s="410" t="str">
        <f t="shared" si="142"/>
        <v>Unclassified? Y/N Out of Order?</v>
      </c>
    </row>
    <row r="1786" spans="6:19" x14ac:dyDescent="0.2">
      <c r="F1786" s="410" t="b">
        <v>0</v>
      </c>
      <c r="G1786" s="416" t="b">
        <f t="shared" si="143"/>
        <v>1</v>
      </c>
      <c r="H1786" s="410" t="b">
        <v>0</v>
      </c>
      <c r="I1786" s="410" t="b">
        <v>0</v>
      </c>
      <c r="K1786" s="410" t="b">
        <v>0</v>
      </c>
      <c r="L1786" s="410">
        <v>0</v>
      </c>
      <c r="M1786" s="410" t="b">
        <v>0</v>
      </c>
      <c r="N1786" s="410">
        <v>0</v>
      </c>
      <c r="O1786" s="472" t="e">
        <f t="shared" si="140"/>
        <v>#DIV/0!</v>
      </c>
      <c r="P1786" s="410">
        <f t="shared" si="144"/>
        <v>0</v>
      </c>
      <c r="Q1786" s="410" t="e">
        <f t="shared" si="141"/>
        <v>#VALUE!</v>
      </c>
      <c r="R1786" s="410">
        <v>1</v>
      </c>
      <c r="S1786" s="410" t="str">
        <f t="shared" si="142"/>
        <v>Unclassified? Y/N Out of Order?</v>
      </c>
    </row>
    <row r="1787" spans="6:19" x14ac:dyDescent="0.2">
      <c r="F1787" s="410" t="b">
        <v>0</v>
      </c>
      <c r="G1787" s="416" t="b">
        <f t="shared" si="143"/>
        <v>1</v>
      </c>
      <c r="H1787" s="410" t="b">
        <v>0</v>
      </c>
      <c r="I1787" s="410" t="b">
        <v>0</v>
      </c>
      <c r="K1787" s="410" t="b">
        <v>0</v>
      </c>
      <c r="L1787" s="410">
        <v>0</v>
      </c>
      <c r="M1787" s="410" t="b">
        <v>0</v>
      </c>
      <c r="N1787" s="410">
        <v>0</v>
      </c>
      <c r="O1787" s="472" t="e">
        <f t="shared" si="140"/>
        <v>#DIV/0!</v>
      </c>
      <c r="P1787" s="410">
        <f t="shared" si="144"/>
        <v>0</v>
      </c>
      <c r="Q1787" s="410" t="e">
        <f t="shared" si="141"/>
        <v>#VALUE!</v>
      </c>
      <c r="R1787" s="410">
        <v>1</v>
      </c>
      <c r="S1787" s="410" t="str">
        <f t="shared" si="142"/>
        <v>Unclassified? Y/N Out of Order?</v>
      </c>
    </row>
    <row r="1788" spans="6:19" x14ac:dyDescent="0.2">
      <c r="F1788" s="410" t="b">
        <v>0</v>
      </c>
      <c r="G1788" s="416" t="b">
        <f t="shared" si="143"/>
        <v>1</v>
      </c>
      <c r="H1788" s="410" t="b">
        <v>0</v>
      </c>
      <c r="I1788" s="410" t="b">
        <v>0</v>
      </c>
      <c r="K1788" s="410" t="b">
        <v>0</v>
      </c>
      <c r="L1788" s="410">
        <v>0</v>
      </c>
      <c r="M1788" s="410" t="b">
        <v>0</v>
      </c>
      <c r="N1788" s="410">
        <v>0</v>
      </c>
      <c r="O1788" s="472" t="e">
        <f t="shared" si="140"/>
        <v>#DIV/0!</v>
      </c>
      <c r="P1788" s="410">
        <f t="shared" si="144"/>
        <v>0</v>
      </c>
      <c r="Q1788" s="410" t="e">
        <f t="shared" si="141"/>
        <v>#VALUE!</v>
      </c>
      <c r="R1788" s="410">
        <v>1</v>
      </c>
      <c r="S1788" s="410" t="str">
        <f t="shared" si="142"/>
        <v>Unclassified? Y/N Out of Order?</v>
      </c>
    </row>
    <row r="1789" spans="6:19" x14ac:dyDescent="0.2">
      <c r="F1789" s="410" t="b">
        <v>0</v>
      </c>
      <c r="G1789" s="416" t="b">
        <f t="shared" si="143"/>
        <v>1</v>
      </c>
      <c r="H1789" s="410" t="b">
        <v>0</v>
      </c>
      <c r="I1789" s="410" t="b">
        <v>0</v>
      </c>
      <c r="K1789" s="410" t="b">
        <v>0</v>
      </c>
      <c r="L1789" s="410">
        <v>0</v>
      </c>
      <c r="M1789" s="410" t="b">
        <v>0</v>
      </c>
      <c r="N1789" s="410">
        <v>0</v>
      </c>
      <c r="O1789" s="472" t="e">
        <f t="shared" si="140"/>
        <v>#DIV/0!</v>
      </c>
      <c r="P1789" s="410">
        <f t="shared" si="144"/>
        <v>0</v>
      </c>
      <c r="Q1789" s="410" t="e">
        <f t="shared" si="141"/>
        <v>#VALUE!</v>
      </c>
      <c r="R1789" s="410">
        <v>1</v>
      </c>
      <c r="S1789" s="410" t="str">
        <f t="shared" si="142"/>
        <v>Unclassified? Y/N Out of Order?</v>
      </c>
    </row>
    <row r="1790" spans="6:19" x14ac:dyDescent="0.2">
      <c r="F1790" s="410" t="b">
        <v>0</v>
      </c>
      <c r="G1790" s="416" t="b">
        <f t="shared" si="143"/>
        <v>1</v>
      </c>
      <c r="H1790" s="410" t="b">
        <v>0</v>
      </c>
      <c r="I1790" s="410" t="b">
        <v>0</v>
      </c>
      <c r="K1790" s="410" t="b">
        <v>0</v>
      </c>
      <c r="L1790" s="410">
        <v>0</v>
      </c>
      <c r="M1790" s="410" t="b">
        <v>0</v>
      </c>
      <c r="N1790" s="410">
        <v>0</v>
      </c>
      <c r="O1790" s="472" t="e">
        <f t="shared" si="140"/>
        <v>#DIV/0!</v>
      </c>
      <c r="P1790" s="410">
        <f t="shared" si="144"/>
        <v>0</v>
      </c>
      <c r="Q1790" s="410" t="e">
        <f t="shared" si="141"/>
        <v>#VALUE!</v>
      </c>
      <c r="R1790" s="410">
        <v>1</v>
      </c>
      <c r="S1790" s="410" t="str">
        <f t="shared" si="142"/>
        <v>Unclassified? Y/N Out of Order?</v>
      </c>
    </row>
    <row r="1791" spans="6:19" x14ac:dyDescent="0.2">
      <c r="F1791" s="410" t="b">
        <v>0</v>
      </c>
      <c r="G1791" s="416" t="b">
        <f t="shared" si="143"/>
        <v>1</v>
      </c>
      <c r="H1791" s="410" t="b">
        <v>0</v>
      </c>
      <c r="I1791" s="410" t="b">
        <v>0</v>
      </c>
      <c r="K1791" s="410" t="b">
        <v>0</v>
      </c>
      <c r="L1791" s="410">
        <v>0</v>
      </c>
      <c r="M1791" s="410" t="b">
        <v>0</v>
      </c>
      <c r="N1791" s="410">
        <v>0</v>
      </c>
      <c r="O1791" s="472" t="e">
        <f t="shared" si="140"/>
        <v>#DIV/0!</v>
      </c>
      <c r="P1791" s="410">
        <f t="shared" si="144"/>
        <v>0</v>
      </c>
      <c r="Q1791" s="410" t="e">
        <f t="shared" si="141"/>
        <v>#VALUE!</v>
      </c>
      <c r="R1791" s="410">
        <v>1</v>
      </c>
      <c r="S1791" s="410" t="str">
        <f t="shared" si="142"/>
        <v>Unclassified? Y/N Out of Order?</v>
      </c>
    </row>
    <row r="1792" spans="6:19" x14ac:dyDescent="0.2">
      <c r="F1792" s="410" t="b">
        <v>0</v>
      </c>
      <c r="G1792" s="416" t="b">
        <f t="shared" si="143"/>
        <v>1</v>
      </c>
      <c r="H1792" s="410" t="b">
        <v>0</v>
      </c>
      <c r="I1792" s="410" t="b">
        <v>0</v>
      </c>
      <c r="K1792" s="410" t="b">
        <v>0</v>
      </c>
      <c r="L1792" s="410">
        <v>0</v>
      </c>
      <c r="M1792" s="410" t="b">
        <v>0</v>
      </c>
      <c r="N1792" s="410">
        <v>0</v>
      </c>
      <c r="O1792" s="472" t="e">
        <f t="shared" si="140"/>
        <v>#DIV/0!</v>
      </c>
      <c r="P1792" s="410">
        <f t="shared" si="144"/>
        <v>0</v>
      </c>
      <c r="Q1792" s="410" t="e">
        <f t="shared" si="141"/>
        <v>#VALUE!</v>
      </c>
      <c r="R1792" s="410">
        <v>1</v>
      </c>
      <c r="S1792" s="410" t="str">
        <f t="shared" si="142"/>
        <v>Unclassified? Y/N Out of Order?</v>
      </c>
    </row>
    <row r="1793" spans="6:19" x14ac:dyDescent="0.2">
      <c r="F1793" s="410" t="b">
        <v>0</v>
      </c>
      <c r="G1793" s="416" t="b">
        <f t="shared" si="143"/>
        <v>1</v>
      </c>
      <c r="H1793" s="410" t="b">
        <v>0</v>
      </c>
      <c r="I1793" s="410" t="b">
        <v>0</v>
      </c>
      <c r="K1793" s="410" t="b">
        <v>0</v>
      </c>
      <c r="L1793" s="410">
        <v>0</v>
      </c>
      <c r="M1793" s="410" t="b">
        <v>0</v>
      </c>
      <c r="N1793" s="410">
        <v>0</v>
      </c>
      <c r="O1793" s="472" t="e">
        <f t="shared" si="140"/>
        <v>#DIV/0!</v>
      </c>
      <c r="P1793" s="410">
        <f t="shared" si="144"/>
        <v>0</v>
      </c>
      <c r="Q1793" s="410" t="e">
        <f t="shared" si="141"/>
        <v>#VALUE!</v>
      </c>
      <c r="R1793" s="410">
        <v>1</v>
      </c>
      <c r="S1793" s="410" t="str">
        <f t="shared" si="142"/>
        <v>Unclassified? Y/N Out of Order?</v>
      </c>
    </row>
    <row r="1794" spans="6:19" x14ac:dyDescent="0.2">
      <c r="F1794" s="410" t="b">
        <v>0</v>
      </c>
      <c r="G1794" s="416" t="b">
        <f t="shared" si="143"/>
        <v>1</v>
      </c>
      <c r="H1794" s="410" t="b">
        <v>0</v>
      </c>
      <c r="I1794" s="410" t="b">
        <v>0</v>
      </c>
      <c r="K1794" s="410" t="b">
        <v>0</v>
      </c>
      <c r="L1794" s="410">
        <v>0</v>
      </c>
      <c r="M1794" s="410" t="b">
        <v>0</v>
      </c>
      <c r="N1794" s="410">
        <v>0</v>
      </c>
      <c r="O1794" s="472" t="e">
        <f t="shared" si="140"/>
        <v>#DIV/0!</v>
      </c>
      <c r="P1794" s="410">
        <f t="shared" si="144"/>
        <v>0</v>
      </c>
      <c r="Q1794" s="410" t="e">
        <f t="shared" si="141"/>
        <v>#VALUE!</v>
      </c>
      <c r="R1794" s="410">
        <v>1</v>
      </c>
      <c r="S1794" s="410" t="str">
        <f t="shared" si="142"/>
        <v>Unclassified? Y/N Out of Order?</v>
      </c>
    </row>
    <row r="1795" spans="6:19" x14ac:dyDescent="0.2">
      <c r="F1795" s="410" t="b">
        <v>0</v>
      </c>
      <c r="G1795" s="416" t="b">
        <f t="shared" si="143"/>
        <v>1</v>
      </c>
      <c r="H1795" s="410" t="b">
        <v>0</v>
      </c>
      <c r="I1795" s="410" t="b">
        <v>0</v>
      </c>
      <c r="K1795" s="410" t="b">
        <v>0</v>
      </c>
      <c r="L1795" s="410">
        <v>0</v>
      </c>
      <c r="M1795" s="410" t="b">
        <v>0</v>
      </c>
      <c r="N1795" s="410">
        <v>0</v>
      </c>
      <c r="O1795" s="472" t="e">
        <f t="shared" si="140"/>
        <v>#DIV/0!</v>
      </c>
      <c r="P1795" s="410">
        <f t="shared" si="144"/>
        <v>0</v>
      </c>
      <c r="Q1795" s="410" t="e">
        <f t="shared" si="141"/>
        <v>#VALUE!</v>
      </c>
      <c r="R1795" s="410">
        <v>1</v>
      </c>
      <c r="S1795" s="410" t="str">
        <f t="shared" si="142"/>
        <v>Unclassified? Y/N Out of Order?</v>
      </c>
    </row>
    <row r="1796" spans="6:19" x14ac:dyDescent="0.2">
      <c r="F1796" s="410" t="b">
        <v>0</v>
      </c>
      <c r="G1796" s="416" t="b">
        <f t="shared" si="143"/>
        <v>1</v>
      </c>
      <c r="H1796" s="410" t="b">
        <v>0</v>
      </c>
      <c r="I1796" s="410" t="b">
        <v>0</v>
      </c>
      <c r="K1796" s="410" t="b">
        <v>0</v>
      </c>
      <c r="L1796" s="410">
        <v>0</v>
      </c>
      <c r="M1796" s="410" t="b">
        <v>0</v>
      </c>
      <c r="N1796" s="410">
        <v>0</v>
      </c>
      <c r="O1796" s="472" t="e">
        <f t="shared" si="140"/>
        <v>#DIV/0!</v>
      </c>
      <c r="P1796" s="410">
        <f t="shared" si="144"/>
        <v>0</v>
      </c>
      <c r="Q1796" s="410" t="e">
        <f t="shared" si="141"/>
        <v>#VALUE!</v>
      </c>
      <c r="R1796" s="410">
        <v>1</v>
      </c>
      <c r="S1796" s="410" t="str">
        <f t="shared" si="142"/>
        <v>Unclassified? Y/N Out of Order?</v>
      </c>
    </row>
    <row r="1797" spans="6:19" x14ac:dyDescent="0.2">
      <c r="F1797" s="410" t="b">
        <v>0</v>
      </c>
      <c r="G1797" s="416" t="b">
        <f t="shared" si="143"/>
        <v>1</v>
      </c>
      <c r="H1797" s="410" t="b">
        <v>0</v>
      </c>
      <c r="I1797" s="410" t="b">
        <v>0</v>
      </c>
      <c r="K1797" s="410" t="b">
        <v>0</v>
      </c>
      <c r="L1797" s="410">
        <v>0</v>
      </c>
      <c r="M1797" s="410" t="b">
        <v>0</v>
      </c>
      <c r="N1797" s="410">
        <v>0</v>
      </c>
      <c r="O1797" s="472" t="e">
        <f t="shared" si="140"/>
        <v>#DIV/0!</v>
      </c>
      <c r="P1797" s="410">
        <f t="shared" si="144"/>
        <v>0</v>
      </c>
      <c r="Q1797" s="410" t="e">
        <f t="shared" si="141"/>
        <v>#VALUE!</v>
      </c>
      <c r="R1797" s="410">
        <v>1</v>
      </c>
      <c r="S1797" s="410" t="str">
        <f t="shared" si="142"/>
        <v>Unclassified? Y/N Out of Order?</v>
      </c>
    </row>
    <row r="1798" spans="6:19" x14ac:dyDescent="0.2">
      <c r="F1798" s="410" t="b">
        <v>0</v>
      </c>
      <c r="G1798" s="416" t="b">
        <f t="shared" si="143"/>
        <v>1</v>
      </c>
      <c r="H1798" s="410" t="b">
        <v>0</v>
      </c>
      <c r="I1798" s="410" t="b">
        <v>0</v>
      </c>
      <c r="K1798" s="410" t="b">
        <v>0</v>
      </c>
      <c r="L1798" s="410">
        <v>0</v>
      </c>
      <c r="M1798" s="410" t="b">
        <v>0</v>
      </c>
      <c r="N1798" s="410">
        <v>0</v>
      </c>
      <c r="O1798" s="472" t="e">
        <f t="shared" si="140"/>
        <v>#DIV/0!</v>
      </c>
      <c r="P1798" s="410">
        <f t="shared" si="144"/>
        <v>0</v>
      </c>
      <c r="Q1798" s="410" t="e">
        <f t="shared" si="141"/>
        <v>#VALUE!</v>
      </c>
      <c r="R1798" s="410">
        <v>1</v>
      </c>
      <c r="S1798" s="410" t="str">
        <f t="shared" si="142"/>
        <v>Unclassified? Y/N Out of Order?</v>
      </c>
    </row>
    <row r="1799" spans="6:19" x14ac:dyDescent="0.2">
      <c r="F1799" s="410" t="b">
        <v>0</v>
      </c>
      <c r="G1799" s="416" t="b">
        <f t="shared" si="143"/>
        <v>1</v>
      </c>
      <c r="H1799" s="410" t="b">
        <v>0</v>
      </c>
      <c r="I1799" s="410" t="b">
        <v>0</v>
      </c>
      <c r="K1799" s="410" t="b">
        <v>0</v>
      </c>
      <c r="L1799" s="410">
        <v>0</v>
      </c>
      <c r="M1799" s="410" t="b">
        <v>0</v>
      </c>
      <c r="N1799" s="410">
        <v>0</v>
      </c>
      <c r="O1799" s="472" t="e">
        <f t="shared" si="140"/>
        <v>#DIV/0!</v>
      </c>
      <c r="P1799" s="410">
        <f t="shared" si="144"/>
        <v>0</v>
      </c>
      <c r="Q1799" s="410" t="e">
        <f t="shared" si="141"/>
        <v>#VALUE!</v>
      </c>
      <c r="R1799" s="410">
        <v>1</v>
      </c>
      <c r="S1799" s="410" t="str">
        <f t="shared" si="142"/>
        <v>Unclassified? Y/N Out of Order?</v>
      </c>
    </row>
    <row r="1800" spans="6:19" x14ac:dyDescent="0.2">
      <c r="F1800" s="410" t="b">
        <v>0</v>
      </c>
      <c r="G1800" s="416" t="b">
        <f t="shared" si="143"/>
        <v>1</v>
      </c>
      <c r="H1800" s="410" t="b">
        <v>0</v>
      </c>
      <c r="I1800" s="410" t="b">
        <v>0</v>
      </c>
      <c r="K1800" s="410" t="b">
        <v>0</v>
      </c>
      <c r="L1800" s="410">
        <v>0</v>
      </c>
      <c r="M1800" s="410" t="b">
        <v>0</v>
      </c>
      <c r="N1800" s="410">
        <v>0</v>
      </c>
      <c r="O1800" s="472" t="e">
        <f t="shared" si="140"/>
        <v>#DIV/0!</v>
      </c>
      <c r="P1800" s="410">
        <f t="shared" si="144"/>
        <v>0</v>
      </c>
      <c r="Q1800" s="410" t="e">
        <f t="shared" si="141"/>
        <v>#VALUE!</v>
      </c>
      <c r="R1800" s="410">
        <v>1</v>
      </c>
      <c r="S1800" s="410" t="str">
        <f t="shared" si="142"/>
        <v>Unclassified? Y/N Out of Order?</v>
      </c>
    </row>
    <row r="1801" spans="6:19" x14ac:dyDescent="0.2">
      <c r="F1801" s="410" t="b">
        <v>0</v>
      </c>
      <c r="G1801" s="416" t="b">
        <f t="shared" si="143"/>
        <v>1</v>
      </c>
      <c r="H1801" s="410" t="b">
        <v>0</v>
      </c>
      <c r="I1801" s="410" t="b">
        <v>0</v>
      </c>
      <c r="K1801" s="410" t="b">
        <v>0</v>
      </c>
      <c r="L1801" s="410">
        <v>0</v>
      </c>
      <c r="M1801" s="410" t="b">
        <v>0</v>
      </c>
      <c r="N1801" s="410">
        <v>0</v>
      </c>
      <c r="O1801" s="472" t="e">
        <f t="shared" si="140"/>
        <v>#DIV/0!</v>
      </c>
      <c r="P1801" s="410">
        <f t="shared" si="144"/>
        <v>0</v>
      </c>
      <c r="Q1801" s="410" t="e">
        <f t="shared" si="141"/>
        <v>#VALUE!</v>
      </c>
      <c r="R1801" s="410">
        <v>1</v>
      </c>
      <c r="S1801" s="410" t="str">
        <f t="shared" si="142"/>
        <v>Unclassified? Y/N Out of Order?</v>
      </c>
    </row>
    <row r="1802" spans="6:19" x14ac:dyDescent="0.2">
      <c r="F1802" s="410" t="b">
        <v>0</v>
      </c>
      <c r="G1802" s="416" t="b">
        <f t="shared" si="143"/>
        <v>1</v>
      </c>
      <c r="H1802" s="410" t="b">
        <v>0</v>
      </c>
      <c r="I1802" s="410" t="b">
        <v>0</v>
      </c>
      <c r="K1802" s="410" t="b">
        <v>0</v>
      </c>
      <c r="L1802" s="410">
        <v>0</v>
      </c>
      <c r="M1802" s="410" t="b">
        <v>0</v>
      </c>
      <c r="N1802" s="410">
        <v>0</v>
      </c>
      <c r="O1802" s="472" t="e">
        <f t="shared" ref="O1802:O1865" si="145">SUM(IF(I1802 = 1, 1, 0) * J1802, IF(K1802 = 1, 1, 0) * L1802, IF(M1802 = 1, 1, 0) * N1802) / P1802</f>
        <v>#DIV/0!</v>
      </c>
      <c r="P1802" s="410">
        <f t="shared" si="144"/>
        <v>0</v>
      </c>
      <c r="Q1802" s="410" t="e">
        <f t="shared" ref="Q1802:Q1865" si="146">SUM(IF(I1802 = 1, 1, 0) * J1802, IF(K1802 = 1, 1, 0) * L1802, IF(M1802 = 1, 1, 0) * N1802) + " / " + P1802</f>
        <v>#VALUE!</v>
      </c>
      <c r="R1802" s="410">
        <v>1</v>
      </c>
      <c r="S1802" s="410" t="str">
        <f t="shared" ref="S1802:S1865" si="147">IF(AND(G1802= 1, H1802 = 0, I1802= 0, K1802= 0, M1802= 0), "1. Not Yet Tested", IF(AND(G1802= 0, H1802 = 1, I1802= 0, K1802= 0, M1802= 0), "2. Ready for Testing", IF(AND(G1802= 0, H1802 = 1, I1802= 1, K1802= 0, M1802= 0), "3. Test/Task Complete", IF(AND(G1802= 0, H1802 = 1, I1802= 1, K1802= 1, M1802= 0), "4. Sheet Complete &amp; Uploaded to Svr.", IF(AND(G1802= 0, H1802 = 1, I1802= 1, K1802= 1, M1802= 1), "5. Sheet Ready for Report", "Unclassified? Y/N Out of Order?")))))</f>
        <v>Unclassified? Y/N Out of Order?</v>
      </c>
    </row>
    <row r="1803" spans="6:19" x14ac:dyDescent="0.2">
      <c r="F1803" s="410" t="b">
        <v>0</v>
      </c>
      <c r="G1803" s="416" t="b">
        <f t="shared" ref="G1803:G1866" si="148">NOT(H1803)</f>
        <v>1</v>
      </c>
      <c r="H1803" s="410" t="b">
        <v>0</v>
      </c>
      <c r="I1803" s="410" t="b">
        <v>0</v>
      </c>
      <c r="K1803" s="410" t="b">
        <v>0</v>
      </c>
      <c r="L1803" s="410">
        <v>0</v>
      </c>
      <c r="M1803" s="410" t="b">
        <v>0</v>
      </c>
      <c r="N1803" s="410">
        <v>0</v>
      </c>
      <c r="O1803" s="472" t="e">
        <f t="shared" si="145"/>
        <v>#DIV/0!</v>
      </c>
      <c r="P1803" s="410">
        <f t="shared" si="144"/>
        <v>0</v>
      </c>
      <c r="Q1803" s="410" t="e">
        <f t="shared" si="146"/>
        <v>#VALUE!</v>
      </c>
      <c r="R1803" s="410">
        <v>1</v>
      </c>
      <c r="S1803" s="410" t="str">
        <f t="shared" si="147"/>
        <v>Unclassified? Y/N Out of Order?</v>
      </c>
    </row>
    <row r="1804" spans="6:19" x14ac:dyDescent="0.2">
      <c r="F1804" s="410" t="b">
        <v>0</v>
      </c>
      <c r="G1804" s="416" t="b">
        <f t="shared" si="148"/>
        <v>1</v>
      </c>
      <c r="H1804" s="410" t="b">
        <v>0</v>
      </c>
      <c r="I1804" s="410" t="b">
        <v>0</v>
      </c>
      <c r="K1804" s="410" t="b">
        <v>0</v>
      </c>
      <c r="L1804" s="410">
        <v>0</v>
      </c>
      <c r="M1804" s="410" t="b">
        <v>0</v>
      </c>
      <c r="N1804" s="410">
        <v>0</v>
      </c>
      <c r="O1804" s="472" t="e">
        <f t="shared" si="145"/>
        <v>#DIV/0!</v>
      </c>
      <c r="P1804" s="410">
        <f t="shared" si="144"/>
        <v>0</v>
      </c>
      <c r="Q1804" s="410" t="e">
        <f t="shared" si="146"/>
        <v>#VALUE!</v>
      </c>
      <c r="R1804" s="410">
        <v>1</v>
      </c>
      <c r="S1804" s="410" t="str">
        <f t="shared" si="147"/>
        <v>Unclassified? Y/N Out of Order?</v>
      </c>
    </row>
    <row r="1805" spans="6:19" x14ac:dyDescent="0.2">
      <c r="F1805" s="410" t="b">
        <v>0</v>
      </c>
      <c r="G1805" s="416" t="b">
        <f t="shared" si="148"/>
        <v>1</v>
      </c>
      <c r="H1805" s="410" t="b">
        <v>0</v>
      </c>
      <c r="I1805" s="410" t="b">
        <v>0</v>
      </c>
      <c r="K1805" s="410" t="b">
        <v>0</v>
      </c>
      <c r="L1805" s="410">
        <v>0</v>
      </c>
      <c r="M1805" s="410" t="b">
        <v>0</v>
      </c>
      <c r="N1805" s="410">
        <v>0</v>
      </c>
      <c r="O1805" s="472" t="e">
        <f t="shared" si="145"/>
        <v>#DIV/0!</v>
      </c>
      <c r="P1805" s="410">
        <f t="shared" ref="P1805:P1868" si="149">SUM(J1805, L1805, N1805)</f>
        <v>0</v>
      </c>
      <c r="Q1805" s="410" t="e">
        <f t="shared" si="146"/>
        <v>#VALUE!</v>
      </c>
      <c r="R1805" s="410">
        <v>1</v>
      </c>
      <c r="S1805" s="410" t="str">
        <f t="shared" si="147"/>
        <v>Unclassified? Y/N Out of Order?</v>
      </c>
    </row>
    <row r="1806" spans="6:19" x14ac:dyDescent="0.2">
      <c r="F1806" s="410" t="b">
        <v>0</v>
      </c>
      <c r="G1806" s="416" t="b">
        <f t="shared" si="148"/>
        <v>1</v>
      </c>
      <c r="H1806" s="410" t="b">
        <v>0</v>
      </c>
      <c r="I1806" s="410" t="b">
        <v>0</v>
      </c>
      <c r="K1806" s="410" t="b">
        <v>0</v>
      </c>
      <c r="L1806" s="410">
        <v>0</v>
      </c>
      <c r="M1806" s="410" t="b">
        <v>0</v>
      </c>
      <c r="N1806" s="410">
        <v>0</v>
      </c>
      <c r="O1806" s="472" t="e">
        <f t="shared" si="145"/>
        <v>#DIV/0!</v>
      </c>
      <c r="P1806" s="410">
        <f t="shared" si="149"/>
        <v>0</v>
      </c>
      <c r="Q1806" s="410" t="e">
        <f t="shared" si="146"/>
        <v>#VALUE!</v>
      </c>
      <c r="R1806" s="410">
        <v>1</v>
      </c>
      <c r="S1806" s="410" t="str">
        <f t="shared" si="147"/>
        <v>Unclassified? Y/N Out of Order?</v>
      </c>
    </row>
    <row r="1807" spans="6:19" x14ac:dyDescent="0.2">
      <c r="F1807" s="410" t="b">
        <v>0</v>
      </c>
      <c r="G1807" s="416" t="b">
        <f t="shared" si="148"/>
        <v>1</v>
      </c>
      <c r="H1807" s="410" t="b">
        <v>0</v>
      </c>
      <c r="I1807" s="410" t="b">
        <v>0</v>
      </c>
      <c r="K1807" s="410" t="b">
        <v>0</v>
      </c>
      <c r="L1807" s="410">
        <v>0</v>
      </c>
      <c r="M1807" s="410" t="b">
        <v>0</v>
      </c>
      <c r="N1807" s="410">
        <v>0</v>
      </c>
      <c r="O1807" s="472" t="e">
        <f t="shared" si="145"/>
        <v>#DIV/0!</v>
      </c>
      <c r="P1807" s="410">
        <f t="shared" si="149"/>
        <v>0</v>
      </c>
      <c r="Q1807" s="410" t="e">
        <f t="shared" si="146"/>
        <v>#VALUE!</v>
      </c>
      <c r="R1807" s="410">
        <v>1</v>
      </c>
      <c r="S1807" s="410" t="str">
        <f t="shared" si="147"/>
        <v>Unclassified? Y/N Out of Order?</v>
      </c>
    </row>
    <row r="1808" spans="6:19" x14ac:dyDescent="0.2">
      <c r="F1808" s="410" t="b">
        <v>0</v>
      </c>
      <c r="G1808" s="416" t="b">
        <f t="shared" si="148"/>
        <v>1</v>
      </c>
      <c r="H1808" s="410" t="b">
        <v>0</v>
      </c>
      <c r="I1808" s="410" t="b">
        <v>0</v>
      </c>
      <c r="K1808" s="410" t="b">
        <v>0</v>
      </c>
      <c r="L1808" s="410">
        <v>0</v>
      </c>
      <c r="M1808" s="410" t="b">
        <v>0</v>
      </c>
      <c r="N1808" s="410">
        <v>0</v>
      </c>
      <c r="O1808" s="472" t="e">
        <f t="shared" si="145"/>
        <v>#DIV/0!</v>
      </c>
      <c r="P1808" s="410">
        <f t="shared" si="149"/>
        <v>0</v>
      </c>
      <c r="Q1808" s="410" t="e">
        <f t="shared" si="146"/>
        <v>#VALUE!</v>
      </c>
      <c r="R1808" s="410">
        <v>1</v>
      </c>
      <c r="S1808" s="410" t="str">
        <f t="shared" si="147"/>
        <v>Unclassified? Y/N Out of Order?</v>
      </c>
    </row>
    <row r="1809" spans="6:19" x14ac:dyDescent="0.2">
      <c r="F1809" s="410" t="b">
        <v>0</v>
      </c>
      <c r="G1809" s="416" t="b">
        <f t="shared" si="148"/>
        <v>1</v>
      </c>
      <c r="H1809" s="410" t="b">
        <v>0</v>
      </c>
      <c r="I1809" s="410" t="b">
        <v>0</v>
      </c>
      <c r="K1809" s="410" t="b">
        <v>0</v>
      </c>
      <c r="L1809" s="410">
        <v>0</v>
      </c>
      <c r="M1809" s="410" t="b">
        <v>0</v>
      </c>
      <c r="N1809" s="410">
        <v>0</v>
      </c>
      <c r="O1809" s="472" t="e">
        <f t="shared" si="145"/>
        <v>#DIV/0!</v>
      </c>
      <c r="P1809" s="410">
        <f t="shared" si="149"/>
        <v>0</v>
      </c>
      <c r="Q1809" s="410" t="e">
        <f t="shared" si="146"/>
        <v>#VALUE!</v>
      </c>
      <c r="R1809" s="410">
        <v>1</v>
      </c>
      <c r="S1809" s="410" t="str">
        <f t="shared" si="147"/>
        <v>Unclassified? Y/N Out of Order?</v>
      </c>
    </row>
    <row r="1810" spans="6:19" x14ac:dyDescent="0.2">
      <c r="F1810" s="410" t="b">
        <v>0</v>
      </c>
      <c r="G1810" s="416" t="b">
        <f t="shared" si="148"/>
        <v>1</v>
      </c>
      <c r="H1810" s="410" t="b">
        <v>0</v>
      </c>
      <c r="I1810" s="410" t="b">
        <v>0</v>
      </c>
      <c r="K1810" s="410" t="b">
        <v>0</v>
      </c>
      <c r="L1810" s="410">
        <v>0</v>
      </c>
      <c r="M1810" s="410" t="b">
        <v>0</v>
      </c>
      <c r="N1810" s="410">
        <v>0</v>
      </c>
      <c r="O1810" s="472" t="e">
        <f t="shared" si="145"/>
        <v>#DIV/0!</v>
      </c>
      <c r="P1810" s="410">
        <f t="shared" si="149"/>
        <v>0</v>
      </c>
      <c r="Q1810" s="410" t="e">
        <f t="shared" si="146"/>
        <v>#VALUE!</v>
      </c>
      <c r="R1810" s="410">
        <v>1</v>
      </c>
      <c r="S1810" s="410" t="str">
        <f t="shared" si="147"/>
        <v>Unclassified? Y/N Out of Order?</v>
      </c>
    </row>
    <row r="1811" spans="6:19" x14ac:dyDescent="0.2">
      <c r="F1811" s="410" t="b">
        <v>0</v>
      </c>
      <c r="G1811" s="416" t="b">
        <f t="shared" si="148"/>
        <v>1</v>
      </c>
      <c r="H1811" s="410" t="b">
        <v>0</v>
      </c>
      <c r="I1811" s="410" t="b">
        <v>0</v>
      </c>
      <c r="K1811" s="410" t="b">
        <v>0</v>
      </c>
      <c r="L1811" s="410">
        <v>0</v>
      </c>
      <c r="M1811" s="410" t="b">
        <v>0</v>
      </c>
      <c r="N1811" s="410">
        <v>0</v>
      </c>
      <c r="O1811" s="472" t="e">
        <f t="shared" si="145"/>
        <v>#DIV/0!</v>
      </c>
      <c r="P1811" s="410">
        <f t="shared" si="149"/>
        <v>0</v>
      </c>
      <c r="Q1811" s="410" t="e">
        <f t="shared" si="146"/>
        <v>#VALUE!</v>
      </c>
      <c r="R1811" s="410">
        <v>1</v>
      </c>
      <c r="S1811" s="410" t="str">
        <f t="shared" si="147"/>
        <v>Unclassified? Y/N Out of Order?</v>
      </c>
    </row>
    <row r="1812" spans="6:19" x14ac:dyDescent="0.2">
      <c r="F1812" s="410" t="b">
        <v>0</v>
      </c>
      <c r="G1812" s="416" t="b">
        <f t="shared" si="148"/>
        <v>1</v>
      </c>
      <c r="H1812" s="410" t="b">
        <v>0</v>
      </c>
      <c r="I1812" s="410" t="b">
        <v>0</v>
      </c>
      <c r="K1812" s="410" t="b">
        <v>0</v>
      </c>
      <c r="L1812" s="410">
        <v>0</v>
      </c>
      <c r="M1812" s="410" t="b">
        <v>0</v>
      </c>
      <c r="N1812" s="410">
        <v>0</v>
      </c>
      <c r="O1812" s="472" t="e">
        <f t="shared" si="145"/>
        <v>#DIV/0!</v>
      </c>
      <c r="P1812" s="410">
        <f t="shared" si="149"/>
        <v>0</v>
      </c>
      <c r="Q1812" s="410" t="e">
        <f t="shared" si="146"/>
        <v>#VALUE!</v>
      </c>
      <c r="R1812" s="410">
        <v>1</v>
      </c>
      <c r="S1812" s="410" t="str">
        <f t="shared" si="147"/>
        <v>Unclassified? Y/N Out of Order?</v>
      </c>
    </row>
    <row r="1813" spans="6:19" x14ac:dyDescent="0.2">
      <c r="F1813" s="410" t="b">
        <v>0</v>
      </c>
      <c r="G1813" s="416" t="b">
        <f t="shared" si="148"/>
        <v>1</v>
      </c>
      <c r="H1813" s="410" t="b">
        <v>0</v>
      </c>
      <c r="I1813" s="410" t="b">
        <v>0</v>
      </c>
      <c r="K1813" s="410" t="b">
        <v>0</v>
      </c>
      <c r="L1813" s="410">
        <v>0</v>
      </c>
      <c r="M1813" s="410" t="b">
        <v>0</v>
      </c>
      <c r="N1813" s="410">
        <v>0</v>
      </c>
      <c r="O1813" s="472" t="e">
        <f t="shared" si="145"/>
        <v>#DIV/0!</v>
      </c>
      <c r="P1813" s="410">
        <f t="shared" si="149"/>
        <v>0</v>
      </c>
      <c r="Q1813" s="410" t="e">
        <f t="shared" si="146"/>
        <v>#VALUE!</v>
      </c>
      <c r="R1813" s="410">
        <v>1</v>
      </c>
      <c r="S1813" s="410" t="str">
        <f t="shared" si="147"/>
        <v>Unclassified? Y/N Out of Order?</v>
      </c>
    </row>
    <row r="1814" spans="6:19" x14ac:dyDescent="0.2">
      <c r="F1814" s="410" t="b">
        <v>0</v>
      </c>
      <c r="G1814" s="416" t="b">
        <f t="shared" si="148"/>
        <v>1</v>
      </c>
      <c r="H1814" s="410" t="b">
        <v>0</v>
      </c>
      <c r="I1814" s="410" t="b">
        <v>0</v>
      </c>
      <c r="K1814" s="410" t="b">
        <v>0</v>
      </c>
      <c r="L1814" s="410">
        <v>0</v>
      </c>
      <c r="M1814" s="410" t="b">
        <v>0</v>
      </c>
      <c r="N1814" s="410">
        <v>0</v>
      </c>
      <c r="O1814" s="472" t="e">
        <f t="shared" si="145"/>
        <v>#DIV/0!</v>
      </c>
      <c r="P1814" s="410">
        <f t="shared" si="149"/>
        <v>0</v>
      </c>
      <c r="Q1814" s="410" t="e">
        <f t="shared" si="146"/>
        <v>#VALUE!</v>
      </c>
      <c r="R1814" s="410">
        <v>1</v>
      </c>
      <c r="S1814" s="410" t="str">
        <f t="shared" si="147"/>
        <v>Unclassified? Y/N Out of Order?</v>
      </c>
    </row>
    <row r="1815" spans="6:19" x14ac:dyDescent="0.2">
      <c r="F1815" s="410" t="b">
        <v>0</v>
      </c>
      <c r="G1815" s="416" t="b">
        <f t="shared" si="148"/>
        <v>1</v>
      </c>
      <c r="H1815" s="410" t="b">
        <v>0</v>
      </c>
      <c r="I1815" s="410" t="b">
        <v>0</v>
      </c>
      <c r="K1815" s="410" t="b">
        <v>0</v>
      </c>
      <c r="L1815" s="410">
        <v>0</v>
      </c>
      <c r="M1815" s="410" t="b">
        <v>0</v>
      </c>
      <c r="N1815" s="410">
        <v>0</v>
      </c>
      <c r="O1815" s="472" t="e">
        <f t="shared" si="145"/>
        <v>#DIV/0!</v>
      </c>
      <c r="P1815" s="410">
        <f t="shared" si="149"/>
        <v>0</v>
      </c>
      <c r="Q1815" s="410" t="e">
        <f t="shared" si="146"/>
        <v>#VALUE!</v>
      </c>
      <c r="R1815" s="410">
        <v>1</v>
      </c>
      <c r="S1815" s="410" t="str">
        <f t="shared" si="147"/>
        <v>Unclassified? Y/N Out of Order?</v>
      </c>
    </row>
    <row r="1816" spans="6:19" x14ac:dyDescent="0.2">
      <c r="F1816" s="410" t="b">
        <v>0</v>
      </c>
      <c r="G1816" s="416" t="b">
        <f t="shared" si="148"/>
        <v>1</v>
      </c>
      <c r="H1816" s="410" t="b">
        <v>0</v>
      </c>
      <c r="I1816" s="410" t="b">
        <v>0</v>
      </c>
      <c r="K1816" s="410" t="b">
        <v>0</v>
      </c>
      <c r="L1816" s="410">
        <v>0</v>
      </c>
      <c r="M1816" s="410" t="b">
        <v>0</v>
      </c>
      <c r="N1816" s="410">
        <v>0</v>
      </c>
      <c r="O1816" s="472" t="e">
        <f t="shared" si="145"/>
        <v>#DIV/0!</v>
      </c>
      <c r="P1816" s="410">
        <f t="shared" si="149"/>
        <v>0</v>
      </c>
      <c r="Q1816" s="410" t="e">
        <f t="shared" si="146"/>
        <v>#VALUE!</v>
      </c>
      <c r="R1816" s="410">
        <v>1</v>
      </c>
      <c r="S1816" s="410" t="str">
        <f t="shared" si="147"/>
        <v>Unclassified? Y/N Out of Order?</v>
      </c>
    </row>
    <row r="1817" spans="6:19" x14ac:dyDescent="0.2">
      <c r="F1817" s="410" t="b">
        <v>0</v>
      </c>
      <c r="G1817" s="416" t="b">
        <f t="shared" si="148"/>
        <v>1</v>
      </c>
      <c r="H1817" s="410" t="b">
        <v>0</v>
      </c>
      <c r="I1817" s="410" t="b">
        <v>0</v>
      </c>
      <c r="K1817" s="410" t="b">
        <v>0</v>
      </c>
      <c r="L1817" s="410">
        <v>0</v>
      </c>
      <c r="M1817" s="410" t="b">
        <v>0</v>
      </c>
      <c r="N1817" s="410">
        <v>0</v>
      </c>
      <c r="O1817" s="472" t="e">
        <f t="shared" si="145"/>
        <v>#DIV/0!</v>
      </c>
      <c r="P1817" s="410">
        <f t="shared" si="149"/>
        <v>0</v>
      </c>
      <c r="Q1817" s="410" t="e">
        <f t="shared" si="146"/>
        <v>#VALUE!</v>
      </c>
      <c r="R1817" s="410">
        <v>1</v>
      </c>
      <c r="S1817" s="410" t="str">
        <f t="shared" si="147"/>
        <v>Unclassified? Y/N Out of Order?</v>
      </c>
    </row>
    <row r="1818" spans="6:19" x14ac:dyDescent="0.2">
      <c r="F1818" s="410" t="b">
        <v>0</v>
      </c>
      <c r="G1818" s="416" t="b">
        <f t="shared" si="148"/>
        <v>1</v>
      </c>
      <c r="H1818" s="410" t="b">
        <v>0</v>
      </c>
      <c r="I1818" s="410" t="b">
        <v>0</v>
      </c>
      <c r="K1818" s="410" t="b">
        <v>0</v>
      </c>
      <c r="L1818" s="410">
        <v>0</v>
      </c>
      <c r="M1818" s="410" t="b">
        <v>0</v>
      </c>
      <c r="N1818" s="410">
        <v>0</v>
      </c>
      <c r="O1818" s="472" t="e">
        <f t="shared" si="145"/>
        <v>#DIV/0!</v>
      </c>
      <c r="P1818" s="410">
        <f t="shared" si="149"/>
        <v>0</v>
      </c>
      <c r="Q1818" s="410" t="e">
        <f t="shared" si="146"/>
        <v>#VALUE!</v>
      </c>
      <c r="R1818" s="410">
        <v>1</v>
      </c>
      <c r="S1818" s="410" t="str">
        <f t="shared" si="147"/>
        <v>Unclassified? Y/N Out of Order?</v>
      </c>
    </row>
    <row r="1819" spans="6:19" x14ac:dyDescent="0.2">
      <c r="F1819" s="410" t="b">
        <v>0</v>
      </c>
      <c r="G1819" s="416" t="b">
        <f t="shared" si="148"/>
        <v>1</v>
      </c>
      <c r="H1819" s="410" t="b">
        <v>0</v>
      </c>
      <c r="I1819" s="410" t="b">
        <v>0</v>
      </c>
      <c r="K1819" s="410" t="b">
        <v>0</v>
      </c>
      <c r="L1819" s="410">
        <v>0</v>
      </c>
      <c r="M1819" s="410" t="b">
        <v>0</v>
      </c>
      <c r="N1819" s="410">
        <v>0</v>
      </c>
      <c r="O1819" s="472" t="e">
        <f t="shared" si="145"/>
        <v>#DIV/0!</v>
      </c>
      <c r="P1819" s="410">
        <f t="shared" si="149"/>
        <v>0</v>
      </c>
      <c r="Q1819" s="410" t="e">
        <f t="shared" si="146"/>
        <v>#VALUE!</v>
      </c>
      <c r="R1819" s="410">
        <v>1</v>
      </c>
      <c r="S1819" s="410" t="str">
        <f t="shared" si="147"/>
        <v>Unclassified? Y/N Out of Order?</v>
      </c>
    </row>
    <row r="1820" spans="6:19" x14ac:dyDescent="0.2">
      <c r="F1820" s="410" t="b">
        <v>0</v>
      </c>
      <c r="G1820" s="416" t="b">
        <f t="shared" si="148"/>
        <v>1</v>
      </c>
      <c r="H1820" s="410" t="b">
        <v>0</v>
      </c>
      <c r="I1820" s="410" t="b">
        <v>0</v>
      </c>
      <c r="K1820" s="410" t="b">
        <v>0</v>
      </c>
      <c r="L1820" s="410">
        <v>0</v>
      </c>
      <c r="M1820" s="410" t="b">
        <v>0</v>
      </c>
      <c r="N1820" s="410">
        <v>0</v>
      </c>
      <c r="O1820" s="472" t="e">
        <f t="shared" si="145"/>
        <v>#DIV/0!</v>
      </c>
      <c r="P1820" s="410">
        <f t="shared" si="149"/>
        <v>0</v>
      </c>
      <c r="Q1820" s="410" t="e">
        <f t="shared" si="146"/>
        <v>#VALUE!</v>
      </c>
      <c r="R1820" s="410">
        <v>1</v>
      </c>
      <c r="S1820" s="410" t="str">
        <f t="shared" si="147"/>
        <v>Unclassified? Y/N Out of Order?</v>
      </c>
    </row>
    <row r="1821" spans="6:19" x14ac:dyDescent="0.2">
      <c r="F1821" s="410" t="b">
        <v>0</v>
      </c>
      <c r="G1821" s="416" t="b">
        <f t="shared" si="148"/>
        <v>1</v>
      </c>
      <c r="H1821" s="410" t="b">
        <v>0</v>
      </c>
      <c r="I1821" s="410" t="b">
        <v>0</v>
      </c>
      <c r="K1821" s="410" t="b">
        <v>0</v>
      </c>
      <c r="L1821" s="410">
        <v>0</v>
      </c>
      <c r="M1821" s="410" t="b">
        <v>0</v>
      </c>
      <c r="N1821" s="410">
        <v>0</v>
      </c>
      <c r="O1821" s="472" t="e">
        <f t="shared" si="145"/>
        <v>#DIV/0!</v>
      </c>
      <c r="P1821" s="410">
        <f t="shared" si="149"/>
        <v>0</v>
      </c>
      <c r="Q1821" s="410" t="e">
        <f t="shared" si="146"/>
        <v>#VALUE!</v>
      </c>
      <c r="R1821" s="410">
        <v>1</v>
      </c>
      <c r="S1821" s="410" t="str">
        <f t="shared" si="147"/>
        <v>Unclassified? Y/N Out of Order?</v>
      </c>
    </row>
    <row r="1822" spans="6:19" x14ac:dyDescent="0.2">
      <c r="F1822" s="410" t="b">
        <v>0</v>
      </c>
      <c r="G1822" s="416" t="b">
        <f t="shared" si="148"/>
        <v>1</v>
      </c>
      <c r="H1822" s="410" t="b">
        <v>0</v>
      </c>
      <c r="I1822" s="410" t="b">
        <v>0</v>
      </c>
      <c r="K1822" s="410" t="b">
        <v>0</v>
      </c>
      <c r="L1822" s="410">
        <v>0</v>
      </c>
      <c r="M1822" s="410" t="b">
        <v>0</v>
      </c>
      <c r="N1822" s="410">
        <v>0</v>
      </c>
      <c r="O1822" s="472" t="e">
        <f t="shared" si="145"/>
        <v>#DIV/0!</v>
      </c>
      <c r="P1822" s="410">
        <f t="shared" si="149"/>
        <v>0</v>
      </c>
      <c r="Q1822" s="410" t="e">
        <f t="shared" si="146"/>
        <v>#VALUE!</v>
      </c>
      <c r="R1822" s="410">
        <v>1</v>
      </c>
      <c r="S1822" s="410" t="str">
        <f t="shared" si="147"/>
        <v>Unclassified? Y/N Out of Order?</v>
      </c>
    </row>
    <row r="1823" spans="6:19" x14ac:dyDescent="0.2">
      <c r="F1823" s="410" t="b">
        <v>0</v>
      </c>
      <c r="G1823" s="416" t="b">
        <f t="shared" si="148"/>
        <v>1</v>
      </c>
      <c r="H1823" s="410" t="b">
        <v>0</v>
      </c>
      <c r="I1823" s="410" t="b">
        <v>0</v>
      </c>
      <c r="K1823" s="410" t="b">
        <v>0</v>
      </c>
      <c r="L1823" s="410">
        <v>0</v>
      </c>
      <c r="M1823" s="410" t="b">
        <v>0</v>
      </c>
      <c r="N1823" s="410">
        <v>0</v>
      </c>
      <c r="O1823" s="472" t="e">
        <f t="shared" si="145"/>
        <v>#DIV/0!</v>
      </c>
      <c r="P1823" s="410">
        <f t="shared" si="149"/>
        <v>0</v>
      </c>
      <c r="Q1823" s="410" t="e">
        <f t="shared" si="146"/>
        <v>#VALUE!</v>
      </c>
      <c r="R1823" s="410">
        <v>1</v>
      </c>
      <c r="S1823" s="410" t="str">
        <f t="shared" si="147"/>
        <v>Unclassified? Y/N Out of Order?</v>
      </c>
    </row>
    <row r="1824" spans="6:19" x14ac:dyDescent="0.2">
      <c r="F1824" s="410" t="b">
        <v>0</v>
      </c>
      <c r="G1824" s="416" t="b">
        <f t="shared" si="148"/>
        <v>1</v>
      </c>
      <c r="H1824" s="410" t="b">
        <v>0</v>
      </c>
      <c r="I1824" s="410" t="b">
        <v>0</v>
      </c>
      <c r="K1824" s="410" t="b">
        <v>0</v>
      </c>
      <c r="L1824" s="410">
        <v>0</v>
      </c>
      <c r="M1824" s="410" t="b">
        <v>0</v>
      </c>
      <c r="N1824" s="410">
        <v>0</v>
      </c>
      <c r="O1824" s="472" t="e">
        <f t="shared" si="145"/>
        <v>#DIV/0!</v>
      </c>
      <c r="P1824" s="410">
        <f t="shared" si="149"/>
        <v>0</v>
      </c>
      <c r="Q1824" s="410" t="e">
        <f t="shared" si="146"/>
        <v>#VALUE!</v>
      </c>
      <c r="R1824" s="410">
        <v>1</v>
      </c>
      <c r="S1824" s="410" t="str">
        <f t="shared" si="147"/>
        <v>Unclassified? Y/N Out of Order?</v>
      </c>
    </row>
    <row r="1825" spans="6:19" x14ac:dyDescent="0.2">
      <c r="F1825" s="410" t="b">
        <v>0</v>
      </c>
      <c r="G1825" s="416" t="b">
        <f t="shared" si="148"/>
        <v>1</v>
      </c>
      <c r="H1825" s="410" t="b">
        <v>0</v>
      </c>
      <c r="I1825" s="410" t="b">
        <v>0</v>
      </c>
      <c r="K1825" s="410" t="b">
        <v>0</v>
      </c>
      <c r="L1825" s="410">
        <v>0</v>
      </c>
      <c r="M1825" s="410" t="b">
        <v>0</v>
      </c>
      <c r="N1825" s="410">
        <v>0</v>
      </c>
      <c r="O1825" s="472" t="e">
        <f t="shared" si="145"/>
        <v>#DIV/0!</v>
      </c>
      <c r="P1825" s="410">
        <f t="shared" si="149"/>
        <v>0</v>
      </c>
      <c r="Q1825" s="410" t="e">
        <f t="shared" si="146"/>
        <v>#VALUE!</v>
      </c>
      <c r="R1825" s="410">
        <v>1</v>
      </c>
      <c r="S1825" s="410" t="str">
        <f t="shared" si="147"/>
        <v>Unclassified? Y/N Out of Order?</v>
      </c>
    </row>
    <row r="1826" spans="6:19" x14ac:dyDescent="0.2">
      <c r="F1826" s="410" t="b">
        <v>0</v>
      </c>
      <c r="G1826" s="416" t="b">
        <f t="shared" si="148"/>
        <v>1</v>
      </c>
      <c r="H1826" s="410" t="b">
        <v>0</v>
      </c>
      <c r="I1826" s="410" t="b">
        <v>0</v>
      </c>
      <c r="K1826" s="410" t="b">
        <v>0</v>
      </c>
      <c r="L1826" s="410">
        <v>0</v>
      </c>
      <c r="M1826" s="410" t="b">
        <v>0</v>
      </c>
      <c r="N1826" s="410">
        <v>0</v>
      </c>
      <c r="O1826" s="472" t="e">
        <f t="shared" si="145"/>
        <v>#DIV/0!</v>
      </c>
      <c r="P1826" s="410">
        <f t="shared" si="149"/>
        <v>0</v>
      </c>
      <c r="Q1826" s="410" t="e">
        <f t="shared" si="146"/>
        <v>#VALUE!</v>
      </c>
      <c r="R1826" s="410">
        <v>1</v>
      </c>
      <c r="S1826" s="410" t="str">
        <f t="shared" si="147"/>
        <v>Unclassified? Y/N Out of Order?</v>
      </c>
    </row>
    <row r="1827" spans="6:19" x14ac:dyDescent="0.2">
      <c r="F1827" s="410" t="b">
        <v>0</v>
      </c>
      <c r="G1827" s="416" t="b">
        <f t="shared" si="148"/>
        <v>1</v>
      </c>
      <c r="H1827" s="410" t="b">
        <v>0</v>
      </c>
      <c r="I1827" s="410" t="b">
        <v>0</v>
      </c>
      <c r="K1827" s="410" t="b">
        <v>0</v>
      </c>
      <c r="L1827" s="410">
        <v>0</v>
      </c>
      <c r="M1827" s="410" t="b">
        <v>0</v>
      </c>
      <c r="N1827" s="410">
        <v>0</v>
      </c>
      <c r="O1827" s="472" t="e">
        <f t="shared" si="145"/>
        <v>#DIV/0!</v>
      </c>
      <c r="P1827" s="410">
        <f t="shared" si="149"/>
        <v>0</v>
      </c>
      <c r="Q1827" s="410" t="e">
        <f t="shared" si="146"/>
        <v>#VALUE!</v>
      </c>
      <c r="R1827" s="410">
        <v>1</v>
      </c>
      <c r="S1827" s="410" t="str">
        <f t="shared" si="147"/>
        <v>Unclassified? Y/N Out of Order?</v>
      </c>
    </row>
    <row r="1828" spans="6:19" x14ac:dyDescent="0.2">
      <c r="F1828" s="410" t="b">
        <v>0</v>
      </c>
      <c r="G1828" s="416" t="b">
        <f t="shared" si="148"/>
        <v>1</v>
      </c>
      <c r="H1828" s="410" t="b">
        <v>0</v>
      </c>
      <c r="I1828" s="410" t="b">
        <v>0</v>
      </c>
      <c r="K1828" s="410" t="b">
        <v>0</v>
      </c>
      <c r="L1828" s="410">
        <v>0</v>
      </c>
      <c r="M1828" s="410" t="b">
        <v>0</v>
      </c>
      <c r="N1828" s="410">
        <v>0</v>
      </c>
      <c r="O1828" s="472" t="e">
        <f t="shared" si="145"/>
        <v>#DIV/0!</v>
      </c>
      <c r="P1828" s="410">
        <f t="shared" si="149"/>
        <v>0</v>
      </c>
      <c r="Q1828" s="410" t="e">
        <f t="shared" si="146"/>
        <v>#VALUE!</v>
      </c>
      <c r="R1828" s="410">
        <v>1</v>
      </c>
      <c r="S1828" s="410" t="str">
        <f t="shared" si="147"/>
        <v>Unclassified? Y/N Out of Order?</v>
      </c>
    </row>
    <row r="1829" spans="6:19" x14ac:dyDescent="0.2">
      <c r="F1829" s="410" t="b">
        <v>0</v>
      </c>
      <c r="G1829" s="416" t="b">
        <f t="shared" si="148"/>
        <v>1</v>
      </c>
      <c r="H1829" s="410" t="b">
        <v>0</v>
      </c>
      <c r="I1829" s="410" t="b">
        <v>0</v>
      </c>
      <c r="K1829" s="410" t="b">
        <v>0</v>
      </c>
      <c r="L1829" s="410">
        <v>0</v>
      </c>
      <c r="M1829" s="410" t="b">
        <v>0</v>
      </c>
      <c r="N1829" s="410">
        <v>0</v>
      </c>
      <c r="O1829" s="472" t="e">
        <f t="shared" si="145"/>
        <v>#DIV/0!</v>
      </c>
      <c r="P1829" s="410">
        <f t="shared" si="149"/>
        <v>0</v>
      </c>
      <c r="Q1829" s="410" t="e">
        <f t="shared" si="146"/>
        <v>#VALUE!</v>
      </c>
      <c r="R1829" s="410">
        <v>1</v>
      </c>
      <c r="S1829" s="410" t="str">
        <f t="shared" si="147"/>
        <v>Unclassified? Y/N Out of Order?</v>
      </c>
    </row>
    <row r="1830" spans="6:19" x14ac:dyDescent="0.2">
      <c r="F1830" s="410" t="b">
        <v>0</v>
      </c>
      <c r="G1830" s="416" t="b">
        <f t="shared" si="148"/>
        <v>1</v>
      </c>
      <c r="H1830" s="410" t="b">
        <v>0</v>
      </c>
      <c r="I1830" s="410" t="b">
        <v>0</v>
      </c>
      <c r="K1830" s="410" t="b">
        <v>0</v>
      </c>
      <c r="L1830" s="410">
        <v>0</v>
      </c>
      <c r="M1830" s="410" t="b">
        <v>0</v>
      </c>
      <c r="N1830" s="410">
        <v>0</v>
      </c>
      <c r="O1830" s="472" t="e">
        <f t="shared" si="145"/>
        <v>#DIV/0!</v>
      </c>
      <c r="P1830" s="410">
        <f t="shared" si="149"/>
        <v>0</v>
      </c>
      <c r="Q1830" s="410" t="e">
        <f t="shared" si="146"/>
        <v>#VALUE!</v>
      </c>
      <c r="R1830" s="410">
        <v>1</v>
      </c>
      <c r="S1830" s="410" t="str">
        <f t="shared" si="147"/>
        <v>Unclassified? Y/N Out of Order?</v>
      </c>
    </row>
    <row r="1831" spans="6:19" x14ac:dyDescent="0.2">
      <c r="F1831" s="410" t="b">
        <v>0</v>
      </c>
      <c r="G1831" s="416" t="b">
        <f t="shared" si="148"/>
        <v>1</v>
      </c>
      <c r="H1831" s="410" t="b">
        <v>0</v>
      </c>
      <c r="I1831" s="410" t="b">
        <v>0</v>
      </c>
      <c r="K1831" s="410" t="b">
        <v>0</v>
      </c>
      <c r="L1831" s="410">
        <v>0</v>
      </c>
      <c r="M1831" s="410" t="b">
        <v>0</v>
      </c>
      <c r="N1831" s="410">
        <v>0</v>
      </c>
      <c r="O1831" s="472" t="e">
        <f t="shared" si="145"/>
        <v>#DIV/0!</v>
      </c>
      <c r="P1831" s="410">
        <f t="shared" si="149"/>
        <v>0</v>
      </c>
      <c r="Q1831" s="410" t="e">
        <f t="shared" si="146"/>
        <v>#VALUE!</v>
      </c>
      <c r="R1831" s="410">
        <v>1</v>
      </c>
      <c r="S1831" s="410" t="str">
        <f t="shared" si="147"/>
        <v>Unclassified? Y/N Out of Order?</v>
      </c>
    </row>
    <row r="1832" spans="6:19" x14ac:dyDescent="0.2">
      <c r="F1832" s="410" t="b">
        <v>0</v>
      </c>
      <c r="G1832" s="416" t="b">
        <f t="shared" si="148"/>
        <v>1</v>
      </c>
      <c r="H1832" s="410" t="b">
        <v>0</v>
      </c>
      <c r="I1832" s="410" t="b">
        <v>0</v>
      </c>
      <c r="K1832" s="410" t="b">
        <v>0</v>
      </c>
      <c r="L1832" s="410">
        <v>0</v>
      </c>
      <c r="M1832" s="410" t="b">
        <v>0</v>
      </c>
      <c r="N1832" s="410">
        <v>0</v>
      </c>
      <c r="O1832" s="472" t="e">
        <f t="shared" si="145"/>
        <v>#DIV/0!</v>
      </c>
      <c r="P1832" s="410">
        <f t="shared" si="149"/>
        <v>0</v>
      </c>
      <c r="Q1832" s="410" t="e">
        <f t="shared" si="146"/>
        <v>#VALUE!</v>
      </c>
      <c r="R1832" s="410">
        <v>1</v>
      </c>
      <c r="S1832" s="410" t="str">
        <f t="shared" si="147"/>
        <v>Unclassified? Y/N Out of Order?</v>
      </c>
    </row>
    <row r="1833" spans="6:19" x14ac:dyDescent="0.2">
      <c r="F1833" s="410" t="b">
        <v>0</v>
      </c>
      <c r="G1833" s="416" t="b">
        <f t="shared" si="148"/>
        <v>1</v>
      </c>
      <c r="H1833" s="410" t="b">
        <v>0</v>
      </c>
      <c r="I1833" s="410" t="b">
        <v>0</v>
      </c>
      <c r="K1833" s="410" t="b">
        <v>0</v>
      </c>
      <c r="L1833" s="410">
        <v>0</v>
      </c>
      <c r="M1833" s="410" t="b">
        <v>0</v>
      </c>
      <c r="N1833" s="410">
        <v>0</v>
      </c>
      <c r="O1833" s="472" t="e">
        <f t="shared" si="145"/>
        <v>#DIV/0!</v>
      </c>
      <c r="P1833" s="410">
        <f t="shared" si="149"/>
        <v>0</v>
      </c>
      <c r="Q1833" s="410" t="e">
        <f t="shared" si="146"/>
        <v>#VALUE!</v>
      </c>
      <c r="R1833" s="410">
        <v>1</v>
      </c>
      <c r="S1833" s="410" t="str">
        <f t="shared" si="147"/>
        <v>Unclassified? Y/N Out of Order?</v>
      </c>
    </row>
    <row r="1834" spans="6:19" x14ac:dyDescent="0.2">
      <c r="F1834" s="410" t="b">
        <v>0</v>
      </c>
      <c r="G1834" s="416" t="b">
        <f t="shared" si="148"/>
        <v>1</v>
      </c>
      <c r="H1834" s="410" t="b">
        <v>0</v>
      </c>
      <c r="I1834" s="410" t="b">
        <v>0</v>
      </c>
      <c r="K1834" s="410" t="b">
        <v>0</v>
      </c>
      <c r="L1834" s="410">
        <v>0</v>
      </c>
      <c r="M1834" s="410" t="b">
        <v>0</v>
      </c>
      <c r="N1834" s="410">
        <v>0</v>
      </c>
      <c r="O1834" s="472" t="e">
        <f t="shared" si="145"/>
        <v>#DIV/0!</v>
      </c>
      <c r="P1834" s="410">
        <f t="shared" si="149"/>
        <v>0</v>
      </c>
      <c r="Q1834" s="410" t="e">
        <f t="shared" si="146"/>
        <v>#VALUE!</v>
      </c>
      <c r="R1834" s="410">
        <v>1</v>
      </c>
      <c r="S1834" s="410" t="str">
        <f t="shared" si="147"/>
        <v>Unclassified? Y/N Out of Order?</v>
      </c>
    </row>
    <row r="1835" spans="6:19" x14ac:dyDescent="0.2">
      <c r="F1835" s="410" t="b">
        <v>0</v>
      </c>
      <c r="G1835" s="416" t="b">
        <f t="shared" si="148"/>
        <v>1</v>
      </c>
      <c r="H1835" s="410" t="b">
        <v>0</v>
      </c>
      <c r="I1835" s="410" t="b">
        <v>0</v>
      </c>
      <c r="K1835" s="410" t="b">
        <v>0</v>
      </c>
      <c r="L1835" s="410">
        <v>0</v>
      </c>
      <c r="M1835" s="410" t="b">
        <v>0</v>
      </c>
      <c r="N1835" s="410">
        <v>0</v>
      </c>
      <c r="O1835" s="472" t="e">
        <f t="shared" si="145"/>
        <v>#DIV/0!</v>
      </c>
      <c r="P1835" s="410">
        <f t="shared" si="149"/>
        <v>0</v>
      </c>
      <c r="Q1835" s="410" t="e">
        <f t="shared" si="146"/>
        <v>#VALUE!</v>
      </c>
      <c r="R1835" s="410">
        <v>1</v>
      </c>
      <c r="S1835" s="410" t="str">
        <f t="shared" si="147"/>
        <v>Unclassified? Y/N Out of Order?</v>
      </c>
    </row>
    <row r="1836" spans="6:19" x14ac:dyDescent="0.2">
      <c r="F1836" s="410" t="b">
        <v>0</v>
      </c>
      <c r="G1836" s="416" t="b">
        <f t="shared" si="148"/>
        <v>1</v>
      </c>
      <c r="H1836" s="410" t="b">
        <v>0</v>
      </c>
      <c r="I1836" s="410" t="b">
        <v>0</v>
      </c>
      <c r="K1836" s="410" t="b">
        <v>0</v>
      </c>
      <c r="L1836" s="410">
        <v>0</v>
      </c>
      <c r="M1836" s="410" t="b">
        <v>0</v>
      </c>
      <c r="N1836" s="410">
        <v>0</v>
      </c>
      <c r="O1836" s="472" t="e">
        <f t="shared" si="145"/>
        <v>#DIV/0!</v>
      </c>
      <c r="P1836" s="410">
        <f t="shared" si="149"/>
        <v>0</v>
      </c>
      <c r="Q1836" s="410" t="e">
        <f t="shared" si="146"/>
        <v>#VALUE!</v>
      </c>
      <c r="R1836" s="410">
        <v>1</v>
      </c>
      <c r="S1836" s="410" t="str">
        <f t="shared" si="147"/>
        <v>Unclassified? Y/N Out of Order?</v>
      </c>
    </row>
    <row r="1837" spans="6:19" x14ac:dyDescent="0.2">
      <c r="F1837" s="410" t="b">
        <v>0</v>
      </c>
      <c r="G1837" s="416" t="b">
        <f t="shared" si="148"/>
        <v>1</v>
      </c>
      <c r="H1837" s="410" t="b">
        <v>0</v>
      </c>
      <c r="I1837" s="410" t="b">
        <v>0</v>
      </c>
      <c r="K1837" s="410" t="b">
        <v>0</v>
      </c>
      <c r="L1837" s="410">
        <v>0</v>
      </c>
      <c r="M1837" s="410" t="b">
        <v>0</v>
      </c>
      <c r="N1837" s="410">
        <v>0</v>
      </c>
      <c r="O1837" s="472" t="e">
        <f t="shared" si="145"/>
        <v>#DIV/0!</v>
      </c>
      <c r="P1837" s="410">
        <f t="shared" si="149"/>
        <v>0</v>
      </c>
      <c r="Q1837" s="410" t="e">
        <f t="shared" si="146"/>
        <v>#VALUE!</v>
      </c>
      <c r="R1837" s="410">
        <v>1</v>
      </c>
      <c r="S1837" s="410" t="str">
        <f t="shared" si="147"/>
        <v>Unclassified? Y/N Out of Order?</v>
      </c>
    </row>
    <row r="1838" spans="6:19" x14ac:dyDescent="0.2">
      <c r="F1838" s="410" t="b">
        <v>0</v>
      </c>
      <c r="G1838" s="416" t="b">
        <f t="shared" si="148"/>
        <v>1</v>
      </c>
      <c r="H1838" s="410" t="b">
        <v>0</v>
      </c>
      <c r="I1838" s="410" t="b">
        <v>0</v>
      </c>
      <c r="K1838" s="410" t="b">
        <v>0</v>
      </c>
      <c r="L1838" s="410">
        <v>0</v>
      </c>
      <c r="M1838" s="410" t="b">
        <v>0</v>
      </c>
      <c r="N1838" s="410">
        <v>0</v>
      </c>
      <c r="O1838" s="472" t="e">
        <f t="shared" si="145"/>
        <v>#DIV/0!</v>
      </c>
      <c r="P1838" s="410">
        <f t="shared" si="149"/>
        <v>0</v>
      </c>
      <c r="Q1838" s="410" t="e">
        <f t="shared" si="146"/>
        <v>#VALUE!</v>
      </c>
      <c r="R1838" s="410">
        <v>1</v>
      </c>
      <c r="S1838" s="410" t="str">
        <f t="shared" si="147"/>
        <v>Unclassified? Y/N Out of Order?</v>
      </c>
    </row>
    <row r="1839" spans="6:19" x14ac:dyDescent="0.2">
      <c r="F1839" s="410" t="b">
        <v>0</v>
      </c>
      <c r="G1839" s="416" t="b">
        <f t="shared" si="148"/>
        <v>1</v>
      </c>
      <c r="H1839" s="410" t="b">
        <v>0</v>
      </c>
      <c r="I1839" s="410" t="b">
        <v>0</v>
      </c>
      <c r="K1839" s="410" t="b">
        <v>0</v>
      </c>
      <c r="L1839" s="410">
        <v>0</v>
      </c>
      <c r="M1839" s="410" t="b">
        <v>0</v>
      </c>
      <c r="N1839" s="410">
        <v>0</v>
      </c>
      <c r="O1839" s="472" t="e">
        <f t="shared" si="145"/>
        <v>#DIV/0!</v>
      </c>
      <c r="P1839" s="410">
        <f t="shared" si="149"/>
        <v>0</v>
      </c>
      <c r="Q1839" s="410" t="e">
        <f t="shared" si="146"/>
        <v>#VALUE!</v>
      </c>
      <c r="R1839" s="410">
        <v>1</v>
      </c>
      <c r="S1839" s="410" t="str">
        <f t="shared" si="147"/>
        <v>Unclassified? Y/N Out of Order?</v>
      </c>
    </row>
    <row r="1840" spans="6:19" x14ac:dyDescent="0.2">
      <c r="F1840" s="410" t="b">
        <v>0</v>
      </c>
      <c r="G1840" s="416" t="b">
        <f t="shared" si="148"/>
        <v>1</v>
      </c>
      <c r="H1840" s="410" t="b">
        <v>0</v>
      </c>
      <c r="I1840" s="410" t="b">
        <v>0</v>
      </c>
      <c r="K1840" s="410" t="b">
        <v>0</v>
      </c>
      <c r="L1840" s="410">
        <v>0</v>
      </c>
      <c r="M1840" s="410" t="b">
        <v>0</v>
      </c>
      <c r="N1840" s="410">
        <v>0</v>
      </c>
      <c r="O1840" s="472" t="e">
        <f t="shared" si="145"/>
        <v>#DIV/0!</v>
      </c>
      <c r="P1840" s="410">
        <f t="shared" si="149"/>
        <v>0</v>
      </c>
      <c r="Q1840" s="410" t="e">
        <f t="shared" si="146"/>
        <v>#VALUE!</v>
      </c>
      <c r="R1840" s="410">
        <v>1</v>
      </c>
      <c r="S1840" s="410" t="str">
        <f t="shared" si="147"/>
        <v>Unclassified? Y/N Out of Order?</v>
      </c>
    </row>
    <row r="1841" spans="6:19" x14ac:dyDescent="0.2">
      <c r="F1841" s="410" t="b">
        <v>0</v>
      </c>
      <c r="G1841" s="416" t="b">
        <f t="shared" si="148"/>
        <v>1</v>
      </c>
      <c r="H1841" s="410" t="b">
        <v>0</v>
      </c>
      <c r="I1841" s="410" t="b">
        <v>0</v>
      </c>
      <c r="K1841" s="410" t="b">
        <v>0</v>
      </c>
      <c r="L1841" s="410">
        <v>0</v>
      </c>
      <c r="M1841" s="410" t="b">
        <v>0</v>
      </c>
      <c r="N1841" s="410">
        <v>0</v>
      </c>
      <c r="O1841" s="472" t="e">
        <f t="shared" si="145"/>
        <v>#DIV/0!</v>
      </c>
      <c r="P1841" s="410">
        <f t="shared" si="149"/>
        <v>0</v>
      </c>
      <c r="Q1841" s="410" t="e">
        <f t="shared" si="146"/>
        <v>#VALUE!</v>
      </c>
      <c r="R1841" s="410">
        <v>1</v>
      </c>
      <c r="S1841" s="410" t="str">
        <f t="shared" si="147"/>
        <v>Unclassified? Y/N Out of Order?</v>
      </c>
    </row>
    <row r="1842" spans="6:19" x14ac:dyDescent="0.2">
      <c r="F1842" s="410" t="b">
        <v>0</v>
      </c>
      <c r="G1842" s="416" t="b">
        <f t="shared" si="148"/>
        <v>1</v>
      </c>
      <c r="H1842" s="410" t="b">
        <v>0</v>
      </c>
      <c r="I1842" s="410" t="b">
        <v>0</v>
      </c>
      <c r="K1842" s="410" t="b">
        <v>0</v>
      </c>
      <c r="L1842" s="410">
        <v>0</v>
      </c>
      <c r="M1842" s="410" t="b">
        <v>0</v>
      </c>
      <c r="N1842" s="410">
        <v>0</v>
      </c>
      <c r="O1842" s="472" t="e">
        <f t="shared" si="145"/>
        <v>#DIV/0!</v>
      </c>
      <c r="P1842" s="410">
        <f t="shared" si="149"/>
        <v>0</v>
      </c>
      <c r="Q1842" s="410" t="e">
        <f t="shared" si="146"/>
        <v>#VALUE!</v>
      </c>
      <c r="R1842" s="410">
        <v>1</v>
      </c>
      <c r="S1842" s="410" t="str">
        <f t="shared" si="147"/>
        <v>Unclassified? Y/N Out of Order?</v>
      </c>
    </row>
    <row r="1843" spans="6:19" x14ac:dyDescent="0.2">
      <c r="F1843" s="410" t="b">
        <v>0</v>
      </c>
      <c r="G1843" s="416" t="b">
        <f t="shared" si="148"/>
        <v>1</v>
      </c>
      <c r="H1843" s="410" t="b">
        <v>0</v>
      </c>
      <c r="I1843" s="410" t="b">
        <v>0</v>
      </c>
      <c r="K1843" s="410" t="b">
        <v>0</v>
      </c>
      <c r="L1843" s="410">
        <v>0</v>
      </c>
      <c r="M1843" s="410" t="b">
        <v>0</v>
      </c>
      <c r="N1843" s="410">
        <v>0</v>
      </c>
      <c r="O1843" s="472" t="e">
        <f t="shared" si="145"/>
        <v>#DIV/0!</v>
      </c>
      <c r="P1843" s="410">
        <f t="shared" si="149"/>
        <v>0</v>
      </c>
      <c r="Q1843" s="410" t="e">
        <f t="shared" si="146"/>
        <v>#VALUE!</v>
      </c>
      <c r="R1843" s="410">
        <v>1</v>
      </c>
      <c r="S1843" s="410" t="str">
        <f t="shared" si="147"/>
        <v>Unclassified? Y/N Out of Order?</v>
      </c>
    </row>
    <row r="1844" spans="6:19" x14ac:dyDescent="0.2">
      <c r="F1844" s="410" t="b">
        <v>0</v>
      </c>
      <c r="G1844" s="416" t="b">
        <f t="shared" si="148"/>
        <v>1</v>
      </c>
      <c r="H1844" s="410" t="b">
        <v>0</v>
      </c>
      <c r="I1844" s="410" t="b">
        <v>0</v>
      </c>
      <c r="K1844" s="410" t="b">
        <v>0</v>
      </c>
      <c r="L1844" s="410">
        <v>0</v>
      </c>
      <c r="M1844" s="410" t="b">
        <v>0</v>
      </c>
      <c r="N1844" s="410">
        <v>0</v>
      </c>
      <c r="O1844" s="472" t="e">
        <f t="shared" si="145"/>
        <v>#DIV/0!</v>
      </c>
      <c r="P1844" s="410">
        <f t="shared" si="149"/>
        <v>0</v>
      </c>
      <c r="Q1844" s="410" t="e">
        <f t="shared" si="146"/>
        <v>#VALUE!</v>
      </c>
      <c r="R1844" s="410">
        <v>1</v>
      </c>
      <c r="S1844" s="410" t="str">
        <f t="shared" si="147"/>
        <v>Unclassified? Y/N Out of Order?</v>
      </c>
    </row>
    <row r="1845" spans="6:19" x14ac:dyDescent="0.2">
      <c r="F1845" s="410" t="b">
        <v>0</v>
      </c>
      <c r="G1845" s="416" t="b">
        <f t="shared" si="148"/>
        <v>1</v>
      </c>
      <c r="H1845" s="410" t="b">
        <v>0</v>
      </c>
      <c r="I1845" s="410" t="b">
        <v>0</v>
      </c>
      <c r="K1845" s="410" t="b">
        <v>0</v>
      </c>
      <c r="L1845" s="410">
        <v>0</v>
      </c>
      <c r="M1845" s="410" t="b">
        <v>0</v>
      </c>
      <c r="N1845" s="410">
        <v>0</v>
      </c>
      <c r="O1845" s="472" t="e">
        <f t="shared" si="145"/>
        <v>#DIV/0!</v>
      </c>
      <c r="P1845" s="410">
        <f t="shared" si="149"/>
        <v>0</v>
      </c>
      <c r="Q1845" s="410" t="e">
        <f t="shared" si="146"/>
        <v>#VALUE!</v>
      </c>
      <c r="R1845" s="410">
        <v>1</v>
      </c>
      <c r="S1845" s="410" t="str">
        <f t="shared" si="147"/>
        <v>Unclassified? Y/N Out of Order?</v>
      </c>
    </row>
    <row r="1846" spans="6:19" x14ac:dyDescent="0.2">
      <c r="F1846" s="410" t="b">
        <v>0</v>
      </c>
      <c r="G1846" s="416" t="b">
        <f t="shared" si="148"/>
        <v>1</v>
      </c>
      <c r="H1846" s="410" t="b">
        <v>0</v>
      </c>
      <c r="I1846" s="410" t="b">
        <v>0</v>
      </c>
      <c r="K1846" s="410" t="b">
        <v>0</v>
      </c>
      <c r="L1846" s="410">
        <v>0</v>
      </c>
      <c r="M1846" s="410" t="b">
        <v>0</v>
      </c>
      <c r="N1846" s="410">
        <v>0</v>
      </c>
      <c r="O1846" s="472" t="e">
        <f t="shared" si="145"/>
        <v>#DIV/0!</v>
      </c>
      <c r="P1846" s="410">
        <f t="shared" si="149"/>
        <v>0</v>
      </c>
      <c r="Q1846" s="410" t="e">
        <f t="shared" si="146"/>
        <v>#VALUE!</v>
      </c>
      <c r="R1846" s="410">
        <v>1</v>
      </c>
      <c r="S1846" s="410" t="str">
        <f t="shared" si="147"/>
        <v>Unclassified? Y/N Out of Order?</v>
      </c>
    </row>
    <row r="1847" spans="6:19" x14ac:dyDescent="0.2">
      <c r="F1847" s="410" t="b">
        <v>0</v>
      </c>
      <c r="G1847" s="416" t="b">
        <f t="shared" si="148"/>
        <v>1</v>
      </c>
      <c r="H1847" s="410" t="b">
        <v>0</v>
      </c>
      <c r="I1847" s="410" t="b">
        <v>0</v>
      </c>
      <c r="K1847" s="410" t="b">
        <v>0</v>
      </c>
      <c r="L1847" s="410">
        <v>0</v>
      </c>
      <c r="M1847" s="410" t="b">
        <v>0</v>
      </c>
      <c r="N1847" s="410">
        <v>0</v>
      </c>
      <c r="O1847" s="472" t="e">
        <f t="shared" si="145"/>
        <v>#DIV/0!</v>
      </c>
      <c r="P1847" s="410">
        <f t="shared" si="149"/>
        <v>0</v>
      </c>
      <c r="Q1847" s="410" t="e">
        <f t="shared" si="146"/>
        <v>#VALUE!</v>
      </c>
      <c r="R1847" s="410">
        <v>1</v>
      </c>
      <c r="S1847" s="410" t="str">
        <f t="shared" si="147"/>
        <v>Unclassified? Y/N Out of Order?</v>
      </c>
    </row>
    <row r="1848" spans="6:19" x14ac:dyDescent="0.2">
      <c r="F1848" s="410" t="b">
        <v>0</v>
      </c>
      <c r="G1848" s="416" t="b">
        <f t="shared" si="148"/>
        <v>1</v>
      </c>
      <c r="H1848" s="410" t="b">
        <v>0</v>
      </c>
      <c r="I1848" s="410" t="b">
        <v>0</v>
      </c>
      <c r="K1848" s="410" t="b">
        <v>0</v>
      </c>
      <c r="L1848" s="410">
        <v>0</v>
      </c>
      <c r="M1848" s="410" t="b">
        <v>0</v>
      </c>
      <c r="N1848" s="410">
        <v>0</v>
      </c>
      <c r="O1848" s="472" t="e">
        <f t="shared" si="145"/>
        <v>#DIV/0!</v>
      </c>
      <c r="P1848" s="410">
        <f t="shared" si="149"/>
        <v>0</v>
      </c>
      <c r="Q1848" s="410" t="e">
        <f t="shared" si="146"/>
        <v>#VALUE!</v>
      </c>
      <c r="R1848" s="410">
        <v>1</v>
      </c>
      <c r="S1848" s="410" t="str">
        <f t="shared" si="147"/>
        <v>Unclassified? Y/N Out of Order?</v>
      </c>
    </row>
    <row r="1849" spans="6:19" x14ac:dyDescent="0.2">
      <c r="F1849" s="410" t="b">
        <v>0</v>
      </c>
      <c r="G1849" s="416" t="b">
        <f t="shared" si="148"/>
        <v>1</v>
      </c>
      <c r="H1849" s="410" t="b">
        <v>0</v>
      </c>
      <c r="I1849" s="410" t="b">
        <v>0</v>
      </c>
      <c r="K1849" s="410" t="b">
        <v>0</v>
      </c>
      <c r="L1849" s="410">
        <v>0</v>
      </c>
      <c r="M1849" s="410" t="b">
        <v>0</v>
      </c>
      <c r="N1849" s="410">
        <v>0</v>
      </c>
      <c r="O1849" s="472" t="e">
        <f t="shared" si="145"/>
        <v>#DIV/0!</v>
      </c>
      <c r="P1849" s="410">
        <f t="shared" si="149"/>
        <v>0</v>
      </c>
      <c r="Q1849" s="410" t="e">
        <f t="shared" si="146"/>
        <v>#VALUE!</v>
      </c>
      <c r="R1849" s="410">
        <v>1</v>
      </c>
      <c r="S1849" s="410" t="str">
        <f t="shared" si="147"/>
        <v>Unclassified? Y/N Out of Order?</v>
      </c>
    </row>
    <row r="1850" spans="6:19" x14ac:dyDescent="0.2">
      <c r="F1850" s="410" t="b">
        <v>0</v>
      </c>
      <c r="G1850" s="416" t="b">
        <f t="shared" si="148"/>
        <v>1</v>
      </c>
      <c r="H1850" s="410" t="b">
        <v>0</v>
      </c>
      <c r="I1850" s="410" t="b">
        <v>0</v>
      </c>
      <c r="K1850" s="410" t="b">
        <v>0</v>
      </c>
      <c r="L1850" s="410">
        <v>0</v>
      </c>
      <c r="M1850" s="410" t="b">
        <v>0</v>
      </c>
      <c r="N1850" s="410">
        <v>0</v>
      </c>
      <c r="O1850" s="472" t="e">
        <f t="shared" si="145"/>
        <v>#DIV/0!</v>
      </c>
      <c r="P1850" s="410">
        <f t="shared" si="149"/>
        <v>0</v>
      </c>
      <c r="Q1850" s="410" t="e">
        <f t="shared" si="146"/>
        <v>#VALUE!</v>
      </c>
      <c r="R1850" s="410">
        <v>1</v>
      </c>
      <c r="S1850" s="410" t="str">
        <f t="shared" si="147"/>
        <v>Unclassified? Y/N Out of Order?</v>
      </c>
    </row>
    <row r="1851" spans="6:19" x14ac:dyDescent="0.2">
      <c r="F1851" s="410" t="b">
        <v>0</v>
      </c>
      <c r="G1851" s="416" t="b">
        <f t="shared" si="148"/>
        <v>1</v>
      </c>
      <c r="H1851" s="410" t="b">
        <v>0</v>
      </c>
      <c r="I1851" s="410" t="b">
        <v>0</v>
      </c>
      <c r="K1851" s="410" t="b">
        <v>0</v>
      </c>
      <c r="L1851" s="410">
        <v>0</v>
      </c>
      <c r="M1851" s="410" t="b">
        <v>0</v>
      </c>
      <c r="N1851" s="410">
        <v>0</v>
      </c>
      <c r="O1851" s="472" t="e">
        <f t="shared" si="145"/>
        <v>#DIV/0!</v>
      </c>
      <c r="P1851" s="410">
        <f t="shared" si="149"/>
        <v>0</v>
      </c>
      <c r="Q1851" s="410" t="e">
        <f t="shared" si="146"/>
        <v>#VALUE!</v>
      </c>
      <c r="R1851" s="410">
        <v>1</v>
      </c>
      <c r="S1851" s="410" t="str">
        <f t="shared" si="147"/>
        <v>Unclassified? Y/N Out of Order?</v>
      </c>
    </row>
    <row r="1852" spans="6:19" x14ac:dyDescent="0.2">
      <c r="F1852" s="410" t="b">
        <v>0</v>
      </c>
      <c r="G1852" s="416" t="b">
        <f t="shared" si="148"/>
        <v>1</v>
      </c>
      <c r="H1852" s="410" t="b">
        <v>0</v>
      </c>
      <c r="I1852" s="410" t="b">
        <v>0</v>
      </c>
      <c r="K1852" s="410" t="b">
        <v>0</v>
      </c>
      <c r="L1852" s="410">
        <v>0</v>
      </c>
      <c r="M1852" s="410" t="b">
        <v>0</v>
      </c>
      <c r="N1852" s="410">
        <v>0</v>
      </c>
      <c r="O1852" s="472" t="e">
        <f t="shared" si="145"/>
        <v>#DIV/0!</v>
      </c>
      <c r="P1852" s="410">
        <f t="shared" si="149"/>
        <v>0</v>
      </c>
      <c r="Q1852" s="410" t="e">
        <f t="shared" si="146"/>
        <v>#VALUE!</v>
      </c>
      <c r="R1852" s="410">
        <v>1</v>
      </c>
      <c r="S1852" s="410" t="str">
        <f t="shared" si="147"/>
        <v>Unclassified? Y/N Out of Order?</v>
      </c>
    </row>
    <row r="1853" spans="6:19" x14ac:dyDescent="0.2">
      <c r="F1853" s="410" t="b">
        <v>0</v>
      </c>
      <c r="G1853" s="416" t="b">
        <f t="shared" si="148"/>
        <v>1</v>
      </c>
      <c r="H1853" s="410" t="b">
        <v>0</v>
      </c>
      <c r="I1853" s="410" t="b">
        <v>0</v>
      </c>
      <c r="K1853" s="410" t="b">
        <v>0</v>
      </c>
      <c r="L1853" s="410">
        <v>0</v>
      </c>
      <c r="M1853" s="410" t="b">
        <v>0</v>
      </c>
      <c r="N1853" s="410">
        <v>0</v>
      </c>
      <c r="O1853" s="472" t="e">
        <f t="shared" si="145"/>
        <v>#DIV/0!</v>
      </c>
      <c r="P1853" s="410">
        <f t="shared" si="149"/>
        <v>0</v>
      </c>
      <c r="Q1853" s="410" t="e">
        <f t="shared" si="146"/>
        <v>#VALUE!</v>
      </c>
      <c r="R1853" s="410">
        <v>1</v>
      </c>
      <c r="S1853" s="410" t="str">
        <f t="shared" si="147"/>
        <v>Unclassified? Y/N Out of Order?</v>
      </c>
    </row>
    <row r="1854" spans="6:19" x14ac:dyDescent="0.2">
      <c r="F1854" s="410" t="b">
        <v>0</v>
      </c>
      <c r="G1854" s="416" t="b">
        <f t="shared" si="148"/>
        <v>1</v>
      </c>
      <c r="H1854" s="410" t="b">
        <v>0</v>
      </c>
      <c r="I1854" s="410" t="b">
        <v>0</v>
      </c>
      <c r="K1854" s="410" t="b">
        <v>0</v>
      </c>
      <c r="L1854" s="410">
        <v>0</v>
      </c>
      <c r="M1854" s="410" t="b">
        <v>0</v>
      </c>
      <c r="N1854" s="410">
        <v>0</v>
      </c>
      <c r="O1854" s="472" t="e">
        <f t="shared" si="145"/>
        <v>#DIV/0!</v>
      </c>
      <c r="P1854" s="410">
        <f t="shared" si="149"/>
        <v>0</v>
      </c>
      <c r="Q1854" s="410" t="e">
        <f t="shared" si="146"/>
        <v>#VALUE!</v>
      </c>
      <c r="R1854" s="410">
        <v>1</v>
      </c>
      <c r="S1854" s="410" t="str">
        <f t="shared" si="147"/>
        <v>Unclassified? Y/N Out of Order?</v>
      </c>
    </row>
    <row r="1855" spans="6:19" x14ac:dyDescent="0.2">
      <c r="F1855" s="410" t="b">
        <v>0</v>
      </c>
      <c r="G1855" s="416" t="b">
        <f t="shared" si="148"/>
        <v>1</v>
      </c>
      <c r="H1855" s="410" t="b">
        <v>0</v>
      </c>
      <c r="I1855" s="410" t="b">
        <v>0</v>
      </c>
      <c r="K1855" s="410" t="b">
        <v>0</v>
      </c>
      <c r="L1855" s="410">
        <v>0</v>
      </c>
      <c r="M1855" s="410" t="b">
        <v>0</v>
      </c>
      <c r="N1855" s="410">
        <v>0</v>
      </c>
      <c r="O1855" s="472" t="e">
        <f t="shared" si="145"/>
        <v>#DIV/0!</v>
      </c>
      <c r="P1855" s="410">
        <f t="shared" si="149"/>
        <v>0</v>
      </c>
      <c r="Q1855" s="410" t="e">
        <f t="shared" si="146"/>
        <v>#VALUE!</v>
      </c>
      <c r="R1855" s="410">
        <v>1</v>
      </c>
      <c r="S1855" s="410" t="str">
        <f t="shared" si="147"/>
        <v>Unclassified? Y/N Out of Order?</v>
      </c>
    </row>
    <row r="1856" spans="6:19" x14ac:dyDescent="0.2">
      <c r="F1856" s="410" t="b">
        <v>0</v>
      </c>
      <c r="G1856" s="416" t="b">
        <f t="shared" si="148"/>
        <v>1</v>
      </c>
      <c r="H1856" s="410" t="b">
        <v>0</v>
      </c>
      <c r="I1856" s="410" t="b">
        <v>0</v>
      </c>
      <c r="K1856" s="410" t="b">
        <v>0</v>
      </c>
      <c r="L1856" s="410">
        <v>0</v>
      </c>
      <c r="M1856" s="410" t="b">
        <v>0</v>
      </c>
      <c r="N1856" s="410">
        <v>0</v>
      </c>
      <c r="O1856" s="472" t="e">
        <f t="shared" si="145"/>
        <v>#DIV/0!</v>
      </c>
      <c r="P1856" s="410">
        <f t="shared" si="149"/>
        <v>0</v>
      </c>
      <c r="Q1856" s="410" t="e">
        <f t="shared" si="146"/>
        <v>#VALUE!</v>
      </c>
      <c r="R1856" s="410">
        <v>1</v>
      </c>
      <c r="S1856" s="410" t="str">
        <f t="shared" si="147"/>
        <v>Unclassified? Y/N Out of Order?</v>
      </c>
    </row>
    <row r="1857" spans="6:19" x14ac:dyDescent="0.2">
      <c r="F1857" s="410" t="b">
        <v>0</v>
      </c>
      <c r="G1857" s="416" t="b">
        <f t="shared" si="148"/>
        <v>1</v>
      </c>
      <c r="H1857" s="410" t="b">
        <v>0</v>
      </c>
      <c r="I1857" s="410" t="b">
        <v>0</v>
      </c>
      <c r="K1857" s="410" t="b">
        <v>0</v>
      </c>
      <c r="L1857" s="410">
        <v>0</v>
      </c>
      <c r="M1857" s="410" t="b">
        <v>0</v>
      </c>
      <c r="N1857" s="410">
        <v>0</v>
      </c>
      <c r="O1857" s="472" t="e">
        <f t="shared" si="145"/>
        <v>#DIV/0!</v>
      </c>
      <c r="P1857" s="410">
        <f t="shared" si="149"/>
        <v>0</v>
      </c>
      <c r="Q1857" s="410" t="e">
        <f t="shared" si="146"/>
        <v>#VALUE!</v>
      </c>
      <c r="R1857" s="410">
        <v>1</v>
      </c>
      <c r="S1857" s="410" t="str">
        <f t="shared" si="147"/>
        <v>Unclassified? Y/N Out of Order?</v>
      </c>
    </row>
    <row r="1858" spans="6:19" x14ac:dyDescent="0.2">
      <c r="F1858" s="410" t="b">
        <v>0</v>
      </c>
      <c r="G1858" s="416" t="b">
        <f t="shared" si="148"/>
        <v>1</v>
      </c>
      <c r="H1858" s="410" t="b">
        <v>0</v>
      </c>
      <c r="I1858" s="410" t="b">
        <v>0</v>
      </c>
      <c r="K1858" s="410" t="b">
        <v>0</v>
      </c>
      <c r="L1858" s="410">
        <v>0</v>
      </c>
      <c r="M1858" s="410" t="b">
        <v>0</v>
      </c>
      <c r="N1858" s="410">
        <v>0</v>
      </c>
      <c r="O1858" s="472" t="e">
        <f t="shared" si="145"/>
        <v>#DIV/0!</v>
      </c>
      <c r="P1858" s="410">
        <f t="shared" si="149"/>
        <v>0</v>
      </c>
      <c r="Q1858" s="410" t="e">
        <f t="shared" si="146"/>
        <v>#VALUE!</v>
      </c>
      <c r="R1858" s="410">
        <v>1</v>
      </c>
      <c r="S1858" s="410" t="str">
        <f t="shared" si="147"/>
        <v>Unclassified? Y/N Out of Order?</v>
      </c>
    </row>
    <row r="1859" spans="6:19" x14ac:dyDescent="0.2">
      <c r="F1859" s="410" t="b">
        <v>0</v>
      </c>
      <c r="G1859" s="416" t="b">
        <f t="shared" si="148"/>
        <v>1</v>
      </c>
      <c r="H1859" s="410" t="b">
        <v>0</v>
      </c>
      <c r="I1859" s="410" t="b">
        <v>0</v>
      </c>
      <c r="K1859" s="410" t="b">
        <v>0</v>
      </c>
      <c r="L1859" s="410">
        <v>0</v>
      </c>
      <c r="M1859" s="410" t="b">
        <v>0</v>
      </c>
      <c r="N1859" s="410">
        <v>0</v>
      </c>
      <c r="O1859" s="472" t="e">
        <f t="shared" si="145"/>
        <v>#DIV/0!</v>
      </c>
      <c r="P1859" s="410">
        <f t="shared" si="149"/>
        <v>0</v>
      </c>
      <c r="Q1859" s="410" t="e">
        <f t="shared" si="146"/>
        <v>#VALUE!</v>
      </c>
      <c r="R1859" s="410">
        <v>1</v>
      </c>
      <c r="S1859" s="410" t="str">
        <f t="shared" si="147"/>
        <v>Unclassified? Y/N Out of Order?</v>
      </c>
    </row>
    <row r="1860" spans="6:19" x14ac:dyDescent="0.2">
      <c r="F1860" s="410" t="b">
        <v>0</v>
      </c>
      <c r="G1860" s="416" t="b">
        <f t="shared" si="148"/>
        <v>1</v>
      </c>
      <c r="H1860" s="410" t="b">
        <v>0</v>
      </c>
      <c r="I1860" s="410" t="b">
        <v>0</v>
      </c>
      <c r="K1860" s="410" t="b">
        <v>0</v>
      </c>
      <c r="L1860" s="410">
        <v>0</v>
      </c>
      <c r="M1860" s="410" t="b">
        <v>0</v>
      </c>
      <c r="N1860" s="410">
        <v>0</v>
      </c>
      <c r="O1860" s="472" t="e">
        <f t="shared" si="145"/>
        <v>#DIV/0!</v>
      </c>
      <c r="P1860" s="410">
        <f t="shared" si="149"/>
        <v>0</v>
      </c>
      <c r="Q1860" s="410" t="e">
        <f t="shared" si="146"/>
        <v>#VALUE!</v>
      </c>
      <c r="R1860" s="410">
        <v>1</v>
      </c>
      <c r="S1860" s="410" t="str">
        <f t="shared" si="147"/>
        <v>Unclassified? Y/N Out of Order?</v>
      </c>
    </row>
    <row r="1861" spans="6:19" x14ac:dyDescent="0.2">
      <c r="F1861" s="410" t="b">
        <v>0</v>
      </c>
      <c r="G1861" s="416" t="b">
        <f t="shared" si="148"/>
        <v>1</v>
      </c>
      <c r="H1861" s="410" t="b">
        <v>0</v>
      </c>
      <c r="I1861" s="410" t="b">
        <v>0</v>
      </c>
      <c r="K1861" s="410" t="b">
        <v>0</v>
      </c>
      <c r="L1861" s="410">
        <v>0</v>
      </c>
      <c r="M1861" s="410" t="b">
        <v>0</v>
      </c>
      <c r="N1861" s="410">
        <v>0</v>
      </c>
      <c r="O1861" s="472" t="e">
        <f t="shared" si="145"/>
        <v>#DIV/0!</v>
      </c>
      <c r="P1861" s="410">
        <f t="shared" si="149"/>
        <v>0</v>
      </c>
      <c r="Q1861" s="410" t="e">
        <f t="shared" si="146"/>
        <v>#VALUE!</v>
      </c>
      <c r="R1861" s="410">
        <v>1</v>
      </c>
      <c r="S1861" s="410" t="str">
        <f t="shared" si="147"/>
        <v>Unclassified? Y/N Out of Order?</v>
      </c>
    </row>
    <row r="1862" spans="6:19" x14ac:dyDescent="0.2">
      <c r="F1862" s="410" t="b">
        <v>0</v>
      </c>
      <c r="G1862" s="416" t="b">
        <f t="shared" si="148"/>
        <v>1</v>
      </c>
      <c r="H1862" s="410" t="b">
        <v>0</v>
      </c>
      <c r="I1862" s="410" t="b">
        <v>0</v>
      </c>
      <c r="K1862" s="410" t="b">
        <v>0</v>
      </c>
      <c r="L1862" s="410">
        <v>0</v>
      </c>
      <c r="M1862" s="410" t="b">
        <v>0</v>
      </c>
      <c r="N1862" s="410">
        <v>0</v>
      </c>
      <c r="O1862" s="472" t="e">
        <f t="shared" si="145"/>
        <v>#DIV/0!</v>
      </c>
      <c r="P1862" s="410">
        <f t="shared" si="149"/>
        <v>0</v>
      </c>
      <c r="Q1862" s="410" t="e">
        <f t="shared" si="146"/>
        <v>#VALUE!</v>
      </c>
      <c r="R1862" s="410">
        <v>1</v>
      </c>
      <c r="S1862" s="410" t="str">
        <f t="shared" si="147"/>
        <v>Unclassified? Y/N Out of Order?</v>
      </c>
    </row>
    <row r="1863" spans="6:19" x14ac:dyDescent="0.2">
      <c r="F1863" s="410" t="b">
        <v>0</v>
      </c>
      <c r="G1863" s="416" t="b">
        <f t="shared" si="148"/>
        <v>1</v>
      </c>
      <c r="H1863" s="410" t="b">
        <v>0</v>
      </c>
      <c r="I1863" s="410" t="b">
        <v>0</v>
      </c>
      <c r="K1863" s="410" t="b">
        <v>0</v>
      </c>
      <c r="L1863" s="410">
        <v>0</v>
      </c>
      <c r="M1863" s="410" t="b">
        <v>0</v>
      </c>
      <c r="N1863" s="410">
        <v>0</v>
      </c>
      <c r="O1863" s="472" t="e">
        <f t="shared" si="145"/>
        <v>#DIV/0!</v>
      </c>
      <c r="P1863" s="410">
        <f t="shared" si="149"/>
        <v>0</v>
      </c>
      <c r="Q1863" s="410" t="e">
        <f t="shared" si="146"/>
        <v>#VALUE!</v>
      </c>
      <c r="R1863" s="410">
        <v>1</v>
      </c>
      <c r="S1863" s="410" t="str">
        <f t="shared" si="147"/>
        <v>Unclassified? Y/N Out of Order?</v>
      </c>
    </row>
    <row r="1864" spans="6:19" x14ac:dyDescent="0.2">
      <c r="F1864" s="410" t="b">
        <v>0</v>
      </c>
      <c r="G1864" s="416" t="b">
        <f t="shared" si="148"/>
        <v>1</v>
      </c>
      <c r="H1864" s="410" t="b">
        <v>0</v>
      </c>
      <c r="I1864" s="410" t="b">
        <v>0</v>
      </c>
      <c r="K1864" s="410" t="b">
        <v>0</v>
      </c>
      <c r="L1864" s="410">
        <v>0</v>
      </c>
      <c r="M1864" s="410" t="b">
        <v>0</v>
      </c>
      <c r="N1864" s="410">
        <v>0</v>
      </c>
      <c r="O1864" s="472" t="e">
        <f t="shared" si="145"/>
        <v>#DIV/0!</v>
      </c>
      <c r="P1864" s="410">
        <f t="shared" si="149"/>
        <v>0</v>
      </c>
      <c r="Q1864" s="410" t="e">
        <f t="shared" si="146"/>
        <v>#VALUE!</v>
      </c>
      <c r="R1864" s="410">
        <v>1</v>
      </c>
      <c r="S1864" s="410" t="str">
        <f t="shared" si="147"/>
        <v>Unclassified? Y/N Out of Order?</v>
      </c>
    </row>
    <row r="1865" spans="6:19" x14ac:dyDescent="0.2">
      <c r="F1865" s="410" t="b">
        <v>0</v>
      </c>
      <c r="G1865" s="416" t="b">
        <f t="shared" si="148"/>
        <v>1</v>
      </c>
      <c r="H1865" s="410" t="b">
        <v>0</v>
      </c>
      <c r="I1865" s="410" t="b">
        <v>0</v>
      </c>
      <c r="K1865" s="410" t="b">
        <v>0</v>
      </c>
      <c r="L1865" s="410">
        <v>0</v>
      </c>
      <c r="M1865" s="410" t="b">
        <v>0</v>
      </c>
      <c r="N1865" s="410">
        <v>0</v>
      </c>
      <c r="O1865" s="472" t="e">
        <f t="shared" si="145"/>
        <v>#DIV/0!</v>
      </c>
      <c r="P1865" s="410">
        <f t="shared" si="149"/>
        <v>0</v>
      </c>
      <c r="Q1865" s="410" t="e">
        <f t="shared" si="146"/>
        <v>#VALUE!</v>
      </c>
      <c r="R1865" s="410">
        <v>1</v>
      </c>
      <c r="S1865" s="410" t="str">
        <f t="shared" si="147"/>
        <v>Unclassified? Y/N Out of Order?</v>
      </c>
    </row>
    <row r="1866" spans="6:19" x14ac:dyDescent="0.2">
      <c r="F1866" s="410" t="b">
        <v>0</v>
      </c>
      <c r="G1866" s="416" t="b">
        <f t="shared" si="148"/>
        <v>1</v>
      </c>
      <c r="H1866" s="410" t="b">
        <v>0</v>
      </c>
      <c r="I1866" s="410" t="b">
        <v>0</v>
      </c>
      <c r="K1866" s="410" t="b">
        <v>0</v>
      </c>
      <c r="L1866" s="410">
        <v>0</v>
      </c>
      <c r="M1866" s="410" t="b">
        <v>0</v>
      </c>
      <c r="N1866" s="410">
        <v>0</v>
      </c>
      <c r="O1866" s="472" t="e">
        <f t="shared" ref="O1866:O1929" si="150">SUM(IF(I1866 = 1, 1, 0) * J1866, IF(K1866 = 1, 1, 0) * L1866, IF(M1866 = 1, 1, 0) * N1866) / P1866</f>
        <v>#DIV/0!</v>
      </c>
      <c r="P1866" s="410">
        <f t="shared" si="149"/>
        <v>0</v>
      </c>
      <c r="Q1866" s="410" t="e">
        <f t="shared" ref="Q1866:Q1929" si="151">SUM(IF(I1866 = 1, 1, 0) * J1866, IF(K1866 = 1, 1, 0) * L1866, IF(M1866 = 1, 1, 0) * N1866) + " / " + P1866</f>
        <v>#VALUE!</v>
      </c>
      <c r="R1866" s="410">
        <v>1</v>
      </c>
      <c r="S1866" s="410" t="str">
        <f t="shared" ref="S1866:S1929" si="152">IF(AND(G1866= 1, H1866 = 0, I1866= 0, K1866= 0, M1866= 0), "1. Not Yet Tested", IF(AND(G1866= 0, H1866 = 1, I1866= 0, K1866= 0, M1866= 0), "2. Ready for Testing", IF(AND(G1866= 0, H1866 = 1, I1866= 1, K1866= 0, M1866= 0), "3. Test/Task Complete", IF(AND(G1866= 0, H1866 = 1, I1866= 1, K1866= 1, M1866= 0), "4. Sheet Complete &amp; Uploaded to Svr.", IF(AND(G1866= 0, H1866 = 1, I1866= 1, K1866= 1, M1866= 1), "5. Sheet Ready for Report", "Unclassified? Y/N Out of Order?")))))</f>
        <v>Unclassified? Y/N Out of Order?</v>
      </c>
    </row>
    <row r="1867" spans="6:19" x14ac:dyDescent="0.2">
      <c r="F1867" s="410" t="b">
        <v>0</v>
      </c>
      <c r="G1867" s="416" t="b">
        <f t="shared" ref="G1867:G1930" si="153">NOT(H1867)</f>
        <v>1</v>
      </c>
      <c r="H1867" s="410" t="b">
        <v>0</v>
      </c>
      <c r="I1867" s="410" t="b">
        <v>0</v>
      </c>
      <c r="K1867" s="410" t="b">
        <v>0</v>
      </c>
      <c r="L1867" s="410">
        <v>0</v>
      </c>
      <c r="M1867" s="410" t="b">
        <v>0</v>
      </c>
      <c r="N1867" s="410">
        <v>0</v>
      </c>
      <c r="O1867" s="472" t="e">
        <f t="shared" si="150"/>
        <v>#DIV/0!</v>
      </c>
      <c r="P1867" s="410">
        <f t="shared" si="149"/>
        <v>0</v>
      </c>
      <c r="Q1867" s="410" t="e">
        <f t="shared" si="151"/>
        <v>#VALUE!</v>
      </c>
      <c r="R1867" s="410">
        <v>1</v>
      </c>
      <c r="S1867" s="410" t="str">
        <f t="shared" si="152"/>
        <v>Unclassified? Y/N Out of Order?</v>
      </c>
    </row>
    <row r="1868" spans="6:19" x14ac:dyDescent="0.2">
      <c r="F1868" s="410" t="b">
        <v>0</v>
      </c>
      <c r="G1868" s="416" t="b">
        <f t="shared" si="153"/>
        <v>1</v>
      </c>
      <c r="H1868" s="410" t="b">
        <v>0</v>
      </c>
      <c r="I1868" s="410" t="b">
        <v>0</v>
      </c>
      <c r="K1868" s="410" t="b">
        <v>0</v>
      </c>
      <c r="L1868" s="410">
        <v>0</v>
      </c>
      <c r="M1868" s="410" t="b">
        <v>0</v>
      </c>
      <c r="N1868" s="410">
        <v>0</v>
      </c>
      <c r="O1868" s="472" t="e">
        <f t="shared" si="150"/>
        <v>#DIV/0!</v>
      </c>
      <c r="P1868" s="410">
        <f t="shared" si="149"/>
        <v>0</v>
      </c>
      <c r="Q1868" s="410" t="e">
        <f t="shared" si="151"/>
        <v>#VALUE!</v>
      </c>
      <c r="R1868" s="410">
        <v>1</v>
      </c>
      <c r="S1868" s="410" t="str">
        <f t="shared" si="152"/>
        <v>Unclassified? Y/N Out of Order?</v>
      </c>
    </row>
    <row r="1869" spans="6:19" x14ac:dyDescent="0.2">
      <c r="F1869" s="410" t="b">
        <v>0</v>
      </c>
      <c r="G1869" s="416" t="b">
        <f t="shared" si="153"/>
        <v>1</v>
      </c>
      <c r="H1869" s="410" t="b">
        <v>0</v>
      </c>
      <c r="I1869" s="410" t="b">
        <v>0</v>
      </c>
      <c r="K1869" s="410" t="b">
        <v>0</v>
      </c>
      <c r="L1869" s="410">
        <v>0</v>
      </c>
      <c r="M1869" s="410" t="b">
        <v>0</v>
      </c>
      <c r="N1869" s="410">
        <v>0</v>
      </c>
      <c r="O1869" s="472" t="e">
        <f t="shared" si="150"/>
        <v>#DIV/0!</v>
      </c>
      <c r="P1869" s="410">
        <f t="shared" ref="P1869:P1932" si="154">SUM(J1869, L1869, N1869)</f>
        <v>0</v>
      </c>
      <c r="Q1869" s="410" t="e">
        <f t="shared" si="151"/>
        <v>#VALUE!</v>
      </c>
      <c r="R1869" s="410">
        <v>1</v>
      </c>
      <c r="S1869" s="410" t="str">
        <f t="shared" si="152"/>
        <v>Unclassified? Y/N Out of Order?</v>
      </c>
    </row>
    <row r="1870" spans="6:19" x14ac:dyDescent="0.2">
      <c r="F1870" s="410" t="b">
        <v>0</v>
      </c>
      <c r="G1870" s="416" t="b">
        <f t="shared" si="153"/>
        <v>1</v>
      </c>
      <c r="H1870" s="410" t="b">
        <v>0</v>
      </c>
      <c r="I1870" s="410" t="b">
        <v>0</v>
      </c>
      <c r="K1870" s="410" t="b">
        <v>0</v>
      </c>
      <c r="L1870" s="410">
        <v>0</v>
      </c>
      <c r="M1870" s="410" t="b">
        <v>0</v>
      </c>
      <c r="N1870" s="410">
        <v>0</v>
      </c>
      <c r="O1870" s="472" t="e">
        <f t="shared" si="150"/>
        <v>#DIV/0!</v>
      </c>
      <c r="P1870" s="410">
        <f t="shared" si="154"/>
        <v>0</v>
      </c>
      <c r="Q1870" s="410" t="e">
        <f t="shared" si="151"/>
        <v>#VALUE!</v>
      </c>
      <c r="R1870" s="410">
        <v>1</v>
      </c>
      <c r="S1870" s="410" t="str">
        <f t="shared" si="152"/>
        <v>Unclassified? Y/N Out of Order?</v>
      </c>
    </row>
    <row r="1871" spans="6:19" x14ac:dyDescent="0.2">
      <c r="F1871" s="410" t="b">
        <v>0</v>
      </c>
      <c r="G1871" s="416" t="b">
        <f t="shared" si="153"/>
        <v>1</v>
      </c>
      <c r="H1871" s="410" t="b">
        <v>0</v>
      </c>
      <c r="I1871" s="410" t="b">
        <v>0</v>
      </c>
      <c r="K1871" s="410" t="b">
        <v>0</v>
      </c>
      <c r="L1871" s="410">
        <v>0</v>
      </c>
      <c r="M1871" s="410" t="b">
        <v>0</v>
      </c>
      <c r="N1871" s="410">
        <v>0</v>
      </c>
      <c r="O1871" s="472" t="e">
        <f t="shared" si="150"/>
        <v>#DIV/0!</v>
      </c>
      <c r="P1871" s="410">
        <f t="shared" si="154"/>
        <v>0</v>
      </c>
      <c r="Q1871" s="410" t="e">
        <f t="shared" si="151"/>
        <v>#VALUE!</v>
      </c>
      <c r="R1871" s="410">
        <v>1</v>
      </c>
      <c r="S1871" s="410" t="str">
        <f t="shared" si="152"/>
        <v>Unclassified? Y/N Out of Order?</v>
      </c>
    </row>
    <row r="1872" spans="6:19" x14ac:dyDescent="0.2">
      <c r="F1872" s="410" t="b">
        <v>0</v>
      </c>
      <c r="G1872" s="416" t="b">
        <f t="shared" si="153"/>
        <v>1</v>
      </c>
      <c r="H1872" s="410" t="b">
        <v>0</v>
      </c>
      <c r="I1872" s="410" t="b">
        <v>0</v>
      </c>
      <c r="K1872" s="410" t="b">
        <v>0</v>
      </c>
      <c r="L1872" s="410">
        <v>0</v>
      </c>
      <c r="M1872" s="410" t="b">
        <v>0</v>
      </c>
      <c r="N1872" s="410">
        <v>0</v>
      </c>
      <c r="O1872" s="472" t="e">
        <f t="shared" si="150"/>
        <v>#DIV/0!</v>
      </c>
      <c r="P1872" s="410">
        <f t="shared" si="154"/>
        <v>0</v>
      </c>
      <c r="Q1872" s="410" t="e">
        <f t="shared" si="151"/>
        <v>#VALUE!</v>
      </c>
      <c r="R1872" s="410">
        <v>1</v>
      </c>
      <c r="S1872" s="410" t="str">
        <f t="shared" si="152"/>
        <v>Unclassified? Y/N Out of Order?</v>
      </c>
    </row>
    <row r="1873" spans="6:19" x14ac:dyDescent="0.2">
      <c r="F1873" s="410" t="b">
        <v>0</v>
      </c>
      <c r="G1873" s="416" t="b">
        <f t="shared" si="153"/>
        <v>1</v>
      </c>
      <c r="H1873" s="410" t="b">
        <v>0</v>
      </c>
      <c r="I1873" s="410" t="b">
        <v>0</v>
      </c>
      <c r="K1873" s="410" t="b">
        <v>0</v>
      </c>
      <c r="L1873" s="410">
        <v>0</v>
      </c>
      <c r="M1873" s="410" t="b">
        <v>0</v>
      </c>
      <c r="N1873" s="410">
        <v>0</v>
      </c>
      <c r="O1873" s="472" t="e">
        <f t="shared" si="150"/>
        <v>#DIV/0!</v>
      </c>
      <c r="P1873" s="410">
        <f t="shared" si="154"/>
        <v>0</v>
      </c>
      <c r="Q1873" s="410" t="e">
        <f t="shared" si="151"/>
        <v>#VALUE!</v>
      </c>
      <c r="R1873" s="410">
        <v>1</v>
      </c>
      <c r="S1873" s="410" t="str">
        <f t="shared" si="152"/>
        <v>Unclassified? Y/N Out of Order?</v>
      </c>
    </row>
    <row r="1874" spans="6:19" x14ac:dyDescent="0.2">
      <c r="F1874" s="410" t="b">
        <v>0</v>
      </c>
      <c r="G1874" s="416" t="b">
        <f t="shared" si="153"/>
        <v>1</v>
      </c>
      <c r="H1874" s="410" t="b">
        <v>0</v>
      </c>
      <c r="I1874" s="410" t="b">
        <v>0</v>
      </c>
      <c r="K1874" s="410" t="b">
        <v>0</v>
      </c>
      <c r="L1874" s="410">
        <v>0</v>
      </c>
      <c r="M1874" s="410" t="b">
        <v>0</v>
      </c>
      <c r="N1874" s="410">
        <v>0</v>
      </c>
      <c r="O1874" s="472" t="e">
        <f t="shared" si="150"/>
        <v>#DIV/0!</v>
      </c>
      <c r="P1874" s="410">
        <f t="shared" si="154"/>
        <v>0</v>
      </c>
      <c r="Q1874" s="410" t="e">
        <f t="shared" si="151"/>
        <v>#VALUE!</v>
      </c>
      <c r="R1874" s="410">
        <v>1</v>
      </c>
      <c r="S1874" s="410" t="str">
        <f t="shared" si="152"/>
        <v>Unclassified? Y/N Out of Order?</v>
      </c>
    </row>
    <row r="1875" spans="6:19" x14ac:dyDescent="0.2">
      <c r="F1875" s="410" t="b">
        <v>0</v>
      </c>
      <c r="G1875" s="416" t="b">
        <f t="shared" si="153"/>
        <v>1</v>
      </c>
      <c r="H1875" s="410" t="b">
        <v>0</v>
      </c>
      <c r="I1875" s="410" t="b">
        <v>0</v>
      </c>
      <c r="K1875" s="410" t="b">
        <v>0</v>
      </c>
      <c r="L1875" s="410">
        <v>0</v>
      </c>
      <c r="M1875" s="410" t="b">
        <v>0</v>
      </c>
      <c r="N1875" s="410">
        <v>0</v>
      </c>
      <c r="O1875" s="472" t="e">
        <f t="shared" si="150"/>
        <v>#DIV/0!</v>
      </c>
      <c r="P1875" s="410">
        <f t="shared" si="154"/>
        <v>0</v>
      </c>
      <c r="Q1875" s="410" t="e">
        <f t="shared" si="151"/>
        <v>#VALUE!</v>
      </c>
      <c r="R1875" s="410">
        <v>1</v>
      </c>
      <c r="S1875" s="410" t="str">
        <f t="shared" si="152"/>
        <v>Unclassified? Y/N Out of Order?</v>
      </c>
    </row>
    <row r="1876" spans="6:19" x14ac:dyDescent="0.2">
      <c r="F1876" s="410" t="b">
        <v>0</v>
      </c>
      <c r="G1876" s="416" t="b">
        <f t="shared" si="153"/>
        <v>1</v>
      </c>
      <c r="H1876" s="410" t="b">
        <v>0</v>
      </c>
      <c r="I1876" s="410" t="b">
        <v>0</v>
      </c>
      <c r="K1876" s="410" t="b">
        <v>0</v>
      </c>
      <c r="L1876" s="410">
        <v>0</v>
      </c>
      <c r="M1876" s="410" t="b">
        <v>0</v>
      </c>
      <c r="N1876" s="410">
        <v>0</v>
      </c>
      <c r="O1876" s="472" t="e">
        <f t="shared" si="150"/>
        <v>#DIV/0!</v>
      </c>
      <c r="P1876" s="410">
        <f t="shared" si="154"/>
        <v>0</v>
      </c>
      <c r="Q1876" s="410" t="e">
        <f t="shared" si="151"/>
        <v>#VALUE!</v>
      </c>
      <c r="R1876" s="410">
        <v>1</v>
      </c>
      <c r="S1876" s="410" t="str">
        <f t="shared" si="152"/>
        <v>Unclassified? Y/N Out of Order?</v>
      </c>
    </row>
    <row r="1877" spans="6:19" x14ac:dyDescent="0.2">
      <c r="F1877" s="410" t="b">
        <v>0</v>
      </c>
      <c r="G1877" s="416" t="b">
        <f t="shared" si="153"/>
        <v>1</v>
      </c>
      <c r="H1877" s="410" t="b">
        <v>0</v>
      </c>
      <c r="I1877" s="410" t="b">
        <v>0</v>
      </c>
      <c r="K1877" s="410" t="b">
        <v>0</v>
      </c>
      <c r="L1877" s="410">
        <v>0</v>
      </c>
      <c r="M1877" s="410" t="b">
        <v>0</v>
      </c>
      <c r="N1877" s="410">
        <v>0</v>
      </c>
      <c r="O1877" s="472" t="e">
        <f t="shared" si="150"/>
        <v>#DIV/0!</v>
      </c>
      <c r="P1877" s="410">
        <f t="shared" si="154"/>
        <v>0</v>
      </c>
      <c r="Q1877" s="410" t="e">
        <f t="shared" si="151"/>
        <v>#VALUE!</v>
      </c>
      <c r="R1877" s="410">
        <v>1</v>
      </c>
      <c r="S1877" s="410" t="str">
        <f t="shared" si="152"/>
        <v>Unclassified? Y/N Out of Order?</v>
      </c>
    </row>
    <row r="1878" spans="6:19" x14ac:dyDescent="0.2">
      <c r="F1878" s="410" t="b">
        <v>0</v>
      </c>
      <c r="G1878" s="416" t="b">
        <f t="shared" si="153"/>
        <v>1</v>
      </c>
      <c r="H1878" s="410" t="b">
        <v>0</v>
      </c>
      <c r="I1878" s="410" t="b">
        <v>0</v>
      </c>
      <c r="K1878" s="410" t="b">
        <v>0</v>
      </c>
      <c r="L1878" s="410">
        <v>0</v>
      </c>
      <c r="M1878" s="410" t="b">
        <v>0</v>
      </c>
      <c r="N1878" s="410">
        <v>0</v>
      </c>
      <c r="O1878" s="472" t="e">
        <f t="shared" si="150"/>
        <v>#DIV/0!</v>
      </c>
      <c r="P1878" s="410">
        <f t="shared" si="154"/>
        <v>0</v>
      </c>
      <c r="Q1878" s="410" t="e">
        <f t="shared" si="151"/>
        <v>#VALUE!</v>
      </c>
      <c r="R1878" s="410">
        <v>1</v>
      </c>
      <c r="S1878" s="410" t="str">
        <f t="shared" si="152"/>
        <v>Unclassified? Y/N Out of Order?</v>
      </c>
    </row>
    <row r="1879" spans="6:19" x14ac:dyDescent="0.2">
      <c r="F1879" s="410" t="b">
        <v>0</v>
      </c>
      <c r="G1879" s="416" t="b">
        <f t="shared" si="153"/>
        <v>1</v>
      </c>
      <c r="H1879" s="410" t="b">
        <v>0</v>
      </c>
      <c r="I1879" s="410" t="b">
        <v>0</v>
      </c>
      <c r="K1879" s="410" t="b">
        <v>0</v>
      </c>
      <c r="L1879" s="410">
        <v>0</v>
      </c>
      <c r="M1879" s="410" t="b">
        <v>0</v>
      </c>
      <c r="N1879" s="410">
        <v>0</v>
      </c>
      <c r="O1879" s="472" t="e">
        <f t="shared" si="150"/>
        <v>#DIV/0!</v>
      </c>
      <c r="P1879" s="410">
        <f t="shared" si="154"/>
        <v>0</v>
      </c>
      <c r="Q1879" s="410" t="e">
        <f t="shared" si="151"/>
        <v>#VALUE!</v>
      </c>
      <c r="R1879" s="410">
        <v>1</v>
      </c>
      <c r="S1879" s="410" t="str">
        <f t="shared" si="152"/>
        <v>Unclassified? Y/N Out of Order?</v>
      </c>
    </row>
    <row r="1880" spans="6:19" x14ac:dyDescent="0.2">
      <c r="F1880" s="410" t="b">
        <v>0</v>
      </c>
      <c r="G1880" s="416" t="b">
        <f t="shared" si="153"/>
        <v>1</v>
      </c>
      <c r="H1880" s="410" t="b">
        <v>0</v>
      </c>
      <c r="I1880" s="410" t="b">
        <v>0</v>
      </c>
      <c r="K1880" s="410" t="b">
        <v>0</v>
      </c>
      <c r="L1880" s="410">
        <v>0</v>
      </c>
      <c r="M1880" s="410" t="b">
        <v>0</v>
      </c>
      <c r="N1880" s="410">
        <v>0</v>
      </c>
      <c r="O1880" s="472" t="e">
        <f t="shared" si="150"/>
        <v>#DIV/0!</v>
      </c>
      <c r="P1880" s="410">
        <f t="shared" si="154"/>
        <v>0</v>
      </c>
      <c r="Q1880" s="410" t="e">
        <f t="shared" si="151"/>
        <v>#VALUE!</v>
      </c>
      <c r="R1880" s="410">
        <v>1</v>
      </c>
      <c r="S1880" s="410" t="str">
        <f t="shared" si="152"/>
        <v>Unclassified? Y/N Out of Order?</v>
      </c>
    </row>
    <row r="1881" spans="6:19" x14ac:dyDescent="0.2">
      <c r="F1881" s="410" t="b">
        <v>0</v>
      </c>
      <c r="G1881" s="416" t="b">
        <f t="shared" si="153"/>
        <v>1</v>
      </c>
      <c r="H1881" s="410" t="b">
        <v>0</v>
      </c>
      <c r="I1881" s="410" t="b">
        <v>0</v>
      </c>
      <c r="K1881" s="410" t="b">
        <v>0</v>
      </c>
      <c r="L1881" s="410">
        <v>0</v>
      </c>
      <c r="M1881" s="410" t="b">
        <v>0</v>
      </c>
      <c r="N1881" s="410">
        <v>0</v>
      </c>
      <c r="O1881" s="472" t="e">
        <f t="shared" si="150"/>
        <v>#DIV/0!</v>
      </c>
      <c r="P1881" s="410">
        <f t="shared" si="154"/>
        <v>0</v>
      </c>
      <c r="Q1881" s="410" t="e">
        <f t="shared" si="151"/>
        <v>#VALUE!</v>
      </c>
      <c r="R1881" s="410">
        <v>1</v>
      </c>
      <c r="S1881" s="410" t="str">
        <f t="shared" si="152"/>
        <v>Unclassified? Y/N Out of Order?</v>
      </c>
    </row>
    <row r="1882" spans="6:19" x14ac:dyDescent="0.2">
      <c r="F1882" s="410" t="b">
        <v>0</v>
      </c>
      <c r="G1882" s="416" t="b">
        <f t="shared" si="153"/>
        <v>1</v>
      </c>
      <c r="H1882" s="410" t="b">
        <v>0</v>
      </c>
      <c r="I1882" s="410" t="b">
        <v>0</v>
      </c>
      <c r="K1882" s="410" t="b">
        <v>0</v>
      </c>
      <c r="L1882" s="410">
        <v>0</v>
      </c>
      <c r="M1882" s="410" t="b">
        <v>0</v>
      </c>
      <c r="N1882" s="410">
        <v>0</v>
      </c>
      <c r="O1882" s="472" t="e">
        <f t="shared" si="150"/>
        <v>#DIV/0!</v>
      </c>
      <c r="P1882" s="410">
        <f t="shared" si="154"/>
        <v>0</v>
      </c>
      <c r="Q1882" s="410" t="e">
        <f t="shared" si="151"/>
        <v>#VALUE!</v>
      </c>
      <c r="R1882" s="410">
        <v>1</v>
      </c>
      <c r="S1882" s="410" t="str">
        <f t="shared" si="152"/>
        <v>Unclassified? Y/N Out of Order?</v>
      </c>
    </row>
    <row r="1883" spans="6:19" x14ac:dyDescent="0.2">
      <c r="F1883" s="410" t="b">
        <v>0</v>
      </c>
      <c r="G1883" s="416" t="b">
        <f t="shared" si="153"/>
        <v>1</v>
      </c>
      <c r="H1883" s="410" t="b">
        <v>0</v>
      </c>
      <c r="I1883" s="410" t="b">
        <v>0</v>
      </c>
      <c r="K1883" s="410" t="b">
        <v>0</v>
      </c>
      <c r="L1883" s="410">
        <v>0</v>
      </c>
      <c r="M1883" s="410" t="b">
        <v>0</v>
      </c>
      <c r="N1883" s="410">
        <v>0</v>
      </c>
      <c r="O1883" s="472" t="e">
        <f t="shared" si="150"/>
        <v>#DIV/0!</v>
      </c>
      <c r="P1883" s="410">
        <f t="shared" si="154"/>
        <v>0</v>
      </c>
      <c r="Q1883" s="410" t="e">
        <f t="shared" si="151"/>
        <v>#VALUE!</v>
      </c>
      <c r="R1883" s="410">
        <v>1</v>
      </c>
      <c r="S1883" s="410" t="str">
        <f t="shared" si="152"/>
        <v>Unclassified? Y/N Out of Order?</v>
      </c>
    </row>
    <row r="1884" spans="6:19" x14ac:dyDescent="0.2">
      <c r="F1884" s="410" t="b">
        <v>0</v>
      </c>
      <c r="G1884" s="416" t="b">
        <f t="shared" si="153"/>
        <v>1</v>
      </c>
      <c r="H1884" s="410" t="b">
        <v>0</v>
      </c>
      <c r="I1884" s="410" t="b">
        <v>0</v>
      </c>
      <c r="K1884" s="410" t="b">
        <v>0</v>
      </c>
      <c r="L1884" s="410">
        <v>0</v>
      </c>
      <c r="M1884" s="410" t="b">
        <v>0</v>
      </c>
      <c r="N1884" s="410">
        <v>0</v>
      </c>
      <c r="O1884" s="472" t="e">
        <f t="shared" si="150"/>
        <v>#DIV/0!</v>
      </c>
      <c r="P1884" s="410">
        <f t="shared" si="154"/>
        <v>0</v>
      </c>
      <c r="Q1884" s="410" t="e">
        <f t="shared" si="151"/>
        <v>#VALUE!</v>
      </c>
      <c r="R1884" s="410">
        <v>1</v>
      </c>
      <c r="S1884" s="410" t="str">
        <f t="shared" si="152"/>
        <v>Unclassified? Y/N Out of Order?</v>
      </c>
    </row>
    <row r="1885" spans="6:19" x14ac:dyDescent="0.2">
      <c r="F1885" s="410" t="b">
        <v>0</v>
      </c>
      <c r="G1885" s="416" t="b">
        <f t="shared" si="153"/>
        <v>1</v>
      </c>
      <c r="H1885" s="410" t="b">
        <v>0</v>
      </c>
      <c r="I1885" s="410" t="b">
        <v>0</v>
      </c>
      <c r="K1885" s="410" t="b">
        <v>0</v>
      </c>
      <c r="L1885" s="410">
        <v>0</v>
      </c>
      <c r="M1885" s="410" t="b">
        <v>0</v>
      </c>
      <c r="N1885" s="410">
        <v>0</v>
      </c>
      <c r="O1885" s="472" t="e">
        <f t="shared" si="150"/>
        <v>#DIV/0!</v>
      </c>
      <c r="P1885" s="410">
        <f t="shared" si="154"/>
        <v>0</v>
      </c>
      <c r="Q1885" s="410" t="e">
        <f t="shared" si="151"/>
        <v>#VALUE!</v>
      </c>
      <c r="R1885" s="410">
        <v>1</v>
      </c>
      <c r="S1885" s="410" t="str">
        <f t="shared" si="152"/>
        <v>Unclassified? Y/N Out of Order?</v>
      </c>
    </row>
    <row r="1886" spans="6:19" x14ac:dyDescent="0.2">
      <c r="F1886" s="410" t="b">
        <v>0</v>
      </c>
      <c r="G1886" s="416" t="b">
        <f t="shared" si="153"/>
        <v>1</v>
      </c>
      <c r="H1886" s="410" t="b">
        <v>0</v>
      </c>
      <c r="I1886" s="410" t="b">
        <v>0</v>
      </c>
      <c r="K1886" s="410" t="b">
        <v>0</v>
      </c>
      <c r="L1886" s="410">
        <v>0</v>
      </c>
      <c r="M1886" s="410" t="b">
        <v>0</v>
      </c>
      <c r="N1886" s="410">
        <v>0</v>
      </c>
      <c r="O1886" s="472" t="e">
        <f t="shared" si="150"/>
        <v>#DIV/0!</v>
      </c>
      <c r="P1886" s="410">
        <f t="shared" si="154"/>
        <v>0</v>
      </c>
      <c r="Q1886" s="410" t="e">
        <f t="shared" si="151"/>
        <v>#VALUE!</v>
      </c>
      <c r="R1886" s="410">
        <v>1</v>
      </c>
      <c r="S1886" s="410" t="str">
        <f t="shared" si="152"/>
        <v>Unclassified? Y/N Out of Order?</v>
      </c>
    </row>
    <row r="1887" spans="6:19" x14ac:dyDescent="0.2">
      <c r="F1887" s="410" t="b">
        <v>0</v>
      </c>
      <c r="G1887" s="416" t="b">
        <f t="shared" si="153"/>
        <v>1</v>
      </c>
      <c r="H1887" s="410" t="b">
        <v>0</v>
      </c>
      <c r="I1887" s="410" t="b">
        <v>0</v>
      </c>
      <c r="K1887" s="410" t="b">
        <v>0</v>
      </c>
      <c r="L1887" s="410">
        <v>0</v>
      </c>
      <c r="M1887" s="410" t="b">
        <v>0</v>
      </c>
      <c r="N1887" s="410">
        <v>0</v>
      </c>
      <c r="O1887" s="472" t="e">
        <f t="shared" si="150"/>
        <v>#DIV/0!</v>
      </c>
      <c r="P1887" s="410">
        <f t="shared" si="154"/>
        <v>0</v>
      </c>
      <c r="Q1887" s="410" t="e">
        <f t="shared" si="151"/>
        <v>#VALUE!</v>
      </c>
      <c r="R1887" s="410">
        <v>1</v>
      </c>
      <c r="S1887" s="410" t="str">
        <f t="shared" si="152"/>
        <v>Unclassified? Y/N Out of Order?</v>
      </c>
    </row>
    <row r="1888" spans="6:19" x14ac:dyDescent="0.2">
      <c r="F1888" s="410" t="b">
        <v>0</v>
      </c>
      <c r="G1888" s="416" t="b">
        <f t="shared" si="153"/>
        <v>1</v>
      </c>
      <c r="H1888" s="410" t="b">
        <v>0</v>
      </c>
      <c r="I1888" s="410" t="b">
        <v>0</v>
      </c>
      <c r="K1888" s="410" t="b">
        <v>0</v>
      </c>
      <c r="L1888" s="410">
        <v>0</v>
      </c>
      <c r="M1888" s="410" t="b">
        <v>0</v>
      </c>
      <c r="N1888" s="410">
        <v>0</v>
      </c>
      <c r="O1888" s="472" t="e">
        <f t="shared" si="150"/>
        <v>#DIV/0!</v>
      </c>
      <c r="P1888" s="410">
        <f t="shared" si="154"/>
        <v>0</v>
      </c>
      <c r="Q1888" s="410" t="e">
        <f t="shared" si="151"/>
        <v>#VALUE!</v>
      </c>
      <c r="R1888" s="410">
        <v>1</v>
      </c>
      <c r="S1888" s="410" t="str">
        <f t="shared" si="152"/>
        <v>Unclassified? Y/N Out of Order?</v>
      </c>
    </row>
    <row r="1889" spans="6:19" x14ac:dyDescent="0.2">
      <c r="F1889" s="410" t="b">
        <v>0</v>
      </c>
      <c r="G1889" s="416" t="b">
        <f t="shared" si="153"/>
        <v>1</v>
      </c>
      <c r="H1889" s="410" t="b">
        <v>0</v>
      </c>
      <c r="I1889" s="410" t="b">
        <v>0</v>
      </c>
      <c r="K1889" s="410" t="b">
        <v>0</v>
      </c>
      <c r="L1889" s="410">
        <v>0</v>
      </c>
      <c r="M1889" s="410" t="b">
        <v>0</v>
      </c>
      <c r="N1889" s="410">
        <v>0</v>
      </c>
      <c r="O1889" s="472" t="e">
        <f t="shared" si="150"/>
        <v>#DIV/0!</v>
      </c>
      <c r="P1889" s="410">
        <f t="shared" si="154"/>
        <v>0</v>
      </c>
      <c r="Q1889" s="410" t="e">
        <f t="shared" si="151"/>
        <v>#VALUE!</v>
      </c>
      <c r="R1889" s="410">
        <v>1</v>
      </c>
      <c r="S1889" s="410" t="str">
        <f t="shared" si="152"/>
        <v>Unclassified? Y/N Out of Order?</v>
      </c>
    </row>
    <row r="1890" spans="6:19" x14ac:dyDescent="0.2">
      <c r="F1890" s="410" t="b">
        <v>0</v>
      </c>
      <c r="G1890" s="416" t="b">
        <f t="shared" si="153"/>
        <v>1</v>
      </c>
      <c r="H1890" s="410" t="b">
        <v>0</v>
      </c>
      <c r="I1890" s="410" t="b">
        <v>0</v>
      </c>
      <c r="K1890" s="410" t="b">
        <v>0</v>
      </c>
      <c r="L1890" s="410">
        <v>0</v>
      </c>
      <c r="M1890" s="410" t="b">
        <v>0</v>
      </c>
      <c r="N1890" s="410">
        <v>0</v>
      </c>
      <c r="O1890" s="472" t="e">
        <f t="shared" si="150"/>
        <v>#DIV/0!</v>
      </c>
      <c r="P1890" s="410">
        <f t="shared" si="154"/>
        <v>0</v>
      </c>
      <c r="Q1890" s="410" t="e">
        <f t="shared" si="151"/>
        <v>#VALUE!</v>
      </c>
      <c r="R1890" s="410">
        <v>1</v>
      </c>
      <c r="S1890" s="410" t="str">
        <f t="shared" si="152"/>
        <v>Unclassified? Y/N Out of Order?</v>
      </c>
    </row>
    <row r="1891" spans="6:19" x14ac:dyDescent="0.2">
      <c r="F1891" s="410" t="b">
        <v>0</v>
      </c>
      <c r="G1891" s="416" t="b">
        <f t="shared" si="153"/>
        <v>1</v>
      </c>
      <c r="H1891" s="410" t="b">
        <v>0</v>
      </c>
      <c r="I1891" s="410" t="b">
        <v>0</v>
      </c>
      <c r="K1891" s="410" t="b">
        <v>0</v>
      </c>
      <c r="L1891" s="410">
        <v>0</v>
      </c>
      <c r="M1891" s="410" t="b">
        <v>0</v>
      </c>
      <c r="N1891" s="410">
        <v>0</v>
      </c>
      <c r="O1891" s="472" t="e">
        <f t="shared" si="150"/>
        <v>#DIV/0!</v>
      </c>
      <c r="P1891" s="410">
        <f t="shared" si="154"/>
        <v>0</v>
      </c>
      <c r="Q1891" s="410" t="e">
        <f t="shared" si="151"/>
        <v>#VALUE!</v>
      </c>
      <c r="R1891" s="410">
        <v>1</v>
      </c>
      <c r="S1891" s="410" t="str">
        <f t="shared" si="152"/>
        <v>Unclassified? Y/N Out of Order?</v>
      </c>
    </row>
    <row r="1892" spans="6:19" x14ac:dyDescent="0.2">
      <c r="F1892" s="410" t="b">
        <v>0</v>
      </c>
      <c r="G1892" s="416" t="b">
        <f t="shared" si="153"/>
        <v>1</v>
      </c>
      <c r="H1892" s="410" t="b">
        <v>0</v>
      </c>
      <c r="I1892" s="410" t="b">
        <v>0</v>
      </c>
      <c r="K1892" s="410" t="b">
        <v>0</v>
      </c>
      <c r="L1892" s="410">
        <v>0</v>
      </c>
      <c r="M1892" s="410" t="b">
        <v>0</v>
      </c>
      <c r="N1892" s="410">
        <v>0</v>
      </c>
      <c r="O1892" s="472" t="e">
        <f t="shared" si="150"/>
        <v>#DIV/0!</v>
      </c>
      <c r="P1892" s="410">
        <f t="shared" si="154"/>
        <v>0</v>
      </c>
      <c r="Q1892" s="410" t="e">
        <f t="shared" si="151"/>
        <v>#VALUE!</v>
      </c>
      <c r="R1892" s="410">
        <v>1</v>
      </c>
      <c r="S1892" s="410" t="str">
        <f t="shared" si="152"/>
        <v>Unclassified? Y/N Out of Order?</v>
      </c>
    </row>
    <row r="1893" spans="6:19" x14ac:dyDescent="0.2">
      <c r="F1893" s="410" t="b">
        <v>0</v>
      </c>
      <c r="G1893" s="416" t="b">
        <f t="shared" si="153"/>
        <v>1</v>
      </c>
      <c r="H1893" s="410" t="b">
        <v>0</v>
      </c>
      <c r="I1893" s="410" t="b">
        <v>0</v>
      </c>
      <c r="K1893" s="410" t="b">
        <v>0</v>
      </c>
      <c r="L1893" s="410">
        <v>0</v>
      </c>
      <c r="M1893" s="410" t="b">
        <v>0</v>
      </c>
      <c r="N1893" s="410">
        <v>0</v>
      </c>
      <c r="O1893" s="472" t="e">
        <f t="shared" si="150"/>
        <v>#DIV/0!</v>
      </c>
      <c r="P1893" s="410">
        <f t="shared" si="154"/>
        <v>0</v>
      </c>
      <c r="Q1893" s="410" t="e">
        <f t="shared" si="151"/>
        <v>#VALUE!</v>
      </c>
      <c r="R1893" s="410">
        <v>1</v>
      </c>
      <c r="S1893" s="410" t="str">
        <f t="shared" si="152"/>
        <v>Unclassified? Y/N Out of Order?</v>
      </c>
    </row>
    <row r="1894" spans="6:19" x14ac:dyDescent="0.2">
      <c r="F1894" s="410" t="b">
        <v>0</v>
      </c>
      <c r="G1894" s="416" t="b">
        <f t="shared" si="153"/>
        <v>1</v>
      </c>
      <c r="H1894" s="410" t="b">
        <v>0</v>
      </c>
      <c r="I1894" s="410" t="b">
        <v>0</v>
      </c>
      <c r="K1894" s="410" t="b">
        <v>0</v>
      </c>
      <c r="L1894" s="410">
        <v>0</v>
      </c>
      <c r="M1894" s="410" t="b">
        <v>0</v>
      </c>
      <c r="N1894" s="410">
        <v>0</v>
      </c>
      <c r="O1894" s="472" t="e">
        <f t="shared" si="150"/>
        <v>#DIV/0!</v>
      </c>
      <c r="P1894" s="410">
        <f t="shared" si="154"/>
        <v>0</v>
      </c>
      <c r="Q1894" s="410" t="e">
        <f t="shared" si="151"/>
        <v>#VALUE!</v>
      </c>
      <c r="R1894" s="410">
        <v>1</v>
      </c>
      <c r="S1894" s="410" t="str">
        <f t="shared" si="152"/>
        <v>Unclassified? Y/N Out of Order?</v>
      </c>
    </row>
    <row r="1895" spans="6:19" x14ac:dyDescent="0.2">
      <c r="F1895" s="410" t="b">
        <v>0</v>
      </c>
      <c r="G1895" s="416" t="b">
        <f t="shared" si="153"/>
        <v>1</v>
      </c>
      <c r="H1895" s="410" t="b">
        <v>0</v>
      </c>
      <c r="I1895" s="410" t="b">
        <v>0</v>
      </c>
      <c r="K1895" s="410" t="b">
        <v>0</v>
      </c>
      <c r="L1895" s="410">
        <v>0</v>
      </c>
      <c r="M1895" s="410" t="b">
        <v>0</v>
      </c>
      <c r="N1895" s="410">
        <v>0</v>
      </c>
      <c r="O1895" s="472" t="e">
        <f t="shared" si="150"/>
        <v>#DIV/0!</v>
      </c>
      <c r="P1895" s="410">
        <f t="shared" si="154"/>
        <v>0</v>
      </c>
      <c r="Q1895" s="410" t="e">
        <f t="shared" si="151"/>
        <v>#VALUE!</v>
      </c>
      <c r="R1895" s="410">
        <v>1</v>
      </c>
      <c r="S1895" s="410" t="str">
        <f t="shared" si="152"/>
        <v>Unclassified? Y/N Out of Order?</v>
      </c>
    </row>
    <row r="1896" spans="6:19" x14ac:dyDescent="0.2">
      <c r="F1896" s="410" t="b">
        <v>0</v>
      </c>
      <c r="G1896" s="416" t="b">
        <f t="shared" si="153"/>
        <v>1</v>
      </c>
      <c r="H1896" s="410" t="b">
        <v>0</v>
      </c>
      <c r="I1896" s="410" t="b">
        <v>0</v>
      </c>
      <c r="K1896" s="410" t="b">
        <v>0</v>
      </c>
      <c r="L1896" s="410">
        <v>0</v>
      </c>
      <c r="M1896" s="410" t="b">
        <v>0</v>
      </c>
      <c r="N1896" s="410">
        <v>0</v>
      </c>
      <c r="O1896" s="472" t="e">
        <f t="shared" si="150"/>
        <v>#DIV/0!</v>
      </c>
      <c r="P1896" s="410">
        <f t="shared" si="154"/>
        <v>0</v>
      </c>
      <c r="Q1896" s="410" t="e">
        <f t="shared" si="151"/>
        <v>#VALUE!</v>
      </c>
      <c r="R1896" s="410">
        <v>1</v>
      </c>
      <c r="S1896" s="410" t="str">
        <f t="shared" si="152"/>
        <v>Unclassified? Y/N Out of Order?</v>
      </c>
    </row>
    <row r="1897" spans="6:19" x14ac:dyDescent="0.2">
      <c r="F1897" s="410" t="b">
        <v>0</v>
      </c>
      <c r="G1897" s="416" t="b">
        <f t="shared" si="153"/>
        <v>1</v>
      </c>
      <c r="H1897" s="410" t="b">
        <v>0</v>
      </c>
      <c r="I1897" s="410" t="b">
        <v>0</v>
      </c>
      <c r="K1897" s="410" t="b">
        <v>0</v>
      </c>
      <c r="L1897" s="410">
        <v>0</v>
      </c>
      <c r="M1897" s="410" t="b">
        <v>0</v>
      </c>
      <c r="N1897" s="410">
        <v>0</v>
      </c>
      <c r="O1897" s="472" t="e">
        <f t="shared" si="150"/>
        <v>#DIV/0!</v>
      </c>
      <c r="P1897" s="410">
        <f t="shared" si="154"/>
        <v>0</v>
      </c>
      <c r="Q1897" s="410" t="e">
        <f t="shared" si="151"/>
        <v>#VALUE!</v>
      </c>
      <c r="R1897" s="410">
        <v>1</v>
      </c>
      <c r="S1897" s="410" t="str">
        <f t="shared" si="152"/>
        <v>Unclassified? Y/N Out of Order?</v>
      </c>
    </row>
    <row r="1898" spans="6:19" x14ac:dyDescent="0.2">
      <c r="F1898" s="410" t="b">
        <v>0</v>
      </c>
      <c r="G1898" s="416" t="b">
        <f t="shared" si="153"/>
        <v>1</v>
      </c>
      <c r="H1898" s="410" t="b">
        <v>0</v>
      </c>
      <c r="I1898" s="410" t="b">
        <v>0</v>
      </c>
      <c r="K1898" s="410" t="b">
        <v>0</v>
      </c>
      <c r="L1898" s="410">
        <v>0</v>
      </c>
      <c r="M1898" s="410" t="b">
        <v>0</v>
      </c>
      <c r="N1898" s="410">
        <v>0</v>
      </c>
      <c r="O1898" s="472" t="e">
        <f t="shared" si="150"/>
        <v>#DIV/0!</v>
      </c>
      <c r="P1898" s="410">
        <f t="shared" si="154"/>
        <v>0</v>
      </c>
      <c r="Q1898" s="410" t="e">
        <f t="shared" si="151"/>
        <v>#VALUE!</v>
      </c>
      <c r="R1898" s="410">
        <v>1</v>
      </c>
      <c r="S1898" s="410" t="str">
        <f t="shared" si="152"/>
        <v>Unclassified? Y/N Out of Order?</v>
      </c>
    </row>
    <row r="1899" spans="6:19" x14ac:dyDescent="0.2">
      <c r="F1899" s="410" t="b">
        <v>0</v>
      </c>
      <c r="G1899" s="416" t="b">
        <f t="shared" si="153"/>
        <v>1</v>
      </c>
      <c r="H1899" s="410" t="b">
        <v>0</v>
      </c>
      <c r="I1899" s="410" t="b">
        <v>0</v>
      </c>
      <c r="K1899" s="410" t="b">
        <v>0</v>
      </c>
      <c r="L1899" s="410">
        <v>0</v>
      </c>
      <c r="M1899" s="410" t="b">
        <v>0</v>
      </c>
      <c r="N1899" s="410">
        <v>0</v>
      </c>
      <c r="O1899" s="472" t="e">
        <f t="shared" si="150"/>
        <v>#DIV/0!</v>
      </c>
      <c r="P1899" s="410">
        <f t="shared" si="154"/>
        <v>0</v>
      </c>
      <c r="Q1899" s="410" t="e">
        <f t="shared" si="151"/>
        <v>#VALUE!</v>
      </c>
      <c r="R1899" s="410">
        <v>1</v>
      </c>
      <c r="S1899" s="410" t="str">
        <f t="shared" si="152"/>
        <v>Unclassified? Y/N Out of Order?</v>
      </c>
    </row>
    <row r="1900" spans="6:19" x14ac:dyDescent="0.2">
      <c r="F1900" s="410" t="b">
        <v>0</v>
      </c>
      <c r="G1900" s="416" t="b">
        <f t="shared" si="153"/>
        <v>1</v>
      </c>
      <c r="H1900" s="410" t="b">
        <v>0</v>
      </c>
      <c r="I1900" s="410" t="b">
        <v>0</v>
      </c>
      <c r="K1900" s="410" t="b">
        <v>0</v>
      </c>
      <c r="L1900" s="410">
        <v>0</v>
      </c>
      <c r="M1900" s="410" t="b">
        <v>0</v>
      </c>
      <c r="N1900" s="410">
        <v>0</v>
      </c>
      <c r="O1900" s="472" t="e">
        <f t="shared" si="150"/>
        <v>#DIV/0!</v>
      </c>
      <c r="P1900" s="410">
        <f t="shared" si="154"/>
        <v>0</v>
      </c>
      <c r="Q1900" s="410" t="e">
        <f t="shared" si="151"/>
        <v>#VALUE!</v>
      </c>
      <c r="R1900" s="410">
        <v>1</v>
      </c>
      <c r="S1900" s="410" t="str">
        <f t="shared" si="152"/>
        <v>Unclassified? Y/N Out of Order?</v>
      </c>
    </row>
    <row r="1901" spans="6:19" x14ac:dyDescent="0.2">
      <c r="F1901" s="410" t="b">
        <v>0</v>
      </c>
      <c r="G1901" s="416" t="b">
        <f t="shared" si="153"/>
        <v>1</v>
      </c>
      <c r="H1901" s="410" t="b">
        <v>0</v>
      </c>
      <c r="I1901" s="410" t="b">
        <v>0</v>
      </c>
      <c r="K1901" s="410" t="b">
        <v>0</v>
      </c>
      <c r="L1901" s="410">
        <v>0</v>
      </c>
      <c r="M1901" s="410" t="b">
        <v>0</v>
      </c>
      <c r="N1901" s="410">
        <v>0</v>
      </c>
      <c r="O1901" s="472" t="e">
        <f t="shared" si="150"/>
        <v>#DIV/0!</v>
      </c>
      <c r="P1901" s="410">
        <f t="shared" si="154"/>
        <v>0</v>
      </c>
      <c r="Q1901" s="410" t="e">
        <f t="shared" si="151"/>
        <v>#VALUE!</v>
      </c>
      <c r="R1901" s="410">
        <v>1</v>
      </c>
      <c r="S1901" s="410" t="str">
        <f t="shared" si="152"/>
        <v>Unclassified? Y/N Out of Order?</v>
      </c>
    </row>
    <row r="1902" spans="6:19" x14ac:dyDescent="0.2">
      <c r="F1902" s="410" t="b">
        <v>0</v>
      </c>
      <c r="G1902" s="416" t="b">
        <f t="shared" si="153"/>
        <v>1</v>
      </c>
      <c r="H1902" s="410" t="b">
        <v>0</v>
      </c>
      <c r="I1902" s="410" t="b">
        <v>0</v>
      </c>
      <c r="K1902" s="410" t="b">
        <v>0</v>
      </c>
      <c r="L1902" s="410">
        <v>0</v>
      </c>
      <c r="M1902" s="410" t="b">
        <v>0</v>
      </c>
      <c r="N1902" s="410">
        <v>0</v>
      </c>
      <c r="O1902" s="472" t="e">
        <f t="shared" si="150"/>
        <v>#DIV/0!</v>
      </c>
      <c r="P1902" s="410">
        <f t="shared" si="154"/>
        <v>0</v>
      </c>
      <c r="Q1902" s="410" t="e">
        <f t="shared" si="151"/>
        <v>#VALUE!</v>
      </c>
      <c r="R1902" s="410">
        <v>1</v>
      </c>
      <c r="S1902" s="410" t="str">
        <f t="shared" si="152"/>
        <v>Unclassified? Y/N Out of Order?</v>
      </c>
    </row>
    <row r="1903" spans="6:19" x14ac:dyDescent="0.2">
      <c r="F1903" s="410" t="b">
        <v>0</v>
      </c>
      <c r="G1903" s="416" t="b">
        <f t="shared" si="153"/>
        <v>1</v>
      </c>
      <c r="H1903" s="410" t="b">
        <v>0</v>
      </c>
      <c r="I1903" s="410" t="b">
        <v>0</v>
      </c>
      <c r="K1903" s="410" t="b">
        <v>0</v>
      </c>
      <c r="L1903" s="410">
        <v>0</v>
      </c>
      <c r="M1903" s="410" t="b">
        <v>0</v>
      </c>
      <c r="N1903" s="410">
        <v>0</v>
      </c>
      <c r="O1903" s="472" t="e">
        <f t="shared" si="150"/>
        <v>#DIV/0!</v>
      </c>
      <c r="P1903" s="410">
        <f t="shared" si="154"/>
        <v>0</v>
      </c>
      <c r="Q1903" s="410" t="e">
        <f t="shared" si="151"/>
        <v>#VALUE!</v>
      </c>
      <c r="R1903" s="410">
        <v>1</v>
      </c>
      <c r="S1903" s="410" t="str">
        <f t="shared" si="152"/>
        <v>Unclassified? Y/N Out of Order?</v>
      </c>
    </row>
    <row r="1904" spans="6:19" x14ac:dyDescent="0.2">
      <c r="F1904" s="410" t="b">
        <v>0</v>
      </c>
      <c r="G1904" s="416" t="b">
        <f t="shared" si="153"/>
        <v>1</v>
      </c>
      <c r="H1904" s="410" t="b">
        <v>0</v>
      </c>
      <c r="I1904" s="410" t="b">
        <v>0</v>
      </c>
      <c r="K1904" s="410" t="b">
        <v>0</v>
      </c>
      <c r="L1904" s="410">
        <v>0</v>
      </c>
      <c r="M1904" s="410" t="b">
        <v>0</v>
      </c>
      <c r="N1904" s="410">
        <v>0</v>
      </c>
      <c r="O1904" s="472" t="e">
        <f t="shared" si="150"/>
        <v>#DIV/0!</v>
      </c>
      <c r="P1904" s="410">
        <f t="shared" si="154"/>
        <v>0</v>
      </c>
      <c r="Q1904" s="410" t="e">
        <f t="shared" si="151"/>
        <v>#VALUE!</v>
      </c>
      <c r="R1904" s="410">
        <v>1</v>
      </c>
      <c r="S1904" s="410" t="str">
        <f t="shared" si="152"/>
        <v>Unclassified? Y/N Out of Order?</v>
      </c>
    </row>
    <row r="1905" spans="6:19" x14ac:dyDescent="0.2">
      <c r="F1905" s="410" t="b">
        <v>0</v>
      </c>
      <c r="G1905" s="416" t="b">
        <f t="shared" si="153"/>
        <v>1</v>
      </c>
      <c r="H1905" s="410" t="b">
        <v>0</v>
      </c>
      <c r="I1905" s="410" t="b">
        <v>0</v>
      </c>
      <c r="K1905" s="410" t="b">
        <v>0</v>
      </c>
      <c r="L1905" s="410">
        <v>0</v>
      </c>
      <c r="M1905" s="410" t="b">
        <v>0</v>
      </c>
      <c r="N1905" s="410">
        <v>0</v>
      </c>
      <c r="O1905" s="472" t="e">
        <f t="shared" si="150"/>
        <v>#DIV/0!</v>
      </c>
      <c r="P1905" s="410">
        <f t="shared" si="154"/>
        <v>0</v>
      </c>
      <c r="Q1905" s="410" t="e">
        <f t="shared" si="151"/>
        <v>#VALUE!</v>
      </c>
      <c r="R1905" s="410">
        <v>1</v>
      </c>
      <c r="S1905" s="410" t="str">
        <f t="shared" si="152"/>
        <v>Unclassified? Y/N Out of Order?</v>
      </c>
    </row>
    <row r="1906" spans="6:19" x14ac:dyDescent="0.2">
      <c r="F1906" s="410" t="b">
        <v>0</v>
      </c>
      <c r="G1906" s="416" t="b">
        <f t="shared" si="153"/>
        <v>1</v>
      </c>
      <c r="H1906" s="410" t="b">
        <v>0</v>
      </c>
      <c r="I1906" s="410" t="b">
        <v>0</v>
      </c>
      <c r="K1906" s="410" t="b">
        <v>0</v>
      </c>
      <c r="L1906" s="410">
        <v>0</v>
      </c>
      <c r="M1906" s="410" t="b">
        <v>0</v>
      </c>
      <c r="N1906" s="410">
        <v>0</v>
      </c>
      <c r="O1906" s="472" t="e">
        <f t="shared" si="150"/>
        <v>#DIV/0!</v>
      </c>
      <c r="P1906" s="410">
        <f t="shared" si="154"/>
        <v>0</v>
      </c>
      <c r="Q1906" s="410" t="e">
        <f t="shared" si="151"/>
        <v>#VALUE!</v>
      </c>
      <c r="R1906" s="410">
        <v>1</v>
      </c>
      <c r="S1906" s="410" t="str">
        <f t="shared" si="152"/>
        <v>Unclassified? Y/N Out of Order?</v>
      </c>
    </row>
    <row r="1907" spans="6:19" x14ac:dyDescent="0.2">
      <c r="F1907" s="410" t="b">
        <v>0</v>
      </c>
      <c r="G1907" s="416" t="b">
        <f t="shared" si="153"/>
        <v>1</v>
      </c>
      <c r="H1907" s="410" t="b">
        <v>0</v>
      </c>
      <c r="I1907" s="410" t="b">
        <v>0</v>
      </c>
      <c r="K1907" s="410" t="b">
        <v>0</v>
      </c>
      <c r="L1907" s="410">
        <v>0</v>
      </c>
      <c r="M1907" s="410" t="b">
        <v>0</v>
      </c>
      <c r="N1907" s="410">
        <v>0</v>
      </c>
      <c r="O1907" s="472" t="e">
        <f t="shared" si="150"/>
        <v>#DIV/0!</v>
      </c>
      <c r="P1907" s="410">
        <f t="shared" si="154"/>
        <v>0</v>
      </c>
      <c r="Q1907" s="410" t="e">
        <f t="shared" si="151"/>
        <v>#VALUE!</v>
      </c>
      <c r="R1907" s="410">
        <v>1</v>
      </c>
      <c r="S1907" s="410" t="str">
        <f t="shared" si="152"/>
        <v>Unclassified? Y/N Out of Order?</v>
      </c>
    </row>
    <row r="1908" spans="6:19" x14ac:dyDescent="0.2">
      <c r="F1908" s="410" t="b">
        <v>0</v>
      </c>
      <c r="G1908" s="416" t="b">
        <f t="shared" si="153"/>
        <v>1</v>
      </c>
      <c r="H1908" s="410" t="b">
        <v>0</v>
      </c>
      <c r="I1908" s="410" t="b">
        <v>0</v>
      </c>
      <c r="K1908" s="410" t="b">
        <v>0</v>
      </c>
      <c r="L1908" s="410">
        <v>0</v>
      </c>
      <c r="M1908" s="410" t="b">
        <v>0</v>
      </c>
      <c r="N1908" s="410">
        <v>0</v>
      </c>
      <c r="O1908" s="472" t="e">
        <f t="shared" si="150"/>
        <v>#DIV/0!</v>
      </c>
      <c r="P1908" s="410">
        <f t="shared" si="154"/>
        <v>0</v>
      </c>
      <c r="Q1908" s="410" t="e">
        <f t="shared" si="151"/>
        <v>#VALUE!</v>
      </c>
      <c r="R1908" s="410">
        <v>1</v>
      </c>
      <c r="S1908" s="410" t="str">
        <f t="shared" si="152"/>
        <v>Unclassified? Y/N Out of Order?</v>
      </c>
    </row>
    <row r="1909" spans="6:19" x14ac:dyDescent="0.2">
      <c r="F1909" s="410" t="b">
        <v>0</v>
      </c>
      <c r="G1909" s="416" t="b">
        <f t="shared" si="153"/>
        <v>1</v>
      </c>
      <c r="H1909" s="410" t="b">
        <v>0</v>
      </c>
      <c r="I1909" s="410" t="b">
        <v>0</v>
      </c>
      <c r="K1909" s="410" t="b">
        <v>0</v>
      </c>
      <c r="L1909" s="410">
        <v>0</v>
      </c>
      <c r="M1909" s="410" t="b">
        <v>0</v>
      </c>
      <c r="N1909" s="410">
        <v>0</v>
      </c>
      <c r="O1909" s="472" t="e">
        <f t="shared" si="150"/>
        <v>#DIV/0!</v>
      </c>
      <c r="P1909" s="410">
        <f t="shared" si="154"/>
        <v>0</v>
      </c>
      <c r="Q1909" s="410" t="e">
        <f t="shared" si="151"/>
        <v>#VALUE!</v>
      </c>
      <c r="R1909" s="410">
        <v>1</v>
      </c>
      <c r="S1909" s="410" t="str">
        <f t="shared" si="152"/>
        <v>Unclassified? Y/N Out of Order?</v>
      </c>
    </row>
    <row r="1910" spans="6:19" x14ac:dyDescent="0.2">
      <c r="F1910" s="410" t="b">
        <v>0</v>
      </c>
      <c r="G1910" s="416" t="b">
        <f t="shared" si="153"/>
        <v>1</v>
      </c>
      <c r="H1910" s="410" t="b">
        <v>0</v>
      </c>
      <c r="I1910" s="410" t="b">
        <v>0</v>
      </c>
      <c r="K1910" s="410" t="b">
        <v>0</v>
      </c>
      <c r="L1910" s="410">
        <v>0</v>
      </c>
      <c r="M1910" s="410" t="b">
        <v>0</v>
      </c>
      <c r="N1910" s="410">
        <v>0</v>
      </c>
      <c r="O1910" s="472" t="e">
        <f t="shared" si="150"/>
        <v>#DIV/0!</v>
      </c>
      <c r="P1910" s="410">
        <f t="shared" si="154"/>
        <v>0</v>
      </c>
      <c r="Q1910" s="410" t="e">
        <f t="shared" si="151"/>
        <v>#VALUE!</v>
      </c>
      <c r="R1910" s="410">
        <v>1</v>
      </c>
      <c r="S1910" s="410" t="str">
        <f t="shared" si="152"/>
        <v>Unclassified? Y/N Out of Order?</v>
      </c>
    </row>
    <row r="1911" spans="6:19" x14ac:dyDescent="0.2">
      <c r="F1911" s="410" t="b">
        <v>0</v>
      </c>
      <c r="G1911" s="416" t="b">
        <f t="shared" si="153"/>
        <v>1</v>
      </c>
      <c r="H1911" s="410" t="b">
        <v>0</v>
      </c>
      <c r="I1911" s="410" t="b">
        <v>0</v>
      </c>
      <c r="K1911" s="410" t="b">
        <v>0</v>
      </c>
      <c r="L1911" s="410">
        <v>0</v>
      </c>
      <c r="M1911" s="410" t="b">
        <v>0</v>
      </c>
      <c r="N1911" s="410">
        <v>0</v>
      </c>
      <c r="O1911" s="472" t="e">
        <f t="shared" si="150"/>
        <v>#DIV/0!</v>
      </c>
      <c r="P1911" s="410">
        <f t="shared" si="154"/>
        <v>0</v>
      </c>
      <c r="Q1911" s="410" t="e">
        <f t="shared" si="151"/>
        <v>#VALUE!</v>
      </c>
      <c r="R1911" s="410">
        <v>1</v>
      </c>
      <c r="S1911" s="410" t="str">
        <f t="shared" si="152"/>
        <v>Unclassified? Y/N Out of Order?</v>
      </c>
    </row>
    <row r="1912" spans="6:19" x14ac:dyDescent="0.2">
      <c r="F1912" s="410" t="b">
        <v>0</v>
      </c>
      <c r="G1912" s="416" t="b">
        <f t="shared" si="153"/>
        <v>1</v>
      </c>
      <c r="H1912" s="410" t="b">
        <v>0</v>
      </c>
      <c r="I1912" s="410" t="b">
        <v>0</v>
      </c>
      <c r="K1912" s="410" t="b">
        <v>0</v>
      </c>
      <c r="L1912" s="410">
        <v>0</v>
      </c>
      <c r="M1912" s="410" t="b">
        <v>0</v>
      </c>
      <c r="N1912" s="410">
        <v>0</v>
      </c>
      <c r="O1912" s="472" t="e">
        <f t="shared" si="150"/>
        <v>#DIV/0!</v>
      </c>
      <c r="P1912" s="410">
        <f t="shared" si="154"/>
        <v>0</v>
      </c>
      <c r="Q1912" s="410" t="e">
        <f t="shared" si="151"/>
        <v>#VALUE!</v>
      </c>
      <c r="R1912" s="410">
        <v>1</v>
      </c>
      <c r="S1912" s="410" t="str">
        <f t="shared" si="152"/>
        <v>Unclassified? Y/N Out of Order?</v>
      </c>
    </row>
    <row r="1913" spans="6:19" x14ac:dyDescent="0.2">
      <c r="F1913" s="410" t="b">
        <v>0</v>
      </c>
      <c r="G1913" s="416" t="b">
        <f t="shared" si="153"/>
        <v>1</v>
      </c>
      <c r="H1913" s="410" t="b">
        <v>0</v>
      </c>
      <c r="I1913" s="410" t="b">
        <v>0</v>
      </c>
      <c r="K1913" s="410" t="b">
        <v>0</v>
      </c>
      <c r="L1913" s="410">
        <v>0</v>
      </c>
      <c r="M1913" s="410" t="b">
        <v>0</v>
      </c>
      <c r="N1913" s="410">
        <v>0</v>
      </c>
      <c r="O1913" s="472" t="e">
        <f t="shared" si="150"/>
        <v>#DIV/0!</v>
      </c>
      <c r="P1913" s="410">
        <f t="shared" si="154"/>
        <v>0</v>
      </c>
      <c r="Q1913" s="410" t="e">
        <f t="shared" si="151"/>
        <v>#VALUE!</v>
      </c>
      <c r="R1913" s="410">
        <v>1</v>
      </c>
      <c r="S1913" s="410" t="str">
        <f t="shared" si="152"/>
        <v>Unclassified? Y/N Out of Order?</v>
      </c>
    </row>
    <row r="1914" spans="6:19" x14ac:dyDescent="0.2">
      <c r="F1914" s="410" t="b">
        <v>0</v>
      </c>
      <c r="G1914" s="416" t="b">
        <f t="shared" si="153"/>
        <v>1</v>
      </c>
      <c r="H1914" s="410" t="b">
        <v>0</v>
      </c>
      <c r="I1914" s="410" t="b">
        <v>0</v>
      </c>
      <c r="K1914" s="410" t="b">
        <v>0</v>
      </c>
      <c r="L1914" s="410">
        <v>0</v>
      </c>
      <c r="M1914" s="410" t="b">
        <v>0</v>
      </c>
      <c r="N1914" s="410">
        <v>0</v>
      </c>
      <c r="O1914" s="472" t="e">
        <f t="shared" si="150"/>
        <v>#DIV/0!</v>
      </c>
      <c r="P1914" s="410">
        <f t="shared" si="154"/>
        <v>0</v>
      </c>
      <c r="Q1914" s="410" t="e">
        <f t="shared" si="151"/>
        <v>#VALUE!</v>
      </c>
      <c r="R1914" s="410">
        <v>1</v>
      </c>
      <c r="S1914" s="410" t="str">
        <f t="shared" si="152"/>
        <v>Unclassified? Y/N Out of Order?</v>
      </c>
    </row>
    <row r="1915" spans="6:19" x14ac:dyDescent="0.2">
      <c r="F1915" s="410" t="b">
        <v>0</v>
      </c>
      <c r="G1915" s="416" t="b">
        <f t="shared" si="153"/>
        <v>1</v>
      </c>
      <c r="H1915" s="410" t="b">
        <v>0</v>
      </c>
      <c r="I1915" s="410" t="b">
        <v>0</v>
      </c>
      <c r="K1915" s="410" t="b">
        <v>0</v>
      </c>
      <c r="L1915" s="410">
        <v>0</v>
      </c>
      <c r="M1915" s="410" t="b">
        <v>0</v>
      </c>
      <c r="N1915" s="410">
        <v>0</v>
      </c>
      <c r="O1915" s="472" t="e">
        <f t="shared" si="150"/>
        <v>#DIV/0!</v>
      </c>
      <c r="P1915" s="410">
        <f t="shared" si="154"/>
        <v>0</v>
      </c>
      <c r="Q1915" s="410" t="e">
        <f t="shared" si="151"/>
        <v>#VALUE!</v>
      </c>
      <c r="R1915" s="410">
        <v>1</v>
      </c>
      <c r="S1915" s="410" t="str">
        <f t="shared" si="152"/>
        <v>Unclassified? Y/N Out of Order?</v>
      </c>
    </row>
    <row r="1916" spans="6:19" x14ac:dyDescent="0.2">
      <c r="F1916" s="410" t="b">
        <v>0</v>
      </c>
      <c r="G1916" s="416" t="b">
        <f t="shared" si="153"/>
        <v>1</v>
      </c>
      <c r="H1916" s="410" t="b">
        <v>0</v>
      </c>
      <c r="I1916" s="410" t="b">
        <v>0</v>
      </c>
      <c r="K1916" s="410" t="b">
        <v>0</v>
      </c>
      <c r="L1916" s="410">
        <v>0</v>
      </c>
      <c r="M1916" s="410" t="b">
        <v>0</v>
      </c>
      <c r="N1916" s="410">
        <v>0</v>
      </c>
      <c r="O1916" s="472" t="e">
        <f t="shared" si="150"/>
        <v>#DIV/0!</v>
      </c>
      <c r="P1916" s="410">
        <f t="shared" si="154"/>
        <v>0</v>
      </c>
      <c r="Q1916" s="410" t="e">
        <f t="shared" si="151"/>
        <v>#VALUE!</v>
      </c>
      <c r="R1916" s="410">
        <v>1</v>
      </c>
      <c r="S1916" s="410" t="str">
        <f t="shared" si="152"/>
        <v>Unclassified? Y/N Out of Order?</v>
      </c>
    </row>
    <row r="1917" spans="6:19" x14ac:dyDescent="0.2">
      <c r="F1917" s="410" t="b">
        <v>0</v>
      </c>
      <c r="G1917" s="416" t="b">
        <f t="shared" si="153"/>
        <v>1</v>
      </c>
      <c r="H1917" s="410" t="b">
        <v>0</v>
      </c>
      <c r="I1917" s="410" t="b">
        <v>0</v>
      </c>
      <c r="K1917" s="410" t="b">
        <v>0</v>
      </c>
      <c r="L1917" s="410">
        <v>0</v>
      </c>
      <c r="M1917" s="410" t="b">
        <v>0</v>
      </c>
      <c r="N1917" s="410">
        <v>0</v>
      </c>
      <c r="O1917" s="472" t="e">
        <f t="shared" si="150"/>
        <v>#DIV/0!</v>
      </c>
      <c r="P1917" s="410">
        <f t="shared" si="154"/>
        <v>0</v>
      </c>
      <c r="Q1917" s="410" t="e">
        <f t="shared" si="151"/>
        <v>#VALUE!</v>
      </c>
      <c r="R1917" s="410">
        <v>1</v>
      </c>
      <c r="S1917" s="410" t="str">
        <f t="shared" si="152"/>
        <v>Unclassified? Y/N Out of Order?</v>
      </c>
    </row>
    <row r="1918" spans="6:19" x14ac:dyDescent="0.2">
      <c r="F1918" s="410" t="b">
        <v>0</v>
      </c>
      <c r="G1918" s="416" t="b">
        <f t="shared" si="153"/>
        <v>1</v>
      </c>
      <c r="H1918" s="410" t="b">
        <v>0</v>
      </c>
      <c r="I1918" s="410" t="b">
        <v>0</v>
      </c>
      <c r="K1918" s="410" t="b">
        <v>0</v>
      </c>
      <c r="L1918" s="410">
        <v>0</v>
      </c>
      <c r="M1918" s="410" t="b">
        <v>0</v>
      </c>
      <c r="N1918" s="410">
        <v>0</v>
      </c>
      <c r="O1918" s="472" t="e">
        <f t="shared" si="150"/>
        <v>#DIV/0!</v>
      </c>
      <c r="P1918" s="410">
        <f t="shared" si="154"/>
        <v>0</v>
      </c>
      <c r="Q1918" s="410" t="e">
        <f t="shared" si="151"/>
        <v>#VALUE!</v>
      </c>
      <c r="R1918" s="410">
        <v>1</v>
      </c>
      <c r="S1918" s="410" t="str">
        <f t="shared" si="152"/>
        <v>Unclassified? Y/N Out of Order?</v>
      </c>
    </row>
    <row r="1919" spans="6:19" x14ac:dyDescent="0.2">
      <c r="F1919" s="410" t="b">
        <v>0</v>
      </c>
      <c r="G1919" s="416" t="b">
        <f t="shared" si="153"/>
        <v>1</v>
      </c>
      <c r="H1919" s="410" t="b">
        <v>0</v>
      </c>
      <c r="I1919" s="410" t="b">
        <v>0</v>
      </c>
      <c r="K1919" s="410" t="b">
        <v>0</v>
      </c>
      <c r="L1919" s="410">
        <v>0</v>
      </c>
      <c r="M1919" s="410" t="b">
        <v>0</v>
      </c>
      <c r="N1919" s="410">
        <v>0</v>
      </c>
      <c r="O1919" s="472" t="e">
        <f t="shared" si="150"/>
        <v>#DIV/0!</v>
      </c>
      <c r="P1919" s="410">
        <f t="shared" si="154"/>
        <v>0</v>
      </c>
      <c r="Q1919" s="410" t="e">
        <f t="shared" si="151"/>
        <v>#VALUE!</v>
      </c>
      <c r="R1919" s="410">
        <v>1</v>
      </c>
      <c r="S1919" s="410" t="str">
        <f t="shared" si="152"/>
        <v>Unclassified? Y/N Out of Order?</v>
      </c>
    </row>
    <row r="1920" spans="6:19" x14ac:dyDescent="0.2">
      <c r="F1920" s="410" t="b">
        <v>0</v>
      </c>
      <c r="G1920" s="416" t="b">
        <f t="shared" si="153"/>
        <v>1</v>
      </c>
      <c r="H1920" s="410" t="b">
        <v>0</v>
      </c>
      <c r="I1920" s="410" t="b">
        <v>0</v>
      </c>
      <c r="K1920" s="410" t="b">
        <v>0</v>
      </c>
      <c r="L1920" s="410">
        <v>0</v>
      </c>
      <c r="M1920" s="410" t="b">
        <v>0</v>
      </c>
      <c r="N1920" s="410">
        <v>0</v>
      </c>
      <c r="O1920" s="472" t="e">
        <f t="shared" si="150"/>
        <v>#DIV/0!</v>
      </c>
      <c r="P1920" s="410">
        <f t="shared" si="154"/>
        <v>0</v>
      </c>
      <c r="Q1920" s="410" t="e">
        <f t="shared" si="151"/>
        <v>#VALUE!</v>
      </c>
      <c r="R1920" s="410">
        <v>1</v>
      </c>
      <c r="S1920" s="410" t="str">
        <f t="shared" si="152"/>
        <v>Unclassified? Y/N Out of Order?</v>
      </c>
    </row>
    <row r="1921" spans="6:19" x14ac:dyDescent="0.2">
      <c r="F1921" s="410" t="b">
        <v>0</v>
      </c>
      <c r="G1921" s="416" t="b">
        <f t="shared" si="153"/>
        <v>1</v>
      </c>
      <c r="H1921" s="410" t="b">
        <v>0</v>
      </c>
      <c r="I1921" s="410" t="b">
        <v>0</v>
      </c>
      <c r="K1921" s="410" t="b">
        <v>0</v>
      </c>
      <c r="L1921" s="410">
        <v>0</v>
      </c>
      <c r="M1921" s="410" t="b">
        <v>0</v>
      </c>
      <c r="N1921" s="410">
        <v>0</v>
      </c>
      <c r="O1921" s="472" t="e">
        <f t="shared" si="150"/>
        <v>#DIV/0!</v>
      </c>
      <c r="P1921" s="410">
        <f t="shared" si="154"/>
        <v>0</v>
      </c>
      <c r="Q1921" s="410" t="e">
        <f t="shared" si="151"/>
        <v>#VALUE!</v>
      </c>
      <c r="R1921" s="410">
        <v>1</v>
      </c>
      <c r="S1921" s="410" t="str">
        <f t="shared" si="152"/>
        <v>Unclassified? Y/N Out of Order?</v>
      </c>
    </row>
    <row r="1922" spans="6:19" x14ac:dyDescent="0.2">
      <c r="F1922" s="410" t="b">
        <v>0</v>
      </c>
      <c r="G1922" s="416" t="b">
        <f t="shared" si="153"/>
        <v>1</v>
      </c>
      <c r="H1922" s="410" t="b">
        <v>0</v>
      </c>
      <c r="I1922" s="410" t="b">
        <v>0</v>
      </c>
      <c r="K1922" s="410" t="b">
        <v>0</v>
      </c>
      <c r="L1922" s="410">
        <v>0</v>
      </c>
      <c r="M1922" s="410" t="b">
        <v>0</v>
      </c>
      <c r="N1922" s="410">
        <v>0</v>
      </c>
      <c r="O1922" s="472" t="e">
        <f t="shared" si="150"/>
        <v>#DIV/0!</v>
      </c>
      <c r="P1922" s="410">
        <f t="shared" si="154"/>
        <v>0</v>
      </c>
      <c r="Q1922" s="410" t="e">
        <f t="shared" si="151"/>
        <v>#VALUE!</v>
      </c>
      <c r="R1922" s="410">
        <v>1</v>
      </c>
      <c r="S1922" s="410" t="str">
        <f t="shared" si="152"/>
        <v>Unclassified? Y/N Out of Order?</v>
      </c>
    </row>
    <row r="1923" spans="6:19" x14ac:dyDescent="0.2">
      <c r="F1923" s="410" t="b">
        <v>0</v>
      </c>
      <c r="G1923" s="416" t="b">
        <f t="shared" si="153"/>
        <v>1</v>
      </c>
      <c r="H1923" s="410" t="b">
        <v>0</v>
      </c>
      <c r="I1923" s="410" t="b">
        <v>0</v>
      </c>
      <c r="K1923" s="410" t="b">
        <v>0</v>
      </c>
      <c r="L1923" s="410">
        <v>0</v>
      </c>
      <c r="M1923" s="410" t="b">
        <v>0</v>
      </c>
      <c r="N1923" s="410">
        <v>0</v>
      </c>
      <c r="O1923" s="472" t="e">
        <f t="shared" si="150"/>
        <v>#DIV/0!</v>
      </c>
      <c r="P1923" s="410">
        <f t="shared" si="154"/>
        <v>0</v>
      </c>
      <c r="Q1923" s="410" t="e">
        <f t="shared" si="151"/>
        <v>#VALUE!</v>
      </c>
      <c r="R1923" s="410">
        <v>1</v>
      </c>
      <c r="S1923" s="410" t="str">
        <f t="shared" si="152"/>
        <v>Unclassified? Y/N Out of Order?</v>
      </c>
    </row>
    <row r="1924" spans="6:19" x14ac:dyDescent="0.2">
      <c r="F1924" s="410" t="b">
        <v>0</v>
      </c>
      <c r="G1924" s="416" t="b">
        <f t="shared" si="153"/>
        <v>1</v>
      </c>
      <c r="H1924" s="410" t="b">
        <v>0</v>
      </c>
      <c r="I1924" s="410" t="b">
        <v>0</v>
      </c>
      <c r="K1924" s="410" t="b">
        <v>0</v>
      </c>
      <c r="L1924" s="410">
        <v>0</v>
      </c>
      <c r="M1924" s="410" t="b">
        <v>0</v>
      </c>
      <c r="N1924" s="410">
        <v>0</v>
      </c>
      <c r="O1924" s="472" t="e">
        <f t="shared" si="150"/>
        <v>#DIV/0!</v>
      </c>
      <c r="P1924" s="410">
        <f t="shared" si="154"/>
        <v>0</v>
      </c>
      <c r="Q1924" s="410" t="e">
        <f t="shared" si="151"/>
        <v>#VALUE!</v>
      </c>
      <c r="R1924" s="410">
        <v>1</v>
      </c>
      <c r="S1924" s="410" t="str">
        <f t="shared" si="152"/>
        <v>Unclassified? Y/N Out of Order?</v>
      </c>
    </row>
    <row r="1925" spans="6:19" x14ac:dyDescent="0.2">
      <c r="F1925" s="410" t="b">
        <v>0</v>
      </c>
      <c r="G1925" s="416" t="b">
        <f t="shared" si="153"/>
        <v>1</v>
      </c>
      <c r="H1925" s="410" t="b">
        <v>0</v>
      </c>
      <c r="I1925" s="410" t="b">
        <v>0</v>
      </c>
      <c r="K1925" s="410" t="b">
        <v>0</v>
      </c>
      <c r="L1925" s="410">
        <v>0</v>
      </c>
      <c r="M1925" s="410" t="b">
        <v>0</v>
      </c>
      <c r="N1925" s="410">
        <v>0</v>
      </c>
      <c r="O1925" s="472" t="e">
        <f t="shared" si="150"/>
        <v>#DIV/0!</v>
      </c>
      <c r="P1925" s="410">
        <f t="shared" si="154"/>
        <v>0</v>
      </c>
      <c r="Q1925" s="410" t="e">
        <f t="shared" si="151"/>
        <v>#VALUE!</v>
      </c>
      <c r="R1925" s="410">
        <v>1</v>
      </c>
      <c r="S1925" s="410" t="str">
        <f t="shared" si="152"/>
        <v>Unclassified? Y/N Out of Order?</v>
      </c>
    </row>
    <row r="1926" spans="6:19" x14ac:dyDescent="0.2">
      <c r="F1926" s="410" t="b">
        <v>0</v>
      </c>
      <c r="G1926" s="416" t="b">
        <f t="shared" si="153"/>
        <v>1</v>
      </c>
      <c r="H1926" s="410" t="b">
        <v>0</v>
      </c>
      <c r="I1926" s="410" t="b">
        <v>0</v>
      </c>
      <c r="K1926" s="410" t="b">
        <v>0</v>
      </c>
      <c r="L1926" s="410">
        <v>0</v>
      </c>
      <c r="M1926" s="410" t="b">
        <v>0</v>
      </c>
      <c r="N1926" s="410">
        <v>0</v>
      </c>
      <c r="O1926" s="472" t="e">
        <f t="shared" si="150"/>
        <v>#DIV/0!</v>
      </c>
      <c r="P1926" s="410">
        <f t="shared" si="154"/>
        <v>0</v>
      </c>
      <c r="Q1926" s="410" t="e">
        <f t="shared" si="151"/>
        <v>#VALUE!</v>
      </c>
      <c r="R1926" s="410">
        <v>1</v>
      </c>
      <c r="S1926" s="410" t="str">
        <f t="shared" si="152"/>
        <v>Unclassified? Y/N Out of Order?</v>
      </c>
    </row>
    <row r="1927" spans="6:19" x14ac:dyDescent="0.2">
      <c r="F1927" s="410" t="b">
        <v>0</v>
      </c>
      <c r="G1927" s="416" t="b">
        <f t="shared" si="153"/>
        <v>1</v>
      </c>
      <c r="H1927" s="410" t="b">
        <v>0</v>
      </c>
      <c r="I1927" s="410" t="b">
        <v>0</v>
      </c>
      <c r="K1927" s="410" t="b">
        <v>0</v>
      </c>
      <c r="L1927" s="410">
        <v>0</v>
      </c>
      <c r="M1927" s="410" t="b">
        <v>0</v>
      </c>
      <c r="N1927" s="410">
        <v>0</v>
      </c>
      <c r="O1927" s="472" t="e">
        <f t="shared" si="150"/>
        <v>#DIV/0!</v>
      </c>
      <c r="P1927" s="410">
        <f t="shared" si="154"/>
        <v>0</v>
      </c>
      <c r="Q1927" s="410" t="e">
        <f t="shared" si="151"/>
        <v>#VALUE!</v>
      </c>
      <c r="R1927" s="410">
        <v>1</v>
      </c>
      <c r="S1927" s="410" t="str">
        <f t="shared" si="152"/>
        <v>Unclassified? Y/N Out of Order?</v>
      </c>
    </row>
    <row r="1928" spans="6:19" x14ac:dyDescent="0.2">
      <c r="F1928" s="410" t="b">
        <v>0</v>
      </c>
      <c r="G1928" s="416" t="b">
        <f t="shared" si="153"/>
        <v>1</v>
      </c>
      <c r="H1928" s="410" t="b">
        <v>0</v>
      </c>
      <c r="I1928" s="410" t="b">
        <v>0</v>
      </c>
      <c r="K1928" s="410" t="b">
        <v>0</v>
      </c>
      <c r="L1928" s="410">
        <v>0</v>
      </c>
      <c r="M1928" s="410" t="b">
        <v>0</v>
      </c>
      <c r="N1928" s="410">
        <v>0</v>
      </c>
      <c r="O1928" s="472" t="e">
        <f t="shared" si="150"/>
        <v>#DIV/0!</v>
      </c>
      <c r="P1928" s="410">
        <f t="shared" si="154"/>
        <v>0</v>
      </c>
      <c r="Q1928" s="410" t="e">
        <f t="shared" si="151"/>
        <v>#VALUE!</v>
      </c>
      <c r="R1928" s="410">
        <v>1</v>
      </c>
      <c r="S1928" s="410" t="str">
        <f t="shared" si="152"/>
        <v>Unclassified? Y/N Out of Order?</v>
      </c>
    </row>
    <row r="1929" spans="6:19" x14ac:dyDescent="0.2">
      <c r="F1929" s="410" t="b">
        <v>0</v>
      </c>
      <c r="G1929" s="416" t="b">
        <f t="shared" si="153"/>
        <v>1</v>
      </c>
      <c r="H1929" s="410" t="b">
        <v>0</v>
      </c>
      <c r="I1929" s="410" t="b">
        <v>0</v>
      </c>
      <c r="K1929" s="410" t="b">
        <v>0</v>
      </c>
      <c r="L1929" s="410">
        <v>0</v>
      </c>
      <c r="M1929" s="410" t="b">
        <v>0</v>
      </c>
      <c r="N1929" s="410">
        <v>0</v>
      </c>
      <c r="O1929" s="472" t="e">
        <f t="shared" si="150"/>
        <v>#DIV/0!</v>
      </c>
      <c r="P1929" s="410">
        <f t="shared" si="154"/>
        <v>0</v>
      </c>
      <c r="Q1929" s="410" t="e">
        <f t="shared" si="151"/>
        <v>#VALUE!</v>
      </c>
      <c r="R1929" s="410">
        <v>1</v>
      </c>
      <c r="S1929" s="410" t="str">
        <f t="shared" si="152"/>
        <v>Unclassified? Y/N Out of Order?</v>
      </c>
    </row>
    <row r="1930" spans="6:19" x14ac:dyDescent="0.2">
      <c r="F1930" s="410" t="b">
        <v>0</v>
      </c>
      <c r="G1930" s="416" t="b">
        <f t="shared" si="153"/>
        <v>1</v>
      </c>
      <c r="H1930" s="410" t="b">
        <v>0</v>
      </c>
      <c r="I1930" s="410" t="b">
        <v>0</v>
      </c>
      <c r="K1930" s="410" t="b">
        <v>0</v>
      </c>
      <c r="L1930" s="410">
        <v>0</v>
      </c>
      <c r="M1930" s="410" t="b">
        <v>0</v>
      </c>
      <c r="N1930" s="410">
        <v>0</v>
      </c>
      <c r="O1930" s="472" t="e">
        <f t="shared" ref="O1930:O1993" si="155">SUM(IF(I1930 = 1, 1, 0) * J1930, IF(K1930 = 1, 1, 0) * L1930, IF(M1930 = 1, 1, 0) * N1930) / P1930</f>
        <v>#DIV/0!</v>
      </c>
      <c r="P1930" s="410">
        <f t="shared" si="154"/>
        <v>0</v>
      </c>
      <c r="Q1930" s="410" t="e">
        <f t="shared" ref="Q1930:Q1993" si="156">SUM(IF(I1930 = 1, 1, 0) * J1930, IF(K1930 = 1, 1, 0) * L1930, IF(M1930 = 1, 1, 0) * N1930) + " / " + P1930</f>
        <v>#VALUE!</v>
      </c>
      <c r="R1930" s="410">
        <v>1</v>
      </c>
      <c r="S1930" s="410" t="str">
        <f t="shared" ref="S1930:S1993" si="157">IF(AND(G1930= 1, H1930 = 0, I1930= 0, K1930= 0, M1930= 0), "1. Not Yet Tested", IF(AND(G1930= 0, H1930 = 1, I1930= 0, K1930= 0, M1930= 0), "2. Ready for Testing", IF(AND(G1930= 0, H1930 = 1, I1930= 1, K1930= 0, M1930= 0), "3. Test/Task Complete", IF(AND(G1930= 0, H1930 = 1, I1930= 1, K1930= 1, M1930= 0), "4. Sheet Complete &amp; Uploaded to Svr.", IF(AND(G1930= 0, H1930 = 1, I1930= 1, K1930= 1, M1930= 1), "5. Sheet Ready for Report", "Unclassified? Y/N Out of Order?")))))</f>
        <v>Unclassified? Y/N Out of Order?</v>
      </c>
    </row>
    <row r="1931" spans="6:19" x14ac:dyDescent="0.2">
      <c r="F1931" s="410" t="b">
        <v>0</v>
      </c>
      <c r="G1931" s="416" t="b">
        <f t="shared" ref="G1931:G1994" si="158">NOT(H1931)</f>
        <v>1</v>
      </c>
      <c r="H1931" s="410" t="b">
        <v>0</v>
      </c>
      <c r="I1931" s="410" t="b">
        <v>0</v>
      </c>
      <c r="K1931" s="410" t="b">
        <v>0</v>
      </c>
      <c r="L1931" s="410">
        <v>0</v>
      </c>
      <c r="M1931" s="410" t="b">
        <v>0</v>
      </c>
      <c r="N1931" s="410">
        <v>0</v>
      </c>
      <c r="O1931" s="472" t="e">
        <f t="shared" si="155"/>
        <v>#DIV/0!</v>
      </c>
      <c r="P1931" s="410">
        <f t="shared" si="154"/>
        <v>0</v>
      </c>
      <c r="Q1931" s="410" t="e">
        <f t="shared" si="156"/>
        <v>#VALUE!</v>
      </c>
      <c r="R1931" s="410">
        <v>1</v>
      </c>
      <c r="S1931" s="410" t="str">
        <f t="shared" si="157"/>
        <v>Unclassified? Y/N Out of Order?</v>
      </c>
    </row>
    <row r="1932" spans="6:19" x14ac:dyDescent="0.2">
      <c r="F1932" s="410" t="b">
        <v>0</v>
      </c>
      <c r="G1932" s="416" t="b">
        <f t="shared" si="158"/>
        <v>1</v>
      </c>
      <c r="H1932" s="410" t="b">
        <v>0</v>
      </c>
      <c r="I1932" s="410" t="b">
        <v>0</v>
      </c>
      <c r="K1932" s="410" t="b">
        <v>0</v>
      </c>
      <c r="L1932" s="410">
        <v>0</v>
      </c>
      <c r="M1932" s="410" t="b">
        <v>0</v>
      </c>
      <c r="N1932" s="410">
        <v>0</v>
      </c>
      <c r="O1932" s="472" t="e">
        <f t="shared" si="155"/>
        <v>#DIV/0!</v>
      </c>
      <c r="P1932" s="410">
        <f t="shared" si="154"/>
        <v>0</v>
      </c>
      <c r="Q1932" s="410" t="e">
        <f t="shared" si="156"/>
        <v>#VALUE!</v>
      </c>
      <c r="R1932" s="410">
        <v>1</v>
      </c>
      <c r="S1932" s="410" t="str">
        <f t="shared" si="157"/>
        <v>Unclassified? Y/N Out of Order?</v>
      </c>
    </row>
    <row r="1933" spans="6:19" x14ac:dyDescent="0.2">
      <c r="F1933" s="410" t="b">
        <v>0</v>
      </c>
      <c r="G1933" s="416" t="b">
        <f t="shared" si="158"/>
        <v>1</v>
      </c>
      <c r="H1933" s="410" t="b">
        <v>0</v>
      </c>
      <c r="I1933" s="410" t="b">
        <v>0</v>
      </c>
      <c r="K1933" s="410" t="b">
        <v>0</v>
      </c>
      <c r="L1933" s="410">
        <v>0</v>
      </c>
      <c r="M1933" s="410" t="b">
        <v>0</v>
      </c>
      <c r="N1933" s="410">
        <v>0</v>
      </c>
      <c r="O1933" s="472" t="e">
        <f t="shared" si="155"/>
        <v>#DIV/0!</v>
      </c>
      <c r="P1933" s="410">
        <f t="shared" ref="P1933:P1996" si="159">SUM(J1933, L1933, N1933)</f>
        <v>0</v>
      </c>
      <c r="Q1933" s="410" t="e">
        <f t="shared" si="156"/>
        <v>#VALUE!</v>
      </c>
      <c r="R1933" s="410">
        <v>1</v>
      </c>
      <c r="S1933" s="410" t="str">
        <f t="shared" si="157"/>
        <v>Unclassified? Y/N Out of Order?</v>
      </c>
    </row>
    <row r="1934" spans="6:19" x14ac:dyDescent="0.2">
      <c r="F1934" s="410" t="b">
        <v>0</v>
      </c>
      <c r="G1934" s="416" t="b">
        <f t="shared" si="158"/>
        <v>1</v>
      </c>
      <c r="H1934" s="410" t="b">
        <v>0</v>
      </c>
      <c r="I1934" s="410" t="b">
        <v>0</v>
      </c>
      <c r="K1934" s="410" t="b">
        <v>0</v>
      </c>
      <c r="L1934" s="410">
        <v>0</v>
      </c>
      <c r="M1934" s="410" t="b">
        <v>0</v>
      </c>
      <c r="N1934" s="410">
        <v>0</v>
      </c>
      <c r="O1934" s="472" t="e">
        <f t="shared" si="155"/>
        <v>#DIV/0!</v>
      </c>
      <c r="P1934" s="410">
        <f t="shared" si="159"/>
        <v>0</v>
      </c>
      <c r="Q1934" s="410" t="e">
        <f t="shared" si="156"/>
        <v>#VALUE!</v>
      </c>
      <c r="R1934" s="410">
        <v>1</v>
      </c>
      <c r="S1934" s="410" t="str">
        <f t="shared" si="157"/>
        <v>Unclassified? Y/N Out of Order?</v>
      </c>
    </row>
    <row r="1935" spans="6:19" x14ac:dyDescent="0.2">
      <c r="F1935" s="410" t="b">
        <v>0</v>
      </c>
      <c r="G1935" s="416" t="b">
        <f t="shared" si="158"/>
        <v>1</v>
      </c>
      <c r="H1935" s="410" t="b">
        <v>0</v>
      </c>
      <c r="I1935" s="410" t="b">
        <v>0</v>
      </c>
      <c r="K1935" s="410" t="b">
        <v>0</v>
      </c>
      <c r="L1935" s="410">
        <v>0</v>
      </c>
      <c r="M1935" s="410" t="b">
        <v>0</v>
      </c>
      <c r="N1935" s="410">
        <v>0</v>
      </c>
      <c r="O1935" s="472" t="e">
        <f t="shared" si="155"/>
        <v>#DIV/0!</v>
      </c>
      <c r="P1935" s="410">
        <f t="shared" si="159"/>
        <v>0</v>
      </c>
      <c r="Q1935" s="410" t="e">
        <f t="shared" si="156"/>
        <v>#VALUE!</v>
      </c>
      <c r="R1935" s="410">
        <v>1</v>
      </c>
      <c r="S1935" s="410" t="str">
        <f t="shared" si="157"/>
        <v>Unclassified? Y/N Out of Order?</v>
      </c>
    </row>
    <row r="1936" spans="6:19" x14ac:dyDescent="0.2">
      <c r="F1936" s="410" t="b">
        <v>0</v>
      </c>
      <c r="G1936" s="416" t="b">
        <f t="shared" si="158"/>
        <v>1</v>
      </c>
      <c r="H1936" s="410" t="b">
        <v>0</v>
      </c>
      <c r="I1936" s="410" t="b">
        <v>0</v>
      </c>
      <c r="K1936" s="410" t="b">
        <v>0</v>
      </c>
      <c r="L1936" s="410">
        <v>0</v>
      </c>
      <c r="M1936" s="410" t="b">
        <v>0</v>
      </c>
      <c r="N1936" s="410">
        <v>0</v>
      </c>
      <c r="O1936" s="472" t="e">
        <f t="shared" si="155"/>
        <v>#DIV/0!</v>
      </c>
      <c r="P1936" s="410">
        <f t="shared" si="159"/>
        <v>0</v>
      </c>
      <c r="Q1936" s="410" t="e">
        <f t="shared" si="156"/>
        <v>#VALUE!</v>
      </c>
      <c r="R1936" s="410">
        <v>1</v>
      </c>
      <c r="S1936" s="410" t="str">
        <f t="shared" si="157"/>
        <v>Unclassified? Y/N Out of Order?</v>
      </c>
    </row>
    <row r="1937" spans="6:19" x14ac:dyDescent="0.2">
      <c r="F1937" s="410" t="b">
        <v>0</v>
      </c>
      <c r="G1937" s="416" t="b">
        <f t="shared" si="158"/>
        <v>1</v>
      </c>
      <c r="H1937" s="410" t="b">
        <v>0</v>
      </c>
      <c r="I1937" s="410" t="b">
        <v>0</v>
      </c>
      <c r="K1937" s="410" t="b">
        <v>0</v>
      </c>
      <c r="L1937" s="410">
        <v>0</v>
      </c>
      <c r="M1937" s="410" t="b">
        <v>0</v>
      </c>
      <c r="N1937" s="410">
        <v>0</v>
      </c>
      <c r="O1937" s="472" t="e">
        <f t="shared" si="155"/>
        <v>#DIV/0!</v>
      </c>
      <c r="P1937" s="410">
        <f t="shared" si="159"/>
        <v>0</v>
      </c>
      <c r="Q1937" s="410" t="e">
        <f t="shared" si="156"/>
        <v>#VALUE!</v>
      </c>
      <c r="R1937" s="410">
        <v>1</v>
      </c>
      <c r="S1937" s="410" t="str">
        <f t="shared" si="157"/>
        <v>Unclassified? Y/N Out of Order?</v>
      </c>
    </row>
    <row r="1938" spans="6:19" x14ac:dyDescent="0.2">
      <c r="F1938" s="410" t="b">
        <v>0</v>
      </c>
      <c r="G1938" s="416" t="b">
        <f t="shared" si="158"/>
        <v>1</v>
      </c>
      <c r="H1938" s="410" t="b">
        <v>0</v>
      </c>
      <c r="I1938" s="410" t="b">
        <v>0</v>
      </c>
      <c r="K1938" s="410" t="b">
        <v>0</v>
      </c>
      <c r="L1938" s="410">
        <v>0</v>
      </c>
      <c r="M1938" s="410" t="b">
        <v>0</v>
      </c>
      <c r="N1938" s="410">
        <v>0</v>
      </c>
      <c r="O1938" s="472" t="e">
        <f t="shared" si="155"/>
        <v>#DIV/0!</v>
      </c>
      <c r="P1938" s="410">
        <f t="shared" si="159"/>
        <v>0</v>
      </c>
      <c r="Q1938" s="410" t="e">
        <f t="shared" si="156"/>
        <v>#VALUE!</v>
      </c>
      <c r="R1938" s="410">
        <v>1</v>
      </c>
      <c r="S1938" s="410" t="str">
        <f t="shared" si="157"/>
        <v>Unclassified? Y/N Out of Order?</v>
      </c>
    </row>
    <row r="1939" spans="6:19" x14ac:dyDescent="0.2">
      <c r="F1939" s="410" t="b">
        <v>0</v>
      </c>
      <c r="G1939" s="416" t="b">
        <f t="shared" si="158"/>
        <v>1</v>
      </c>
      <c r="H1939" s="410" t="b">
        <v>0</v>
      </c>
      <c r="I1939" s="410" t="b">
        <v>0</v>
      </c>
      <c r="K1939" s="410" t="b">
        <v>0</v>
      </c>
      <c r="L1939" s="410">
        <v>0</v>
      </c>
      <c r="M1939" s="410" t="b">
        <v>0</v>
      </c>
      <c r="N1939" s="410">
        <v>0</v>
      </c>
      <c r="O1939" s="472" t="e">
        <f t="shared" si="155"/>
        <v>#DIV/0!</v>
      </c>
      <c r="P1939" s="410">
        <f t="shared" si="159"/>
        <v>0</v>
      </c>
      <c r="Q1939" s="410" t="e">
        <f t="shared" si="156"/>
        <v>#VALUE!</v>
      </c>
      <c r="R1939" s="410">
        <v>1</v>
      </c>
      <c r="S1939" s="410" t="str">
        <f t="shared" si="157"/>
        <v>Unclassified? Y/N Out of Order?</v>
      </c>
    </row>
    <row r="1940" spans="6:19" x14ac:dyDescent="0.2">
      <c r="F1940" s="410" t="b">
        <v>0</v>
      </c>
      <c r="G1940" s="416" t="b">
        <f t="shared" si="158"/>
        <v>1</v>
      </c>
      <c r="H1940" s="410" t="b">
        <v>0</v>
      </c>
      <c r="I1940" s="410" t="b">
        <v>0</v>
      </c>
      <c r="K1940" s="410" t="b">
        <v>0</v>
      </c>
      <c r="L1940" s="410">
        <v>0</v>
      </c>
      <c r="M1940" s="410" t="b">
        <v>0</v>
      </c>
      <c r="N1940" s="410">
        <v>0</v>
      </c>
      <c r="O1940" s="472" t="e">
        <f t="shared" si="155"/>
        <v>#DIV/0!</v>
      </c>
      <c r="P1940" s="410">
        <f t="shared" si="159"/>
        <v>0</v>
      </c>
      <c r="Q1940" s="410" t="e">
        <f t="shared" si="156"/>
        <v>#VALUE!</v>
      </c>
      <c r="R1940" s="410">
        <v>1</v>
      </c>
      <c r="S1940" s="410" t="str">
        <f t="shared" si="157"/>
        <v>Unclassified? Y/N Out of Order?</v>
      </c>
    </row>
    <row r="1941" spans="6:19" x14ac:dyDescent="0.2">
      <c r="F1941" s="410" t="b">
        <v>0</v>
      </c>
      <c r="G1941" s="416" t="b">
        <f t="shared" si="158"/>
        <v>1</v>
      </c>
      <c r="H1941" s="410" t="b">
        <v>0</v>
      </c>
      <c r="I1941" s="410" t="b">
        <v>0</v>
      </c>
      <c r="K1941" s="410" t="b">
        <v>0</v>
      </c>
      <c r="L1941" s="410">
        <v>0</v>
      </c>
      <c r="M1941" s="410" t="b">
        <v>0</v>
      </c>
      <c r="N1941" s="410">
        <v>0</v>
      </c>
      <c r="O1941" s="472" t="e">
        <f t="shared" si="155"/>
        <v>#DIV/0!</v>
      </c>
      <c r="P1941" s="410">
        <f t="shared" si="159"/>
        <v>0</v>
      </c>
      <c r="Q1941" s="410" t="e">
        <f t="shared" si="156"/>
        <v>#VALUE!</v>
      </c>
      <c r="R1941" s="410">
        <v>1</v>
      </c>
      <c r="S1941" s="410" t="str">
        <f t="shared" si="157"/>
        <v>Unclassified? Y/N Out of Order?</v>
      </c>
    </row>
    <row r="1942" spans="6:19" x14ac:dyDescent="0.2">
      <c r="F1942" s="410" t="b">
        <v>0</v>
      </c>
      <c r="G1942" s="416" t="b">
        <f t="shared" si="158"/>
        <v>1</v>
      </c>
      <c r="H1942" s="410" t="b">
        <v>0</v>
      </c>
      <c r="I1942" s="410" t="b">
        <v>0</v>
      </c>
      <c r="K1942" s="410" t="b">
        <v>0</v>
      </c>
      <c r="L1942" s="410">
        <v>0</v>
      </c>
      <c r="M1942" s="410" t="b">
        <v>0</v>
      </c>
      <c r="N1942" s="410">
        <v>0</v>
      </c>
      <c r="O1942" s="472" t="e">
        <f t="shared" si="155"/>
        <v>#DIV/0!</v>
      </c>
      <c r="P1942" s="410">
        <f t="shared" si="159"/>
        <v>0</v>
      </c>
      <c r="Q1942" s="410" t="e">
        <f t="shared" si="156"/>
        <v>#VALUE!</v>
      </c>
      <c r="R1942" s="410">
        <v>1</v>
      </c>
      <c r="S1942" s="410" t="str">
        <f t="shared" si="157"/>
        <v>Unclassified? Y/N Out of Order?</v>
      </c>
    </row>
    <row r="1943" spans="6:19" x14ac:dyDescent="0.2">
      <c r="F1943" s="410" t="b">
        <v>0</v>
      </c>
      <c r="G1943" s="416" t="b">
        <f t="shared" si="158"/>
        <v>1</v>
      </c>
      <c r="H1943" s="410" t="b">
        <v>0</v>
      </c>
      <c r="I1943" s="410" t="b">
        <v>0</v>
      </c>
      <c r="K1943" s="410" t="b">
        <v>0</v>
      </c>
      <c r="L1943" s="410">
        <v>0</v>
      </c>
      <c r="M1943" s="410" t="b">
        <v>0</v>
      </c>
      <c r="N1943" s="410">
        <v>0</v>
      </c>
      <c r="O1943" s="472" t="e">
        <f t="shared" si="155"/>
        <v>#DIV/0!</v>
      </c>
      <c r="P1943" s="410">
        <f t="shared" si="159"/>
        <v>0</v>
      </c>
      <c r="Q1943" s="410" t="e">
        <f t="shared" si="156"/>
        <v>#VALUE!</v>
      </c>
      <c r="R1943" s="410">
        <v>1</v>
      </c>
      <c r="S1943" s="410" t="str">
        <f t="shared" si="157"/>
        <v>Unclassified? Y/N Out of Order?</v>
      </c>
    </row>
    <row r="1944" spans="6:19" x14ac:dyDescent="0.2">
      <c r="F1944" s="410" t="b">
        <v>0</v>
      </c>
      <c r="G1944" s="416" t="b">
        <f t="shared" si="158"/>
        <v>1</v>
      </c>
      <c r="H1944" s="410" t="b">
        <v>0</v>
      </c>
      <c r="I1944" s="410" t="b">
        <v>0</v>
      </c>
      <c r="K1944" s="410" t="b">
        <v>0</v>
      </c>
      <c r="L1944" s="410">
        <v>0</v>
      </c>
      <c r="M1944" s="410" t="b">
        <v>0</v>
      </c>
      <c r="N1944" s="410">
        <v>0</v>
      </c>
      <c r="O1944" s="472" t="e">
        <f t="shared" si="155"/>
        <v>#DIV/0!</v>
      </c>
      <c r="P1944" s="410">
        <f t="shared" si="159"/>
        <v>0</v>
      </c>
      <c r="Q1944" s="410" t="e">
        <f t="shared" si="156"/>
        <v>#VALUE!</v>
      </c>
      <c r="R1944" s="410">
        <v>1</v>
      </c>
      <c r="S1944" s="410" t="str">
        <f t="shared" si="157"/>
        <v>Unclassified? Y/N Out of Order?</v>
      </c>
    </row>
    <row r="1945" spans="6:19" x14ac:dyDescent="0.2">
      <c r="F1945" s="410" t="b">
        <v>0</v>
      </c>
      <c r="G1945" s="416" t="b">
        <f t="shared" si="158"/>
        <v>1</v>
      </c>
      <c r="H1945" s="410" t="b">
        <v>0</v>
      </c>
      <c r="I1945" s="410" t="b">
        <v>0</v>
      </c>
      <c r="K1945" s="410" t="b">
        <v>0</v>
      </c>
      <c r="L1945" s="410">
        <v>0</v>
      </c>
      <c r="M1945" s="410" t="b">
        <v>0</v>
      </c>
      <c r="N1945" s="410">
        <v>0</v>
      </c>
      <c r="O1945" s="472" t="e">
        <f t="shared" si="155"/>
        <v>#DIV/0!</v>
      </c>
      <c r="P1945" s="410">
        <f t="shared" si="159"/>
        <v>0</v>
      </c>
      <c r="Q1945" s="410" t="e">
        <f t="shared" si="156"/>
        <v>#VALUE!</v>
      </c>
      <c r="R1945" s="410">
        <v>1</v>
      </c>
      <c r="S1945" s="410" t="str">
        <f t="shared" si="157"/>
        <v>Unclassified? Y/N Out of Order?</v>
      </c>
    </row>
    <row r="1946" spans="6:19" x14ac:dyDescent="0.2">
      <c r="F1946" s="410" t="b">
        <v>0</v>
      </c>
      <c r="G1946" s="416" t="b">
        <f t="shared" si="158"/>
        <v>1</v>
      </c>
      <c r="H1946" s="410" t="b">
        <v>0</v>
      </c>
      <c r="I1946" s="410" t="b">
        <v>0</v>
      </c>
      <c r="K1946" s="410" t="b">
        <v>0</v>
      </c>
      <c r="L1946" s="410">
        <v>0</v>
      </c>
      <c r="M1946" s="410" t="b">
        <v>0</v>
      </c>
      <c r="N1946" s="410">
        <v>0</v>
      </c>
      <c r="O1946" s="472" t="e">
        <f t="shared" si="155"/>
        <v>#DIV/0!</v>
      </c>
      <c r="P1946" s="410">
        <f t="shared" si="159"/>
        <v>0</v>
      </c>
      <c r="Q1946" s="410" t="e">
        <f t="shared" si="156"/>
        <v>#VALUE!</v>
      </c>
      <c r="R1946" s="410">
        <v>1</v>
      </c>
      <c r="S1946" s="410" t="str">
        <f t="shared" si="157"/>
        <v>Unclassified? Y/N Out of Order?</v>
      </c>
    </row>
    <row r="1947" spans="6:19" x14ac:dyDescent="0.2">
      <c r="F1947" s="410" t="b">
        <v>0</v>
      </c>
      <c r="G1947" s="416" t="b">
        <f t="shared" si="158"/>
        <v>1</v>
      </c>
      <c r="H1947" s="410" t="b">
        <v>0</v>
      </c>
      <c r="I1947" s="410" t="b">
        <v>0</v>
      </c>
      <c r="K1947" s="410" t="b">
        <v>0</v>
      </c>
      <c r="L1947" s="410">
        <v>0</v>
      </c>
      <c r="M1947" s="410" t="b">
        <v>0</v>
      </c>
      <c r="N1947" s="410">
        <v>0</v>
      </c>
      <c r="O1947" s="472" t="e">
        <f t="shared" si="155"/>
        <v>#DIV/0!</v>
      </c>
      <c r="P1947" s="410">
        <f t="shared" si="159"/>
        <v>0</v>
      </c>
      <c r="Q1947" s="410" t="e">
        <f t="shared" si="156"/>
        <v>#VALUE!</v>
      </c>
      <c r="R1947" s="410">
        <v>1</v>
      </c>
      <c r="S1947" s="410" t="str">
        <f t="shared" si="157"/>
        <v>Unclassified? Y/N Out of Order?</v>
      </c>
    </row>
    <row r="1948" spans="6:19" x14ac:dyDescent="0.2">
      <c r="F1948" s="410" t="b">
        <v>0</v>
      </c>
      <c r="G1948" s="416" t="b">
        <f t="shared" si="158"/>
        <v>1</v>
      </c>
      <c r="H1948" s="410" t="b">
        <v>0</v>
      </c>
      <c r="I1948" s="410" t="b">
        <v>0</v>
      </c>
      <c r="K1948" s="410" t="b">
        <v>0</v>
      </c>
      <c r="L1948" s="410">
        <v>0</v>
      </c>
      <c r="M1948" s="410" t="b">
        <v>0</v>
      </c>
      <c r="N1948" s="410">
        <v>0</v>
      </c>
      <c r="O1948" s="472" t="e">
        <f t="shared" si="155"/>
        <v>#DIV/0!</v>
      </c>
      <c r="P1948" s="410">
        <f t="shared" si="159"/>
        <v>0</v>
      </c>
      <c r="Q1948" s="410" t="e">
        <f t="shared" si="156"/>
        <v>#VALUE!</v>
      </c>
      <c r="R1948" s="410">
        <v>1</v>
      </c>
      <c r="S1948" s="410" t="str">
        <f t="shared" si="157"/>
        <v>Unclassified? Y/N Out of Order?</v>
      </c>
    </row>
    <row r="1949" spans="6:19" x14ac:dyDescent="0.2">
      <c r="F1949" s="410" t="b">
        <v>0</v>
      </c>
      <c r="G1949" s="416" t="b">
        <f t="shared" si="158"/>
        <v>1</v>
      </c>
      <c r="H1949" s="410" t="b">
        <v>0</v>
      </c>
      <c r="I1949" s="410" t="b">
        <v>0</v>
      </c>
      <c r="K1949" s="410" t="b">
        <v>0</v>
      </c>
      <c r="L1949" s="410">
        <v>0</v>
      </c>
      <c r="M1949" s="410" t="b">
        <v>0</v>
      </c>
      <c r="N1949" s="410">
        <v>0</v>
      </c>
      <c r="O1949" s="472" t="e">
        <f t="shared" si="155"/>
        <v>#DIV/0!</v>
      </c>
      <c r="P1949" s="410">
        <f t="shared" si="159"/>
        <v>0</v>
      </c>
      <c r="Q1949" s="410" t="e">
        <f t="shared" si="156"/>
        <v>#VALUE!</v>
      </c>
      <c r="R1949" s="410">
        <v>1</v>
      </c>
      <c r="S1949" s="410" t="str">
        <f t="shared" si="157"/>
        <v>Unclassified? Y/N Out of Order?</v>
      </c>
    </row>
    <row r="1950" spans="6:19" x14ac:dyDescent="0.2">
      <c r="F1950" s="410" t="b">
        <v>0</v>
      </c>
      <c r="G1950" s="416" t="b">
        <f t="shared" si="158"/>
        <v>1</v>
      </c>
      <c r="H1950" s="410" t="b">
        <v>0</v>
      </c>
      <c r="I1950" s="410" t="b">
        <v>0</v>
      </c>
      <c r="K1950" s="410" t="b">
        <v>0</v>
      </c>
      <c r="L1950" s="410">
        <v>0</v>
      </c>
      <c r="M1950" s="410" t="b">
        <v>0</v>
      </c>
      <c r="N1950" s="410">
        <v>0</v>
      </c>
      <c r="O1950" s="472" t="e">
        <f t="shared" si="155"/>
        <v>#DIV/0!</v>
      </c>
      <c r="P1950" s="410">
        <f t="shared" si="159"/>
        <v>0</v>
      </c>
      <c r="Q1950" s="410" t="e">
        <f t="shared" si="156"/>
        <v>#VALUE!</v>
      </c>
      <c r="R1950" s="410">
        <v>1</v>
      </c>
      <c r="S1950" s="410" t="str">
        <f t="shared" si="157"/>
        <v>Unclassified? Y/N Out of Order?</v>
      </c>
    </row>
    <row r="1951" spans="6:19" x14ac:dyDescent="0.2">
      <c r="F1951" s="410" t="b">
        <v>0</v>
      </c>
      <c r="G1951" s="416" t="b">
        <f t="shared" si="158"/>
        <v>1</v>
      </c>
      <c r="H1951" s="410" t="b">
        <v>0</v>
      </c>
      <c r="I1951" s="410" t="b">
        <v>0</v>
      </c>
      <c r="K1951" s="410" t="b">
        <v>0</v>
      </c>
      <c r="L1951" s="410">
        <v>0</v>
      </c>
      <c r="M1951" s="410" t="b">
        <v>0</v>
      </c>
      <c r="N1951" s="410">
        <v>0</v>
      </c>
      <c r="O1951" s="472" t="e">
        <f t="shared" si="155"/>
        <v>#DIV/0!</v>
      </c>
      <c r="P1951" s="410">
        <f t="shared" si="159"/>
        <v>0</v>
      </c>
      <c r="Q1951" s="410" t="e">
        <f t="shared" si="156"/>
        <v>#VALUE!</v>
      </c>
      <c r="R1951" s="410">
        <v>1</v>
      </c>
      <c r="S1951" s="410" t="str">
        <f t="shared" si="157"/>
        <v>Unclassified? Y/N Out of Order?</v>
      </c>
    </row>
    <row r="1952" spans="6:19" x14ac:dyDescent="0.2">
      <c r="F1952" s="410" t="b">
        <v>0</v>
      </c>
      <c r="G1952" s="416" t="b">
        <f t="shared" si="158"/>
        <v>1</v>
      </c>
      <c r="H1952" s="410" t="b">
        <v>0</v>
      </c>
      <c r="I1952" s="410" t="b">
        <v>0</v>
      </c>
      <c r="K1952" s="410" t="b">
        <v>0</v>
      </c>
      <c r="L1952" s="410">
        <v>0</v>
      </c>
      <c r="M1952" s="410" t="b">
        <v>0</v>
      </c>
      <c r="N1952" s="410">
        <v>0</v>
      </c>
      <c r="O1952" s="472" t="e">
        <f t="shared" si="155"/>
        <v>#DIV/0!</v>
      </c>
      <c r="P1952" s="410">
        <f t="shared" si="159"/>
        <v>0</v>
      </c>
      <c r="Q1952" s="410" t="e">
        <f t="shared" si="156"/>
        <v>#VALUE!</v>
      </c>
      <c r="R1952" s="410">
        <v>1</v>
      </c>
      <c r="S1952" s="410" t="str">
        <f t="shared" si="157"/>
        <v>Unclassified? Y/N Out of Order?</v>
      </c>
    </row>
    <row r="1953" spans="6:19" x14ac:dyDescent="0.2">
      <c r="F1953" s="410" t="b">
        <v>0</v>
      </c>
      <c r="G1953" s="416" t="b">
        <f t="shared" si="158"/>
        <v>1</v>
      </c>
      <c r="H1953" s="410" t="b">
        <v>0</v>
      </c>
      <c r="I1953" s="410" t="b">
        <v>0</v>
      </c>
      <c r="K1953" s="410" t="b">
        <v>0</v>
      </c>
      <c r="L1953" s="410">
        <v>0</v>
      </c>
      <c r="M1953" s="410" t="b">
        <v>0</v>
      </c>
      <c r="N1953" s="410">
        <v>0</v>
      </c>
      <c r="O1953" s="472" t="e">
        <f t="shared" si="155"/>
        <v>#DIV/0!</v>
      </c>
      <c r="P1953" s="410">
        <f t="shared" si="159"/>
        <v>0</v>
      </c>
      <c r="Q1953" s="410" t="e">
        <f t="shared" si="156"/>
        <v>#VALUE!</v>
      </c>
      <c r="R1953" s="410">
        <v>1</v>
      </c>
      <c r="S1953" s="410" t="str">
        <f t="shared" si="157"/>
        <v>Unclassified? Y/N Out of Order?</v>
      </c>
    </row>
    <row r="1954" spans="6:19" x14ac:dyDescent="0.2">
      <c r="F1954" s="410" t="b">
        <v>0</v>
      </c>
      <c r="G1954" s="416" t="b">
        <f t="shared" si="158"/>
        <v>1</v>
      </c>
      <c r="H1954" s="410" t="b">
        <v>0</v>
      </c>
      <c r="I1954" s="410" t="b">
        <v>0</v>
      </c>
      <c r="K1954" s="410" t="b">
        <v>0</v>
      </c>
      <c r="L1954" s="410">
        <v>0</v>
      </c>
      <c r="M1954" s="410" t="b">
        <v>0</v>
      </c>
      <c r="N1954" s="410">
        <v>0</v>
      </c>
      <c r="O1954" s="472" t="e">
        <f t="shared" si="155"/>
        <v>#DIV/0!</v>
      </c>
      <c r="P1954" s="410">
        <f t="shared" si="159"/>
        <v>0</v>
      </c>
      <c r="Q1954" s="410" t="e">
        <f t="shared" si="156"/>
        <v>#VALUE!</v>
      </c>
      <c r="R1954" s="410">
        <v>1</v>
      </c>
      <c r="S1954" s="410" t="str">
        <f t="shared" si="157"/>
        <v>Unclassified? Y/N Out of Order?</v>
      </c>
    </row>
    <row r="1955" spans="6:19" x14ac:dyDescent="0.2">
      <c r="F1955" s="410" t="b">
        <v>0</v>
      </c>
      <c r="G1955" s="416" t="b">
        <f t="shared" si="158"/>
        <v>1</v>
      </c>
      <c r="H1955" s="410" t="b">
        <v>0</v>
      </c>
      <c r="I1955" s="410" t="b">
        <v>0</v>
      </c>
      <c r="K1955" s="410" t="b">
        <v>0</v>
      </c>
      <c r="L1955" s="410">
        <v>0</v>
      </c>
      <c r="M1955" s="410" t="b">
        <v>0</v>
      </c>
      <c r="N1955" s="410">
        <v>0</v>
      </c>
      <c r="O1955" s="472" t="e">
        <f t="shared" si="155"/>
        <v>#DIV/0!</v>
      </c>
      <c r="P1955" s="410">
        <f t="shared" si="159"/>
        <v>0</v>
      </c>
      <c r="Q1955" s="410" t="e">
        <f t="shared" si="156"/>
        <v>#VALUE!</v>
      </c>
      <c r="R1955" s="410">
        <v>1</v>
      </c>
      <c r="S1955" s="410" t="str">
        <f t="shared" si="157"/>
        <v>Unclassified? Y/N Out of Order?</v>
      </c>
    </row>
    <row r="1956" spans="6:19" x14ac:dyDescent="0.2">
      <c r="F1956" s="410" t="b">
        <v>0</v>
      </c>
      <c r="G1956" s="416" t="b">
        <f t="shared" si="158"/>
        <v>1</v>
      </c>
      <c r="H1956" s="410" t="b">
        <v>0</v>
      </c>
      <c r="I1956" s="410" t="b">
        <v>0</v>
      </c>
      <c r="K1956" s="410" t="b">
        <v>0</v>
      </c>
      <c r="L1956" s="410">
        <v>0</v>
      </c>
      <c r="M1956" s="410" t="b">
        <v>0</v>
      </c>
      <c r="N1956" s="410">
        <v>0</v>
      </c>
      <c r="O1956" s="472" t="e">
        <f t="shared" si="155"/>
        <v>#DIV/0!</v>
      </c>
      <c r="P1956" s="410">
        <f t="shared" si="159"/>
        <v>0</v>
      </c>
      <c r="Q1956" s="410" t="e">
        <f t="shared" si="156"/>
        <v>#VALUE!</v>
      </c>
      <c r="R1956" s="410">
        <v>1</v>
      </c>
      <c r="S1956" s="410" t="str">
        <f t="shared" si="157"/>
        <v>Unclassified? Y/N Out of Order?</v>
      </c>
    </row>
    <row r="1957" spans="6:19" x14ac:dyDescent="0.2">
      <c r="F1957" s="410" t="b">
        <v>0</v>
      </c>
      <c r="G1957" s="416" t="b">
        <f t="shared" si="158"/>
        <v>1</v>
      </c>
      <c r="H1957" s="410" t="b">
        <v>0</v>
      </c>
      <c r="I1957" s="410" t="b">
        <v>0</v>
      </c>
      <c r="K1957" s="410" t="b">
        <v>0</v>
      </c>
      <c r="L1957" s="410">
        <v>0</v>
      </c>
      <c r="M1957" s="410" t="b">
        <v>0</v>
      </c>
      <c r="N1957" s="410">
        <v>0</v>
      </c>
      <c r="O1957" s="472" t="e">
        <f t="shared" si="155"/>
        <v>#DIV/0!</v>
      </c>
      <c r="P1957" s="410">
        <f t="shared" si="159"/>
        <v>0</v>
      </c>
      <c r="Q1957" s="410" t="e">
        <f t="shared" si="156"/>
        <v>#VALUE!</v>
      </c>
      <c r="R1957" s="410">
        <v>1</v>
      </c>
      <c r="S1957" s="410" t="str">
        <f t="shared" si="157"/>
        <v>Unclassified? Y/N Out of Order?</v>
      </c>
    </row>
    <row r="1958" spans="6:19" x14ac:dyDescent="0.2">
      <c r="F1958" s="410" t="b">
        <v>0</v>
      </c>
      <c r="G1958" s="416" t="b">
        <f t="shared" si="158"/>
        <v>1</v>
      </c>
      <c r="H1958" s="410" t="b">
        <v>0</v>
      </c>
      <c r="I1958" s="410" t="b">
        <v>0</v>
      </c>
      <c r="K1958" s="410" t="b">
        <v>0</v>
      </c>
      <c r="L1958" s="410">
        <v>0</v>
      </c>
      <c r="M1958" s="410" t="b">
        <v>0</v>
      </c>
      <c r="N1958" s="410">
        <v>0</v>
      </c>
      <c r="O1958" s="472" t="e">
        <f t="shared" si="155"/>
        <v>#DIV/0!</v>
      </c>
      <c r="P1958" s="410">
        <f t="shared" si="159"/>
        <v>0</v>
      </c>
      <c r="Q1958" s="410" t="e">
        <f t="shared" si="156"/>
        <v>#VALUE!</v>
      </c>
      <c r="R1958" s="410">
        <v>1</v>
      </c>
      <c r="S1958" s="410" t="str">
        <f t="shared" si="157"/>
        <v>Unclassified? Y/N Out of Order?</v>
      </c>
    </row>
    <row r="1959" spans="6:19" x14ac:dyDescent="0.2">
      <c r="F1959" s="410" t="b">
        <v>0</v>
      </c>
      <c r="G1959" s="416" t="b">
        <f t="shared" si="158"/>
        <v>1</v>
      </c>
      <c r="H1959" s="410" t="b">
        <v>0</v>
      </c>
      <c r="I1959" s="410" t="b">
        <v>0</v>
      </c>
      <c r="K1959" s="410" t="b">
        <v>0</v>
      </c>
      <c r="L1959" s="410">
        <v>0</v>
      </c>
      <c r="M1959" s="410" t="b">
        <v>0</v>
      </c>
      <c r="N1959" s="410">
        <v>0</v>
      </c>
      <c r="O1959" s="472" t="e">
        <f t="shared" si="155"/>
        <v>#DIV/0!</v>
      </c>
      <c r="P1959" s="410">
        <f t="shared" si="159"/>
        <v>0</v>
      </c>
      <c r="Q1959" s="410" t="e">
        <f t="shared" si="156"/>
        <v>#VALUE!</v>
      </c>
      <c r="R1959" s="410">
        <v>1</v>
      </c>
      <c r="S1959" s="410" t="str">
        <f t="shared" si="157"/>
        <v>Unclassified? Y/N Out of Order?</v>
      </c>
    </row>
    <row r="1960" spans="6:19" x14ac:dyDescent="0.2">
      <c r="F1960" s="410" t="b">
        <v>0</v>
      </c>
      <c r="G1960" s="416" t="b">
        <f t="shared" si="158"/>
        <v>1</v>
      </c>
      <c r="H1960" s="410" t="b">
        <v>0</v>
      </c>
      <c r="I1960" s="410" t="b">
        <v>0</v>
      </c>
      <c r="K1960" s="410" t="b">
        <v>0</v>
      </c>
      <c r="L1960" s="410">
        <v>0</v>
      </c>
      <c r="M1960" s="410" t="b">
        <v>0</v>
      </c>
      <c r="N1960" s="410">
        <v>0</v>
      </c>
      <c r="O1960" s="472" t="e">
        <f t="shared" si="155"/>
        <v>#DIV/0!</v>
      </c>
      <c r="P1960" s="410">
        <f t="shared" si="159"/>
        <v>0</v>
      </c>
      <c r="Q1960" s="410" t="e">
        <f t="shared" si="156"/>
        <v>#VALUE!</v>
      </c>
      <c r="R1960" s="410">
        <v>1</v>
      </c>
      <c r="S1960" s="410" t="str">
        <f t="shared" si="157"/>
        <v>Unclassified? Y/N Out of Order?</v>
      </c>
    </row>
    <row r="1961" spans="6:19" x14ac:dyDescent="0.2">
      <c r="F1961" s="410" t="b">
        <v>0</v>
      </c>
      <c r="G1961" s="416" t="b">
        <f t="shared" si="158"/>
        <v>1</v>
      </c>
      <c r="H1961" s="410" t="b">
        <v>0</v>
      </c>
      <c r="I1961" s="410" t="b">
        <v>0</v>
      </c>
      <c r="K1961" s="410" t="b">
        <v>0</v>
      </c>
      <c r="L1961" s="410">
        <v>0</v>
      </c>
      <c r="M1961" s="410" t="b">
        <v>0</v>
      </c>
      <c r="N1961" s="410">
        <v>0</v>
      </c>
      <c r="O1961" s="472" t="e">
        <f t="shared" si="155"/>
        <v>#DIV/0!</v>
      </c>
      <c r="P1961" s="410">
        <f t="shared" si="159"/>
        <v>0</v>
      </c>
      <c r="Q1961" s="410" t="e">
        <f t="shared" si="156"/>
        <v>#VALUE!</v>
      </c>
      <c r="R1961" s="410">
        <v>1</v>
      </c>
      <c r="S1961" s="410" t="str">
        <f t="shared" si="157"/>
        <v>Unclassified? Y/N Out of Order?</v>
      </c>
    </row>
    <row r="1962" spans="6:19" x14ac:dyDescent="0.2">
      <c r="F1962" s="410" t="b">
        <v>0</v>
      </c>
      <c r="G1962" s="416" t="b">
        <f t="shared" si="158"/>
        <v>1</v>
      </c>
      <c r="H1962" s="410" t="b">
        <v>0</v>
      </c>
      <c r="I1962" s="410" t="b">
        <v>0</v>
      </c>
      <c r="K1962" s="410" t="b">
        <v>0</v>
      </c>
      <c r="L1962" s="410">
        <v>0</v>
      </c>
      <c r="M1962" s="410" t="b">
        <v>0</v>
      </c>
      <c r="N1962" s="410">
        <v>0</v>
      </c>
      <c r="O1962" s="472" t="e">
        <f t="shared" si="155"/>
        <v>#DIV/0!</v>
      </c>
      <c r="P1962" s="410">
        <f t="shared" si="159"/>
        <v>0</v>
      </c>
      <c r="Q1962" s="410" t="e">
        <f t="shared" si="156"/>
        <v>#VALUE!</v>
      </c>
      <c r="R1962" s="410">
        <v>1</v>
      </c>
      <c r="S1962" s="410" t="str">
        <f t="shared" si="157"/>
        <v>Unclassified? Y/N Out of Order?</v>
      </c>
    </row>
    <row r="1963" spans="6:19" x14ac:dyDescent="0.2">
      <c r="F1963" s="410" t="b">
        <v>0</v>
      </c>
      <c r="G1963" s="416" t="b">
        <f t="shared" si="158"/>
        <v>1</v>
      </c>
      <c r="H1963" s="410" t="b">
        <v>0</v>
      </c>
      <c r="I1963" s="410" t="b">
        <v>0</v>
      </c>
      <c r="K1963" s="410" t="b">
        <v>0</v>
      </c>
      <c r="L1963" s="410">
        <v>0</v>
      </c>
      <c r="M1963" s="410" t="b">
        <v>0</v>
      </c>
      <c r="N1963" s="410">
        <v>0</v>
      </c>
      <c r="O1963" s="472" t="e">
        <f t="shared" si="155"/>
        <v>#DIV/0!</v>
      </c>
      <c r="P1963" s="410">
        <f t="shared" si="159"/>
        <v>0</v>
      </c>
      <c r="Q1963" s="410" t="e">
        <f t="shared" si="156"/>
        <v>#VALUE!</v>
      </c>
      <c r="R1963" s="410">
        <v>1</v>
      </c>
      <c r="S1963" s="410" t="str">
        <f t="shared" si="157"/>
        <v>Unclassified? Y/N Out of Order?</v>
      </c>
    </row>
    <row r="1964" spans="6:19" x14ac:dyDescent="0.2">
      <c r="F1964" s="410" t="b">
        <v>0</v>
      </c>
      <c r="G1964" s="416" t="b">
        <f t="shared" si="158"/>
        <v>1</v>
      </c>
      <c r="H1964" s="410" t="b">
        <v>0</v>
      </c>
      <c r="I1964" s="410" t="b">
        <v>0</v>
      </c>
      <c r="K1964" s="410" t="b">
        <v>0</v>
      </c>
      <c r="L1964" s="410">
        <v>0</v>
      </c>
      <c r="M1964" s="410" t="b">
        <v>0</v>
      </c>
      <c r="N1964" s="410">
        <v>0</v>
      </c>
      <c r="O1964" s="472" t="e">
        <f t="shared" si="155"/>
        <v>#DIV/0!</v>
      </c>
      <c r="P1964" s="410">
        <f t="shared" si="159"/>
        <v>0</v>
      </c>
      <c r="Q1964" s="410" t="e">
        <f t="shared" si="156"/>
        <v>#VALUE!</v>
      </c>
      <c r="R1964" s="410">
        <v>1</v>
      </c>
      <c r="S1964" s="410" t="str">
        <f t="shared" si="157"/>
        <v>Unclassified? Y/N Out of Order?</v>
      </c>
    </row>
    <row r="1965" spans="6:19" x14ac:dyDescent="0.2">
      <c r="F1965" s="410" t="b">
        <v>0</v>
      </c>
      <c r="G1965" s="416" t="b">
        <f t="shared" si="158"/>
        <v>1</v>
      </c>
      <c r="H1965" s="410" t="b">
        <v>0</v>
      </c>
      <c r="I1965" s="410" t="b">
        <v>0</v>
      </c>
      <c r="K1965" s="410" t="b">
        <v>0</v>
      </c>
      <c r="L1965" s="410">
        <v>0</v>
      </c>
      <c r="M1965" s="410" t="b">
        <v>0</v>
      </c>
      <c r="N1965" s="410">
        <v>0</v>
      </c>
      <c r="O1965" s="472" t="e">
        <f t="shared" si="155"/>
        <v>#DIV/0!</v>
      </c>
      <c r="P1965" s="410">
        <f t="shared" si="159"/>
        <v>0</v>
      </c>
      <c r="Q1965" s="410" t="e">
        <f t="shared" si="156"/>
        <v>#VALUE!</v>
      </c>
      <c r="R1965" s="410">
        <v>1</v>
      </c>
      <c r="S1965" s="410" t="str">
        <f t="shared" si="157"/>
        <v>Unclassified? Y/N Out of Order?</v>
      </c>
    </row>
    <row r="1966" spans="6:19" x14ac:dyDescent="0.2">
      <c r="F1966" s="410" t="b">
        <v>0</v>
      </c>
      <c r="G1966" s="416" t="b">
        <f t="shared" si="158"/>
        <v>1</v>
      </c>
      <c r="H1966" s="410" t="b">
        <v>0</v>
      </c>
      <c r="I1966" s="410" t="b">
        <v>0</v>
      </c>
      <c r="K1966" s="410" t="b">
        <v>0</v>
      </c>
      <c r="L1966" s="410">
        <v>0</v>
      </c>
      <c r="M1966" s="410" t="b">
        <v>0</v>
      </c>
      <c r="N1966" s="410">
        <v>0</v>
      </c>
      <c r="O1966" s="472" t="e">
        <f t="shared" si="155"/>
        <v>#DIV/0!</v>
      </c>
      <c r="P1966" s="410">
        <f t="shared" si="159"/>
        <v>0</v>
      </c>
      <c r="Q1966" s="410" t="e">
        <f t="shared" si="156"/>
        <v>#VALUE!</v>
      </c>
      <c r="R1966" s="410">
        <v>1</v>
      </c>
      <c r="S1966" s="410" t="str">
        <f t="shared" si="157"/>
        <v>Unclassified? Y/N Out of Order?</v>
      </c>
    </row>
    <row r="1967" spans="6:19" x14ac:dyDescent="0.2">
      <c r="F1967" s="410" t="b">
        <v>0</v>
      </c>
      <c r="G1967" s="416" t="b">
        <f t="shared" si="158"/>
        <v>1</v>
      </c>
      <c r="H1967" s="410" t="b">
        <v>0</v>
      </c>
      <c r="I1967" s="410" t="b">
        <v>0</v>
      </c>
      <c r="K1967" s="410" t="b">
        <v>0</v>
      </c>
      <c r="L1967" s="410">
        <v>0</v>
      </c>
      <c r="M1967" s="410" t="b">
        <v>0</v>
      </c>
      <c r="N1967" s="410">
        <v>0</v>
      </c>
      <c r="O1967" s="472" t="e">
        <f t="shared" si="155"/>
        <v>#DIV/0!</v>
      </c>
      <c r="P1967" s="410">
        <f t="shared" si="159"/>
        <v>0</v>
      </c>
      <c r="Q1967" s="410" t="e">
        <f t="shared" si="156"/>
        <v>#VALUE!</v>
      </c>
      <c r="R1967" s="410">
        <v>1</v>
      </c>
      <c r="S1967" s="410" t="str">
        <f t="shared" si="157"/>
        <v>Unclassified? Y/N Out of Order?</v>
      </c>
    </row>
    <row r="1968" spans="6:19" x14ac:dyDescent="0.2">
      <c r="F1968" s="410" t="b">
        <v>0</v>
      </c>
      <c r="G1968" s="416" t="b">
        <f t="shared" si="158"/>
        <v>1</v>
      </c>
      <c r="H1968" s="410" t="b">
        <v>0</v>
      </c>
      <c r="I1968" s="410" t="b">
        <v>0</v>
      </c>
      <c r="K1968" s="410" t="b">
        <v>0</v>
      </c>
      <c r="L1968" s="410">
        <v>0</v>
      </c>
      <c r="M1968" s="410" t="b">
        <v>0</v>
      </c>
      <c r="N1968" s="410">
        <v>0</v>
      </c>
      <c r="O1968" s="472" t="e">
        <f t="shared" si="155"/>
        <v>#DIV/0!</v>
      </c>
      <c r="P1968" s="410">
        <f t="shared" si="159"/>
        <v>0</v>
      </c>
      <c r="Q1968" s="410" t="e">
        <f t="shared" si="156"/>
        <v>#VALUE!</v>
      </c>
      <c r="R1968" s="410">
        <v>1</v>
      </c>
      <c r="S1968" s="410" t="str">
        <f t="shared" si="157"/>
        <v>Unclassified? Y/N Out of Order?</v>
      </c>
    </row>
    <row r="1969" spans="6:19" x14ac:dyDescent="0.2">
      <c r="F1969" s="410" t="b">
        <v>0</v>
      </c>
      <c r="G1969" s="416" t="b">
        <f t="shared" si="158"/>
        <v>1</v>
      </c>
      <c r="H1969" s="410" t="b">
        <v>0</v>
      </c>
      <c r="I1969" s="410" t="b">
        <v>0</v>
      </c>
      <c r="K1969" s="410" t="b">
        <v>0</v>
      </c>
      <c r="L1969" s="410">
        <v>0</v>
      </c>
      <c r="M1969" s="410" t="b">
        <v>0</v>
      </c>
      <c r="N1969" s="410">
        <v>0</v>
      </c>
      <c r="O1969" s="472" t="e">
        <f t="shared" si="155"/>
        <v>#DIV/0!</v>
      </c>
      <c r="P1969" s="410">
        <f t="shared" si="159"/>
        <v>0</v>
      </c>
      <c r="Q1969" s="410" t="e">
        <f t="shared" si="156"/>
        <v>#VALUE!</v>
      </c>
      <c r="R1969" s="410">
        <v>1</v>
      </c>
      <c r="S1969" s="410" t="str">
        <f t="shared" si="157"/>
        <v>Unclassified? Y/N Out of Order?</v>
      </c>
    </row>
    <row r="1970" spans="6:19" x14ac:dyDescent="0.2">
      <c r="F1970" s="410" t="b">
        <v>0</v>
      </c>
      <c r="G1970" s="416" t="b">
        <f t="shared" si="158"/>
        <v>1</v>
      </c>
      <c r="H1970" s="410" t="b">
        <v>0</v>
      </c>
      <c r="I1970" s="410" t="b">
        <v>0</v>
      </c>
      <c r="K1970" s="410" t="b">
        <v>0</v>
      </c>
      <c r="L1970" s="410">
        <v>0</v>
      </c>
      <c r="M1970" s="410" t="b">
        <v>0</v>
      </c>
      <c r="N1970" s="410">
        <v>0</v>
      </c>
      <c r="O1970" s="472" t="e">
        <f t="shared" si="155"/>
        <v>#DIV/0!</v>
      </c>
      <c r="P1970" s="410">
        <f t="shared" si="159"/>
        <v>0</v>
      </c>
      <c r="Q1970" s="410" t="e">
        <f t="shared" si="156"/>
        <v>#VALUE!</v>
      </c>
      <c r="R1970" s="410">
        <v>1</v>
      </c>
      <c r="S1970" s="410" t="str">
        <f t="shared" si="157"/>
        <v>Unclassified? Y/N Out of Order?</v>
      </c>
    </row>
    <row r="1971" spans="6:19" x14ac:dyDescent="0.2">
      <c r="F1971" s="410" t="b">
        <v>0</v>
      </c>
      <c r="G1971" s="416" t="b">
        <f t="shared" si="158"/>
        <v>1</v>
      </c>
      <c r="H1971" s="410" t="b">
        <v>0</v>
      </c>
      <c r="I1971" s="410" t="b">
        <v>0</v>
      </c>
      <c r="K1971" s="410" t="b">
        <v>0</v>
      </c>
      <c r="L1971" s="410">
        <v>0</v>
      </c>
      <c r="M1971" s="410" t="b">
        <v>0</v>
      </c>
      <c r="N1971" s="410">
        <v>0</v>
      </c>
      <c r="O1971" s="472" t="e">
        <f t="shared" si="155"/>
        <v>#DIV/0!</v>
      </c>
      <c r="P1971" s="410">
        <f t="shared" si="159"/>
        <v>0</v>
      </c>
      <c r="Q1971" s="410" t="e">
        <f t="shared" si="156"/>
        <v>#VALUE!</v>
      </c>
      <c r="R1971" s="410">
        <v>1</v>
      </c>
      <c r="S1971" s="410" t="str">
        <f t="shared" si="157"/>
        <v>Unclassified? Y/N Out of Order?</v>
      </c>
    </row>
    <row r="1972" spans="6:19" x14ac:dyDescent="0.2">
      <c r="F1972" s="410" t="b">
        <v>0</v>
      </c>
      <c r="G1972" s="416" t="b">
        <f t="shared" si="158"/>
        <v>1</v>
      </c>
      <c r="H1972" s="410" t="b">
        <v>0</v>
      </c>
      <c r="I1972" s="410" t="b">
        <v>0</v>
      </c>
      <c r="K1972" s="410" t="b">
        <v>0</v>
      </c>
      <c r="L1972" s="410">
        <v>0</v>
      </c>
      <c r="M1972" s="410" t="b">
        <v>0</v>
      </c>
      <c r="N1972" s="410">
        <v>0</v>
      </c>
      <c r="O1972" s="472" t="e">
        <f t="shared" si="155"/>
        <v>#DIV/0!</v>
      </c>
      <c r="P1972" s="410">
        <f t="shared" si="159"/>
        <v>0</v>
      </c>
      <c r="Q1972" s="410" t="e">
        <f t="shared" si="156"/>
        <v>#VALUE!</v>
      </c>
      <c r="R1972" s="410">
        <v>1</v>
      </c>
      <c r="S1972" s="410" t="str">
        <f t="shared" si="157"/>
        <v>Unclassified? Y/N Out of Order?</v>
      </c>
    </row>
    <row r="1973" spans="6:19" x14ac:dyDescent="0.2">
      <c r="F1973" s="410" t="b">
        <v>0</v>
      </c>
      <c r="G1973" s="416" t="b">
        <f t="shared" si="158"/>
        <v>1</v>
      </c>
      <c r="H1973" s="410" t="b">
        <v>0</v>
      </c>
      <c r="I1973" s="410" t="b">
        <v>0</v>
      </c>
      <c r="K1973" s="410" t="b">
        <v>0</v>
      </c>
      <c r="L1973" s="410">
        <v>0</v>
      </c>
      <c r="M1973" s="410" t="b">
        <v>0</v>
      </c>
      <c r="N1973" s="410">
        <v>0</v>
      </c>
      <c r="O1973" s="472" t="e">
        <f t="shared" si="155"/>
        <v>#DIV/0!</v>
      </c>
      <c r="P1973" s="410">
        <f t="shared" si="159"/>
        <v>0</v>
      </c>
      <c r="Q1973" s="410" t="e">
        <f t="shared" si="156"/>
        <v>#VALUE!</v>
      </c>
      <c r="R1973" s="410">
        <v>1</v>
      </c>
      <c r="S1973" s="410" t="str">
        <f t="shared" si="157"/>
        <v>Unclassified? Y/N Out of Order?</v>
      </c>
    </row>
    <row r="1974" spans="6:19" x14ac:dyDescent="0.2">
      <c r="F1974" s="410" t="b">
        <v>0</v>
      </c>
      <c r="G1974" s="416" t="b">
        <f t="shared" si="158"/>
        <v>1</v>
      </c>
      <c r="H1974" s="410" t="b">
        <v>0</v>
      </c>
      <c r="I1974" s="410" t="b">
        <v>0</v>
      </c>
      <c r="K1974" s="410" t="b">
        <v>0</v>
      </c>
      <c r="L1974" s="410">
        <v>0</v>
      </c>
      <c r="M1974" s="410" t="b">
        <v>0</v>
      </c>
      <c r="N1974" s="410">
        <v>0</v>
      </c>
      <c r="O1974" s="472" t="e">
        <f t="shared" si="155"/>
        <v>#DIV/0!</v>
      </c>
      <c r="P1974" s="410">
        <f t="shared" si="159"/>
        <v>0</v>
      </c>
      <c r="Q1974" s="410" t="e">
        <f t="shared" si="156"/>
        <v>#VALUE!</v>
      </c>
      <c r="R1974" s="410">
        <v>1</v>
      </c>
      <c r="S1974" s="410" t="str">
        <f t="shared" si="157"/>
        <v>Unclassified? Y/N Out of Order?</v>
      </c>
    </row>
    <row r="1975" spans="6:19" x14ac:dyDescent="0.2">
      <c r="F1975" s="410" t="b">
        <v>0</v>
      </c>
      <c r="G1975" s="416" t="b">
        <f t="shared" si="158"/>
        <v>1</v>
      </c>
      <c r="H1975" s="410" t="b">
        <v>0</v>
      </c>
      <c r="I1975" s="410" t="b">
        <v>0</v>
      </c>
      <c r="K1975" s="410" t="b">
        <v>0</v>
      </c>
      <c r="L1975" s="410">
        <v>0</v>
      </c>
      <c r="M1975" s="410" t="b">
        <v>0</v>
      </c>
      <c r="N1975" s="410">
        <v>0</v>
      </c>
      <c r="O1975" s="472" t="e">
        <f t="shared" si="155"/>
        <v>#DIV/0!</v>
      </c>
      <c r="P1975" s="410">
        <f t="shared" si="159"/>
        <v>0</v>
      </c>
      <c r="Q1975" s="410" t="e">
        <f t="shared" si="156"/>
        <v>#VALUE!</v>
      </c>
      <c r="R1975" s="410">
        <v>1</v>
      </c>
      <c r="S1975" s="410" t="str">
        <f t="shared" si="157"/>
        <v>Unclassified? Y/N Out of Order?</v>
      </c>
    </row>
    <row r="1976" spans="6:19" x14ac:dyDescent="0.2">
      <c r="F1976" s="410" t="b">
        <v>0</v>
      </c>
      <c r="G1976" s="416" t="b">
        <f t="shared" si="158"/>
        <v>1</v>
      </c>
      <c r="H1976" s="410" t="b">
        <v>0</v>
      </c>
      <c r="I1976" s="410" t="b">
        <v>0</v>
      </c>
      <c r="K1976" s="410" t="b">
        <v>0</v>
      </c>
      <c r="L1976" s="410">
        <v>0</v>
      </c>
      <c r="M1976" s="410" t="b">
        <v>0</v>
      </c>
      <c r="N1976" s="410">
        <v>0</v>
      </c>
      <c r="O1976" s="472" t="e">
        <f t="shared" si="155"/>
        <v>#DIV/0!</v>
      </c>
      <c r="P1976" s="410">
        <f t="shared" si="159"/>
        <v>0</v>
      </c>
      <c r="Q1976" s="410" t="e">
        <f t="shared" si="156"/>
        <v>#VALUE!</v>
      </c>
      <c r="R1976" s="410">
        <v>1</v>
      </c>
      <c r="S1976" s="410" t="str">
        <f t="shared" si="157"/>
        <v>Unclassified? Y/N Out of Order?</v>
      </c>
    </row>
    <row r="1977" spans="6:19" x14ac:dyDescent="0.2">
      <c r="F1977" s="410" t="b">
        <v>0</v>
      </c>
      <c r="G1977" s="416" t="b">
        <f t="shared" si="158"/>
        <v>1</v>
      </c>
      <c r="H1977" s="410" t="b">
        <v>0</v>
      </c>
      <c r="I1977" s="410" t="b">
        <v>0</v>
      </c>
      <c r="K1977" s="410" t="b">
        <v>0</v>
      </c>
      <c r="L1977" s="410">
        <v>0</v>
      </c>
      <c r="M1977" s="410" t="b">
        <v>0</v>
      </c>
      <c r="N1977" s="410">
        <v>0</v>
      </c>
      <c r="O1977" s="472" t="e">
        <f t="shared" si="155"/>
        <v>#DIV/0!</v>
      </c>
      <c r="P1977" s="410">
        <f t="shared" si="159"/>
        <v>0</v>
      </c>
      <c r="Q1977" s="410" t="e">
        <f t="shared" si="156"/>
        <v>#VALUE!</v>
      </c>
      <c r="R1977" s="410">
        <v>1</v>
      </c>
      <c r="S1977" s="410" t="str">
        <f t="shared" si="157"/>
        <v>Unclassified? Y/N Out of Order?</v>
      </c>
    </row>
    <row r="1978" spans="6:19" x14ac:dyDescent="0.2">
      <c r="F1978" s="410" t="b">
        <v>0</v>
      </c>
      <c r="G1978" s="416" t="b">
        <f t="shared" si="158"/>
        <v>1</v>
      </c>
      <c r="H1978" s="410" t="b">
        <v>0</v>
      </c>
      <c r="I1978" s="410" t="b">
        <v>0</v>
      </c>
      <c r="K1978" s="410" t="b">
        <v>0</v>
      </c>
      <c r="L1978" s="410">
        <v>0</v>
      </c>
      <c r="M1978" s="410" t="b">
        <v>0</v>
      </c>
      <c r="N1978" s="410">
        <v>0</v>
      </c>
      <c r="O1978" s="472" t="e">
        <f t="shared" si="155"/>
        <v>#DIV/0!</v>
      </c>
      <c r="P1978" s="410">
        <f t="shared" si="159"/>
        <v>0</v>
      </c>
      <c r="Q1978" s="410" t="e">
        <f t="shared" si="156"/>
        <v>#VALUE!</v>
      </c>
      <c r="R1978" s="410">
        <v>1</v>
      </c>
      <c r="S1978" s="410" t="str">
        <f t="shared" si="157"/>
        <v>Unclassified? Y/N Out of Order?</v>
      </c>
    </row>
    <row r="1979" spans="6:19" x14ac:dyDescent="0.2">
      <c r="F1979" s="410" t="b">
        <v>0</v>
      </c>
      <c r="G1979" s="416" t="b">
        <f t="shared" si="158"/>
        <v>1</v>
      </c>
      <c r="H1979" s="410" t="b">
        <v>0</v>
      </c>
      <c r="I1979" s="410" t="b">
        <v>0</v>
      </c>
      <c r="K1979" s="410" t="b">
        <v>0</v>
      </c>
      <c r="L1979" s="410">
        <v>0</v>
      </c>
      <c r="M1979" s="410" t="b">
        <v>0</v>
      </c>
      <c r="N1979" s="410">
        <v>0</v>
      </c>
      <c r="O1979" s="472" t="e">
        <f t="shared" si="155"/>
        <v>#DIV/0!</v>
      </c>
      <c r="P1979" s="410">
        <f t="shared" si="159"/>
        <v>0</v>
      </c>
      <c r="Q1979" s="410" t="e">
        <f t="shared" si="156"/>
        <v>#VALUE!</v>
      </c>
      <c r="R1979" s="410">
        <v>1</v>
      </c>
      <c r="S1979" s="410" t="str">
        <f t="shared" si="157"/>
        <v>Unclassified? Y/N Out of Order?</v>
      </c>
    </row>
    <row r="1980" spans="6:19" x14ac:dyDescent="0.2">
      <c r="F1980" s="410" t="b">
        <v>0</v>
      </c>
      <c r="G1980" s="416" t="b">
        <f t="shared" si="158"/>
        <v>1</v>
      </c>
      <c r="H1980" s="410" t="b">
        <v>0</v>
      </c>
      <c r="I1980" s="410" t="b">
        <v>0</v>
      </c>
      <c r="K1980" s="410" t="b">
        <v>0</v>
      </c>
      <c r="L1980" s="410">
        <v>0</v>
      </c>
      <c r="M1980" s="410" t="b">
        <v>0</v>
      </c>
      <c r="N1980" s="410">
        <v>0</v>
      </c>
      <c r="O1980" s="472" t="e">
        <f t="shared" si="155"/>
        <v>#DIV/0!</v>
      </c>
      <c r="P1980" s="410">
        <f t="shared" si="159"/>
        <v>0</v>
      </c>
      <c r="Q1980" s="410" t="e">
        <f t="shared" si="156"/>
        <v>#VALUE!</v>
      </c>
      <c r="R1980" s="410">
        <v>1</v>
      </c>
      <c r="S1980" s="410" t="str">
        <f t="shared" si="157"/>
        <v>Unclassified? Y/N Out of Order?</v>
      </c>
    </row>
    <row r="1981" spans="6:19" x14ac:dyDescent="0.2">
      <c r="F1981" s="410" t="b">
        <v>0</v>
      </c>
      <c r="G1981" s="416" t="b">
        <f t="shared" si="158"/>
        <v>1</v>
      </c>
      <c r="H1981" s="410" t="b">
        <v>0</v>
      </c>
      <c r="I1981" s="410" t="b">
        <v>0</v>
      </c>
      <c r="K1981" s="410" t="b">
        <v>0</v>
      </c>
      <c r="L1981" s="410">
        <v>0</v>
      </c>
      <c r="M1981" s="410" t="b">
        <v>0</v>
      </c>
      <c r="N1981" s="410">
        <v>0</v>
      </c>
      <c r="O1981" s="472" t="e">
        <f t="shared" si="155"/>
        <v>#DIV/0!</v>
      </c>
      <c r="P1981" s="410">
        <f t="shared" si="159"/>
        <v>0</v>
      </c>
      <c r="Q1981" s="410" t="e">
        <f t="shared" si="156"/>
        <v>#VALUE!</v>
      </c>
      <c r="R1981" s="410">
        <v>1</v>
      </c>
      <c r="S1981" s="410" t="str">
        <f t="shared" si="157"/>
        <v>Unclassified? Y/N Out of Order?</v>
      </c>
    </row>
    <row r="1982" spans="6:19" x14ac:dyDescent="0.2">
      <c r="F1982" s="410" t="b">
        <v>0</v>
      </c>
      <c r="G1982" s="416" t="b">
        <f t="shared" si="158"/>
        <v>1</v>
      </c>
      <c r="H1982" s="410" t="b">
        <v>0</v>
      </c>
      <c r="I1982" s="410" t="b">
        <v>0</v>
      </c>
      <c r="K1982" s="410" t="b">
        <v>0</v>
      </c>
      <c r="L1982" s="410">
        <v>0</v>
      </c>
      <c r="M1982" s="410" t="b">
        <v>0</v>
      </c>
      <c r="N1982" s="410">
        <v>0</v>
      </c>
      <c r="O1982" s="472" t="e">
        <f t="shared" si="155"/>
        <v>#DIV/0!</v>
      </c>
      <c r="P1982" s="410">
        <f t="shared" si="159"/>
        <v>0</v>
      </c>
      <c r="Q1982" s="410" t="e">
        <f t="shared" si="156"/>
        <v>#VALUE!</v>
      </c>
      <c r="R1982" s="410">
        <v>1</v>
      </c>
      <c r="S1982" s="410" t="str">
        <f t="shared" si="157"/>
        <v>Unclassified? Y/N Out of Order?</v>
      </c>
    </row>
    <row r="1983" spans="6:19" x14ac:dyDescent="0.2">
      <c r="F1983" s="410" t="b">
        <v>0</v>
      </c>
      <c r="G1983" s="416" t="b">
        <f t="shared" si="158"/>
        <v>1</v>
      </c>
      <c r="H1983" s="410" t="b">
        <v>0</v>
      </c>
      <c r="I1983" s="410" t="b">
        <v>0</v>
      </c>
      <c r="K1983" s="410" t="b">
        <v>0</v>
      </c>
      <c r="L1983" s="410">
        <v>0</v>
      </c>
      <c r="M1983" s="410" t="b">
        <v>0</v>
      </c>
      <c r="N1983" s="410">
        <v>0</v>
      </c>
      <c r="O1983" s="472" t="e">
        <f t="shared" si="155"/>
        <v>#DIV/0!</v>
      </c>
      <c r="P1983" s="410">
        <f t="shared" si="159"/>
        <v>0</v>
      </c>
      <c r="Q1983" s="410" t="e">
        <f t="shared" si="156"/>
        <v>#VALUE!</v>
      </c>
      <c r="R1983" s="410">
        <v>1</v>
      </c>
      <c r="S1983" s="410" t="str">
        <f t="shared" si="157"/>
        <v>Unclassified? Y/N Out of Order?</v>
      </c>
    </row>
    <row r="1984" spans="6:19" x14ac:dyDescent="0.2">
      <c r="F1984" s="410" t="b">
        <v>0</v>
      </c>
      <c r="G1984" s="416" t="b">
        <f t="shared" si="158"/>
        <v>1</v>
      </c>
      <c r="H1984" s="410" t="b">
        <v>0</v>
      </c>
      <c r="I1984" s="410" t="b">
        <v>0</v>
      </c>
      <c r="K1984" s="410" t="b">
        <v>0</v>
      </c>
      <c r="L1984" s="410">
        <v>0</v>
      </c>
      <c r="M1984" s="410" t="b">
        <v>0</v>
      </c>
      <c r="N1984" s="410">
        <v>0</v>
      </c>
      <c r="O1984" s="472" t="e">
        <f t="shared" si="155"/>
        <v>#DIV/0!</v>
      </c>
      <c r="P1984" s="410">
        <f t="shared" si="159"/>
        <v>0</v>
      </c>
      <c r="Q1984" s="410" t="e">
        <f t="shared" si="156"/>
        <v>#VALUE!</v>
      </c>
      <c r="R1984" s="410">
        <v>1</v>
      </c>
      <c r="S1984" s="410" t="str">
        <f t="shared" si="157"/>
        <v>Unclassified? Y/N Out of Order?</v>
      </c>
    </row>
    <row r="1985" spans="6:19" x14ac:dyDescent="0.2">
      <c r="F1985" s="410" t="b">
        <v>0</v>
      </c>
      <c r="G1985" s="416" t="b">
        <f t="shared" si="158"/>
        <v>1</v>
      </c>
      <c r="H1985" s="410" t="b">
        <v>0</v>
      </c>
      <c r="I1985" s="410" t="b">
        <v>0</v>
      </c>
      <c r="K1985" s="410" t="b">
        <v>0</v>
      </c>
      <c r="L1985" s="410">
        <v>0</v>
      </c>
      <c r="M1985" s="410" t="b">
        <v>0</v>
      </c>
      <c r="N1985" s="410">
        <v>0</v>
      </c>
      <c r="O1985" s="472" t="e">
        <f t="shared" si="155"/>
        <v>#DIV/0!</v>
      </c>
      <c r="P1985" s="410">
        <f t="shared" si="159"/>
        <v>0</v>
      </c>
      <c r="Q1985" s="410" t="e">
        <f t="shared" si="156"/>
        <v>#VALUE!</v>
      </c>
      <c r="R1985" s="410">
        <v>1</v>
      </c>
      <c r="S1985" s="410" t="str">
        <f t="shared" si="157"/>
        <v>Unclassified? Y/N Out of Order?</v>
      </c>
    </row>
    <row r="1986" spans="6:19" x14ac:dyDescent="0.2">
      <c r="F1986" s="410" t="b">
        <v>0</v>
      </c>
      <c r="G1986" s="416" t="b">
        <f t="shared" si="158"/>
        <v>1</v>
      </c>
      <c r="H1986" s="410" t="b">
        <v>0</v>
      </c>
      <c r="I1986" s="410" t="b">
        <v>0</v>
      </c>
      <c r="K1986" s="410" t="b">
        <v>0</v>
      </c>
      <c r="L1986" s="410">
        <v>0</v>
      </c>
      <c r="M1986" s="410" t="b">
        <v>0</v>
      </c>
      <c r="N1986" s="410">
        <v>0</v>
      </c>
      <c r="O1986" s="472" t="e">
        <f t="shared" si="155"/>
        <v>#DIV/0!</v>
      </c>
      <c r="P1986" s="410">
        <f t="shared" si="159"/>
        <v>0</v>
      </c>
      <c r="Q1986" s="410" t="e">
        <f t="shared" si="156"/>
        <v>#VALUE!</v>
      </c>
      <c r="R1986" s="410">
        <v>1</v>
      </c>
      <c r="S1986" s="410" t="str">
        <f t="shared" si="157"/>
        <v>Unclassified? Y/N Out of Order?</v>
      </c>
    </row>
    <row r="1987" spans="6:19" x14ac:dyDescent="0.2">
      <c r="F1987" s="410" t="b">
        <v>0</v>
      </c>
      <c r="G1987" s="416" t="b">
        <f t="shared" si="158"/>
        <v>1</v>
      </c>
      <c r="H1987" s="410" t="b">
        <v>0</v>
      </c>
      <c r="I1987" s="410" t="b">
        <v>0</v>
      </c>
      <c r="K1987" s="410" t="b">
        <v>0</v>
      </c>
      <c r="L1987" s="410">
        <v>0</v>
      </c>
      <c r="M1987" s="410" t="b">
        <v>0</v>
      </c>
      <c r="N1987" s="410">
        <v>0</v>
      </c>
      <c r="O1987" s="472" t="e">
        <f t="shared" si="155"/>
        <v>#DIV/0!</v>
      </c>
      <c r="P1987" s="410">
        <f t="shared" si="159"/>
        <v>0</v>
      </c>
      <c r="Q1987" s="410" t="e">
        <f t="shared" si="156"/>
        <v>#VALUE!</v>
      </c>
      <c r="R1987" s="410">
        <v>1</v>
      </c>
      <c r="S1987" s="410" t="str">
        <f t="shared" si="157"/>
        <v>Unclassified? Y/N Out of Order?</v>
      </c>
    </row>
    <row r="1988" spans="6:19" x14ac:dyDescent="0.2">
      <c r="F1988" s="410" t="b">
        <v>0</v>
      </c>
      <c r="G1988" s="416" t="b">
        <f t="shared" si="158"/>
        <v>1</v>
      </c>
      <c r="H1988" s="410" t="b">
        <v>0</v>
      </c>
      <c r="I1988" s="410" t="b">
        <v>0</v>
      </c>
      <c r="K1988" s="410" t="b">
        <v>0</v>
      </c>
      <c r="L1988" s="410">
        <v>0</v>
      </c>
      <c r="M1988" s="410" t="b">
        <v>0</v>
      </c>
      <c r="N1988" s="410">
        <v>0</v>
      </c>
      <c r="O1988" s="472" t="e">
        <f t="shared" si="155"/>
        <v>#DIV/0!</v>
      </c>
      <c r="P1988" s="410">
        <f t="shared" si="159"/>
        <v>0</v>
      </c>
      <c r="Q1988" s="410" t="e">
        <f t="shared" si="156"/>
        <v>#VALUE!</v>
      </c>
      <c r="R1988" s="410">
        <v>1</v>
      </c>
      <c r="S1988" s="410" t="str">
        <f t="shared" si="157"/>
        <v>Unclassified? Y/N Out of Order?</v>
      </c>
    </row>
    <row r="1989" spans="6:19" x14ac:dyDescent="0.2">
      <c r="F1989" s="410" t="b">
        <v>0</v>
      </c>
      <c r="G1989" s="416" t="b">
        <f t="shared" si="158"/>
        <v>1</v>
      </c>
      <c r="H1989" s="410" t="b">
        <v>0</v>
      </c>
      <c r="I1989" s="410" t="b">
        <v>0</v>
      </c>
      <c r="K1989" s="410" t="b">
        <v>0</v>
      </c>
      <c r="L1989" s="410">
        <v>0</v>
      </c>
      <c r="M1989" s="410" t="b">
        <v>0</v>
      </c>
      <c r="N1989" s="410">
        <v>0</v>
      </c>
      <c r="O1989" s="472" t="e">
        <f t="shared" si="155"/>
        <v>#DIV/0!</v>
      </c>
      <c r="P1989" s="410">
        <f t="shared" si="159"/>
        <v>0</v>
      </c>
      <c r="Q1989" s="410" t="e">
        <f t="shared" si="156"/>
        <v>#VALUE!</v>
      </c>
      <c r="R1989" s="410">
        <v>1</v>
      </c>
      <c r="S1989" s="410" t="str">
        <f t="shared" si="157"/>
        <v>Unclassified? Y/N Out of Order?</v>
      </c>
    </row>
    <row r="1990" spans="6:19" x14ac:dyDescent="0.2">
      <c r="F1990" s="410" t="b">
        <v>0</v>
      </c>
      <c r="G1990" s="416" t="b">
        <f t="shared" si="158"/>
        <v>1</v>
      </c>
      <c r="H1990" s="410" t="b">
        <v>0</v>
      </c>
      <c r="I1990" s="410" t="b">
        <v>0</v>
      </c>
      <c r="K1990" s="410" t="b">
        <v>0</v>
      </c>
      <c r="L1990" s="410">
        <v>0</v>
      </c>
      <c r="M1990" s="410" t="b">
        <v>0</v>
      </c>
      <c r="N1990" s="410">
        <v>0</v>
      </c>
      <c r="O1990" s="472" t="e">
        <f t="shared" si="155"/>
        <v>#DIV/0!</v>
      </c>
      <c r="P1990" s="410">
        <f t="shared" si="159"/>
        <v>0</v>
      </c>
      <c r="Q1990" s="410" t="e">
        <f t="shared" si="156"/>
        <v>#VALUE!</v>
      </c>
      <c r="R1990" s="410">
        <v>1</v>
      </c>
      <c r="S1990" s="410" t="str">
        <f t="shared" si="157"/>
        <v>Unclassified? Y/N Out of Order?</v>
      </c>
    </row>
    <row r="1991" spans="6:19" x14ac:dyDescent="0.2">
      <c r="F1991" s="410" t="b">
        <v>0</v>
      </c>
      <c r="G1991" s="416" t="b">
        <f t="shared" si="158"/>
        <v>1</v>
      </c>
      <c r="H1991" s="410" t="b">
        <v>0</v>
      </c>
      <c r="I1991" s="410" t="b">
        <v>0</v>
      </c>
      <c r="K1991" s="410" t="b">
        <v>0</v>
      </c>
      <c r="L1991" s="410">
        <v>0</v>
      </c>
      <c r="M1991" s="410" t="b">
        <v>0</v>
      </c>
      <c r="N1991" s="410">
        <v>0</v>
      </c>
      <c r="O1991" s="472" t="e">
        <f t="shared" si="155"/>
        <v>#DIV/0!</v>
      </c>
      <c r="P1991" s="410">
        <f t="shared" si="159"/>
        <v>0</v>
      </c>
      <c r="Q1991" s="410" t="e">
        <f t="shared" si="156"/>
        <v>#VALUE!</v>
      </c>
      <c r="R1991" s="410">
        <v>1</v>
      </c>
      <c r="S1991" s="410" t="str">
        <f t="shared" si="157"/>
        <v>Unclassified? Y/N Out of Order?</v>
      </c>
    </row>
    <row r="1992" spans="6:19" x14ac:dyDescent="0.2">
      <c r="F1992" s="410" t="b">
        <v>0</v>
      </c>
      <c r="G1992" s="416" t="b">
        <f t="shared" si="158"/>
        <v>1</v>
      </c>
      <c r="H1992" s="410" t="b">
        <v>0</v>
      </c>
      <c r="I1992" s="410" t="b">
        <v>0</v>
      </c>
      <c r="K1992" s="410" t="b">
        <v>0</v>
      </c>
      <c r="L1992" s="410">
        <v>0</v>
      </c>
      <c r="M1992" s="410" t="b">
        <v>0</v>
      </c>
      <c r="N1992" s="410">
        <v>0</v>
      </c>
      <c r="O1992" s="472" t="e">
        <f t="shared" si="155"/>
        <v>#DIV/0!</v>
      </c>
      <c r="P1992" s="410">
        <f t="shared" si="159"/>
        <v>0</v>
      </c>
      <c r="Q1992" s="410" t="e">
        <f t="shared" si="156"/>
        <v>#VALUE!</v>
      </c>
      <c r="R1992" s="410">
        <v>1</v>
      </c>
      <c r="S1992" s="410" t="str">
        <f t="shared" si="157"/>
        <v>Unclassified? Y/N Out of Order?</v>
      </c>
    </row>
    <row r="1993" spans="6:19" x14ac:dyDescent="0.2">
      <c r="F1993" s="410" t="b">
        <v>0</v>
      </c>
      <c r="G1993" s="416" t="b">
        <f t="shared" si="158"/>
        <v>1</v>
      </c>
      <c r="H1993" s="410" t="b">
        <v>0</v>
      </c>
      <c r="I1993" s="410" t="b">
        <v>0</v>
      </c>
      <c r="K1993" s="410" t="b">
        <v>0</v>
      </c>
      <c r="L1993" s="410">
        <v>0</v>
      </c>
      <c r="M1993" s="410" t="b">
        <v>0</v>
      </c>
      <c r="N1993" s="410">
        <v>0</v>
      </c>
      <c r="O1993" s="472" t="e">
        <f t="shared" si="155"/>
        <v>#DIV/0!</v>
      </c>
      <c r="P1993" s="410">
        <f t="shared" si="159"/>
        <v>0</v>
      </c>
      <c r="Q1993" s="410" t="e">
        <f t="shared" si="156"/>
        <v>#VALUE!</v>
      </c>
      <c r="R1993" s="410">
        <v>1</v>
      </c>
      <c r="S1993" s="410" t="str">
        <f t="shared" si="157"/>
        <v>Unclassified? Y/N Out of Order?</v>
      </c>
    </row>
    <row r="1994" spans="6:19" x14ac:dyDescent="0.2">
      <c r="F1994" s="410" t="b">
        <v>0</v>
      </c>
      <c r="G1994" s="416" t="b">
        <f t="shared" si="158"/>
        <v>1</v>
      </c>
      <c r="H1994" s="410" t="b">
        <v>0</v>
      </c>
      <c r="I1994" s="410" t="b">
        <v>0</v>
      </c>
      <c r="K1994" s="410" t="b">
        <v>0</v>
      </c>
      <c r="L1994" s="410">
        <v>0</v>
      </c>
      <c r="M1994" s="410" t="b">
        <v>0</v>
      </c>
      <c r="N1994" s="410">
        <v>0</v>
      </c>
      <c r="O1994" s="472" t="e">
        <f t="shared" ref="O1994:O2005" si="160">SUM(IF(I1994 = 1, 1, 0) * J1994, IF(K1994 = 1, 1, 0) * L1994, IF(M1994 = 1, 1, 0) * N1994) / P1994</f>
        <v>#DIV/0!</v>
      </c>
      <c r="P1994" s="410">
        <f t="shared" si="159"/>
        <v>0</v>
      </c>
      <c r="Q1994" s="410" t="e">
        <f t="shared" ref="Q1994:Q2005" si="161">SUM(IF(I1994 = 1, 1, 0) * J1994, IF(K1994 = 1, 1, 0) * L1994, IF(M1994 = 1, 1, 0) * N1994) + " / " + P1994</f>
        <v>#VALUE!</v>
      </c>
      <c r="R1994" s="410">
        <v>1</v>
      </c>
      <c r="S1994" s="410" t="str">
        <f t="shared" ref="S1994:S2005" si="162">IF(AND(G1994= 1, H1994 = 0, I1994= 0, K1994= 0, M1994= 0), "1. Not Yet Tested", IF(AND(G1994= 0, H1994 = 1, I1994= 0, K1994= 0, M1994= 0), "2. Ready for Testing", IF(AND(G1994= 0, H1994 = 1, I1994= 1, K1994= 0, M1994= 0), "3. Test/Task Complete", IF(AND(G1994= 0, H1994 = 1, I1994= 1, K1994= 1, M1994= 0), "4. Sheet Complete &amp; Uploaded to Svr.", IF(AND(G1994= 0, H1994 = 1, I1994= 1, K1994= 1, M1994= 1), "5. Sheet Ready for Report", "Unclassified? Y/N Out of Order?")))))</f>
        <v>Unclassified? Y/N Out of Order?</v>
      </c>
    </row>
    <row r="1995" spans="6:19" x14ac:dyDescent="0.2">
      <c r="F1995" s="410" t="b">
        <v>0</v>
      </c>
      <c r="G1995" s="416" t="b">
        <f t="shared" ref="G1995:G2005" si="163">NOT(H1995)</f>
        <v>1</v>
      </c>
      <c r="H1995" s="410" t="b">
        <v>0</v>
      </c>
      <c r="I1995" s="410" t="b">
        <v>0</v>
      </c>
      <c r="K1995" s="410" t="b">
        <v>0</v>
      </c>
      <c r="L1995" s="410">
        <v>0</v>
      </c>
      <c r="M1995" s="410" t="b">
        <v>0</v>
      </c>
      <c r="N1995" s="410">
        <v>0</v>
      </c>
      <c r="O1995" s="472" t="e">
        <f t="shared" si="160"/>
        <v>#DIV/0!</v>
      </c>
      <c r="P1995" s="410">
        <f t="shared" si="159"/>
        <v>0</v>
      </c>
      <c r="Q1995" s="410" t="e">
        <f t="shared" si="161"/>
        <v>#VALUE!</v>
      </c>
      <c r="R1995" s="410">
        <v>1</v>
      </c>
      <c r="S1995" s="410" t="str">
        <f t="shared" si="162"/>
        <v>Unclassified? Y/N Out of Order?</v>
      </c>
    </row>
    <row r="1996" spans="6:19" x14ac:dyDescent="0.2">
      <c r="F1996" s="410" t="b">
        <v>0</v>
      </c>
      <c r="G1996" s="416" t="b">
        <f t="shared" si="163"/>
        <v>1</v>
      </c>
      <c r="H1996" s="410" t="b">
        <v>0</v>
      </c>
      <c r="I1996" s="410" t="b">
        <v>0</v>
      </c>
      <c r="K1996" s="410" t="b">
        <v>0</v>
      </c>
      <c r="L1996" s="410">
        <v>0</v>
      </c>
      <c r="M1996" s="410" t="b">
        <v>0</v>
      </c>
      <c r="N1996" s="410">
        <v>0</v>
      </c>
      <c r="O1996" s="472" t="e">
        <f t="shared" si="160"/>
        <v>#DIV/0!</v>
      </c>
      <c r="P1996" s="410">
        <f t="shared" si="159"/>
        <v>0</v>
      </c>
      <c r="Q1996" s="410" t="e">
        <f t="shared" si="161"/>
        <v>#VALUE!</v>
      </c>
      <c r="R1996" s="410">
        <v>1</v>
      </c>
      <c r="S1996" s="410" t="str">
        <f t="shared" si="162"/>
        <v>Unclassified? Y/N Out of Order?</v>
      </c>
    </row>
    <row r="1997" spans="6:19" x14ac:dyDescent="0.2">
      <c r="F1997" s="410" t="b">
        <v>0</v>
      </c>
      <c r="G1997" s="416" t="b">
        <f t="shared" si="163"/>
        <v>1</v>
      </c>
      <c r="H1997" s="410" t="b">
        <v>0</v>
      </c>
      <c r="I1997" s="410" t="b">
        <v>0</v>
      </c>
      <c r="K1997" s="410" t="b">
        <v>0</v>
      </c>
      <c r="L1997" s="410">
        <v>0</v>
      </c>
      <c r="M1997" s="410" t="b">
        <v>0</v>
      </c>
      <c r="N1997" s="410">
        <v>0</v>
      </c>
      <c r="O1997" s="472" t="e">
        <f t="shared" si="160"/>
        <v>#DIV/0!</v>
      </c>
      <c r="P1997" s="410">
        <f t="shared" ref="P1997:P2006" si="164">SUM(J1997, L1997, N1997)</f>
        <v>0</v>
      </c>
      <c r="Q1997" s="410" t="e">
        <f t="shared" si="161"/>
        <v>#VALUE!</v>
      </c>
      <c r="R1997" s="410">
        <v>1</v>
      </c>
      <c r="S1997" s="410" t="str">
        <f t="shared" si="162"/>
        <v>Unclassified? Y/N Out of Order?</v>
      </c>
    </row>
    <row r="1998" spans="6:19" x14ac:dyDescent="0.2">
      <c r="F1998" s="410" t="b">
        <v>0</v>
      </c>
      <c r="G1998" s="416" t="b">
        <f t="shared" si="163"/>
        <v>1</v>
      </c>
      <c r="H1998" s="410" t="b">
        <v>0</v>
      </c>
      <c r="I1998" s="410" t="b">
        <v>0</v>
      </c>
      <c r="K1998" s="410" t="b">
        <v>0</v>
      </c>
      <c r="L1998" s="410">
        <v>0</v>
      </c>
      <c r="M1998" s="410" t="b">
        <v>0</v>
      </c>
      <c r="N1998" s="410">
        <v>0</v>
      </c>
      <c r="O1998" s="472" t="e">
        <f t="shared" si="160"/>
        <v>#DIV/0!</v>
      </c>
      <c r="P1998" s="410">
        <f t="shared" si="164"/>
        <v>0</v>
      </c>
      <c r="Q1998" s="410" t="e">
        <f t="shared" si="161"/>
        <v>#VALUE!</v>
      </c>
      <c r="R1998" s="410">
        <v>1</v>
      </c>
      <c r="S1998" s="410" t="str">
        <f t="shared" si="162"/>
        <v>Unclassified? Y/N Out of Order?</v>
      </c>
    </row>
    <row r="1999" spans="6:19" x14ac:dyDescent="0.2">
      <c r="F1999" s="410" t="b">
        <v>0</v>
      </c>
      <c r="G1999" s="416" t="b">
        <f t="shared" si="163"/>
        <v>1</v>
      </c>
      <c r="H1999" s="410" t="b">
        <v>0</v>
      </c>
      <c r="I1999" s="410" t="b">
        <v>0</v>
      </c>
      <c r="K1999" s="410" t="b">
        <v>0</v>
      </c>
      <c r="L1999" s="410">
        <v>0</v>
      </c>
      <c r="M1999" s="410" t="b">
        <v>0</v>
      </c>
      <c r="N1999" s="410">
        <v>0</v>
      </c>
      <c r="O1999" s="472" t="e">
        <f t="shared" si="160"/>
        <v>#DIV/0!</v>
      </c>
      <c r="P1999" s="410">
        <f t="shared" si="164"/>
        <v>0</v>
      </c>
      <c r="Q1999" s="410" t="e">
        <f t="shared" si="161"/>
        <v>#VALUE!</v>
      </c>
      <c r="R1999" s="410">
        <v>1</v>
      </c>
      <c r="S1999" s="410" t="str">
        <f t="shared" si="162"/>
        <v>Unclassified? Y/N Out of Order?</v>
      </c>
    </row>
    <row r="2000" spans="6:19" x14ac:dyDescent="0.2">
      <c r="F2000" s="410" t="b">
        <v>0</v>
      </c>
      <c r="G2000" s="416" t="b">
        <f t="shared" si="163"/>
        <v>1</v>
      </c>
      <c r="H2000" s="410" t="b">
        <v>0</v>
      </c>
      <c r="I2000" s="410" t="b">
        <v>0</v>
      </c>
      <c r="K2000" s="410" t="b">
        <v>0</v>
      </c>
      <c r="L2000" s="410">
        <v>0</v>
      </c>
      <c r="M2000" s="410" t="b">
        <v>0</v>
      </c>
      <c r="N2000" s="410">
        <v>0</v>
      </c>
      <c r="O2000" s="472" t="e">
        <f t="shared" si="160"/>
        <v>#DIV/0!</v>
      </c>
      <c r="P2000" s="410">
        <f t="shared" si="164"/>
        <v>0</v>
      </c>
      <c r="Q2000" s="410" t="e">
        <f t="shared" si="161"/>
        <v>#VALUE!</v>
      </c>
      <c r="R2000" s="410">
        <v>1</v>
      </c>
      <c r="S2000" s="410" t="str">
        <f t="shared" si="162"/>
        <v>Unclassified? Y/N Out of Order?</v>
      </c>
    </row>
    <row r="2001" spans="6:19" x14ac:dyDescent="0.2">
      <c r="F2001" s="410" t="b">
        <v>0</v>
      </c>
      <c r="G2001" s="416" t="b">
        <f t="shared" si="163"/>
        <v>1</v>
      </c>
      <c r="H2001" s="410" t="b">
        <v>0</v>
      </c>
      <c r="I2001" s="410" t="b">
        <v>0</v>
      </c>
      <c r="K2001" s="410" t="b">
        <v>0</v>
      </c>
      <c r="L2001" s="410">
        <v>0</v>
      </c>
      <c r="M2001" s="410" t="b">
        <v>0</v>
      </c>
      <c r="N2001" s="410">
        <v>0</v>
      </c>
      <c r="O2001" s="472" t="e">
        <f t="shared" si="160"/>
        <v>#DIV/0!</v>
      </c>
      <c r="P2001" s="410">
        <f t="shared" si="164"/>
        <v>0</v>
      </c>
      <c r="Q2001" s="410" t="e">
        <f t="shared" si="161"/>
        <v>#VALUE!</v>
      </c>
      <c r="R2001" s="410">
        <v>1</v>
      </c>
      <c r="S2001" s="410" t="str">
        <f t="shared" si="162"/>
        <v>Unclassified? Y/N Out of Order?</v>
      </c>
    </row>
    <row r="2002" spans="6:19" x14ac:dyDescent="0.2">
      <c r="F2002" s="410" t="b">
        <v>0</v>
      </c>
      <c r="G2002" s="416" t="b">
        <f t="shared" si="163"/>
        <v>1</v>
      </c>
      <c r="H2002" s="410" t="b">
        <v>0</v>
      </c>
      <c r="I2002" s="410" t="b">
        <v>0</v>
      </c>
      <c r="K2002" s="410" t="b">
        <v>0</v>
      </c>
      <c r="L2002" s="410">
        <v>0</v>
      </c>
      <c r="M2002" s="410" t="b">
        <v>0</v>
      </c>
      <c r="N2002" s="410">
        <v>0</v>
      </c>
      <c r="O2002" s="472" t="e">
        <f t="shared" si="160"/>
        <v>#DIV/0!</v>
      </c>
      <c r="P2002" s="410">
        <f t="shared" si="164"/>
        <v>0</v>
      </c>
      <c r="Q2002" s="410" t="e">
        <f t="shared" si="161"/>
        <v>#VALUE!</v>
      </c>
      <c r="R2002" s="410">
        <v>1</v>
      </c>
      <c r="S2002" s="410" t="str">
        <f t="shared" si="162"/>
        <v>Unclassified? Y/N Out of Order?</v>
      </c>
    </row>
    <row r="2003" spans="6:19" x14ac:dyDescent="0.2">
      <c r="F2003" s="410" t="b">
        <v>0</v>
      </c>
      <c r="G2003" s="416" t="b">
        <f t="shared" si="163"/>
        <v>1</v>
      </c>
      <c r="H2003" s="410" t="b">
        <v>0</v>
      </c>
      <c r="I2003" s="410" t="b">
        <v>0</v>
      </c>
      <c r="K2003" s="410" t="b">
        <v>0</v>
      </c>
      <c r="L2003" s="410">
        <v>0</v>
      </c>
      <c r="M2003" s="410" t="b">
        <v>0</v>
      </c>
      <c r="N2003" s="410">
        <v>0</v>
      </c>
      <c r="O2003" s="472" t="e">
        <f t="shared" si="160"/>
        <v>#DIV/0!</v>
      </c>
      <c r="P2003" s="410">
        <f t="shared" si="164"/>
        <v>0</v>
      </c>
      <c r="Q2003" s="410" t="e">
        <f t="shared" si="161"/>
        <v>#VALUE!</v>
      </c>
      <c r="R2003" s="410">
        <v>1</v>
      </c>
      <c r="S2003" s="410" t="str">
        <f t="shared" si="162"/>
        <v>Unclassified? Y/N Out of Order?</v>
      </c>
    </row>
    <row r="2004" spans="6:19" x14ac:dyDescent="0.2">
      <c r="F2004" s="410" t="b">
        <v>0</v>
      </c>
      <c r="G2004" s="416" t="b">
        <f t="shared" si="163"/>
        <v>1</v>
      </c>
      <c r="H2004" s="410" t="b">
        <v>0</v>
      </c>
      <c r="I2004" s="410" t="b">
        <v>0</v>
      </c>
      <c r="K2004" s="410" t="b">
        <v>0</v>
      </c>
      <c r="L2004" s="410">
        <v>0</v>
      </c>
      <c r="M2004" s="410" t="b">
        <v>0</v>
      </c>
      <c r="N2004" s="410">
        <v>0</v>
      </c>
      <c r="O2004" s="472" t="e">
        <f t="shared" si="160"/>
        <v>#DIV/0!</v>
      </c>
      <c r="P2004" s="410">
        <f t="shared" si="164"/>
        <v>0</v>
      </c>
      <c r="Q2004" s="410" t="e">
        <f t="shared" si="161"/>
        <v>#VALUE!</v>
      </c>
      <c r="R2004" s="410">
        <v>1</v>
      </c>
      <c r="S2004" s="410" t="str">
        <f t="shared" si="162"/>
        <v>Unclassified? Y/N Out of Order?</v>
      </c>
    </row>
    <row r="2005" spans="6:19" x14ac:dyDescent="0.2">
      <c r="F2005" s="410" t="b">
        <v>0</v>
      </c>
      <c r="G2005" s="416" t="b">
        <f t="shared" si="163"/>
        <v>1</v>
      </c>
      <c r="H2005" s="410" t="b">
        <v>0</v>
      </c>
      <c r="I2005" s="410" t="b">
        <v>0</v>
      </c>
      <c r="K2005" s="410" t="b">
        <v>0</v>
      </c>
      <c r="L2005" s="410">
        <v>0</v>
      </c>
      <c r="M2005" s="410" t="b">
        <v>0</v>
      </c>
      <c r="N2005" s="410">
        <v>0</v>
      </c>
      <c r="O2005" s="472" t="e">
        <f t="shared" si="160"/>
        <v>#DIV/0!</v>
      </c>
      <c r="P2005" s="410">
        <f t="shared" si="164"/>
        <v>0</v>
      </c>
      <c r="Q2005" s="410" t="e">
        <f t="shared" si="161"/>
        <v>#VALUE!</v>
      </c>
      <c r="R2005" s="410">
        <v>1</v>
      </c>
      <c r="S2005" s="410" t="str">
        <f t="shared" si="162"/>
        <v>Unclassified? Y/N Out of Order?</v>
      </c>
    </row>
    <row r="2006" spans="6:19" x14ac:dyDescent="0.2">
      <c r="F2006" s="410" t="b">
        <v>0</v>
      </c>
      <c r="G2006" s="416" t="b">
        <f>NOT(H2006)</f>
        <v>1</v>
      </c>
      <c r="H2006" s="410" t="b">
        <v>0</v>
      </c>
      <c r="I2006" s="410" t="b">
        <v>0</v>
      </c>
      <c r="K2006" s="410" t="b">
        <v>0</v>
      </c>
      <c r="L2006" s="410">
        <v>0</v>
      </c>
      <c r="M2006" s="410" t="b">
        <v>0</v>
      </c>
      <c r="N2006" s="410">
        <v>0</v>
      </c>
      <c r="O2006" s="472" t="e">
        <f>SUM(IF(I2006 = 1, 1, 0) * J2006, IF(K2006 = 1, 1, 0) * L2006, IF(M2006 = 1, 1, 0) * N2006) / P2006</f>
        <v>#DIV/0!</v>
      </c>
      <c r="P2006" s="410">
        <f t="shared" si="164"/>
        <v>0</v>
      </c>
      <c r="Q2006" s="410" t="e">
        <f>SUM(IF(I2006 = 1, 1, 0) * J2006, IF(K2006 = 1, 1, 0) * L2006, IF(M2006 = 1, 1, 0) * N2006) + " / " + P2006</f>
        <v>#VALUE!</v>
      </c>
      <c r="R2006" s="410">
        <v>1</v>
      </c>
      <c r="S2006" s="410" t="str">
        <f>IF(AND(G2006= 1, H2006 = 0, I2006= 0, K2006= 0, M2006= 0), "1. Not Yet Tested", IF(AND(G2006= 0, H2006 = 1, I2006= 0, K2006= 0, M2006= 0), "2. Ready for Testing", IF(AND(G2006= 0, H2006 = 1, I2006= 1, K2006= 0, M2006= 0), "3. Test/Task Complete", IF(AND(G2006= 0, H2006 = 1, I2006= 1, K2006= 1, M2006= 0), "4. Sheet Complete &amp; Uploaded to Svr.", IF(AND(G2006= 0, H2006 = 1, I2006= 1, K2006= 1, M2006= 1), "5. Sheet Ready for Report", "Unclassified? Y/N Out of Order?")))))</f>
        <v>Unclassified? Y/N Out of Order?</v>
      </c>
    </row>
  </sheetData>
  <sheetProtection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58</vt:i4>
      </vt:variant>
      <vt:variant>
        <vt:lpstr>Named Ranges</vt:lpstr>
      </vt:variant>
      <vt:variant>
        <vt:i4>804</vt:i4>
      </vt:variant>
    </vt:vector>
  </HeadingPairs>
  <TitlesOfParts>
    <vt:vector size="862" baseType="lpstr">
      <vt:lpstr>Builder</vt:lpstr>
      <vt:lpstr>Engineer List</vt:lpstr>
      <vt:lpstr>TESTINGONLY</vt:lpstr>
      <vt:lpstr>HPMT1</vt:lpstr>
      <vt:lpstr>PUMPMT</vt:lpstr>
      <vt:lpstr>CTMT</vt:lpstr>
      <vt:lpstr>logo</vt:lpstr>
      <vt:lpstr>DURATIONS</vt:lpstr>
      <vt:lpstr>TPFLYER</vt:lpstr>
      <vt:lpstr>CERTFLYER</vt:lpstr>
      <vt:lpstr>DIAGCERTFLYER</vt:lpstr>
      <vt:lpstr>TOCFLYER</vt:lpstr>
      <vt:lpstr>SUMFLYER</vt:lpstr>
      <vt:lpstr>FLYERMT</vt:lpstr>
      <vt:lpstr>MAINMT</vt:lpstr>
      <vt:lpstr>DFMT</vt:lpstr>
      <vt:lpstr>DF_SINGLE_SPMT</vt:lpstr>
      <vt:lpstr>DF_DOUBLE_SPMT</vt:lpstr>
      <vt:lpstr>CURVEMT</vt:lpstr>
      <vt:lpstr>OUTLETSUMMT</vt:lpstr>
      <vt:lpstr>TRAVMT</vt:lpstr>
      <vt:lpstr>STDPTORAVMT</vt:lpstr>
      <vt:lpstr>STD_AF_TRAVMT</vt:lpstr>
      <vt:lpstr>RNDTRAVMT</vt:lpstr>
      <vt:lpstr>RND_AF_TRAVMT</vt:lpstr>
      <vt:lpstr>ATUSUMMT</vt:lpstr>
      <vt:lpstr>ATUMT</vt:lpstr>
      <vt:lpstr>DDATUMT</vt:lpstr>
      <vt:lpstr>SFPBMT</vt:lpstr>
      <vt:lpstr>SFPBOAMT</vt:lpstr>
      <vt:lpstr>PFPBMT</vt:lpstr>
      <vt:lpstr>SAVMT</vt:lpstr>
      <vt:lpstr>RAVMT</vt:lpstr>
      <vt:lpstr>EAVMT</vt:lpstr>
      <vt:lpstr>FANMT</vt:lpstr>
      <vt:lpstr>UHMT</vt:lpstr>
      <vt:lpstr>ACCHILLERMT</vt:lpstr>
      <vt:lpstr>WCCHILLERMT</vt:lpstr>
      <vt:lpstr>HRCHMT</vt:lpstr>
      <vt:lpstr>HEXMT</vt:lpstr>
      <vt:lpstr>HEX_STEAMMT</vt:lpstr>
      <vt:lpstr>BOILERMT</vt:lpstr>
      <vt:lpstr>CHWMT</vt:lpstr>
      <vt:lpstr>DXMT</vt:lpstr>
      <vt:lpstr>HHWMT</vt:lpstr>
      <vt:lpstr>ERCSUMFLYER</vt:lpstr>
      <vt:lpstr>ERC_SUMMERMT</vt:lpstr>
      <vt:lpstr>ERC_WINTERMT</vt:lpstr>
      <vt:lpstr>WHEELSUMFLYER</vt:lpstr>
      <vt:lpstr>WHEEL_SUMMERMT</vt:lpstr>
      <vt:lpstr>WHEEL_WINTERMT</vt:lpstr>
      <vt:lpstr>GASMT</vt:lpstr>
      <vt:lpstr>DHWMT</vt:lpstr>
      <vt:lpstr>EHMT</vt:lpstr>
      <vt:lpstr>ABBREVMT</vt:lpstr>
      <vt:lpstr>CALIBMT</vt:lpstr>
      <vt:lpstr>Sheet1</vt:lpstr>
      <vt:lpstr>IMPORTMT</vt:lpstr>
      <vt:lpstr>AC_1</vt:lpstr>
      <vt:lpstr>AC_Area_1</vt:lpstr>
      <vt:lpstr>AC_BHP_1</vt:lpstr>
      <vt:lpstr>AC_CFM_1</vt:lpstr>
      <vt:lpstr>AC_CHW_SUM_1</vt:lpstr>
      <vt:lpstr>AC_DUR_Inlets</vt:lpstr>
      <vt:lpstr>AC_DUR_Outlets</vt:lpstr>
      <vt:lpstr>AC_DUR_SUB_1</vt:lpstr>
      <vt:lpstr>AC_DX_SUM_1</vt:lpstr>
      <vt:lpstr>AC_EH_SUM_1</vt:lpstr>
      <vt:lpstr>AC_ESP_1</vt:lpstr>
      <vt:lpstr>AC_Fan_1</vt:lpstr>
      <vt:lpstr>AC_Fan_2</vt:lpstr>
      <vt:lpstr>AC_GAS_SUM_1</vt:lpstr>
      <vt:lpstr>AC_HHW_SUM_1</vt:lpstr>
      <vt:lpstr>AC_HP_SUM_1</vt:lpstr>
      <vt:lpstr>AC_Inlet_Box_1</vt:lpstr>
      <vt:lpstr>AC_Inlet_No_1</vt:lpstr>
      <vt:lpstr>AC_Inlet_Reference</vt:lpstr>
      <vt:lpstr>AC_InletSum_1</vt:lpstr>
      <vt:lpstr>AC_InletSum_CFM</vt:lpstr>
      <vt:lpstr>AC_Key_1</vt:lpstr>
      <vt:lpstr>AC_Location_1</vt:lpstr>
      <vt:lpstr>AC_MFG_1</vt:lpstr>
      <vt:lpstr>AC_Model_1</vt:lpstr>
      <vt:lpstr>AC_Num_Inlets_1</vt:lpstr>
      <vt:lpstr>AC_Num_Outlets_1</vt:lpstr>
      <vt:lpstr>AC_Outlet_No_1</vt:lpstr>
      <vt:lpstr>AC_Outlet_Reference</vt:lpstr>
      <vt:lpstr>AC_OutletSum_1</vt:lpstr>
      <vt:lpstr>AC_OutletSum_CFM</vt:lpstr>
      <vt:lpstr>AC_Outside_1</vt:lpstr>
      <vt:lpstr>AC_Outside_CFM_1</vt:lpstr>
      <vt:lpstr>AC_Reference</vt:lpstr>
      <vt:lpstr>AC_Return_1</vt:lpstr>
      <vt:lpstr>AC_Return_Trav_1</vt:lpstr>
      <vt:lpstr>AC_Rows</vt:lpstr>
      <vt:lpstr>AC_RPM_1</vt:lpstr>
      <vt:lpstr>AC_Supply_1</vt:lpstr>
      <vt:lpstr>AC_TSP_1</vt:lpstr>
      <vt:lpstr>AC_Type_1</vt:lpstr>
      <vt:lpstr>ACInletSum_Box_1</vt:lpstr>
      <vt:lpstr>ACOutlet_Box_1</vt:lpstr>
      <vt:lpstr>ACOutletSum_Box_1</vt:lpstr>
      <vt:lpstr>AHU_1</vt:lpstr>
      <vt:lpstr>AHU_Area_1</vt:lpstr>
      <vt:lpstr>AHU_ATU_1</vt:lpstr>
      <vt:lpstr>AHU_ATU_DUR_SUB_1</vt:lpstr>
      <vt:lpstr>AHU_BHP_1</vt:lpstr>
      <vt:lpstr>AHU_CFM_1</vt:lpstr>
      <vt:lpstr>AHU_CHW_SUM_1</vt:lpstr>
      <vt:lpstr>AHU_DP_Setpoint_1</vt:lpstr>
      <vt:lpstr>AHU_DUR_Inlets</vt:lpstr>
      <vt:lpstr>AHU_DUR_Outlets</vt:lpstr>
      <vt:lpstr>AHU_DUR_SUB_1</vt:lpstr>
      <vt:lpstr>AHU_DUR_SUB_2</vt:lpstr>
      <vt:lpstr>AHU_DUR_SUB_3</vt:lpstr>
      <vt:lpstr>AHU_DX_SUM_1</vt:lpstr>
      <vt:lpstr>AHU_EH_SUM_1</vt:lpstr>
      <vt:lpstr>AHU_ESP_1</vt:lpstr>
      <vt:lpstr>AHU_Fan_1</vt:lpstr>
      <vt:lpstr>AHU_Fan_2</vt:lpstr>
      <vt:lpstr>AHU_GAS_SUM_1</vt:lpstr>
      <vt:lpstr>AHU_HHW_SUM_1</vt:lpstr>
      <vt:lpstr>AHU_HP_SUM_1</vt:lpstr>
      <vt:lpstr>AHU_Inlet_No_1</vt:lpstr>
      <vt:lpstr>AHU_InletSum_1</vt:lpstr>
      <vt:lpstr>AHU_Key_1</vt:lpstr>
      <vt:lpstr>AHU_Location_1</vt:lpstr>
      <vt:lpstr>AHU_MFG_1</vt:lpstr>
      <vt:lpstr>AHU_Model_1</vt:lpstr>
      <vt:lpstr>AHU_Num_ATU_1</vt:lpstr>
      <vt:lpstr>AHU_Num_Inlets_1</vt:lpstr>
      <vt:lpstr>AHU_Num_Outlets_1</vt:lpstr>
      <vt:lpstr>AHU_Outlet_1</vt:lpstr>
      <vt:lpstr>AHU_Outlet_No_1</vt:lpstr>
      <vt:lpstr>AHU_OutletSum_1</vt:lpstr>
      <vt:lpstr>AHU_Outside_1</vt:lpstr>
      <vt:lpstr>AHU_Outside_CFM_1</vt:lpstr>
      <vt:lpstr>AHU_Reference</vt:lpstr>
      <vt:lpstr>AHU_Return_1</vt:lpstr>
      <vt:lpstr>AHU_Return_Trav_1</vt:lpstr>
      <vt:lpstr>AHU_Rows</vt:lpstr>
      <vt:lpstr>AHU_RPM_1</vt:lpstr>
      <vt:lpstr>AHU_Supply_1</vt:lpstr>
      <vt:lpstr>AHU_System_1</vt:lpstr>
      <vt:lpstr>AHU_TSP_1</vt:lpstr>
      <vt:lpstr>AHU_Type_1</vt:lpstr>
      <vt:lpstr>AHUInlet_CFM_1</vt:lpstr>
      <vt:lpstr>AHUInletSum_Box_1</vt:lpstr>
      <vt:lpstr>AHUOutlet_CFM_1</vt:lpstr>
      <vt:lpstr>AHUOutletSum_Box_1</vt:lpstr>
      <vt:lpstr>Architect</vt:lpstr>
      <vt:lpstr>ATU_1</vt:lpstr>
      <vt:lpstr>ATU_Area_1</vt:lpstr>
      <vt:lpstr>ATU_Box_1</vt:lpstr>
      <vt:lpstr>ATU_CHW_SUM_1</vt:lpstr>
      <vt:lpstr>ATU_CLGMAX_1</vt:lpstr>
      <vt:lpstr>ATU_CLGMIN_1</vt:lpstr>
      <vt:lpstr>ATU_CLGTOT_1</vt:lpstr>
      <vt:lpstr>ATU_DX_SUM_1</vt:lpstr>
      <vt:lpstr>ATU_EH_SUM_1</vt:lpstr>
      <vt:lpstr>ATU_FAN_AMPS_1</vt:lpstr>
      <vt:lpstr>ATU_FAN_CFM_1</vt:lpstr>
      <vt:lpstr>ATU_FAN_HP_1</vt:lpstr>
      <vt:lpstr>ATU_FAN_VOLTS_1</vt:lpstr>
      <vt:lpstr>ATU_GAS_SUM_1</vt:lpstr>
      <vt:lpstr>ATU_HHW_SUM_1</vt:lpstr>
      <vt:lpstr>ATU_HP_SUM_1</vt:lpstr>
      <vt:lpstr>ATU_HTG_TOT_1</vt:lpstr>
      <vt:lpstr>ATU_HTGMAX_1</vt:lpstr>
      <vt:lpstr>ATU_HTGMIN_1</vt:lpstr>
      <vt:lpstr>ATU_InletShape_1</vt:lpstr>
      <vt:lpstr>ATU_InletSize_1</vt:lpstr>
      <vt:lpstr>ATU_Location_1</vt:lpstr>
      <vt:lpstr>ATU_MFG_1</vt:lpstr>
      <vt:lpstr>ATU_Model_1</vt:lpstr>
      <vt:lpstr>ATU_Num_Outlets_1</vt:lpstr>
      <vt:lpstr>ATU_OA_INLET_1</vt:lpstr>
      <vt:lpstr>ATU_OA_MAX_1</vt:lpstr>
      <vt:lpstr>ATU_OA_MIN_1</vt:lpstr>
      <vt:lpstr>ATU_OA_SHAPE_1</vt:lpstr>
      <vt:lpstr>ATU_Outlet_Reference</vt:lpstr>
      <vt:lpstr>ATU_Reference</vt:lpstr>
      <vt:lpstr>ATU_Sys_Type_1</vt:lpstr>
      <vt:lpstr>ATU_Type_1</vt:lpstr>
      <vt:lpstr>ATUOutlet_1</vt:lpstr>
      <vt:lpstr>ATUOutlet_Area_1</vt:lpstr>
      <vt:lpstr>ATUOutlet_Box_1</vt:lpstr>
      <vt:lpstr>ATUOutlet_CFM_1</vt:lpstr>
      <vt:lpstr>ATUOutlet_Num_1</vt:lpstr>
      <vt:lpstr>ATUOutlet_Size_1</vt:lpstr>
      <vt:lpstr>ATUOutlet_Type_1</vt:lpstr>
      <vt:lpstr>BidEstimateDur_Bottom</vt:lpstr>
      <vt:lpstr>BidEstimateDur_Top</vt:lpstr>
      <vt:lpstr>BOILER_1</vt:lpstr>
      <vt:lpstr>BOILER_Area_1</vt:lpstr>
      <vt:lpstr>BOILER_DUR_SUB_1</vt:lpstr>
      <vt:lpstr>BOILER_ENT_PRES_1</vt:lpstr>
      <vt:lpstr>BOILER_EWT_1</vt:lpstr>
      <vt:lpstr>BOILER_GPM_1</vt:lpstr>
      <vt:lpstr>BOILER_Key_1</vt:lpstr>
      <vt:lpstr>BOILER_Location_1</vt:lpstr>
      <vt:lpstr>BOILER_LVG_PRES_1</vt:lpstr>
      <vt:lpstr>BOILER_LWT_1</vt:lpstr>
      <vt:lpstr>BOILER_MBH_IN_1</vt:lpstr>
      <vt:lpstr>BOILER_MBH_OUT_1</vt:lpstr>
      <vt:lpstr>BOILER_MFG_1</vt:lpstr>
      <vt:lpstr>BOILER_Model_1</vt:lpstr>
      <vt:lpstr>BOILER_Reference</vt:lpstr>
      <vt:lpstr>BOILER_Rows</vt:lpstr>
      <vt:lpstr>BOILER_Type_1</vt:lpstr>
      <vt:lpstr>CHILLER_1</vt:lpstr>
      <vt:lpstr>CHILLER_Area_1</vt:lpstr>
      <vt:lpstr>CHILLER_Capacity_1</vt:lpstr>
      <vt:lpstr>CHILLER_COND_DP_1</vt:lpstr>
      <vt:lpstr>CHILLER_COND_EWT_1</vt:lpstr>
      <vt:lpstr>CHILLER_COND_GPM_1</vt:lpstr>
      <vt:lpstr>CHILLER_COND_LWT_1</vt:lpstr>
      <vt:lpstr>CHILLER_DUR_SUB_1</vt:lpstr>
      <vt:lpstr>CHILLER_EVAP_DP_1</vt:lpstr>
      <vt:lpstr>CHILLER_EVAP_EWT_1</vt:lpstr>
      <vt:lpstr>CHILLER_EVAP_GPM_1</vt:lpstr>
      <vt:lpstr>CHILLER_EVAP_LWT_1</vt:lpstr>
      <vt:lpstr>CHILLER_Key_1</vt:lpstr>
      <vt:lpstr>CHILLER_Location_1</vt:lpstr>
      <vt:lpstr>CHILLER_MFG_1</vt:lpstr>
      <vt:lpstr>CHILLER_Model_1</vt:lpstr>
      <vt:lpstr>CHILLER_Reference</vt:lpstr>
      <vt:lpstr>CHILLER_Rows</vt:lpstr>
      <vt:lpstr>CHILLER_Type_1</vt:lpstr>
      <vt:lpstr>CHW_Reference</vt:lpstr>
      <vt:lpstr>CHW_Rows</vt:lpstr>
      <vt:lpstr>CHWC_1</vt:lpstr>
      <vt:lpstr>CHWC_Area_1</vt:lpstr>
      <vt:lpstr>CHWC_CFM_1</vt:lpstr>
      <vt:lpstr>CHWC_DUR_SUB_1</vt:lpstr>
      <vt:lpstr>CHWC_EAT_DB_1</vt:lpstr>
      <vt:lpstr>CHWC_EAT_WB_1</vt:lpstr>
      <vt:lpstr>CHWC_EWT_1</vt:lpstr>
      <vt:lpstr>CHWC_GPM_1</vt:lpstr>
      <vt:lpstr>CHWC_Key_1</vt:lpstr>
      <vt:lpstr>CHWC_LAT_DB_1</vt:lpstr>
      <vt:lpstr>CHWC_LAT_WB_1</vt:lpstr>
      <vt:lpstr>CHWC_LWT_1</vt:lpstr>
      <vt:lpstr>CHWC_MBH_1</vt:lpstr>
      <vt:lpstr>CHWC_PD_1</vt:lpstr>
      <vt:lpstr>CHWP_1</vt:lpstr>
      <vt:lpstr>CHWP_Area_1</vt:lpstr>
      <vt:lpstr>CHWP_BHP_1</vt:lpstr>
      <vt:lpstr>CHWP_CURVE_1</vt:lpstr>
      <vt:lpstr>CHWP_DUR_SUB_1</vt:lpstr>
      <vt:lpstr>CHWP_GPM_1</vt:lpstr>
      <vt:lpstr>CHWP_HEAD_1</vt:lpstr>
      <vt:lpstr>CHWP_Impeller_1</vt:lpstr>
      <vt:lpstr>CHWP_Key_1</vt:lpstr>
      <vt:lpstr>CHWP_Location_1</vt:lpstr>
      <vt:lpstr>CHWP_MFG_1</vt:lpstr>
      <vt:lpstr>CHWP_Model_1</vt:lpstr>
      <vt:lpstr>CHWP_Reference</vt:lpstr>
      <vt:lpstr>CHWP_Rows</vt:lpstr>
      <vt:lpstr>CHWP_RPM_1</vt:lpstr>
      <vt:lpstr>CHWP_Size_1</vt:lpstr>
      <vt:lpstr>CHWP_SUM_1</vt:lpstr>
      <vt:lpstr>CHWP_SUM_NUM_1</vt:lpstr>
      <vt:lpstr>CHWP_Type_1</vt:lpstr>
      <vt:lpstr>Client_Address</vt:lpstr>
      <vt:lpstr>Client_Name</vt:lpstr>
      <vt:lpstr>Client_Phone</vt:lpstr>
      <vt:lpstr>ATUMT!CLIENTLOGO</vt:lpstr>
      <vt:lpstr>CERTFLYER!CLIENTLOGO</vt:lpstr>
      <vt:lpstr>CURVEMT!CLIENTLOGO</vt:lpstr>
      <vt:lpstr>DIAGCERTFLYER!CLIENTLOGO</vt:lpstr>
      <vt:lpstr>ERCSUMFLYER!CLIENTLOGO</vt:lpstr>
      <vt:lpstr>FLYERMT!CLIENTLOGO</vt:lpstr>
      <vt:lpstr>logo!CLIENTLOGO</vt:lpstr>
      <vt:lpstr>OUTLETSUMMT!CLIENTLOGO</vt:lpstr>
      <vt:lpstr>STDPTORAVMT!CLIENTLOGO</vt:lpstr>
      <vt:lpstr>SUMFLYER!CLIENTLOGO</vt:lpstr>
      <vt:lpstr>TOCFLYER!CLIENTLOGO</vt:lpstr>
      <vt:lpstr>TPFLYER!CLIENTLOGO</vt:lpstr>
      <vt:lpstr>TRAVMT!CLIENTLOGO</vt:lpstr>
      <vt:lpstr>WHEELSUMFLYER!CLIENTLOGO</vt:lpstr>
      <vt:lpstr>Contractor</vt:lpstr>
      <vt:lpstr>CRAC_1</vt:lpstr>
      <vt:lpstr>CRAC_Area_1</vt:lpstr>
      <vt:lpstr>CRAC_BHP_1</vt:lpstr>
      <vt:lpstr>CRAC_CFM_1</vt:lpstr>
      <vt:lpstr>CRAC_CHW_SUM_1</vt:lpstr>
      <vt:lpstr>CRAC_DUR_Inlets</vt:lpstr>
      <vt:lpstr>CRAC_DUR_Outlets</vt:lpstr>
      <vt:lpstr>CRAC_DUR_SUB_1</vt:lpstr>
      <vt:lpstr>CRAC_DX_SUM_1</vt:lpstr>
      <vt:lpstr>CRAC_EH_SUM_1</vt:lpstr>
      <vt:lpstr>CRAC_ESP_1</vt:lpstr>
      <vt:lpstr>CRAC_Fan_1</vt:lpstr>
      <vt:lpstr>CRAC_Fan_2</vt:lpstr>
      <vt:lpstr>CRAC_GAS_SUM_1</vt:lpstr>
      <vt:lpstr>CRAC_HHW_SUM_1</vt:lpstr>
      <vt:lpstr>CRAC_HP_SUM_1</vt:lpstr>
      <vt:lpstr>CRAC_Inlet_Box_1</vt:lpstr>
      <vt:lpstr>CRAC_Inlet_No_1</vt:lpstr>
      <vt:lpstr>CRAC_Inlet_Reference</vt:lpstr>
      <vt:lpstr>CRAC_InletSum_1</vt:lpstr>
      <vt:lpstr>CRAC_InletSum_CFM</vt:lpstr>
      <vt:lpstr>CRAC_Key_1</vt:lpstr>
      <vt:lpstr>CRAC_Location_1</vt:lpstr>
      <vt:lpstr>CRAC_MFG_1</vt:lpstr>
      <vt:lpstr>CRAC_Model_1</vt:lpstr>
      <vt:lpstr>CRAC_Num_Inlets_1</vt:lpstr>
      <vt:lpstr>CRAC_Num_Outlets_1</vt:lpstr>
      <vt:lpstr>CRAC_Outlet_No_1</vt:lpstr>
      <vt:lpstr>CRAC_Outlet_Reference</vt:lpstr>
      <vt:lpstr>CRAC_OutletSum_1</vt:lpstr>
      <vt:lpstr>CRAC_OutletSum_CFM</vt:lpstr>
      <vt:lpstr>CRAC_Outside_1</vt:lpstr>
      <vt:lpstr>CRAC_Outside_CFM_1</vt:lpstr>
      <vt:lpstr>CRAC_Reference</vt:lpstr>
      <vt:lpstr>CRAC_Return_1</vt:lpstr>
      <vt:lpstr>CRAC_Return_Trav_1</vt:lpstr>
      <vt:lpstr>CRAC_Rows</vt:lpstr>
      <vt:lpstr>CRAC_RPM_1</vt:lpstr>
      <vt:lpstr>CRAC_Supply_1</vt:lpstr>
      <vt:lpstr>CRAC_TSP_1</vt:lpstr>
      <vt:lpstr>CRAC_Type_1</vt:lpstr>
      <vt:lpstr>CRACInletSum_Box_1</vt:lpstr>
      <vt:lpstr>CRACOutlet_Box_1</vt:lpstr>
      <vt:lpstr>CRACOutletSum_Box_1</vt:lpstr>
      <vt:lpstr>CT_1</vt:lpstr>
      <vt:lpstr>CT_Area_1</vt:lpstr>
      <vt:lpstr>CT_CFM_1</vt:lpstr>
      <vt:lpstr>CT_DUR_SUB_1</vt:lpstr>
      <vt:lpstr>CT_EAT_DB_1</vt:lpstr>
      <vt:lpstr>CT_EAT_WB_1</vt:lpstr>
      <vt:lpstr>CT_EWT_1</vt:lpstr>
      <vt:lpstr>CT_GPM_1</vt:lpstr>
      <vt:lpstr>CT_Key_1</vt:lpstr>
      <vt:lpstr>CT_LAT_DB_1</vt:lpstr>
      <vt:lpstr>CT_LAT_WB_1</vt:lpstr>
      <vt:lpstr>CT_Location_1</vt:lpstr>
      <vt:lpstr>CT_LWT_1</vt:lpstr>
      <vt:lpstr>CT_MFG_1</vt:lpstr>
      <vt:lpstr>CT_Model_1</vt:lpstr>
      <vt:lpstr>CT_Reference</vt:lpstr>
      <vt:lpstr>CT_Rows</vt:lpstr>
      <vt:lpstr>CT_Type_1</vt:lpstr>
      <vt:lpstr>CT_WATER_GPM_1</vt:lpstr>
      <vt:lpstr>CWP_1</vt:lpstr>
      <vt:lpstr>CWP_Area_1</vt:lpstr>
      <vt:lpstr>CWP_BHP_1</vt:lpstr>
      <vt:lpstr>CWP_CURVE_1</vt:lpstr>
      <vt:lpstr>CWP_GPM_1</vt:lpstr>
      <vt:lpstr>CWP_HEAD_1</vt:lpstr>
      <vt:lpstr>CWP_Impeller_1</vt:lpstr>
      <vt:lpstr>CWP_Key_1</vt:lpstr>
      <vt:lpstr>CWP_Location_1</vt:lpstr>
      <vt:lpstr>CWP_MFG_1</vt:lpstr>
      <vt:lpstr>CWP_Model_1</vt:lpstr>
      <vt:lpstr>CWP_Reference</vt:lpstr>
      <vt:lpstr>CWP_Rows</vt:lpstr>
      <vt:lpstr>CWP_RPM_1</vt:lpstr>
      <vt:lpstr>CWP_Size_1</vt:lpstr>
      <vt:lpstr>CWP_SUM_1</vt:lpstr>
      <vt:lpstr>CWP_SUM_NUM_1</vt:lpstr>
      <vt:lpstr>CWP_Type_1</vt:lpstr>
      <vt:lpstr>DUR_AC</vt:lpstr>
      <vt:lpstr>DUR_AHU</vt:lpstr>
      <vt:lpstr>DUR_ATU</vt:lpstr>
      <vt:lpstr>DUR_BOILER</vt:lpstr>
      <vt:lpstr>DUR_CHILLER</vt:lpstr>
      <vt:lpstr>DUR_CHWCOIL</vt:lpstr>
      <vt:lpstr>DUR_CRAC</vt:lpstr>
      <vt:lpstr>DUR_CT</vt:lpstr>
      <vt:lpstr>DUR_DXCOIL</vt:lpstr>
      <vt:lpstr>DUR_ELECHEATCOIL</vt:lpstr>
      <vt:lpstr>DUR_ERV</vt:lpstr>
      <vt:lpstr>DUR_FAN</vt:lpstr>
      <vt:lpstr>DUR_FCU</vt:lpstr>
      <vt:lpstr>DUR_GASHEATCOIL</vt:lpstr>
      <vt:lpstr>DUR_HHWCOIL</vt:lpstr>
      <vt:lpstr>DUR_HPCOIL</vt:lpstr>
      <vt:lpstr>DUR_INLET</vt:lpstr>
      <vt:lpstr>DUR_OUTLET</vt:lpstr>
      <vt:lpstr>DUR_PUMP</vt:lpstr>
      <vt:lpstr>DUR_RTU</vt:lpstr>
      <vt:lpstr>DUR_TRAVERSE</vt:lpstr>
      <vt:lpstr>DUR_UH</vt:lpstr>
      <vt:lpstr>DX_1</vt:lpstr>
      <vt:lpstr>DX_CFM_1</vt:lpstr>
      <vt:lpstr>DX_DUR_SUB_1</vt:lpstr>
      <vt:lpstr>DX_EAT_DB_1</vt:lpstr>
      <vt:lpstr>DX_EAT_WB_1</vt:lpstr>
      <vt:lpstr>DX_Key_1</vt:lpstr>
      <vt:lpstr>DX_LAT_DB_1</vt:lpstr>
      <vt:lpstr>DX_LAT_WB_1</vt:lpstr>
      <vt:lpstr>DX_MBH_1</vt:lpstr>
      <vt:lpstr>DX_MBH_2</vt:lpstr>
      <vt:lpstr>DX_Reference</vt:lpstr>
      <vt:lpstr>DX_Rows</vt:lpstr>
      <vt:lpstr>EH_1</vt:lpstr>
      <vt:lpstr>EH_AIRFLOW_1</vt:lpstr>
      <vt:lpstr>EH_AMPS_1</vt:lpstr>
      <vt:lpstr>EH_DUR_SUB_1</vt:lpstr>
      <vt:lpstr>EH_EAT_1</vt:lpstr>
      <vt:lpstr>EH_Key_1</vt:lpstr>
      <vt:lpstr>EH_KW_1</vt:lpstr>
      <vt:lpstr>EH_LAT_1</vt:lpstr>
      <vt:lpstr>EH_PHASES_1</vt:lpstr>
      <vt:lpstr>EH_Reference</vt:lpstr>
      <vt:lpstr>EH_Rows</vt:lpstr>
      <vt:lpstr>EH_STAGES_1</vt:lpstr>
      <vt:lpstr>EH_VOLTS_1</vt:lpstr>
      <vt:lpstr>ERV_1</vt:lpstr>
      <vt:lpstr>ERV_Area_1</vt:lpstr>
      <vt:lpstr>ERV_ATU_1</vt:lpstr>
      <vt:lpstr>ERV_ATU_Area_1</vt:lpstr>
      <vt:lpstr>ERV_ATU_Box_1</vt:lpstr>
      <vt:lpstr>ERV_ATU_CHW_SUM_1</vt:lpstr>
      <vt:lpstr>ERV_ATU_CLGMAX_1</vt:lpstr>
      <vt:lpstr>ERV_ATU_CLGMIN_1</vt:lpstr>
      <vt:lpstr>ERV_ATU_CLGTOT_1</vt:lpstr>
      <vt:lpstr>ERV_ATU_DUR_SUB_1</vt:lpstr>
      <vt:lpstr>ERV_ATU_DX_SUM_1</vt:lpstr>
      <vt:lpstr>ERV_ATU_EH_SUM_1</vt:lpstr>
      <vt:lpstr>ERV_ATU_FAN_AMPS_1</vt:lpstr>
      <vt:lpstr>ERV_ATU_FAN_CFM_1</vt:lpstr>
      <vt:lpstr>ERV_ATU_FAN_HP_1</vt:lpstr>
      <vt:lpstr>ERV_ATU_FAN_VOLTS_1</vt:lpstr>
      <vt:lpstr>ERV_ATU_GAS_SUM_1</vt:lpstr>
      <vt:lpstr>ERV_ATU_HHW_SUM_1</vt:lpstr>
      <vt:lpstr>ERV_ATU_HP_SUM_1</vt:lpstr>
      <vt:lpstr>ERV_ATU_HTG_TOT_1</vt:lpstr>
      <vt:lpstr>ERV_ATU_HTGMAX_1</vt:lpstr>
      <vt:lpstr>ERV_ATU_HTGMIN_1</vt:lpstr>
      <vt:lpstr>ERV_ATU_InletShape_1</vt:lpstr>
      <vt:lpstr>ERV_ATU_InletSize_1</vt:lpstr>
      <vt:lpstr>ERV_ATU_Location_1</vt:lpstr>
      <vt:lpstr>ERV_ATU_MFG_1</vt:lpstr>
      <vt:lpstr>ERV_ATU_Model_1</vt:lpstr>
      <vt:lpstr>ERV_ATU_Num_Outlets_1</vt:lpstr>
      <vt:lpstr>ERV_ATU_OA_INLET_1</vt:lpstr>
      <vt:lpstr>ERV_ATU_OA_MAX_1</vt:lpstr>
      <vt:lpstr>ERV_ATU_OA_MIN_1</vt:lpstr>
      <vt:lpstr>ERV_ATU_OA_SHAPE_1</vt:lpstr>
      <vt:lpstr>ERV_ATU_Outlet_Reference</vt:lpstr>
      <vt:lpstr>ERV_ATU_Reference</vt:lpstr>
      <vt:lpstr>ERV_ATU_Sys_Type_1</vt:lpstr>
      <vt:lpstr>ERV_ATU_Type_1</vt:lpstr>
      <vt:lpstr>ERV_ATUOutlet_1</vt:lpstr>
      <vt:lpstr>ERV_ATUOutlet_Area_1</vt:lpstr>
      <vt:lpstr>ERV_ATUOutlet_Box_1</vt:lpstr>
      <vt:lpstr>ERV_ATUOutlet_CFM_1</vt:lpstr>
      <vt:lpstr>ERV_ATUOutlet_Num_1</vt:lpstr>
      <vt:lpstr>ERV_ATUOutlet_Size_1</vt:lpstr>
      <vt:lpstr>ERV_ATUOutlet_Type_1</vt:lpstr>
      <vt:lpstr>ERV_CHW_SUM_1</vt:lpstr>
      <vt:lpstr>ERV_DUR_Inlets</vt:lpstr>
      <vt:lpstr>ERV_DUR_Outlets</vt:lpstr>
      <vt:lpstr>ERV_DUR_SUB_1</vt:lpstr>
      <vt:lpstr>ERV_DX_SUM_1</vt:lpstr>
      <vt:lpstr>ERV_EH_SUM_1</vt:lpstr>
      <vt:lpstr>ERV_Exhaust_1</vt:lpstr>
      <vt:lpstr>ERV_Exhaust_BHP_1</vt:lpstr>
      <vt:lpstr>ERV_Exhaust_CFM_1</vt:lpstr>
      <vt:lpstr>ERV_Exhaust_ESP_1</vt:lpstr>
      <vt:lpstr>ERV_Exhaust_Fan_1</vt:lpstr>
      <vt:lpstr>ERV_Exhaust_Outside_1</vt:lpstr>
      <vt:lpstr>ERV_Exhaust_Outside_CFM_1</vt:lpstr>
      <vt:lpstr>ERV_Exhaust_Return_1</vt:lpstr>
      <vt:lpstr>ERV_Exhaust_Return_Trav_1</vt:lpstr>
      <vt:lpstr>ERV_Exhaust_RPM_1</vt:lpstr>
      <vt:lpstr>ERV_Exhaust_TSP_1</vt:lpstr>
      <vt:lpstr>ERV_GAS_SUM_1</vt:lpstr>
      <vt:lpstr>ERV_HHW_SUM_1</vt:lpstr>
      <vt:lpstr>ERV_HP_SUM_1</vt:lpstr>
      <vt:lpstr>ERV_Inlet_Box_1</vt:lpstr>
      <vt:lpstr>ERV_Inlet_No_1</vt:lpstr>
      <vt:lpstr>ERV_Inlet_Reference</vt:lpstr>
      <vt:lpstr>ERV_InletSum_1</vt:lpstr>
      <vt:lpstr>ERV_InletSum_CFM</vt:lpstr>
      <vt:lpstr>ERV_Key_1</vt:lpstr>
      <vt:lpstr>ERV_Location_1</vt:lpstr>
      <vt:lpstr>ERV_MFG_1</vt:lpstr>
      <vt:lpstr>ERV_Model_1</vt:lpstr>
      <vt:lpstr>ERV_Num_ATU_1</vt:lpstr>
      <vt:lpstr>ERV_Num_Inlets_1</vt:lpstr>
      <vt:lpstr>ERV_Num_Outlets_1</vt:lpstr>
      <vt:lpstr>ERV_Outlet_1</vt:lpstr>
      <vt:lpstr>ERV_Outlet_No_1</vt:lpstr>
      <vt:lpstr>ERV_Outlet_Reference</vt:lpstr>
      <vt:lpstr>ERV_OutletSum_1</vt:lpstr>
      <vt:lpstr>ERV_OutletSum_CFM</vt:lpstr>
      <vt:lpstr>ERV_Reference</vt:lpstr>
      <vt:lpstr>ERV_Rows</vt:lpstr>
      <vt:lpstr>ERV_Supply_1</vt:lpstr>
      <vt:lpstr>ERV_Supply_BHP_1</vt:lpstr>
      <vt:lpstr>ERV_Supply_CFM_1</vt:lpstr>
      <vt:lpstr>ERV_Supply_ESP_1</vt:lpstr>
      <vt:lpstr>ERV_Supply_Fan_1</vt:lpstr>
      <vt:lpstr>ERV_Supply_Outside_1</vt:lpstr>
      <vt:lpstr>ERV_Supply_Outside_CFM_1</vt:lpstr>
      <vt:lpstr>ERV_Supply_Return_1</vt:lpstr>
      <vt:lpstr>ERV_Supply_Return_Trav_1</vt:lpstr>
      <vt:lpstr>ERV_Supply_RPM_1</vt:lpstr>
      <vt:lpstr>ERV_Supply_TSP_1</vt:lpstr>
      <vt:lpstr>ERV_System_1</vt:lpstr>
      <vt:lpstr>ERV_Type_1</vt:lpstr>
      <vt:lpstr>ERVInletSum_Box_1</vt:lpstr>
      <vt:lpstr>ERVOutlet_Box_1</vt:lpstr>
      <vt:lpstr>ERVOutletSum_Box_1</vt:lpstr>
      <vt:lpstr>FAN_1</vt:lpstr>
      <vt:lpstr>FAN_Area_1</vt:lpstr>
      <vt:lpstr>FAN_BHP_1</vt:lpstr>
      <vt:lpstr>FAN_CFM_1</vt:lpstr>
      <vt:lpstr>FAN_DUR_Inlets</vt:lpstr>
      <vt:lpstr>FAN_DUR_SUB_1</vt:lpstr>
      <vt:lpstr>FAN_ESP_1</vt:lpstr>
      <vt:lpstr>FAN_Fan_1</vt:lpstr>
      <vt:lpstr>FAN_Fan_2</vt:lpstr>
      <vt:lpstr>FAN_Inlet_No_1</vt:lpstr>
      <vt:lpstr>FAN_InletSum_1</vt:lpstr>
      <vt:lpstr>FAN_InletSum_CFM</vt:lpstr>
      <vt:lpstr>FAN_Key_1</vt:lpstr>
      <vt:lpstr>FAN_Location_1</vt:lpstr>
      <vt:lpstr>FAN_MFG_1</vt:lpstr>
      <vt:lpstr>FAN_Model_1</vt:lpstr>
      <vt:lpstr>FAN_Num_Inlets_1</vt:lpstr>
      <vt:lpstr>FAN_Outlet_Reference</vt:lpstr>
      <vt:lpstr>FAN_Reference</vt:lpstr>
      <vt:lpstr>Fan_Return_Trav_1</vt:lpstr>
      <vt:lpstr>FAN_Rows</vt:lpstr>
      <vt:lpstr>FAN_RPM_1</vt:lpstr>
      <vt:lpstr>FAN_Supply_1</vt:lpstr>
      <vt:lpstr>FAN_TSP_1</vt:lpstr>
      <vt:lpstr>FAN_Type_1</vt:lpstr>
      <vt:lpstr>FANInlet_Box_1</vt:lpstr>
      <vt:lpstr>FANInletSum_Box_1</vt:lpstr>
      <vt:lpstr>FCU_1</vt:lpstr>
      <vt:lpstr>FCU_Area_1</vt:lpstr>
      <vt:lpstr>FCU_BHP_1</vt:lpstr>
      <vt:lpstr>FCU_CFM_1</vt:lpstr>
      <vt:lpstr>FCU_CHW_SUM_1</vt:lpstr>
      <vt:lpstr>FCU_DUR_Inlets</vt:lpstr>
      <vt:lpstr>FCU_DUR_Outlets</vt:lpstr>
      <vt:lpstr>FCU_DUR_SUB_1</vt:lpstr>
      <vt:lpstr>FCU_DUR_SUB_2</vt:lpstr>
      <vt:lpstr>FCU_DUR_SUB_3</vt:lpstr>
      <vt:lpstr>FCU_DX_SUM_1</vt:lpstr>
      <vt:lpstr>FCU_EH_SUM_1</vt:lpstr>
      <vt:lpstr>FCU_ESP_1</vt:lpstr>
      <vt:lpstr>FCU_Fan_1</vt:lpstr>
      <vt:lpstr>FCU_Fan_2</vt:lpstr>
      <vt:lpstr>FCU_GAS_SUM_1</vt:lpstr>
      <vt:lpstr>FCU_HHW_SUM_1</vt:lpstr>
      <vt:lpstr>FCU_HP_SUM_1</vt:lpstr>
      <vt:lpstr>FCU_Inlet_Box_1</vt:lpstr>
      <vt:lpstr>FCU_Inlet_No_1</vt:lpstr>
      <vt:lpstr>FCU_Inlet_Reference</vt:lpstr>
      <vt:lpstr>FCU_InletSum_1</vt:lpstr>
      <vt:lpstr>FCU_InletSum_CFM</vt:lpstr>
      <vt:lpstr>FCU_Key_1</vt:lpstr>
      <vt:lpstr>FCU_Location_1</vt:lpstr>
      <vt:lpstr>FCU_MFG_1</vt:lpstr>
      <vt:lpstr>FCU_Model_1</vt:lpstr>
      <vt:lpstr>FCU_Num_Inlets_1</vt:lpstr>
      <vt:lpstr>FCU_Num_Outlets_1</vt:lpstr>
      <vt:lpstr>FCU_Outlet_No_1</vt:lpstr>
      <vt:lpstr>FCU_Outlet_Reference</vt:lpstr>
      <vt:lpstr>FCU_OutletSum_1</vt:lpstr>
      <vt:lpstr>FCU_OutletSum_CFM</vt:lpstr>
      <vt:lpstr>FCU_Outside_1</vt:lpstr>
      <vt:lpstr>FCU_Outside_CFM_1</vt:lpstr>
      <vt:lpstr>FCU_Reference</vt:lpstr>
      <vt:lpstr>FCU_Return_1</vt:lpstr>
      <vt:lpstr>FCU_Return_Trav_1</vt:lpstr>
      <vt:lpstr>FCU_Rows</vt:lpstr>
      <vt:lpstr>FCU_RPM_1</vt:lpstr>
      <vt:lpstr>FCU_Supply_1</vt:lpstr>
      <vt:lpstr>FCU_TSP_1</vt:lpstr>
      <vt:lpstr>FCU_Type_1</vt:lpstr>
      <vt:lpstr>FCUInletSum_Box_1</vt:lpstr>
      <vt:lpstr>FCUOutlet_Box_1</vt:lpstr>
      <vt:lpstr>FCUOutletSum_Box_1</vt:lpstr>
      <vt:lpstr>GAS_1</vt:lpstr>
      <vt:lpstr>GAS_CFM_1</vt:lpstr>
      <vt:lpstr>GAS_DUR_SUB_1</vt:lpstr>
      <vt:lpstr>GAS_EAT_DB_1</vt:lpstr>
      <vt:lpstr>GAS_EAT_WB_1</vt:lpstr>
      <vt:lpstr>GAS_Key_1</vt:lpstr>
      <vt:lpstr>GAS_LAT_DB_1</vt:lpstr>
      <vt:lpstr>GAS_LAT_WB_1</vt:lpstr>
      <vt:lpstr>GAS_MBH_1</vt:lpstr>
      <vt:lpstr>GAS_MBH_2</vt:lpstr>
      <vt:lpstr>GAS_Reference</vt:lpstr>
      <vt:lpstr>GAS_Rows</vt:lpstr>
      <vt:lpstr>HHW_Reference</vt:lpstr>
      <vt:lpstr>HHW_Rows</vt:lpstr>
      <vt:lpstr>HHWC_1</vt:lpstr>
      <vt:lpstr>HHWC_Area_1</vt:lpstr>
      <vt:lpstr>HHWC_CFM_1</vt:lpstr>
      <vt:lpstr>HHWC_DUR_SUB_1</vt:lpstr>
      <vt:lpstr>HHWC_EAT_DB_1</vt:lpstr>
      <vt:lpstr>HHWC_EWT_1</vt:lpstr>
      <vt:lpstr>HHWC_GPM_1</vt:lpstr>
      <vt:lpstr>HHWC_Key_1</vt:lpstr>
      <vt:lpstr>HHWC_LAT_DB_1</vt:lpstr>
      <vt:lpstr>HHWC_LWT_1</vt:lpstr>
      <vt:lpstr>HHWC_MBH_1</vt:lpstr>
      <vt:lpstr>HHWC_PD_1</vt:lpstr>
      <vt:lpstr>HP_1</vt:lpstr>
      <vt:lpstr>HP_CFM_1</vt:lpstr>
      <vt:lpstr>HP_DUR_SUB_1</vt:lpstr>
      <vt:lpstr>HP_EAT_DB_1</vt:lpstr>
      <vt:lpstr>HP_EAT_WB_1</vt:lpstr>
      <vt:lpstr>HP_Key_1</vt:lpstr>
      <vt:lpstr>HP_LAT_DB_1</vt:lpstr>
      <vt:lpstr>HP_LAT_WB_1</vt:lpstr>
      <vt:lpstr>HP_MBH_1</vt:lpstr>
      <vt:lpstr>HP_MBH_2</vt:lpstr>
      <vt:lpstr>HP_Reference</vt:lpstr>
      <vt:lpstr>HP_Rows</vt:lpstr>
      <vt:lpstr>HWP_1</vt:lpstr>
      <vt:lpstr>HWP_Area_1</vt:lpstr>
      <vt:lpstr>HWP_BHP_1</vt:lpstr>
      <vt:lpstr>HWP_CURVE_1</vt:lpstr>
      <vt:lpstr>HWP_DUR_SUB_1</vt:lpstr>
      <vt:lpstr>HWP_GPM_1</vt:lpstr>
      <vt:lpstr>HWP_HEAD_1</vt:lpstr>
      <vt:lpstr>HWP_Impeller_1</vt:lpstr>
      <vt:lpstr>HWP_Key_1</vt:lpstr>
      <vt:lpstr>HWP_Location_1</vt:lpstr>
      <vt:lpstr>HWP_MFG_1</vt:lpstr>
      <vt:lpstr>HWP_Model_1</vt:lpstr>
      <vt:lpstr>HWP_Reference</vt:lpstr>
      <vt:lpstr>HWP_Rows</vt:lpstr>
      <vt:lpstr>HWP_RPM_1</vt:lpstr>
      <vt:lpstr>HWP_Size_1</vt:lpstr>
      <vt:lpstr>HWP_SUM_1</vt:lpstr>
      <vt:lpstr>HWP_SUM_NUM_1</vt:lpstr>
      <vt:lpstr>HWP_Type_1</vt:lpstr>
      <vt:lpstr>Import_Assigned_To</vt:lpstr>
      <vt:lpstr>Import_Calcs</vt:lpstr>
      <vt:lpstr>Import_Deficiency</vt:lpstr>
      <vt:lpstr>Import_Duration</vt:lpstr>
      <vt:lpstr>Import_Duration_2</vt:lpstr>
      <vt:lpstr>Import_End_Date</vt:lpstr>
      <vt:lpstr>Import_Location</vt:lpstr>
      <vt:lpstr>Import_Lvl</vt:lpstr>
      <vt:lpstr>Import_Man_Hours_Complete</vt:lpstr>
      <vt:lpstr>Import_Mult_2</vt:lpstr>
      <vt:lpstr>Import_Mult_3</vt:lpstr>
      <vt:lpstr>Import_Not_Yet_Tested</vt:lpstr>
      <vt:lpstr>Import_Percent_Complete</vt:lpstr>
      <vt:lpstr>Import_Ready_For_Testing</vt:lpstr>
      <vt:lpstr>Import_Sheet_Complete</vt:lpstr>
      <vt:lpstr>Import_Sheet_Ready_For_Report</vt:lpstr>
      <vt:lpstr>Import_Start_Date</vt:lpstr>
      <vt:lpstr>Import_Status</vt:lpstr>
      <vt:lpstr>Import_Task_Name</vt:lpstr>
      <vt:lpstr>Import_TestTask_Complete</vt:lpstr>
      <vt:lpstr>Inlet_Box_1</vt:lpstr>
      <vt:lpstr>Inlet_Reference</vt:lpstr>
      <vt:lpstr>Last_Reference</vt:lpstr>
      <vt:lpstr>MEP_Engineer</vt:lpstr>
      <vt:lpstr>NEBB_Supervisor</vt:lpstr>
      <vt:lpstr>Number_ACs</vt:lpstr>
      <vt:lpstr>Number_AHUs</vt:lpstr>
      <vt:lpstr>Number_BOILERs</vt:lpstr>
      <vt:lpstr>Number_CHILLERs</vt:lpstr>
      <vt:lpstr>Number_CHWPs</vt:lpstr>
      <vt:lpstr>Number_CHWs</vt:lpstr>
      <vt:lpstr>Number_CRACs</vt:lpstr>
      <vt:lpstr>Number_CTs</vt:lpstr>
      <vt:lpstr>Number_CWPs</vt:lpstr>
      <vt:lpstr>Number_DXs</vt:lpstr>
      <vt:lpstr>Number_EHs</vt:lpstr>
      <vt:lpstr>Number_ERVs</vt:lpstr>
      <vt:lpstr>Number_FANs</vt:lpstr>
      <vt:lpstr>Number_FCUs</vt:lpstr>
      <vt:lpstr>Number_GASs</vt:lpstr>
      <vt:lpstr>Number_HHWs</vt:lpstr>
      <vt:lpstr>Number_HPs</vt:lpstr>
      <vt:lpstr>Number_HWPs</vt:lpstr>
      <vt:lpstr>Number_RTUs</vt:lpstr>
      <vt:lpstr>Number_UHs</vt:lpstr>
      <vt:lpstr>Outlet_Box_1</vt:lpstr>
      <vt:lpstr>Outlet_Reference</vt:lpstr>
      <vt:lpstr>Owner</vt:lpstr>
      <vt:lpstr>ABBREVMT!Print_Area</vt:lpstr>
      <vt:lpstr>ACCHILLERMT!Print_Area</vt:lpstr>
      <vt:lpstr>ATUMT!Print_Area</vt:lpstr>
      <vt:lpstr>ATUSUMMT!Print_Area</vt:lpstr>
      <vt:lpstr>BOILERMT!Print_Area</vt:lpstr>
      <vt:lpstr>Builder!Print_Area</vt:lpstr>
      <vt:lpstr>CALIBMT!Print_Area</vt:lpstr>
      <vt:lpstr>CERTFLYER!Print_Area</vt:lpstr>
      <vt:lpstr>CHWMT!Print_Area</vt:lpstr>
      <vt:lpstr>CTMT!Print_Area</vt:lpstr>
      <vt:lpstr>CURVEMT!Print_Area</vt:lpstr>
      <vt:lpstr>DDATUMT!Print_Area</vt:lpstr>
      <vt:lpstr>DF_DOUBLE_SPMT!Print_Area</vt:lpstr>
      <vt:lpstr>DF_SINGLE_SPMT!Print_Area</vt:lpstr>
      <vt:lpstr>DFMT!Print_Area</vt:lpstr>
      <vt:lpstr>DHWMT!Print_Area</vt:lpstr>
      <vt:lpstr>DIAGCERTFLYER!Print_Area</vt:lpstr>
      <vt:lpstr>DXMT!Print_Area</vt:lpstr>
      <vt:lpstr>EAVMT!Print_Area</vt:lpstr>
      <vt:lpstr>EHMT!Print_Area</vt:lpstr>
      <vt:lpstr>ERC_SUMMERMT!Print_Area</vt:lpstr>
      <vt:lpstr>ERC_WINTERMT!Print_Area</vt:lpstr>
      <vt:lpstr>ERCSUMFLYER!Print_Area</vt:lpstr>
      <vt:lpstr>FANMT!Print_Area</vt:lpstr>
      <vt:lpstr>FLYERMT!Print_Area</vt:lpstr>
      <vt:lpstr>GASMT!Print_Area</vt:lpstr>
      <vt:lpstr>HEX_STEAMMT!Print_Area</vt:lpstr>
      <vt:lpstr>HEXMT!Print_Area</vt:lpstr>
      <vt:lpstr>HHWMT!Print_Area</vt:lpstr>
      <vt:lpstr>HPMT1!Print_Area</vt:lpstr>
      <vt:lpstr>HRCHMT!Print_Area</vt:lpstr>
      <vt:lpstr>logo!Print_Area</vt:lpstr>
      <vt:lpstr>MAINMT!Print_Area</vt:lpstr>
      <vt:lpstr>OUTLETSUMMT!Print_Area</vt:lpstr>
      <vt:lpstr>PFPBMT!Print_Area</vt:lpstr>
      <vt:lpstr>PUMPMT!Print_Area</vt:lpstr>
      <vt:lpstr>RAVMT!Print_Area</vt:lpstr>
      <vt:lpstr>RND_AF_TRAVMT!Print_Area</vt:lpstr>
      <vt:lpstr>RNDTRAVMT!Print_Area</vt:lpstr>
      <vt:lpstr>SAVMT!Print_Area</vt:lpstr>
      <vt:lpstr>SFPBMT!Print_Area</vt:lpstr>
      <vt:lpstr>SFPBOAMT!Print_Area</vt:lpstr>
      <vt:lpstr>STD_AF_TRAVMT!Print_Area</vt:lpstr>
      <vt:lpstr>STDPTORAVMT!Print_Area</vt:lpstr>
      <vt:lpstr>SUMFLYER!Print_Area</vt:lpstr>
      <vt:lpstr>TOCFLYER!Print_Area</vt:lpstr>
      <vt:lpstr>TPFLYER!Print_Area</vt:lpstr>
      <vt:lpstr>TRAVMT!Print_Area</vt:lpstr>
      <vt:lpstr>UHMT!Print_Area</vt:lpstr>
      <vt:lpstr>WCCHILLERMT!Print_Area</vt:lpstr>
      <vt:lpstr>WHEEL_SUMMERMT!Print_Area</vt:lpstr>
      <vt:lpstr>WHEEL_WINTERMT!Print_Area</vt:lpstr>
      <vt:lpstr>WHEELSUMFLYER!Print_Area</vt:lpstr>
      <vt:lpstr>Project</vt:lpstr>
      <vt:lpstr>Project_End</vt:lpstr>
      <vt:lpstr>Project_Location</vt:lpstr>
      <vt:lpstr>Project_Name</vt:lpstr>
      <vt:lpstr>Project_Number</vt:lpstr>
      <vt:lpstr>Project_Start</vt:lpstr>
      <vt:lpstr>ProjectManager_Assigned</vt:lpstr>
      <vt:lpstr>RTU_Area_1</vt:lpstr>
      <vt:lpstr>RTU_ATU_1</vt:lpstr>
      <vt:lpstr>RTU_ATU_Area_1</vt:lpstr>
      <vt:lpstr>RTU_ATU_Box_1</vt:lpstr>
      <vt:lpstr>RTU_ATU_CHW_SUM_1</vt:lpstr>
      <vt:lpstr>RTU_ATU_CLGMAX_1</vt:lpstr>
      <vt:lpstr>RTU_ATU_CLGMIN_1</vt:lpstr>
      <vt:lpstr>RTU_ATU_CLGTOT_1</vt:lpstr>
      <vt:lpstr>RTU_ATU_DUR_SUB_1</vt:lpstr>
      <vt:lpstr>RTU_ATU_DX_SUM_1</vt:lpstr>
      <vt:lpstr>RTU_ATU_EH_SUM_1</vt:lpstr>
      <vt:lpstr>RTU_ATU_FAN_AMPS_1</vt:lpstr>
      <vt:lpstr>RTU_ATU_FAN_CFM_1</vt:lpstr>
      <vt:lpstr>RTU_ATU_FAN_HP_1</vt:lpstr>
      <vt:lpstr>RTU_ATU_FAN_VOLTS_1</vt:lpstr>
      <vt:lpstr>RTU_ATU_GAS_SUM_1</vt:lpstr>
      <vt:lpstr>RTU_ATU_HHW_SUM_1</vt:lpstr>
      <vt:lpstr>RTU_ATU_HP_SUM_1</vt:lpstr>
      <vt:lpstr>RTU_ATU_HTG_TOT_1</vt:lpstr>
      <vt:lpstr>RTU_ATU_HTGMAX_1</vt:lpstr>
      <vt:lpstr>RTU_ATU_HTGMIN_1</vt:lpstr>
      <vt:lpstr>RTU_ATU_InletShape_1</vt:lpstr>
      <vt:lpstr>RTU_ATU_InletSize_1</vt:lpstr>
      <vt:lpstr>RTU_ATU_Location_1</vt:lpstr>
      <vt:lpstr>RTU_ATU_MFG_1</vt:lpstr>
      <vt:lpstr>RTU_ATU_Model_1</vt:lpstr>
      <vt:lpstr>RTU_ATU_Num_Outlets_1</vt:lpstr>
      <vt:lpstr>RTU_ATU_OA_INLET_1</vt:lpstr>
      <vt:lpstr>RTU_ATU_OA_MAX_1</vt:lpstr>
      <vt:lpstr>RTU_ATU_OA_MIN_1</vt:lpstr>
      <vt:lpstr>RTU_ATU_OA_SHAPE_1</vt:lpstr>
      <vt:lpstr>RTU_ATU_Outlet_Reference</vt:lpstr>
      <vt:lpstr>RTU_ATU_Reference</vt:lpstr>
      <vt:lpstr>RTU_ATU_Sys_Type_1</vt:lpstr>
      <vt:lpstr>RTU_ATU_Type_1</vt:lpstr>
      <vt:lpstr>RTU_ATUOutlet_1</vt:lpstr>
      <vt:lpstr>RTU_ATUOutlet_Area_1</vt:lpstr>
      <vt:lpstr>RTU_ATUOutlet_Box_1</vt:lpstr>
      <vt:lpstr>RTU_ATUOutlet_CFM_1</vt:lpstr>
      <vt:lpstr>RTU_ATUOutlet_Num_1</vt:lpstr>
      <vt:lpstr>RTU_ATUOutlet_Size_1</vt:lpstr>
      <vt:lpstr>RTU_ATUOutlet_Type_1</vt:lpstr>
      <vt:lpstr>RTU_BHP_1</vt:lpstr>
      <vt:lpstr>RTU_CFM_1</vt:lpstr>
      <vt:lpstr>RTU_CHW_SUM_1</vt:lpstr>
      <vt:lpstr>RTU_DP_Setpoint_1</vt:lpstr>
      <vt:lpstr>RTU_DUR_Inlets</vt:lpstr>
      <vt:lpstr>RTU_DUR_Outlets</vt:lpstr>
      <vt:lpstr>RTU_DUR_SUB_1</vt:lpstr>
      <vt:lpstr>RTU_DUR_SUB_2</vt:lpstr>
      <vt:lpstr>RTU_DUR_SUB_3</vt:lpstr>
      <vt:lpstr>RTU_DX_SUM_1</vt:lpstr>
      <vt:lpstr>RTU_EH_SUM_1</vt:lpstr>
      <vt:lpstr>RTU_ESP_1</vt:lpstr>
      <vt:lpstr>RTU_Fan_1</vt:lpstr>
      <vt:lpstr>RTU_Fan_2</vt:lpstr>
      <vt:lpstr>RTU_First</vt:lpstr>
      <vt:lpstr>RTU_GAS_SUM_1</vt:lpstr>
      <vt:lpstr>RTU_HHW_SUM_1</vt:lpstr>
      <vt:lpstr>RTU_HP_SUM_1</vt:lpstr>
      <vt:lpstr>RTU_Inlet_Box_1</vt:lpstr>
      <vt:lpstr>RTU_Inlet_No_1</vt:lpstr>
      <vt:lpstr>RTU_Inlet_Reference</vt:lpstr>
      <vt:lpstr>RTU_InletSum_1</vt:lpstr>
      <vt:lpstr>RTU_InletSum_CFM</vt:lpstr>
      <vt:lpstr>RTU_Key_1</vt:lpstr>
      <vt:lpstr>RTU_Last</vt:lpstr>
      <vt:lpstr>RTU_Location_1</vt:lpstr>
      <vt:lpstr>RTU_MFG_1</vt:lpstr>
      <vt:lpstr>RTU_Model_1</vt:lpstr>
      <vt:lpstr>RTU_Num_ATU_1</vt:lpstr>
      <vt:lpstr>RTU_Num_Inlets_1</vt:lpstr>
      <vt:lpstr>RTU_Num_Outlets_1</vt:lpstr>
      <vt:lpstr>RTU_Outlet_1</vt:lpstr>
      <vt:lpstr>RTU_Outlet_Area_1</vt:lpstr>
      <vt:lpstr>RTU_Outlet_No_1</vt:lpstr>
      <vt:lpstr>RTU_Outlet_Reference</vt:lpstr>
      <vt:lpstr>RTU_OutletSum_1</vt:lpstr>
      <vt:lpstr>RTU_OutletSum_CFM</vt:lpstr>
      <vt:lpstr>RTU_Outside_1</vt:lpstr>
      <vt:lpstr>RTU_Outside_CFM_1</vt:lpstr>
      <vt:lpstr>RTU_Reference</vt:lpstr>
      <vt:lpstr>RTU_Return_1</vt:lpstr>
      <vt:lpstr>RTU_Return_Trav_1</vt:lpstr>
      <vt:lpstr>RTU_Rows</vt:lpstr>
      <vt:lpstr>RTU_RPM_1</vt:lpstr>
      <vt:lpstr>RTU_Supply_1</vt:lpstr>
      <vt:lpstr>RTU_System_1</vt:lpstr>
      <vt:lpstr>RTU_TSP_1</vt:lpstr>
      <vt:lpstr>RTU_Type_1</vt:lpstr>
      <vt:lpstr>RTU_Unit_Number</vt:lpstr>
      <vt:lpstr>RTUInletSum_Box_1</vt:lpstr>
      <vt:lpstr>RTUOutletSum_Box_1</vt:lpstr>
      <vt:lpstr>Sealing_PE</vt:lpstr>
      <vt:lpstr>Sealing_PE_Email</vt:lpstr>
      <vt:lpstr>Single_Cell_Range</vt:lpstr>
      <vt:lpstr>System_1</vt:lpstr>
      <vt:lpstr>System_Key_2</vt:lpstr>
      <vt:lpstr>UH_1</vt:lpstr>
      <vt:lpstr>UH_Amps_1</vt:lpstr>
      <vt:lpstr>UH_Area_1</vt:lpstr>
      <vt:lpstr>UH_CFM_1</vt:lpstr>
      <vt:lpstr>UH_DUR_SUB_1</vt:lpstr>
      <vt:lpstr>UH_EAT_1</vt:lpstr>
      <vt:lpstr>UH_Key_1</vt:lpstr>
      <vt:lpstr>UH_KW_1</vt:lpstr>
      <vt:lpstr>UH_LAT_1</vt:lpstr>
      <vt:lpstr>UH_Location_1</vt:lpstr>
      <vt:lpstr>UH_MFG_1</vt:lpstr>
      <vt:lpstr>UH_Model_1</vt:lpstr>
      <vt:lpstr>UH_Reference</vt:lpstr>
      <vt:lpstr>UH_Rows</vt:lpstr>
      <vt:lpstr>UH_Stages_1</vt:lpstr>
      <vt:lpstr>UH_Type_1</vt:lpstr>
      <vt:lpstr>UH_Volts_1</vt:lpstr>
      <vt:lpstr>VAVReport_Box_1</vt:lpstr>
    </vt:vector>
  </TitlesOfParts>
  <Company>Property of Campos Engineering,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Report Builder</dc:title>
  <dc:creator>Joseph Campos</dc:creator>
  <cp:lastModifiedBy>Dirk Thieme</cp:lastModifiedBy>
  <cp:lastPrinted>2022-06-01T19:06:01Z</cp:lastPrinted>
  <dcterms:created xsi:type="dcterms:W3CDTF">2015-11-17T19:16:02Z</dcterms:created>
  <dcterms:modified xsi:type="dcterms:W3CDTF">2022-07-14T17:07:54Z</dcterms:modified>
</cp:coreProperties>
</file>