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Tornio Ceramica\"/>
    </mc:Choice>
  </mc:AlternateContent>
  <xr:revisionPtr revIDLastSave="0" documentId="13_ncr:1_{CE33D633-DF32-4422-9C68-CF0577675873}" xr6:coauthVersionLast="47" xr6:coauthVersionMax="47" xr10:uidLastSave="{00000000-0000-0000-0000-000000000000}"/>
  <bookViews>
    <workbookView minimized="1" xWindow="13824" yWindow="3384" windowWidth="11520" windowHeight="8976" xr2:uid="{15F8B434-D6FB-40AE-91E4-197B5BC9F02B}"/>
  </bookViews>
  <sheets>
    <sheet name="Foglio1" sheetId="1" r:id="rId1"/>
  </sheets>
  <definedNames>
    <definedName name="beta_2">Foglio1!$B$6</definedName>
    <definedName name="Diam_1">Foglio1!$B$1</definedName>
    <definedName name="Diam_2">Foglio1!$B$4</definedName>
    <definedName name="I">Foglio1!$B$5</definedName>
    <definedName name="Lp">Foglio1!#REF!</definedName>
    <definedName name="Lp_calc">Foglio1!$B$7</definedName>
    <definedName name="pitch">Foglio1!$G$1</definedName>
    <definedName name="rid">Foglio1!$B$8</definedName>
    <definedName name="V_in">Foglio1!$B$9</definedName>
    <definedName name="V_out">Foglio1!$B$10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  <c r="B3" i="1"/>
  <c r="D9" i="1" l="1"/>
  <c r="B11" i="1"/>
  <c r="B13" i="1" s="1"/>
  <c r="C13" i="1" l="1"/>
  <c r="D13" i="1" l="1"/>
  <c r="E13" i="1" s="1"/>
  <c r="B8" i="1"/>
  <c r="B12" i="1" s="1"/>
  <c r="C12" i="1" s="1"/>
  <c r="E2" i="1"/>
  <c r="E7" i="1"/>
  <c r="B6" i="1"/>
  <c r="D6" i="1" s="1"/>
  <c r="B7" i="1" l="1"/>
  <c r="D12" i="1"/>
  <c r="D10" i="1" l="1"/>
  <c r="F10" i="1" s="1"/>
  <c r="E12" i="1"/>
</calcChain>
</file>

<file path=xl/sharedStrings.xml><?xml version="1.0" encoding="utf-8"?>
<sst xmlns="http://schemas.openxmlformats.org/spreadsheetml/2006/main" count="28" uniqueCount="24">
  <si>
    <t>diametro 2</t>
  </si>
  <si>
    <t>interasse</t>
  </si>
  <si>
    <t>beta/2</t>
  </si>
  <si>
    <t>lunghezza</t>
  </si>
  <si>
    <t>mm</t>
  </si>
  <si>
    <t>rad</t>
  </si>
  <si>
    <t>°</t>
  </si>
  <si>
    <t>riduzione</t>
  </si>
  <si>
    <t>vel in</t>
  </si>
  <si>
    <t>vel out</t>
  </si>
  <si>
    <t>qnt</t>
  </si>
  <si>
    <t>riduzione tot</t>
  </si>
  <si>
    <t>3 riduzioni</t>
  </si>
  <si>
    <t>riduzioni</t>
  </si>
  <si>
    <t>ingombro</t>
  </si>
  <si>
    <t>coppia in</t>
  </si>
  <si>
    <t>coppia out</t>
  </si>
  <si>
    <t>forza min</t>
  </si>
  <si>
    <t>denti</t>
  </si>
  <si>
    <t>diametro 2 teorico</t>
  </si>
  <si>
    <t>paaso</t>
  </si>
  <si>
    <t>distanza min</t>
  </si>
  <si>
    <t>denti 1</t>
  </si>
  <si>
    <t>denti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</si>
</sst>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85D4-217C-4241-A7E8-CB75DE9CE845}">
  <dimension ref="A1:H30"/>
  <sheetViews>
    <sheetView tabSelected="1" workbookViewId="0">
      <selection activeCell="B7" sqref="B7"/>
    </sheetView>
  </sheetViews>
  <sheetFormatPr defaultRowHeight="21" x14ac:dyDescent="0.4"/>
  <cols>
    <col min="1" max="1" width="10.7109375" style="1" bestFit="1" customWidth="1"/>
    <col min="2" max="2" width="12.28515625" style="1" bestFit="1" customWidth="1"/>
    <col min="3" max="3" width="9.140625" style="3"/>
    <col min="4" max="4" width="15.28515625" style="1" bestFit="1" customWidth="1"/>
    <col min="5" max="5" width="8.140625" style="1" bestFit="1" customWidth="1"/>
    <col min="6" max="6" width="10.7109375" style="1" bestFit="1" customWidth="1"/>
    <col min="7" max="16384" width="9.140625" style="1"/>
  </cols>
  <sheetData>
    <row r="1" spans="1:8" x14ac:dyDescent="0.4">
      <c r="B1" s="1">
        <f>B2*pitch/PI()</f>
        <v>19.098593171027442</v>
      </c>
      <c r="C1" s="3" t="s">
        <v>18</v>
      </c>
      <c r="F1" s="1" t="s">
        <v>20</v>
      </c>
      <c r="G1" s="1">
        <v>5</v>
      </c>
      <c r="H1" s="3" t="s">
        <v>4</v>
      </c>
    </row>
    <row r="2" spans="1:8" x14ac:dyDescent="0.4">
      <c r="A2" s="1" t="s">
        <v>22</v>
      </c>
      <c r="B2" s="2">
        <v>12</v>
      </c>
      <c r="C2" s="1"/>
      <c r="D2" s="1" t="s">
        <v>19</v>
      </c>
      <c r="E2" s="4">
        <f>Diam_1*B13</f>
        <v>104.60730296385852</v>
      </c>
      <c r="F2" s="1" t="s">
        <v>21</v>
      </c>
      <c r="G2" s="1">
        <v>57</v>
      </c>
      <c r="H2" s="3" t="s">
        <v>4</v>
      </c>
    </row>
    <row r="3" spans="1:8" x14ac:dyDescent="0.4">
      <c r="A3" s="1" t="s">
        <v>0</v>
      </c>
      <c r="B3" s="1">
        <f>Diam_2*pitch/PI()</f>
        <v>95.4929658551372</v>
      </c>
      <c r="C3" s="3" t="s">
        <v>18</v>
      </c>
    </row>
    <row r="4" spans="1:8" x14ac:dyDescent="0.4">
      <c r="A4" s="1" t="s">
        <v>23</v>
      </c>
      <c r="B4" s="2">
        <v>60</v>
      </c>
      <c r="C4" s="1"/>
    </row>
    <row r="5" spans="1:8" x14ac:dyDescent="0.4">
      <c r="A5" s="1" t="s">
        <v>1</v>
      </c>
      <c r="B5" s="2">
        <v>88</v>
      </c>
      <c r="C5" s="3" t="s">
        <v>4</v>
      </c>
    </row>
    <row r="6" spans="1:8" x14ac:dyDescent="0.4">
      <c r="A6" s="1" t="s">
        <v>2</v>
      </c>
      <c r="B6" s="2">
        <f>ACOS((Diam_2-Diam_1)/2/I)</f>
        <v>1.3362576092193552</v>
      </c>
      <c r="C6" s="3" t="s">
        <v>5</v>
      </c>
      <c r="D6" s="2">
        <f>beta_2/PI()*180</f>
        <v>76.561921350510687</v>
      </c>
      <c r="E6" s="3" t="s">
        <v>6</v>
      </c>
    </row>
    <row r="7" spans="1:8" x14ac:dyDescent="0.4">
      <c r="A7" s="1" t="s">
        <v>3</v>
      </c>
      <c r="B7" s="2">
        <f>2*I*SIN(beta_2)+PI()/2*(Diam_1+Diam_2)+(PI()/2-beta_2)*(Diam_2-Diam_1)</f>
        <v>305.02215249849451</v>
      </c>
      <c r="C7" s="3" t="s">
        <v>4</v>
      </c>
      <c r="D7" s="1" t="s">
        <v>14</v>
      </c>
      <c r="E7" s="1">
        <f>I+Diam_2/2+Diam_1/2</f>
        <v>127.54929658551372</v>
      </c>
    </row>
    <row r="8" spans="1:8" x14ac:dyDescent="0.4">
      <c r="A8" s="1" t="s">
        <v>7</v>
      </c>
      <c r="B8" s="2">
        <f>Diam_2/Diam_1</f>
        <v>3.1415926535897931</v>
      </c>
    </row>
    <row r="9" spans="1:8" x14ac:dyDescent="0.4">
      <c r="A9" s="1" t="s">
        <v>8</v>
      </c>
      <c r="B9" s="2">
        <v>9000</v>
      </c>
      <c r="C9" s="3" t="s">
        <v>15</v>
      </c>
      <c r="D9" s="2">
        <f>300/(V_in/60*2*PI())</f>
        <v>0.31830988618379069</v>
      </c>
    </row>
    <row r="10" spans="1:8" x14ac:dyDescent="0.4">
      <c r="A10" s="1" t="s">
        <v>9</v>
      </c>
      <c r="B10" s="2">
        <v>300</v>
      </c>
      <c r="C10" s="3" t="s">
        <v>16</v>
      </c>
      <c r="D10" s="2">
        <f>D9*D12*POWER(0.7,C12)</f>
        <v>1.5393804002589984</v>
      </c>
      <c r="E10" s="1" t="s">
        <v>17</v>
      </c>
      <c r="F10" s="2">
        <f>D10/0.3</f>
        <v>5.1312680008633285</v>
      </c>
    </row>
    <row r="11" spans="1:8" x14ac:dyDescent="0.4">
      <c r="A11" s="1" t="s">
        <v>11</v>
      </c>
      <c r="B11" s="2">
        <f>V_in/V_out</f>
        <v>30</v>
      </c>
    </row>
    <row r="12" spans="1:8" x14ac:dyDescent="0.4">
      <c r="A12" s="1" t="s">
        <v>10</v>
      </c>
      <c r="B12" s="2">
        <f>LOG(B11)/LOG(rid)</f>
        <v>2.9711789861574509</v>
      </c>
      <c r="C12" s="1">
        <f>_xlfn.FLOOR.MATH(B12)</f>
        <v>2</v>
      </c>
      <c r="D12" s="1">
        <f>POWER(rid,C12)</f>
        <v>9.869604401089358</v>
      </c>
      <c r="E12" s="1">
        <f>V_in/D12</f>
        <v>911.89065278103999</v>
      </c>
    </row>
    <row r="13" spans="1:8" x14ac:dyDescent="0.4">
      <c r="A13" s="1" t="s">
        <v>12</v>
      </c>
      <c r="B13" s="2">
        <f>POWER(B11,1/B14)</f>
        <v>5.4772255750516612</v>
      </c>
      <c r="C13" s="1">
        <f>_xlfn.FLOOR.MATH(B13)</f>
        <v>5</v>
      </c>
      <c r="D13" s="1">
        <f>POWER(C13,B14)</f>
        <v>25</v>
      </c>
      <c r="E13" s="1">
        <f>V_in/D13</f>
        <v>360</v>
      </c>
    </row>
    <row r="14" spans="1:8" x14ac:dyDescent="0.4">
      <c r="A14" s="1" t="s">
        <v>13</v>
      </c>
      <c r="B14" s="2">
        <v>2</v>
      </c>
    </row>
    <row r="16" spans="1:8" x14ac:dyDescent="0.4">
      <c r="A16" s="5"/>
      <c r="B16" s="5"/>
      <c r="C16" s="5"/>
      <c r="D16" s="5"/>
      <c r="E16" s="5"/>
      <c r="F16" s="5"/>
      <c r="G16" s="5"/>
      <c r="H16" s="5"/>
    </row>
    <row r="17" spans="2:8" x14ac:dyDescent="0.4">
      <c r="B17" s="2"/>
      <c r="H17" s="3"/>
    </row>
    <row r="18" spans="2:8" x14ac:dyDescent="0.4">
      <c r="C18" s="1"/>
      <c r="E18" s="4"/>
      <c r="H18" s="3"/>
    </row>
    <row r="19" spans="2:8" x14ac:dyDescent="0.4">
      <c r="B19" s="2"/>
    </row>
    <row r="20" spans="2:8" x14ac:dyDescent="0.4">
      <c r="C20" s="1"/>
    </row>
    <row r="21" spans="2:8" x14ac:dyDescent="0.4">
      <c r="B21" s="2"/>
    </row>
    <row r="22" spans="2:8" x14ac:dyDescent="0.4">
      <c r="B22" s="2"/>
      <c r="D22" s="2"/>
      <c r="E22" s="3"/>
    </row>
    <row r="23" spans="2:8" x14ac:dyDescent="0.4">
      <c r="B23" s="2"/>
    </row>
    <row r="24" spans="2:8" x14ac:dyDescent="0.4">
      <c r="B24" s="2"/>
    </row>
    <row r="25" spans="2:8" x14ac:dyDescent="0.4">
      <c r="B25" s="2"/>
      <c r="D25" s="2"/>
    </row>
    <row r="26" spans="2:8" x14ac:dyDescent="0.4">
      <c r="B26" s="2"/>
      <c r="D26" s="2"/>
      <c r="F26" s="2"/>
    </row>
    <row r="27" spans="2:8" x14ac:dyDescent="0.4">
      <c r="B27" s="2"/>
    </row>
    <row r="28" spans="2:8" x14ac:dyDescent="0.4">
      <c r="B28" s="2"/>
      <c r="C28" s="1"/>
    </row>
    <row r="29" spans="2:8" x14ac:dyDescent="0.4">
      <c r="B29" s="2"/>
      <c r="C29" s="1"/>
    </row>
    <row r="30" spans="2:8" x14ac:dyDescent="0.4">
      <c r="B30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504575F2739F4B906AF82BAA04E90A" ma:contentTypeVersion="13" ma:contentTypeDescription="Creare un nuovo documento." ma:contentTypeScope="" ma:versionID="e00767883c132ca2c04785498921c075">
  <xsd:schema xmlns:xsd="http://www.w3.org/2001/XMLSchema" xmlns:xs="http://www.w3.org/2001/XMLSchema" xmlns:p="http://schemas.microsoft.com/office/2006/metadata/properties" xmlns:ns3="4923c2b6-e306-41d9-8334-c74b13507242" xmlns:ns4="6128eafd-b349-47ed-997d-e332710977cb" targetNamespace="http://schemas.microsoft.com/office/2006/metadata/properties" ma:root="true" ma:fieldsID="024dac7a1c5753b1a1b13e0061bd74c7" ns3:_="" ns4:_="">
    <xsd:import namespace="4923c2b6-e306-41d9-8334-c74b13507242"/>
    <xsd:import namespace="6128eafd-b349-47ed-997d-e332710977c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23c2b6-e306-41d9-8334-c74b1350724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8eafd-b349-47ed-997d-e332710977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06D2CD-4F05-4B10-ABA4-D675F71429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23c2b6-e306-41d9-8334-c74b13507242"/>
    <ds:schemaRef ds:uri="6128eafd-b349-47ed-997d-e332710977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335225-1915-444C-BEA4-A11F71B92D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F06009-A5B8-47D0-A38C-4B84343BBF4B}">
  <ds:schemaRefs>
    <ds:schemaRef ds:uri="http://schemas.microsoft.com/office/2006/documentManagement/types"/>
    <ds:schemaRef ds:uri="6128eafd-b349-47ed-997d-e332710977cb"/>
    <ds:schemaRef ds:uri="http://purl.org/dc/elements/1.1/"/>
    <ds:schemaRef ds:uri="http://purl.org/dc/dcmitype/"/>
    <ds:schemaRef ds:uri="4923c2b6-e306-41d9-8334-c74b13507242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9</vt:i4>
      </vt:variant>
    </vt:vector>
  </HeadingPairs>
  <TitlesOfParts>
    <vt:vector size="10" baseType="lpstr">
      <vt:lpstr>Foglio1</vt:lpstr>
      <vt:lpstr>beta_2</vt:lpstr>
      <vt:lpstr>Diam_1</vt:lpstr>
      <vt:lpstr>Diam_2</vt:lpstr>
      <vt:lpstr>I</vt:lpstr>
      <vt:lpstr>Lp_calc</vt:lpstr>
      <vt:lpstr>pitch</vt:lpstr>
      <vt:lpstr>rid</vt:lpstr>
      <vt:lpstr>V_in</vt:lpstr>
      <vt:lpstr>V_out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Campregher</dc:creator>
  <cp:lastModifiedBy>Francesco Campregher</cp:lastModifiedBy>
  <dcterms:created xsi:type="dcterms:W3CDTF">2021-12-24T09:31:01Z</dcterms:created>
  <dcterms:modified xsi:type="dcterms:W3CDTF">2022-01-05T22:52:05Z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0x0101002B504575F2739F4B906AF82BAA04E90A</vt:lpwstr>
  </property>
</Properties>
</file>