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5" windowWidth="19035" windowHeight="11505"/>
  </bookViews>
  <sheets>
    <sheet name="Sheet1" sheetId="1" r:id="rId1"/>
    <sheet name="Sheet2" sheetId="2" r:id="rId2"/>
    <sheet name="Sheet3" sheetId="3" r:id="rId3"/>
  </sheets>
  <definedNames>
    <definedName name="adistance">Sheet1!$B$12</definedName>
    <definedName name="dtheta">Sheet1!$B$9</definedName>
    <definedName name="mu_source">Sheet1!$B$13</definedName>
    <definedName name="mu_target">Sheet1!$B$14</definedName>
    <definedName name="radius">Sheet1!$B$3</definedName>
    <definedName name="sdepth">Sheet1!$B$4</definedName>
    <definedName name="speed">Sheet1!$B$8</definedName>
    <definedName name="sradius">Sheet1!$B$5</definedName>
    <definedName name="tdepth">Sheet1!$B$6</definedName>
    <definedName name="tradius">Sheet1!$B$7</definedName>
  </definedNames>
  <calcPr calcId="125725"/>
</workbook>
</file>

<file path=xl/calcChain.xml><?xml version="1.0" encoding="utf-8"?>
<calcChain xmlns="http://schemas.openxmlformats.org/spreadsheetml/2006/main">
  <c r="B7" i="1"/>
  <c r="B5"/>
  <c r="B9"/>
  <c r="B18" s="1"/>
  <c r="B19" l="1"/>
  <c r="D18"/>
  <c r="B27"/>
  <c r="D27" s="1"/>
  <c r="B36"/>
  <c r="B20"/>
  <c r="B22" s="1"/>
  <c r="B38"/>
  <c r="B29"/>
  <c r="B21"/>
  <c r="B23" s="1"/>
  <c r="D19"/>
  <c r="B37"/>
  <c r="D36"/>
  <c r="B40"/>
  <c r="B31"/>
  <c r="B12"/>
  <c r="B28" l="1"/>
  <c r="B24"/>
  <c r="D37"/>
  <c r="B39"/>
  <c r="B13"/>
  <c r="B15"/>
  <c r="B14"/>
  <c r="D28" l="1"/>
  <c r="B30"/>
  <c r="B41"/>
  <c r="B42"/>
  <c r="B32" l="1"/>
  <c r="B33"/>
</calcChain>
</file>

<file path=xl/sharedStrings.xml><?xml version="1.0" encoding="utf-8"?>
<sst xmlns="http://schemas.openxmlformats.org/spreadsheetml/2006/main" count="75" uniqueCount="26">
  <si>
    <t>meters</t>
  </si>
  <si>
    <t>m/s</t>
  </si>
  <si>
    <t>sdepth</t>
  </si>
  <si>
    <t>speed</t>
  </si>
  <si>
    <t>radius</t>
  </si>
  <si>
    <t>dtheta</t>
  </si>
  <si>
    <t>radians</t>
  </si>
  <si>
    <t>secs</t>
  </si>
  <si>
    <t>degrees</t>
  </si>
  <si>
    <t>Direct path</t>
  </si>
  <si>
    <t>sradius</t>
  </si>
  <si>
    <t>tdepth</t>
  </si>
  <si>
    <t>tradius</t>
  </si>
  <si>
    <t>adistance</t>
  </si>
  <si>
    <t>mu_source</t>
  </si>
  <si>
    <t>mu_target</t>
  </si>
  <si>
    <t>t_direct</t>
  </si>
  <si>
    <t>Surface path #1</t>
  </si>
  <si>
    <t>dtheta1</t>
  </si>
  <si>
    <t>bdistance1</t>
  </si>
  <si>
    <t>bdistance2</t>
  </si>
  <si>
    <t>t_surface</t>
  </si>
  <si>
    <t>dtheta2</t>
  </si>
  <si>
    <t>Surface path #2</t>
  </si>
  <si>
    <t>Surface path #3</t>
  </si>
  <si>
    <t>This spreadsheet computes the analytic solutions for eigenrays reflecting from a concave ocean surface.  These values are then copied into the eigenray_concave test in the eigenray_test.cc file.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</si>
</sst>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42"/>
  <sheetViews>
    <sheetView tabSelected="1" workbookViewId="0">
      <selection activeCell="A2" sqref="A2"/>
    </sheetView>
  </sheetViews>
  <sheetFormatPr defaultRowHeight="15"/>
  <cols>
    <col min="1" max="1" width="16.28515625" bestFit="1" customWidth="1"/>
    <col min="2" max="2" width="18.28515625" customWidth="1"/>
  </cols>
  <sheetData>
    <row r="1" spans="1:5" ht="43.5" customHeight="1">
      <c r="A1" s="4" t="s">
        <v>25</v>
      </c>
      <c r="B1" s="4"/>
      <c r="C1" s="4"/>
      <c r="D1" s="4"/>
      <c r="E1" s="4"/>
    </row>
    <row r="3" spans="1:5">
      <c r="A3" t="s">
        <v>4</v>
      </c>
      <c r="B3">
        <v>6378101.0302010104</v>
      </c>
      <c r="C3" t="s">
        <v>0</v>
      </c>
    </row>
    <row r="4" spans="1:5">
      <c r="A4" t="s">
        <v>2</v>
      </c>
      <c r="B4">
        <v>200</v>
      </c>
      <c r="C4" t="s">
        <v>0</v>
      </c>
    </row>
    <row r="5" spans="1:5">
      <c r="A5" t="s">
        <v>10</v>
      </c>
      <c r="B5">
        <f>radius-sdepth</f>
        <v>6377901.0302010104</v>
      </c>
      <c r="C5" t="s">
        <v>0</v>
      </c>
    </row>
    <row r="6" spans="1:5">
      <c r="A6" t="s">
        <v>11</v>
      </c>
      <c r="B6">
        <v>150</v>
      </c>
      <c r="C6" t="s">
        <v>0</v>
      </c>
    </row>
    <row r="7" spans="1:5">
      <c r="A7" t="s">
        <v>12</v>
      </c>
      <c r="B7">
        <f>radius-tdepth</f>
        <v>6377951.0302010104</v>
      </c>
      <c r="C7" t="s">
        <v>0</v>
      </c>
    </row>
    <row r="8" spans="1:5">
      <c r="A8" t="s">
        <v>3</v>
      </c>
      <c r="B8">
        <v>1500</v>
      </c>
      <c r="C8" t="s">
        <v>1</v>
      </c>
    </row>
    <row r="9" spans="1:5">
      <c r="A9" t="s">
        <v>5</v>
      </c>
      <c r="B9">
        <f>RADIANS(1.2)</f>
        <v>2.0943951023931952E-2</v>
      </c>
      <c r="C9" t="s">
        <v>6</v>
      </c>
    </row>
    <row r="11" spans="1:5" s="1" customFormat="1">
      <c r="A11" s="1" t="s">
        <v>9</v>
      </c>
    </row>
    <row r="12" spans="1:5">
      <c r="A12" t="s">
        <v>13</v>
      </c>
      <c r="B12">
        <f>SQRT( sradius*sradius + tradius*tradius-2*sradius*tradius*COS(dtheta) )</f>
        <v>133576.53835225658</v>
      </c>
      <c r="C12" t="s">
        <v>0</v>
      </c>
    </row>
    <row r="13" spans="1:5">
      <c r="A13" t="s">
        <v>14</v>
      </c>
      <c r="B13" s="3">
        <f>DEGREES(-ASIN((adistance*adistance+sradius*sradius-tradius*tradius)/(2*adistance*sradius)))</f>
        <v>-0.57855437788951991</v>
      </c>
      <c r="C13" t="s">
        <v>8</v>
      </c>
    </row>
    <row r="14" spans="1:5">
      <c r="A14" t="s">
        <v>15</v>
      </c>
      <c r="B14" s="3">
        <f>DEGREES(ASIN((adistance*adistance-sradius*sradius+tradius*tradius)/(2*adistance*tradius)))</f>
        <v>0.62144562211095278</v>
      </c>
      <c r="C14" t="s">
        <v>8</v>
      </c>
    </row>
    <row r="15" spans="1:5">
      <c r="A15" t="s">
        <v>16</v>
      </c>
      <c r="B15">
        <f>adistance/speed</f>
        <v>89.051025568171056</v>
      </c>
      <c r="C15" t="s">
        <v>7</v>
      </c>
    </row>
    <row r="17" spans="1:5" s="1" customFormat="1">
      <c r="A17" s="1" t="s">
        <v>17</v>
      </c>
    </row>
    <row r="18" spans="1:5" s="2" customFormat="1">
      <c r="A18" s="2" t="s">
        <v>18</v>
      </c>
      <c r="B18" s="2">
        <f>0.190047203712437*dtheta</f>
        <v>3.9803393267884993E-3</v>
      </c>
      <c r="C18" s="2" t="s">
        <v>6</v>
      </c>
      <c r="D18" s="2">
        <f>DEGREES(B18)</f>
        <v>0.22805664445492438</v>
      </c>
      <c r="E18" t="s">
        <v>8</v>
      </c>
    </row>
    <row r="19" spans="1:5" s="2" customFormat="1">
      <c r="A19" t="s">
        <v>22</v>
      </c>
      <c r="B19" s="2">
        <f>dtheta-B18</f>
        <v>1.6963611697143454E-2</v>
      </c>
      <c r="C19" s="2" t="s">
        <v>6</v>
      </c>
      <c r="D19" s="2">
        <f>DEGREES(B19)</f>
        <v>0.9719433555450756</v>
      </c>
      <c r="E19" t="s">
        <v>8</v>
      </c>
    </row>
    <row r="20" spans="1:5">
      <c r="A20" t="s">
        <v>19</v>
      </c>
      <c r="B20">
        <f>SQRT( radius*radius + sradius*sradius -2*radius*sradius*COS(B18) )</f>
        <v>25387.37937040519</v>
      </c>
      <c r="C20" t="s">
        <v>0</v>
      </c>
    </row>
    <row r="21" spans="1:5">
      <c r="A21" t="s">
        <v>20</v>
      </c>
      <c r="B21">
        <f>SQRT( radius*radius + tradius*tradius -2*radius*tradius*COS(B19) )</f>
        <v>108193.16367959669</v>
      </c>
      <c r="C21" t="s">
        <v>0</v>
      </c>
    </row>
    <row r="22" spans="1:5">
      <c r="A22" t="s">
        <v>14</v>
      </c>
      <c r="B22" s="3">
        <f>DEGREES(-ASIN((B20*B20+sradius*sradius-radius*radius)/(2*B20*sradius)))</f>
        <v>0.33734759860861385</v>
      </c>
      <c r="C22" t="s">
        <v>8</v>
      </c>
    </row>
    <row r="23" spans="1:5">
      <c r="A23" t="s">
        <v>15</v>
      </c>
      <c r="B23" s="3">
        <f>DEGREES(ASIN((B21*B21+tradius*tradius-radius*radius)/(2*B21*tradius)))</f>
        <v>0.40653911248222835</v>
      </c>
      <c r="C23" t="s">
        <v>8</v>
      </c>
    </row>
    <row r="24" spans="1:5">
      <c r="A24" t="s">
        <v>21</v>
      </c>
      <c r="B24">
        <f>(B20+B21)/speed</f>
        <v>89.05369536666791</v>
      </c>
      <c r="C24" t="s">
        <v>7</v>
      </c>
    </row>
    <row r="26" spans="1:5">
      <c r="A26" s="1" t="s">
        <v>23</v>
      </c>
      <c r="B26" s="1"/>
      <c r="C26" s="1"/>
    </row>
    <row r="27" spans="1:5">
      <c r="A27" s="2" t="s">
        <v>18</v>
      </c>
      <c r="B27" s="2">
        <f>0.425088688451783*dtheta</f>
        <v>8.9030366717616112E-3</v>
      </c>
      <c r="C27" s="2" t="s">
        <v>6</v>
      </c>
      <c r="D27" s="2">
        <f>DEGREES(B27)</f>
        <v>0.51010642614213952</v>
      </c>
      <c r="E27" t="s">
        <v>8</v>
      </c>
    </row>
    <row r="28" spans="1:5">
      <c r="A28" t="s">
        <v>22</v>
      </c>
      <c r="B28" s="2">
        <f>dtheta-B27</f>
        <v>1.2040914352170341E-2</v>
      </c>
      <c r="C28" s="2" t="s">
        <v>6</v>
      </c>
      <c r="D28" s="2">
        <f>DEGREES(B28)</f>
        <v>0.68989357385786032</v>
      </c>
      <c r="E28" t="s">
        <v>8</v>
      </c>
    </row>
    <row r="29" spans="1:5">
      <c r="A29" t="s">
        <v>19</v>
      </c>
      <c r="B29">
        <f>SQRT( radius*radius + sradius*sradius -2*radius*sradius*COS(B27) )</f>
        <v>56783.741734815696</v>
      </c>
      <c r="C29" t="s">
        <v>0</v>
      </c>
    </row>
    <row r="30" spans="1:5">
      <c r="A30" t="s">
        <v>20</v>
      </c>
      <c r="B30">
        <f>SQRT( radius*radius + tradius*tradius -2*radius*tradius*COS(B28) )</f>
        <v>76796.947720413184</v>
      </c>
      <c r="C30" t="s">
        <v>0</v>
      </c>
    </row>
    <row r="31" spans="1:5">
      <c r="A31" t="s">
        <v>14</v>
      </c>
      <c r="B31" s="3">
        <f>DEGREES(-ASIN((B29*B29+sradius*sradius-radius*radius)/(2*B29*sradius)))</f>
        <v>-5.3251329162656916E-2</v>
      </c>
      <c r="C31" t="s">
        <v>8</v>
      </c>
    </row>
    <row r="32" spans="1:5">
      <c r="A32" t="s">
        <v>15</v>
      </c>
      <c r="B32" s="3">
        <f>DEGREES(ASIN((B30*B30+tradius*tradius-radius*radius)/(2*B30*tradius)))</f>
        <v>0.23303847687892673</v>
      </c>
      <c r="C32" t="s">
        <v>8</v>
      </c>
    </row>
    <row r="33" spans="1:5">
      <c r="A33" t="s">
        <v>21</v>
      </c>
      <c r="B33">
        <f>(B29+B30)/speed</f>
        <v>89.053792970152585</v>
      </c>
      <c r="C33" t="s">
        <v>7</v>
      </c>
    </row>
    <row r="35" spans="1:5">
      <c r="A35" s="1" t="s">
        <v>24</v>
      </c>
      <c r="B35" s="1"/>
      <c r="C35" s="1"/>
    </row>
    <row r="36" spans="1:5">
      <c r="A36" s="2" t="s">
        <v>18</v>
      </c>
      <c r="B36" s="2">
        <f>0.88486312787168*dtheta</f>
        <v>1.8532530013027702E-2</v>
      </c>
      <c r="C36" s="2" t="s">
        <v>6</v>
      </c>
      <c r="D36" s="2">
        <f>DEGREES(B36)</f>
        <v>1.0618357534460159</v>
      </c>
      <c r="E36" t="s">
        <v>8</v>
      </c>
    </row>
    <row r="37" spans="1:5">
      <c r="A37" t="s">
        <v>22</v>
      </c>
      <c r="B37" s="2">
        <f>dtheta-B36</f>
        <v>2.4114210109042501E-3</v>
      </c>
      <c r="C37" s="2" t="s">
        <v>6</v>
      </c>
      <c r="D37" s="2">
        <f>DEGREES(B37)</f>
        <v>0.13816424655398399</v>
      </c>
      <c r="E37" t="s">
        <v>8</v>
      </c>
    </row>
    <row r="38" spans="1:5">
      <c r="A38" t="s">
        <v>19</v>
      </c>
      <c r="B38">
        <f>SQRT( radius*radius + sradius*sradius -2*radius*sradius*COS(B36) )</f>
        <v>118198.97319304693</v>
      </c>
      <c r="C38" t="s">
        <v>0</v>
      </c>
    </row>
    <row r="39" spans="1:5">
      <c r="A39" t="s">
        <v>20</v>
      </c>
      <c r="B39">
        <f>SQRT( radius*radius + tradius*tradius -2*radius*tradius*COS(B37) )</f>
        <v>15380.833697129359</v>
      </c>
      <c r="C39" t="s">
        <v>0</v>
      </c>
    </row>
    <row r="40" spans="1:5">
      <c r="A40" t="s">
        <v>14</v>
      </c>
      <c r="B40" s="3">
        <f>DEGREES(-ASIN((B38*B38+sradius*sradius-radius*radius)/(2*B38*sradius)))</f>
        <v>-0.43397397694639578</v>
      </c>
      <c r="C40" t="s">
        <v>8</v>
      </c>
    </row>
    <row r="41" spans="1:5">
      <c r="A41" t="s">
        <v>15</v>
      </c>
      <c r="B41" s="3">
        <f>DEGREES(ASIN((B39*B39+tradius*tradius-radius*radius)/(2*B39*tradius)))</f>
        <v>-0.48969752993887949</v>
      </c>
      <c r="C41" t="s">
        <v>8</v>
      </c>
    </row>
    <row r="42" spans="1:5">
      <c r="A42" t="s">
        <v>21</v>
      </c>
      <c r="B42">
        <f>(B38+B39)/speed</f>
        <v>89.053204593450857</v>
      </c>
      <c r="C42" t="s">
        <v>7</v>
      </c>
    </row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10</vt:i4>
      </vt:variant>
    </vt:vector>
  </HeadingPairs>
  <TitlesOfParts>
    <vt:vector size="13" baseType="lpstr">
      <vt:lpstr>Sheet1</vt:lpstr>
      <vt:lpstr>Sheet2</vt:lpstr>
      <vt:lpstr>Sheet3</vt:lpstr>
      <vt:lpstr>adistance</vt:lpstr>
      <vt:lpstr>dtheta</vt:lpstr>
      <vt:lpstr>mu_source</vt:lpstr>
      <vt:lpstr>mu_target</vt:lpstr>
      <vt:lpstr>radius</vt:lpstr>
      <vt:lpstr>sdepth</vt:lpstr>
      <vt:lpstr>speed</vt:lpstr>
      <vt:lpstr>sradius</vt:lpstr>
      <vt:lpstr>tdepth</vt:lpstr>
      <vt:lpstr>tradius</vt:lpstr>
    </vt:vector>
  </TitlesOfParts>
  <Company>alion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sreilly</dc:creator>
  <cp:lastModifiedBy>sreilly</cp:lastModifiedBy>
  <dcterms:created xsi:type="dcterms:W3CDTF">2011-05-06T15:21:35Z</dcterms:created>
  <dcterms:modified xsi:type="dcterms:W3CDTF">2011-10-20T15:53:30Z</dcterms:modified>
</cp:coreProperties>
</file>