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Udacity\P7 - AB\"/>
    </mc:Choice>
  </mc:AlternateContent>
  <bookViews>
    <workbookView xWindow="0" yWindow="0" windowWidth="20490" windowHeight="7530"/>
  </bookViews>
  <sheets>
    <sheet name="Baseline" sheetId="1" r:id="rId1"/>
    <sheet name="Control" sheetId="2" r:id="rId2"/>
    <sheet name="Experiment" sheetId="3" r:id="rId3"/>
    <sheet name="Tes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H13" i="4"/>
  <c r="F13" i="4"/>
  <c r="F14" i="4" s="1"/>
  <c r="E13" i="4"/>
  <c r="E14" i="4" s="1"/>
  <c r="C36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C13" i="4"/>
  <c r="B13" i="4"/>
  <c r="B36" i="4" s="1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G9" i="4"/>
  <c r="G8" i="4"/>
  <c r="D9" i="4"/>
  <c r="C9" i="4"/>
  <c r="B9" i="4"/>
  <c r="C8" i="4"/>
  <c r="B8" i="4"/>
  <c r="D8" i="4"/>
  <c r="C6" i="4"/>
  <c r="C5" i="4"/>
  <c r="B6" i="4"/>
  <c r="B5" i="4"/>
  <c r="C4" i="4"/>
  <c r="B4" i="4"/>
  <c r="C3" i="4"/>
  <c r="C2" i="4"/>
  <c r="B3" i="4"/>
  <c r="B2" i="4"/>
  <c r="E2" i="4" s="1"/>
  <c r="G2" i="4" s="1"/>
  <c r="G7" i="1"/>
  <c r="G6" i="1"/>
  <c r="C2" i="1"/>
  <c r="D7" i="1" s="1"/>
  <c r="F7" i="1"/>
  <c r="F5" i="1"/>
  <c r="F6" i="1"/>
  <c r="C3" i="1"/>
  <c r="D6" i="1" s="1"/>
  <c r="D5" i="1"/>
  <c r="C4" i="1"/>
  <c r="C5" i="1"/>
  <c r="E6" i="4" l="1"/>
  <c r="B7" i="4"/>
  <c r="C7" i="4"/>
  <c r="F7" i="4" s="1"/>
  <c r="F9" i="4"/>
  <c r="D7" i="4"/>
  <c r="G7" i="4" s="1"/>
  <c r="F8" i="4"/>
  <c r="F6" i="4"/>
  <c r="G6" i="4"/>
  <c r="I6" i="4" s="1"/>
  <c r="F2" i="4"/>
  <c r="E5" i="4"/>
  <c r="G5" i="4" s="1"/>
  <c r="H5" i="4" s="1"/>
  <c r="E3" i="4"/>
  <c r="G3" i="4" s="1"/>
  <c r="I3" i="4" s="1"/>
  <c r="I2" i="4"/>
  <c r="H2" i="4"/>
  <c r="H6" i="4"/>
  <c r="H9" i="4" l="1"/>
  <c r="I9" i="4"/>
  <c r="I8" i="4"/>
  <c r="H8" i="4"/>
  <c r="H7" i="4"/>
  <c r="I7" i="4"/>
  <c r="H3" i="4"/>
  <c r="F3" i="4"/>
  <c r="I5" i="4"/>
  <c r="F5" i="4"/>
</calcChain>
</file>

<file path=xl/sharedStrings.xml><?xml version="1.0" encoding="utf-8"?>
<sst xmlns="http://schemas.openxmlformats.org/spreadsheetml/2006/main" count="137" uniqueCount="61">
  <si>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</si>
  <si>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</si>
  <si>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</si>
  <si>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</si>
  <si>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</si>
  <si>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</si>
  <si>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</si>
  <si>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</si>
  <si>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</si>
  <si>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</si>
  <si>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</si>
  <si>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</si>
  <si>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</si>
  <si>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</si>
  <si>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</si>
  <si>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</si>
  <si>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</si>
  <si>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</si>
  <si>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</si>
  <si>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</si>
  <si>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</si>
  <si>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</si>
  <si>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</si>
  <si>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</si>
  <si>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</si>
  <si>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</si>
  <si>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</si>
  <si>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</si>
  <si>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</si>
  <si>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</si>
  <si>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</si>
  <si>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</si>
  <si>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</si>
  <si>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</si>
  <si>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</si>
  <si>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</si>
  <si>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</si>
  <si>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</si>
  <si>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</si>
  <si>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</si>
  <si>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</si>
  <si>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</si>
  <si>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</si>
  <si>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</si>
  <si>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</si>
  <si>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</si>
  <si>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</si>
  <si>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</si>
  <si>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</si>
  <si>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</si>
  <si>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</si>
  <si>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sd</t>
  </si>
  <si>
    <t>N</t>
  </si>
  <si>
    <t>CI lower</t>
  </si>
  <si>
    <t>CI upper</t>
  </si>
  <si>
    <t>p</t>
  </si>
  <si>
    <t>CTP</t>
  </si>
  <si>
    <t>Pooled</t>
  </si>
  <si>
    <t>Gross conversion</t>
  </si>
  <si>
    <t>Net conversion</t>
  </si>
  <si>
    <t>Clicks'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</si>
</sst>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5" sqref="G5"/>
    </sheetView>
  </sheetViews>
  <sheetFormatPr defaultRowHeight="15" x14ac:dyDescent="0.25"/>
  <cols>
    <col min="1" max="1" width="44.28515625" bestFit="1" customWidth="1"/>
  </cols>
  <sheetData>
    <row r="1" spans="1:7" x14ac:dyDescent="0.25">
      <c r="A1" t="s">
        <v>0</v>
      </c>
      <c r="B1">
        <v>40000</v>
      </c>
      <c r="C1">
        <v>5000</v>
      </c>
    </row>
    <row r="2" spans="1:7" x14ac:dyDescent="0.25">
      <c r="A2" t="s">
        <v>1</v>
      </c>
      <c r="B2">
        <v>3200</v>
      </c>
      <c r="C2">
        <f>C1*B4</f>
        <v>400</v>
      </c>
    </row>
    <row r="3" spans="1:7" x14ac:dyDescent="0.25">
      <c r="A3" t="s">
        <v>2</v>
      </c>
      <c r="B3">
        <v>660</v>
      </c>
      <c r="C3">
        <f>C2*B5</f>
        <v>82.5</v>
      </c>
    </row>
    <row r="4" spans="1:7" x14ac:dyDescent="0.25">
      <c r="A4" t="s">
        <v>3</v>
      </c>
      <c r="B4">
        <v>0.08</v>
      </c>
      <c r="C4">
        <f>B2/B1</f>
        <v>0.08</v>
      </c>
      <c r="G4">
        <v>1</v>
      </c>
    </row>
    <row r="5" spans="1:7" x14ac:dyDescent="0.25">
      <c r="A5" t="s">
        <v>4</v>
      </c>
      <c r="B5">
        <v>0.20624999999999999</v>
      </c>
      <c r="C5">
        <f>B3/B2</f>
        <v>0.20624999999999999</v>
      </c>
      <c r="D5">
        <f>SQRT(B5*(1-B5)/C2)</f>
        <v>2.0230604137049392E-2</v>
      </c>
      <c r="E5">
        <v>51670</v>
      </c>
      <c r="F5">
        <f>E5/B4</f>
        <v>645875</v>
      </c>
    </row>
    <row r="6" spans="1:7" x14ac:dyDescent="0.25">
      <c r="A6" t="s">
        <v>5</v>
      </c>
      <c r="B6">
        <v>0.53</v>
      </c>
      <c r="D6">
        <f>SQRT(B6*(1-B6)/C3)</f>
        <v>5.4949012178509081E-2</v>
      </c>
      <c r="E6">
        <v>78230</v>
      </c>
      <c r="F6">
        <f>E6/B5/B4</f>
        <v>4741212.1212121211</v>
      </c>
      <c r="G6">
        <f>F6/(B1*G4)</f>
        <v>118.53030303030303</v>
      </c>
    </row>
    <row r="7" spans="1:7" x14ac:dyDescent="0.25">
      <c r="A7" t="s">
        <v>6</v>
      </c>
      <c r="B7">
        <v>0.10931250000000001</v>
      </c>
      <c r="D7">
        <f>SQRT(B7*(1-B7)/C2)</f>
        <v>1.560154458248846E-2</v>
      </c>
      <c r="E7">
        <v>54826</v>
      </c>
      <c r="F7">
        <f>E7/B4</f>
        <v>685325</v>
      </c>
      <c r="G7">
        <f>F7/(B1*G4)</f>
        <v>17.133125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" sqref="F1:G104857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6" bestFit="1" customWidth="1"/>
    <col min="4" max="4" width="11.7109375" bestFit="1" customWidth="1"/>
    <col min="5" max="5" width="9.7109375" bestFit="1" customWidth="1"/>
    <col min="6" max="6" width="16.140625" bestFit="1" customWidth="1"/>
    <col min="7" max="7" width="14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58</v>
      </c>
      <c r="G1" t="s">
        <v>59</v>
      </c>
    </row>
    <row r="2" spans="1:7" x14ac:dyDescent="0.25">
      <c r="A2" t="s">
        <v>12</v>
      </c>
      <c r="B2">
        <v>7723</v>
      </c>
      <c r="C2">
        <v>687</v>
      </c>
      <c r="D2">
        <v>134</v>
      </c>
      <c r="E2">
        <v>70</v>
      </c>
      <c r="F2">
        <f>D2/C2</f>
        <v>0.1950509461426492</v>
      </c>
      <c r="G2">
        <f>E2/C2</f>
        <v>0.10189228529839883</v>
      </c>
    </row>
    <row r="3" spans="1:7" x14ac:dyDescent="0.25">
      <c r="A3" t="s">
        <v>13</v>
      </c>
      <c r="B3">
        <v>9102</v>
      </c>
      <c r="C3">
        <v>779</v>
      </c>
      <c r="D3">
        <v>147</v>
      </c>
      <c r="E3">
        <v>70</v>
      </c>
      <c r="F3">
        <f t="shared" ref="F3:F38" si="0">D3/C3</f>
        <v>0.18870346598202825</v>
      </c>
      <c r="G3">
        <f t="shared" ref="G3:G38" si="1">E3/C3</f>
        <v>8.9858793324775352E-2</v>
      </c>
    </row>
    <row r="4" spans="1:7" x14ac:dyDescent="0.25">
      <c r="A4" t="s">
        <v>14</v>
      </c>
      <c r="B4">
        <v>10511</v>
      </c>
      <c r="C4">
        <v>909</v>
      </c>
      <c r="D4">
        <v>167</v>
      </c>
      <c r="E4">
        <v>95</v>
      </c>
      <c r="F4">
        <f t="shared" si="0"/>
        <v>0.18371837183718373</v>
      </c>
      <c r="G4">
        <f t="shared" si="1"/>
        <v>0.10451045104510451</v>
      </c>
    </row>
    <row r="5" spans="1:7" x14ac:dyDescent="0.25">
      <c r="A5" t="s">
        <v>15</v>
      </c>
      <c r="B5">
        <v>9871</v>
      </c>
      <c r="C5">
        <v>836</v>
      </c>
      <c r="D5">
        <v>156</v>
      </c>
      <c r="E5">
        <v>105</v>
      </c>
      <c r="F5">
        <f t="shared" si="0"/>
        <v>0.18660287081339713</v>
      </c>
      <c r="G5">
        <f t="shared" si="1"/>
        <v>0.1255980861244019</v>
      </c>
    </row>
    <row r="6" spans="1:7" x14ac:dyDescent="0.25">
      <c r="A6" t="s">
        <v>16</v>
      </c>
      <c r="B6">
        <v>10014</v>
      </c>
      <c r="C6">
        <v>837</v>
      </c>
      <c r="D6">
        <v>163</v>
      </c>
      <c r="E6">
        <v>64</v>
      </c>
      <c r="F6">
        <f t="shared" si="0"/>
        <v>0.19474313022700118</v>
      </c>
      <c r="G6">
        <f t="shared" si="1"/>
        <v>7.6463560334528072E-2</v>
      </c>
    </row>
    <row r="7" spans="1:7" x14ac:dyDescent="0.25">
      <c r="A7" t="s">
        <v>17</v>
      </c>
      <c r="B7">
        <v>9670</v>
      </c>
      <c r="C7">
        <v>823</v>
      </c>
      <c r="D7">
        <v>138</v>
      </c>
      <c r="E7">
        <v>82</v>
      </c>
      <c r="F7">
        <f t="shared" si="0"/>
        <v>0.16767922235722965</v>
      </c>
      <c r="G7">
        <f t="shared" si="1"/>
        <v>9.9635479951397321E-2</v>
      </c>
    </row>
    <row r="8" spans="1:7" x14ac:dyDescent="0.25">
      <c r="A8" t="s">
        <v>18</v>
      </c>
      <c r="B8">
        <v>9008</v>
      </c>
      <c r="C8">
        <v>748</v>
      </c>
      <c r="D8">
        <v>146</v>
      </c>
      <c r="E8">
        <v>76</v>
      </c>
      <c r="F8">
        <f t="shared" si="0"/>
        <v>0.19518716577540107</v>
      </c>
      <c r="G8">
        <f t="shared" si="1"/>
        <v>0.10160427807486631</v>
      </c>
    </row>
    <row r="9" spans="1:7" x14ac:dyDescent="0.25">
      <c r="A9" t="s">
        <v>19</v>
      </c>
      <c r="B9">
        <v>7434</v>
      </c>
      <c r="C9">
        <v>632</v>
      </c>
      <c r="D9">
        <v>110</v>
      </c>
      <c r="E9">
        <v>70</v>
      </c>
      <c r="F9">
        <f t="shared" si="0"/>
        <v>0.17405063291139242</v>
      </c>
      <c r="G9">
        <f t="shared" si="1"/>
        <v>0.11075949367088607</v>
      </c>
    </row>
    <row r="10" spans="1:7" x14ac:dyDescent="0.25">
      <c r="A10" t="s">
        <v>20</v>
      </c>
      <c r="B10">
        <v>8459</v>
      </c>
      <c r="C10">
        <v>691</v>
      </c>
      <c r="D10">
        <v>131</v>
      </c>
      <c r="E10">
        <v>60</v>
      </c>
      <c r="F10">
        <f t="shared" si="0"/>
        <v>0.18958031837916064</v>
      </c>
      <c r="G10">
        <f t="shared" si="1"/>
        <v>8.6830680173661356E-2</v>
      </c>
    </row>
    <row r="11" spans="1:7" x14ac:dyDescent="0.25">
      <c r="A11" t="s">
        <v>21</v>
      </c>
      <c r="B11">
        <v>10667</v>
      </c>
      <c r="C11">
        <v>861</v>
      </c>
      <c r="D11">
        <v>165</v>
      </c>
      <c r="E11">
        <v>97</v>
      </c>
      <c r="F11">
        <f t="shared" si="0"/>
        <v>0.19163763066202091</v>
      </c>
      <c r="G11">
        <f t="shared" si="1"/>
        <v>0.11265969802555169</v>
      </c>
    </row>
    <row r="12" spans="1:7" x14ac:dyDescent="0.25">
      <c r="A12" t="s">
        <v>22</v>
      </c>
      <c r="B12">
        <v>10660</v>
      </c>
      <c r="C12">
        <v>867</v>
      </c>
      <c r="D12">
        <v>196</v>
      </c>
      <c r="E12">
        <v>105</v>
      </c>
      <c r="F12">
        <f t="shared" si="0"/>
        <v>0.22606689734717417</v>
      </c>
      <c r="G12">
        <f t="shared" si="1"/>
        <v>0.12110726643598616</v>
      </c>
    </row>
    <row r="13" spans="1:7" x14ac:dyDescent="0.25">
      <c r="A13" t="s">
        <v>23</v>
      </c>
      <c r="B13">
        <v>9947</v>
      </c>
      <c r="C13">
        <v>838</v>
      </c>
      <c r="D13">
        <v>162</v>
      </c>
      <c r="E13">
        <v>92</v>
      </c>
      <c r="F13">
        <f t="shared" si="0"/>
        <v>0.19331742243436753</v>
      </c>
      <c r="G13">
        <f t="shared" si="1"/>
        <v>0.10978520286396182</v>
      </c>
    </row>
    <row r="14" spans="1:7" x14ac:dyDescent="0.25">
      <c r="A14" t="s">
        <v>24</v>
      </c>
      <c r="B14">
        <v>8324</v>
      </c>
      <c r="C14">
        <v>665</v>
      </c>
      <c r="D14">
        <v>127</v>
      </c>
      <c r="E14">
        <v>56</v>
      </c>
      <c r="F14">
        <f t="shared" si="0"/>
        <v>0.19097744360902255</v>
      </c>
      <c r="G14">
        <f t="shared" si="1"/>
        <v>8.4210526315789472E-2</v>
      </c>
    </row>
    <row r="15" spans="1:7" x14ac:dyDescent="0.25">
      <c r="A15" t="s">
        <v>25</v>
      </c>
      <c r="B15">
        <v>9434</v>
      </c>
      <c r="C15">
        <v>673</v>
      </c>
      <c r="D15">
        <v>220</v>
      </c>
      <c r="E15">
        <v>122</v>
      </c>
      <c r="F15">
        <f t="shared" si="0"/>
        <v>0.32689450222882616</v>
      </c>
      <c r="G15">
        <f t="shared" si="1"/>
        <v>0.1812778603268945</v>
      </c>
    </row>
    <row r="16" spans="1:7" x14ac:dyDescent="0.25">
      <c r="A16" t="s">
        <v>26</v>
      </c>
      <c r="B16">
        <v>8687</v>
      </c>
      <c r="C16">
        <v>691</v>
      </c>
      <c r="D16">
        <v>176</v>
      </c>
      <c r="E16">
        <v>128</v>
      </c>
      <c r="F16">
        <f t="shared" si="0"/>
        <v>0.25470332850940663</v>
      </c>
      <c r="G16">
        <f t="shared" si="1"/>
        <v>0.18523878437047755</v>
      </c>
    </row>
    <row r="17" spans="1:7" x14ac:dyDescent="0.25">
      <c r="A17" t="s">
        <v>27</v>
      </c>
      <c r="B17">
        <v>8896</v>
      </c>
      <c r="C17">
        <v>708</v>
      </c>
      <c r="D17">
        <v>161</v>
      </c>
      <c r="E17">
        <v>104</v>
      </c>
      <c r="F17">
        <f t="shared" si="0"/>
        <v>0.22740112994350281</v>
      </c>
      <c r="G17">
        <f t="shared" si="1"/>
        <v>0.14689265536723164</v>
      </c>
    </row>
    <row r="18" spans="1:7" x14ac:dyDescent="0.25">
      <c r="A18" t="s">
        <v>28</v>
      </c>
      <c r="B18">
        <v>9535</v>
      </c>
      <c r="C18">
        <v>759</v>
      </c>
      <c r="D18">
        <v>233</v>
      </c>
      <c r="E18">
        <v>124</v>
      </c>
      <c r="F18">
        <f t="shared" si="0"/>
        <v>0.30698287220026349</v>
      </c>
      <c r="G18">
        <f t="shared" si="1"/>
        <v>0.16337285902503293</v>
      </c>
    </row>
    <row r="19" spans="1:7" x14ac:dyDescent="0.25">
      <c r="A19" t="s">
        <v>29</v>
      </c>
      <c r="B19">
        <v>9363</v>
      </c>
      <c r="C19">
        <v>736</v>
      </c>
      <c r="D19">
        <v>154</v>
      </c>
      <c r="E19">
        <v>91</v>
      </c>
      <c r="F19">
        <f t="shared" si="0"/>
        <v>0.20923913043478262</v>
      </c>
      <c r="G19">
        <f t="shared" si="1"/>
        <v>0.12364130434782608</v>
      </c>
    </row>
    <row r="20" spans="1:7" x14ac:dyDescent="0.25">
      <c r="A20" t="s">
        <v>30</v>
      </c>
      <c r="B20">
        <v>9327</v>
      </c>
      <c r="C20">
        <v>739</v>
      </c>
      <c r="D20">
        <v>196</v>
      </c>
      <c r="E20">
        <v>86</v>
      </c>
      <c r="F20">
        <f t="shared" si="0"/>
        <v>0.26522327469553453</v>
      </c>
      <c r="G20">
        <f t="shared" si="1"/>
        <v>0.11637347767253045</v>
      </c>
    </row>
    <row r="21" spans="1:7" x14ac:dyDescent="0.25">
      <c r="A21" t="s">
        <v>31</v>
      </c>
      <c r="B21">
        <v>9345</v>
      </c>
      <c r="C21">
        <v>734</v>
      </c>
      <c r="D21">
        <v>167</v>
      </c>
      <c r="E21">
        <v>75</v>
      </c>
      <c r="F21">
        <f t="shared" si="0"/>
        <v>0.22752043596730245</v>
      </c>
      <c r="G21">
        <f t="shared" si="1"/>
        <v>0.10217983651226158</v>
      </c>
    </row>
    <row r="22" spans="1:7" x14ac:dyDescent="0.25">
      <c r="A22" t="s">
        <v>32</v>
      </c>
      <c r="B22">
        <v>8890</v>
      </c>
      <c r="C22">
        <v>706</v>
      </c>
      <c r="D22">
        <v>174</v>
      </c>
      <c r="E22">
        <v>101</v>
      </c>
      <c r="F22">
        <f t="shared" si="0"/>
        <v>0.24645892351274787</v>
      </c>
      <c r="G22">
        <f t="shared" si="1"/>
        <v>0.14305949008498584</v>
      </c>
    </row>
    <row r="23" spans="1:7" x14ac:dyDescent="0.25">
      <c r="A23" t="s">
        <v>33</v>
      </c>
      <c r="B23">
        <v>8460</v>
      </c>
      <c r="C23">
        <v>681</v>
      </c>
      <c r="D23">
        <v>156</v>
      </c>
      <c r="E23">
        <v>93</v>
      </c>
      <c r="F23">
        <f t="shared" si="0"/>
        <v>0.22907488986784141</v>
      </c>
      <c r="G23">
        <f t="shared" si="1"/>
        <v>0.13656387665198239</v>
      </c>
    </row>
    <row r="24" spans="1:7" x14ac:dyDescent="0.25">
      <c r="A24" t="s">
        <v>34</v>
      </c>
      <c r="B24">
        <v>8836</v>
      </c>
      <c r="C24">
        <v>693</v>
      </c>
      <c r="D24">
        <v>206</v>
      </c>
      <c r="E24">
        <v>67</v>
      </c>
      <c r="F24">
        <f t="shared" si="0"/>
        <v>0.29725829725829728</v>
      </c>
      <c r="G24">
        <f t="shared" si="1"/>
        <v>9.6681096681096687E-2</v>
      </c>
    </row>
    <row r="25" spans="1:7" x14ac:dyDescent="0.25">
      <c r="A25" t="s">
        <v>35</v>
      </c>
      <c r="B25">
        <v>9437</v>
      </c>
      <c r="C25">
        <v>788</v>
      </c>
      <c r="F25">
        <f t="shared" si="0"/>
        <v>0</v>
      </c>
      <c r="G25">
        <f t="shared" si="1"/>
        <v>0</v>
      </c>
    </row>
    <row r="26" spans="1:7" x14ac:dyDescent="0.25">
      <c r="A26" t="s">
        <v>36</v>
      </c>
      <c r="B26">
        <v>9420</v>
      </c>
      <c r="C26">
        <v>781</v>
      </c>
      <c r="F26">
        <f t="shared" si="0"/>
        <v>0</v>
      </c>
      <c r="G26">
        <f t="shared" si="1"/>
        <v>0</v>
      </c>
    </row>
    <row r="27" spans="1:7" x14ac:dyDescent="0.25">
      <c r="A27" t="s">
        <v>37</v>
      </c>
      <c r="B27">
        <v>9570</v>
      </c>
      <c r="C27">
        <v>805</v>
      </c>
      <c r="F27">
        <f t="shared" si="0"/>
        <v>0</v>
      </c>
      <c r="G27">
        <f t="shared" si="1"/>
        <v>0</v>
      </c>
    </row>
    <row r="28" spans="1:7" x14ac:dyDescent="0.25">
      <c r="A28" t="s">
        <v>38</v>
      </c>
      <c r="B28">
        <v>9921</v>
      </c>
      <c r="C28">
        <v>830</v>
      </c>
      <c r="F28">
        <f t="shared" si="0"/>
        <v>0</v>
      </c>
      <c r="G28">
        <f t="shared" si="1"/>
        <v>0</v>
      </c>
    </row>
    <row r="29" spans="1:7" x14ac:dyDescent="0.25">
      <c r="A29" t="s">
        <v>39</v>
      </c>
      <c r="B29">
        <v>9424</v>
      </c>
      <c r="C29">
        <v>781</v>
      </c>
      <c r="F29">
        <f t="shared" si="0"/>
        <v>0</v>
      </c>
      <c r="G29">
        <f t="shared" si="1"/>
        <v>0</v>
      </c>
    </row>
    <row r="30" spans="1:7" x14ac:dyDescent="0.25">
      <c r="A30" t="s">
        <v>40</v>
      </c>
      <c r="B30">
        <v>9010</v>
      </c>
      <c r="C30">
        <v>756</v>
      </c>
      <c r="F30">
        <f t="shared" si="0"/>
        <v>0</v>
      </c>
      <c r="G30">
        <f t="shared" si="1"/>
        <v>0</v>
      </c>
    </row>
    <row r="31" spans="1:7" x14ac:dyDescent="0.25">
      <c r="A31" t="s">
        <v>41</v>
      </c>
      <c r="B31">
        <v>9656</v>
      </c>
      <c r="C31">
        <v>825</v>
      </c>
      <c r="F31">
        <f t="shared" si="0"/>
        <v>0</v>
      </c>
      <c r="G31">
        <f t="shared" si="1"/>
        <v>0</v>
      </c>
    </row>
    <row r="32" spans="1:7" x14ac:dyDescent="0.25">
      <c r="A32" t="s">
        <v>42</v>
      </c>
      <c r="B32">
        <v>10419</v>
      </c>
      <c r="C32">
        <v>874</v>
      </c>
      <c r="F32">
        <f t="shared" si="0"/>
        <v>0</v>
      </c>
      <c r="G32">
        <f t="shared" si="1"/>
        <v>0</v>
      </c>
    </row>
    <row r="33" spans="1:7" x14ac:dyDescent="0.25">
      <c r="A33" t="s">
        <v>43</v>
      </c>
      <c r="B33">
        <v>9880</v>
      </c>
      <c r="C33">
        <v>830</v>
      </c>
      <c r="F33">
        <f t="shared" si="0"/>
        <v>0</v>
      </c>
      <c r="G33">
        <f t="shared" si="1"/>
        <v>0</v>
      </c>
    </row>
    <row r="34" spans="1:7" x14ac:dyDescent="0.25">
      <c r="A34" t="s">
        <v>44</v>
      </c>
      <c r="B34">
        <v>10134</v>
      </c>
      <c r="C34">
        <v>801</v>
      </c>
      <c r="F34">
        <f t="shared" si="0"/>
        <v>0</v>
      </c>
      <c r="G34">
        <f t="shared" si="1"/>
        <v>0</v>
      </c>
    </row>
    <row r="35" spans="1:7" x14ac:dyDescent="0.25">
      <c r="A35" t="s">
        <v>45</v>
      </c>
      <c r="B35">
        <v>9717</v>
      </c>
      <c r="C35">
        <v>814</v>
      </c>
      <c r="F35">
        <f t="shared" si="0"/>
        <v>0</v>
      </c>
      <c r="G35">
        <f t="shared" si="1"/>
        <v>0</v>
      </c>
    </row>
    <row r="36" spans="1:7" x14ac:dyDescent="0.25">
      <c r="A36" t="s">
        <v>46</v>
      </c>
      <c r="B36">
        <v>9192</v>
      </c>
      <c r="C36">
        <v>735</v>
      </c>
      <c r="F36">
        <f t="shared" si="0"/>
        <v>0</v>
      </c>
      <c r="G36">
        <f t="shared" si="1"/>
        <v>0</v>
      </c>
    </row>
    <row r="37" spans="1:7" x14ac:dyDescent="0.25">
      <c r="A37" t="s">
        <v>47</v>
      </c>
      <c r="B37">
        <v>8630</v>
      </c>
      <c r="C37">
        <v>743</v>
      </c>
      <c r="F37">
        <f t="shared" si="0"/>
        <v>0</v>
      </c>
      <c r="G37">
        <f t="shared" si="1"/>
        <v>0</v>
      </c>
    </row>
    <row r="38" spans="1:7" x14ac:dyDescent="0.25">
      <c r="A38" t="s">
        <v>48</v>
      </c>
      <c r="B38">
        <v>8970</v>
      </c>
      <c r="C38">
        <v>722</v>
      </c>
      <c r="F38">
        <f t="shared" si="0"/>
        <v>0</v>
      </c>
      <c r="G3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2" sqref="F2"/>
    </sheetView>
  </sheetViews>
  <sheetFormatPr defaultRowHeight="15" x14ac:dyDescent="0.25"/>
  <cols>
    <col min="6" max="6" width="16.140625" bestFit="1" customWidth="1"/>
    <col min="7" max="7" width="14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58</v>
      </c>
      <c r="G1" t="s">
        <v>59</v>
      </c>
    </row>
    <row r="2" spans="1:7" x14ac:dyDescent="0.25">
      <c r="A2" t="s">
        <v>12</v>
      </c>
      <c r="B2">
        <v>7716</v>
      </c>
      <c r="C2">
        <v>686</v>
      </c>
      <c r="D2">
        <v>105</v>
      </c>
      <c r="E2">
        <v>34</v>
      </c>
      <c r="F2">
        <f>D2/C2</f>
        <v>0.15306122448979592</v>
      </c>
      <c r="G2">
        <f>E2/C2</f>
        <v>4.9562682215743441E-2</v>
      </c>
    </row>
    <row r="3" spans="1:7" x14ac:dyDescent="0.25">
      <c r="A3" t="s">
        <v>13</v>
      </c>
      <c r="B3">
        <v>9288</v>
      </c>
      <c r="C3">
        <v>785</v>
      </c>
      <c r="D3">
        <v>116</v>
      </c>
      <c r="E3">
        <v>91</v>
      </c>
      <c r="F3">
        <f t="shared" ref="F3:F38" si="0">D3/C3</f>
        <v>0.14777070063694267</v>
      </c>
      <c r="G3">
        <f t="shared" ref="G3:G38" si="1">E3/C3</f>
        <v>0.11592356687898089</v>
      </c>
    </row>
    <row r="4" spans="1:7" x14ac:dyDescent="0.25">
      <c r="A4" t="s">
        <v>14</v>
      </c>
      <c r="B4">
        <v>10480</v>
      </c>
      <c r="C4">
        <v>884</v>
      </c>
      <c r="D4">
        <v>145</v>
      </c>
      <c r="E4">
        <v>79</v>
      </c>
      <c r="F4">
        <f t="shared" si="0"/>
        <v>0.16402714932126697</v>
      </c>
      <c r="G4">
        <f t="shared" si="1"/>
        <v>8.9366515837104074E-2</v>
      </c>
    </row>
    <row r="5" spans="1:7" x14ac:dyDescent="0.25">
      <c r="A5" t="s">
        <v>15</v>
      </c>
      <c r="B5">
        <v>9867</v>
      </c>
      <c r="C5">
        <v>827</v>
      </c>
      <c r="D5">
        <v>138</v>
      </c>
      <c r="E5">
        <v>92</v>
      </c>
      <c r="F5">
        <f t="shared" si="0"/>
        <v>0.16686819830713423</v>
      </c>
      <c r="G5">
        <f t="shared" si="1"/>
        <v>0.11124546553808948</v>
      </c>
    </row>
    <row r="6" spans="1:7" x14ac:dyDescent="0.25">
      <c r="A6" t="s">
        <v>16</v>
      </c>
      <c r="B6">
        <v>9793</v>
      </c>
      <c r="C6">
        <v>832</v>
      </c>
      <c r="D6">
        <v>140</v>
      </c>
      <c r="E6">
        <v>94</v>
      </c>
      <c r="F6">
        <f t="shared" si="0"/>
        <v>0.16826923076923078</v>
      </c>
      <c r="G6">
        <f t="shared" si="1"/>
        <v>0.11298076923076923</v>
      </c>
    </row>
    <row r="7" spans="1:7" x14ac:dyDescent="0.25">
      <c r="A7" t="s">
        <v>17</v>
      </c>
      <c r="B7">
        <v>9500</v>
      </c>
      <c r="C7">
        <v>788</v>
      </c>
      <c r="D7">
        <v>129</v>
      </c>
      <c r="E7">
        <v>61</v>
      </c>
      <c r="F7">
        <f t="shared" si="0"/>
        <v>0.16370558375634517</v>
      </c>
      <c r="G7">
        <f t="shared" si="1"/>
        <v>7.7411167512690351E-2</v>
      </c>
    </row>
    <row r="8" spans="1:7" x14ac:dyDescent="0.25">
      <c r="A8" t="s">
        <v>18</v>
      </c>
      <c r="B8">
        <v>9088</v>
      </c>
      <c r="C8">
        <v>780</v>
      </c>
      <c r="D8">
        <v>127</v>
      </c>
      <c r="E8">
        <v>44</v>
      </c>
      <c r="F8">
        <f t="shared" si="0"/>
        <v>0.16282051282051282</v>
      </c>
      <c r="G8">
        <f t="shared" si="1"/>
        <v>5.6410256410256411E-2</v>
      </c>
    </row>
    <row r="9" spans="1:7" x14ac:dyDescent="0.25">
      <c r="A9" t="s">
        <v>19</v>
      </c>
      <c r="B9">
        <v>7664</v>
      </c>
      <c r="C9">
        <v>652</v>
      </c>
      <c r="D9">
        <v>94</v>
      </c>
      <c r="E9">
        <v>62</v>
      </c>
      <c r="F9">
        <f t="shared" si="0"/>
        <v>0.14417177914110429</v>
      </c>
      <c r="G9">
        <f t="shared" si="1"/>
        <v>9.5092024539877307E-2</v>
      </c>
    </row>
    <row r="10" spans="1:7" x14ac:dyDescent="0.25">
      <c r="A10" t="s">
        <v>20</v>
      </c>
      <c r="B10">
        <v>8434</v>
      </c>
      <c r="C10">
        <v>697</v>
      </c>
      <c r="D10">
        <v>120</v>
      </c>
      <c r="E10">
        <v>77</v>
      </c>
      <c r="F10">
        <f t="shared" si="0"/>
        <v>0.17216642754662842</v>
      </c>
      <c r="G10">
        <f t="shared" si="1"/>
        <v>0.11047345767575323</v>
      </c>
    </row>
    <row r="11" spans="1:7" x14ac:dyDescent="0.25">
      <c r="A11" t="s">
        <v>21</v>
      </c>
      <c r="B11">
        <v>10496</v>
      </c>
      <c r="C11">
        <v>860</v>
      </c>
      <c r="D11">
        <v>153</v>
      </c>
      <c r="E11">
        <v>98</v>
      </c>
      <c r="F11">
        <f t="shared" si="0"/>
        <v>0.17790697674418604</v>
      </c>
      <c r="G11">
        <f t="shared" si="1"/>
        <v>0.11395348837209303</v>
      </c>
    </row>
    <row r="12" spans="1:7" x14ac:dyDescent="0.25">
      <c r="A12" t="s">
        <v>22</v>
      </c>
      <c r="B12">
        <v>10551</v>
      </c>
      <c r="C12">
        <v>864</v>
      </c>
      <c r="D12">
        <v>143</v>
      </c>
      <c r="E12">
        <v>71</v>
      </c>
      <c r="F12">
        <f t="shared" si="0"/>
        <v>0.16550925925925927</v>
      </c>
      <c r="G12">
        <f t="shared" si="1"/>
        <v>8.217592592592593E-2</v>
      </c>
    </row>
    <row r="13" spans="1:7" x14ac:dyDescent="0.25">
      <c r="A13" t="s">
        <v>23</v>
      </c>
      <c r="B13">
        <v>9737</v>
      </c>
      <c r="C13">
        <v>801</v>
      </c>
      <c r="D13">
        <v>128</v>
      </c>
      <c r="E13">
        <v>70</v>
      </c>
      <c r="F13">
        <f t="shared" si="0"/>
        <v>0.15980024968789014</v>
      </c>
      <c r="G13">
        <f t="shared" si="1"/>
        <v>8.7390761548064924E-2</v>
      </c>
    </row>
    <row r="14" spans="1:7" x14ac:dyDescent="0.25">
      <c r="A14" t="s">
        <v>24</v>
      </c>
      <c r="B14">
        <v>8176</v>
      </c>
      <c r="C14">
        <v>642</v>
      </c>
      <c r="D14">
        <v>122</v>
      </c>
      <c r="E14">
        <v>68</v>
      </c>
      <c r="F14">
        <f t="shared" si="0"/>
        <v>0.19003115264797507</v>
      </c>
      <c r="G14">
        <f t="shared" si="1"/>
        <v>0.1059190031152648</v>
      </c>
    </row>
    <row r="15" spans="1:7" x14ac:dyDescent="0.25">
      <c r="A15" t="s">
        <v>25</v>
      </c>
      <c r="B15">
        <v>9402</v>
      </c>
      <c r="C15">
        <v>697</v>
      </c>
      <c r="D15">
        <v>194</v>
      </c>
      <c r="E15">
        <v>94</v>
      </c>
      <c r="F15">
        <f t="shared" si="0"/>
        <v>0.27833572453371591</v>
      </c>
      <c r="G15">
        <f t="shared" si="1"/>
        <v>0.13486370157819225</v>
      </c>
    </row>
    <row r="16" spans="1:7" x14ac:dyDescent="0.25">
      <c r="A16" t="s">
        <v>26</v>
      </c>
      <c r="B16">
        <v>8669</v>
      </c>
      <c r="C16">
        <v>669</v>
      </c>
      <c r="D16">
        <v>127</v>
      </c>
      <c r="E16">
        <v>81</v>
      </c>
      <c r="F16">
        <f t="shared" si="0"/>
        <v>0.18983557548579971</v>
      </c>
      <c r="G16">
        <f t="shared" si="1"/>
        <v>0.1210762331838565</v>
      </c>
    </row>
    <row r="17" spans="1:7" x14ac:dyDescent="0.25">
      <c r="A17" t="s">
        <v>27</v>
      </c>
      <c r="B17">
        <v>8881</v>
      </c>
      <c r="C17">
        <v>693</v>
      </c>
      <c r="D17">
        <v>153</v>
      </c>
      <c r="E17">
        <v>101</v>
      </c>
      <c r="F17">
        <f t="shared" si="0"/>
        <v>0.22077922077922077</v>
      </c>
      <c r="G17">
        <f t="shared" si="1"/>
        <v>0.14574314574314573</v>
      </c>
    </row>
    <row r="18" spans="1:7" x14ac:dyDescent="0.25">
      <c r="A18" t="s">
        <v>28</v>
      </c>
      <c r="B18">
        <v>9655</v>
      </c>
      <c r="C18">
        <v>771</v>
      </c>
      <c r="D18">
        <v>213</v>
      </c>
      <c r="E18">
        <v>119</v>
      </c>
      <c r="F18">
        <f t="shared" si="0"/>
        <v>0.27626459143968873</v>
      </c>
      <c r="G18">
        <f t="shared" si="1"/>
        <v>0.15434500648508431</v>
      </c>
    </row>
    <row r="19" spans="1:7" x14ac:dyDescent="0.25">
      <c r="A19" t="s">
        <v>29</v>
      </c>
      <c r="B19">
        <v>9396</v>
      </c>
      <c r="C19">
        <v>736</v>
      </c>
      <c r="D19">
        <v>162</v>
      </c>
      <c r="E19">
        <v>120</v>
      </c>
      <c r="F19">
        <f t="shared" si="0"/>
        <v>0.22010869565217392</v>
      </c>
      <c r="G19">
        <f t="shared" si="1"/>
        <v>0.16304347826086957</v>
      </c>
    </row>
    <row r="20" spans="1:7" x14ac:dyDescent="0.25">
      <c r="A20" t="s">
        <v>30</v>
      </c>
      <c r="B20">
        <v>9262</v>
      </c>
      <c r="C20">
        <v>727</v>
      </c>
      <c r="D20">
        <v>201</v>
      </c>
      <c r="E20">
        <v>96</v>
      </c>
      <c r="F20">
        <f t="shared" si="0"/>
        <v>0.27647867950481431</v>
      </c>
      <c r="G20">
        <f t="shared" si="1"/>
        <v>0.13204951856946354</v>
      </c>
    </row>
    <row r="21" spans="1:7" x14ac:dyDescent="0.25">
      <c r="A21" t="s">
        <v>31</v>
      </c>
      <c r="B21">
        <v>9308</v>
      </c>
      <c r="C21">
        <v>728</v>
      </c>
      <c r="D21">
        <v>207</v>
      </c>
      <c r="E21">
        <v>67</v>
      </c>
      <c r="F21">
        <f t="shared" si="0"/>
        <v>0.28434065934065933</v>
      </c>
      <c r="G21">
        <f t="shared" si="1"/>
        <v>9.2032967032967039E-2</v>
      </c>
    </row>
    <row r="22" spans="1:7" x14ac:dyDescent="0.25">
      <c r="A22" t="s">
        <v>32</v>
      </c>
      <c r="B22">
        <v>8715</v>
      </c>
      <c r="C22">
        <v>722</v>
      </c>
      <c r="D22">
        <v>182</v>
      </c>
      <c r="E22">
        <v>123</v>
      </c>
      <c r="F22">
        <f t="shared" si="0"/>
        <v>0.25207756232686979</v>
      </c>
      <c r="G22">
        <f t="shared" si="1"/>
        <v>0.17036011080332411</v>
      </c>
    </row>
    <row r="23" spans="1:7" x14ac:dyDescent="0.25">
      <c r="A23" t="s">
        <v>33</v>
      </c>
      <c r="B23">
        <v>8448</v>
      </c>
      <c r="C23">
        <v>695</v>
      </c>
      <c r="D23">
        <v>142</v>
      </c>
      <c r="E23">
        <v>100</v>
      </c>
      <c r="F23">
        <f t="shared" si="0"/>
        <v>0.20431654676258992</v>
      </c>
      <c r="G23">
        <f t="shared" si="1"/>
        <v>0.14388489208633093</v>
      </c>
    </row>
    <row r="24" spans="1:7" x14ac:dyDescent="0.25">
      <c r="A24" t="s">
        <v>34</v>
      </c>
      <c r="B24">
        <v>8836</v>
      </c>
      <c r="C24">
        <v>724</v>
      </c>
      <c r="D24">
        <v>182</v>
      </c>
      <c r="E24">
        <v>103</v>
      </c>
      <c r="F24">
        <f t="shared" si="0"/>
        <v>0.25138121546961328</v>
      </c>
      <c r="G24">
        <f t="shared" si="1"/>
        <v>0.14226519337016574</v>
      </c>
    </row>
    <row r="25" spans="1:7" x14ac:dyDescent="0.25">
      <c r="A25" t="s">
        <v>35</v>
      </c>
      <c r="B25">
        <v>9359</v>
      </c>
      <c r="C25">
        <v>789</v>
      </c>
      <c r="F25">
        <f t="shared" si="0"/>
        <v>0</v>
      </c>
      <c r="G25">
        <f t="shared" si="1"/>
        <v>0</v>
      </c>
    </row>
    <row r="26" spans="1:7" x14ac:dyDescent="0.25">
      <c r="A26" t="s">
        <v>36</v>
      </c>
      <c r="B26">
        <v>9427</v>
      </c>
      <c r="C26">
        <v>743</v>
      </c>
      <c r="F26">
        <f t="shared" si="0"/>
        <v>0</v>
      </c>
      <c r="G26">
        <f t="shared" si="1"/>
        <v>0</v>
      </c>
    </row>
    <row r="27" spans="1:7" x14ac:dyDescent="0.25">
      <c r="A27" t="s">
        <v>37</v>
      </c>
      <c r="B27">
        <v>9633</v>
      </c>
      <c r="C27">
        <v>808</v>
      </c>
      <c r="F27">
        <f t="shared" si="0"/>
        <v>0</v>
      </c>
      <c r="G27">
        <f t="shared" si="1"/>
        <v>0</v>
      </c>
    </row>
    <row r="28" spans="1:7" x14ac:dyDescent="0.25">
      <c r="A28" t="s">
        <v>38</v>
      </c>
      <c r="B28">
        <v>9842</v>
      </c>
      <c r="C28">
        <v>831</v>
      </c>
      <c r="F28">
        <f t="shared" si="0"/>
        <v>0</v>
      </c>
      <c r="G28">
        <f t="shared" si="1"/>
        <v>0</v>
      </c>
    </row>
    <row r="29" spans="1:7" x14ac:dyDescent="0.25">
      <c r="A29" t="s">
        <v>39</v>
      </c>
      <c r="B29">
        <v>9272</v>
      </c>
      <c r="C29">
        <v>767</v>
      </c>
      <c r="F29">
        <f t="shared" si="0"/>
        <v>0</v>
      </c>
      <c r="G29">
        <f t="shared" si="1"/>
        <v>0</v>
      </c>
    </row>
    <row r="30" spans="1:7" x14ac:dyDescent="0.25">
      <c r="A30" t="s">
        <v>40</v>
      </c>
      <c r="B30">
        <v>8969</v>
      </c>
      <c r="C30">
        <v>760</v>
      </c>
      <c r="F30">
        <f t="shared" si="0"/>
        <v>0</v>
      </c>
      <c r="G30">
        <f t="shared" si="1"/>
        <v>0</v>
      </c>
    </row>
    <row r="31" spans="1:7" x14ac:dyDescent="0.25">
      <c r="A31" t="s">
        <v>41</v>
      </c>
      <c r="B31">
        <v>9697</v>
      </c>
      <c r="C31">
        <v>850</v>
      </c>
      <c r="F31">
        <f t="shared" si="0"/>
        <v>0</v>
      </c>
      <c r="G31">
        <f t="shared" si="1"/>
        <v>0</v>
      </c>
    </row>
    <row r="32" spans="1:7" x14ac:dyDescent="0.25">
      <c r="A32" t="s">
        <v>42</v>
      </c>
      <c r="B32">
        <v>10445</v>
      </c>
      <c r="C32">
        <v>851</v>
      </c>
      <c r="F32">
        <f t="shared" si="0"/>
        <v>0</v>
      </c>
      <c r="G32">
        <f t="shared" si="1"/>
        <v>0</v>
      </c>
    </row>
    <row r="33" spans="1:7" x14ac:dyDescent="0.25">
      <c r="A33" t="s">
        <v>43</v>
      </c>
      <c r="B33">
        <v>9931</v>
      </c>
      <c r="C33">
        <v>831</v>
      </c>
      <c r="F33">
        <f t="shared" si="0"/>
        <v>0</v>
      </c>
      <c r="G33">
        <f t="shared" si="1"/>
        <v>0</v>
      </c>
    </row>
    <row r="34" spans="1:7" x14ac:dyDescent="0.25">
      <c r="A34" t="s">
        <v>44</v>
      </c>
      <c r="B34">
        <v>10042</v>
      </c>
      <c r="C34">
        <v>802</v>
      </c>
      <c r="F34">
        <f t="shared" si="0"/>
        <v>0</v>
      </c>
      <c r="G34">
        <f t="shared" si="1"/>
        <v>0</v>
      </c>
    </row>
    <row r="35" spans="1:7" x14ac:dyDescent="0.25">
      <c r="A35" t="s">
        <v>45</v>
      </c>
      <c r="B35">
        <v>9721</v>
      </c>
      <c r="C35">
        <v>829</v>
      </c>
      <c r="F35">
        <f t="shared" si="0"/>
        <v>0</v>
      </c>
      <c r="G35">
        <f t="shared" si="1"/>
        <v>0</v>
      </c>
    </row>
    <row r="36" spans="1:7" x14ac:dyDescent="0.25">
      <c r="A36" t="s">
        <v>46</v>
      </c>
      <c r="B36">
        <v>9304</v>
      </c>
      <c r="C36">
        <v>770</v>
      </c>
      <c r="F36">
        <f t="shared" si="0"/>
        <v>0</v>
      </c>
      <c r="G36">
        <f t="shared" si="1"/>
        <v>0</v>
      </c>
    </row>
    <row r="37" spans="1:7" x14ac:dyDescent="0.25">
      <c r="A37" t="s">
        <v>47</v>
      </c>
      <c r="B37">
        <v>8668</v>
      </c>
      <c r="C37">
        <v>724</v>
      </c>
      <c r="F37">
        <f t="shared" si="0"/>
        <v>0</v>
      </c>
      <c r="G37">
        <f t="shared" si="1"/>
        <v>0</v>
      </c>
    </row>
    <row r="38" spans="1:7" x14ac:dyDescent="0.25">
      <c r="A38" t="s">
        <v>48</v>
      </c>
      <c r="B38">
        <v>8988</v>
      </c>
      <c r="C38">
        <v>710</v>
      </c>
      <c r="F38">
        <f t="shared" si="0"/>
        <v>0</v>
      </c>
      <c r="G38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G8" sqref="G8"/>
    </sheetView>
  </sheetViews>
  <sheetFormatPr defaultRowHeight="15" x14ac:dyDescent="0.25"/>
  <cols>
    <col min="1" max="1" width="16.140625" bestFit="1" customWidth="1"/>
    <col min="2" max="4" width="11.7109375" customWidth="1"/>
    <col min="6" max="6" width="12" bestFit="1" customWidth="1"/>
  </cols>
  <sheetData>
    <row r="1" spans="1:9" x14ac:dyDescent="0.25">
      <c r="B1" t="s">
        <v>49</v>
      </c>
      <c r="C1" t="s">
        <v>50</v>
      </c>
      <c r="D1" t="s">
        <v>57</v>
      </c>
      <c r="E1" t="s">
        <v>52</v>
      </c>
      <c r="F1" t="s">
        <v>55</v>
      </c>
      <c r="G1" t="s">
        <v>51</v>
      </c>
      <c r="H1" t="s">
        <v>53</v>
      </c>
      <c r="I1" t="s">
        <v>54</v>
      </c>
    </row>
    <row r="2" spans="1:9" x14ac:dyDescent="0.25">
      <c r="A2" t="s">
        <v>8</v>
      </c>
      <c r="B2">
        <f>SUM(Control!B2:B38)</f>
        <v>345543</v>
      </c>
      <c r="C2">
        <f>SUM(Experiment!B2:B38)</f>
        <v>344660</v>
      </c>
      <c r="E2">
        <f>B2+C2</f>
        <v>690203</v>
      </c>
      <c r="F2">
        <f>B2/E2</f>
        <v>0.50063966688061334</v>
      </c>
      <c r="G2">
        <f>SQRT(0.5^2/E2)</f>
        <v>6.0184074029432473E-4</v>
      </c>
      <c r="H2">
        <f>0.5+_xlfn.NORM.S.INV(0.025)*G2</f>
        <v>0.49882041382459419</v>
      </c>
      <c r="I2">
        <f>0.5-_xlfn.NORM.S.INV(0.025)*G2</f>
        <v>0.50117958617540581</v>
      </c>
    </row>
    <row r="3" spans="1:9" x14ac:dyDescent="0.25">
      <c r="A3" t="s">
        <v>9</v>
      </c>
      <c r="B3">
        <f>SUM(Control!C2:C38)</f>
        <v>28378</v>
      </c>
      <c r="C3">
        <f>SUM(Experiment!C2:C38)</f>
        <v>28325</v>
      </c>
      <c r="E3">
        <f t="shared" ref="E3:E6" si="0">B3+C3</f>
        <v>56703</v>
      </c>
      <c r="F3">
        <f>B3/E3</f>
        <v>0.50046734740666277</v>
      </c>
      <c r="G3">
        <f t="shared" ref="G3:G6" si="1">SQRT(0.5^2/E3)</f>
        <v>2.0997470796992519E-3</v>
      </c>
      <c r="H3">
        <f t="shared" ref="H3:H6" si="2">0.5+_xlfn.NORM.S.INV(0.025)*G3</f>
        <v>0.49588457134714631</v>
      </c>
      <c r="I3">
        <f t="shared" ref="I3:I6" si="3">0.5-_xlfn.NORM.S.INV(0.025)*G3</f>
        <v>0.50411542865285364</v>
      </c>
    </row>
    <row r="4" spans="1:9" x14ac:dyDescent="0.25">
      <c r="A4" t="s">
        <v>60</v>
      </c>
      <c r="B4">
        <f>SUM(Control!C2:C24)</f>
        <v>17293</v>
      </c>
      <c r="C4">
        <f>SUM(Experiment!C2:C24)</f>
        <v>17260</v>
      </c>
    </row>
    <row r="5" spans="1:9" x14ac:dyDescent="0.25">
      <c r="A5" t="s">
        <v>10</v>
      </c>
      <c r="B5">
        <f>SUM(Control!D2:D24)</f>
        <v>3785</v>
      </c>
      <c r="C5">
        <f>SUM(Experiment!D2:D24)</f>
        <v>3423</v>
      </c>
      <c r="E5">
        <f t="shared" si="0"/>
        <v>7208</v>
      </c>
      <c r="F5">
        <f>B5/E5</f>
        <v>0.52511098779134291</v>
      </c>
      <c r="G5">
        <f t="shared" si="1"/>
        <v>5.8892855928943189E-3</v>
      </c>
      <c r="H5">
        <f t="shared" si="2"/>
        <v>0.48845721234325651</v>
      </c>
      <c r="I5">
        <f t="shared" si="3"/>
        <v>0.51154278765674344</v>
      </c>
    </row>
    <row r="6" spans="1:9" x14ac:dyDescent="0.25">
      <c r="A6" t="s">
        <v>11</v>
      </c>
      <c r="B6">
        <f>SUM(Control!E2:E24)</f>
        <v>2033</v>
      </c>
      <c r="C6">
        <f>SUM(Experiment!E2:E24)</f>
        <v>1945</v>
      </c>
      <c r="E6">
        <f t="shared" si="0"/>
        <v>3978</v>
      </c>
      <c r="F6">
        <f>B6/E6</f>
        <v>0.51106083459024632</v>
      </c>
      <c r="G6">
        <f t="shared" si="1"/>
        <v>7.9275249025749003E-3</v>
      </c>
      <c r="H6">
        <f t="shared" si="2"/>
        <v>0.4844623367044088</v>
      </c>
      <c r="I6">
        <f t="shared" si="3"/>
        <v>0.51553766329559125</v>
      </c>
    </row>
    <row r="7" spans="1:9" x14ac:dyDescent="0.25">
      <c r="A7" t="s">
        <v>56</v>
      </c>
      <c r="B7">
        <f>B3/B2</f>
        <v>8.2125813574576823E-2</v>
      </c>
      <c r="C7">
        <f>C3/C2</f>
        <v>8.2182440666163759E-2</v>
      </c>
      <c r="D7">
        <f>(B3+C3)/(B2+C2)</f>
        <v>8.2154090897895257E-2</v>
      </c>
      <c r="F7" s="1">
        <f>C7-B7</f>
        <v>5.6627091586936018E-5</v>
      </c>
      <c r="G7">
        <f>SQRT(D7*(1-D7)*(1/B2+1/C2))</f>
        <v>6.6106081563872224E-4</v>
      </c>
      <c r="H7">
        <f>_xlfn.NORM.S.INV(0.025)*G7</f>
        <v>-1.295655390242568E-3</v>
      </c>
      <c r="I7">
        <f>-_xlfn.NORM.S.INV(0.025)*G7</f>
        <v>1.295655390242568E-3</v>
      </c>
    </row>
    <row r="8" spans="1:9" x14ac:dyDescent="0.25">
      <c r="A8" t="s">
        <v>58</v>
      </c>
      <c r="B8">
        <f>B5/B4</f>
        <v>0.2188746891805933</v>
      </c>
      <c r="C8">
        <f>C5/C4</f>
        <v>0.19831981460023174</v>
      </c>
      <c r="D8">
        <f>(B5+C5)/(B4+C4)</f>
        <v>0.20860706740369866</v>
      </c>
      <c r="F8" s="1">
        <f>C8-B8</f>
        <v>-2.0554874580361565E-2</v>
      </c>
      <c r="G8">
        <f>SQRT(D8*(1-D8)*(1/B4+1/C4))</f>
        <v>4.3716753852259364E-3</v>
      </c>
      <c r="H8">
        <f>F8+_xlfn.NORM.S.INV(0.025)*G8</f>
        <v>-2.9123200887504669E-2</v>
      </c>
      <c r="I8">
        <f>F8-_xlfn.NORM.S.INV(0.025)*G8</f>
        <v>-1.1986548273218463E-2</v>
      </c>
    </row>
    <row r="9" spans="1:9" x14ac:dyDescent="0.25">
      <c r="A9" t="s">
        <v>59</v>
      </c>
      <c r="B9">
        <f>B6/B4</f>
        <v>0.11756201931417337</v>
      </c>
      <c r="C9">
        <f>C6/C4</f>
        <v>0.1126882966396292</v>
      </c>
      <c r="D9">
        <f>(B6+C6)/(B4+C4)</f>
        <v>0.11512748531241861</v>
      </c>
      <c r="F9" s="1">
        <f>C9-B9</f>
        <v>-4.8737226745441675E-3</v>
      </c>
      <c r="G9">
        <f>SQRT(D9*(1-D9)*(1/B4+1/C4))</f>
        <v>3.4341335129324238E-3</v>
      </c>
      <c r="H9">
        <f>F9+_xlfn.NORM.S.INV(0.025)*G9</f>
        <v>-1.1604500677993734E-2</v>
      </c>
      <c r="I9">
        <f>F9-_xlfn.NORM.S.INV(0.025)*G9</f>
        <v>1.8570553289053984E-3</v>
      </c>
    </row>
    <row r="12" spans="1:9" x14ac:dyDescent="0.25">
      <c r="A12" t="s">
        <v>7</v>
      </c>
      <c r="B12" t="s">
        <v>58</v>
      </c>
      <c r="C12" t="s">
        <v>59</v>
      </c>
    </row>
    <row r="13" spans="1:9" x14ac:dyDescent="0.25">
      <c r="A13" t="s">
        <v>12</v>
      </c>
      <c r="B13">
        <f>IF(Experiment!F2&lt;Control!F2,1,0)</f>
        <v>1</v>
      </c>
      <c r="C13">
        <f>IF(Experiment!G2&lt;Control!G2,1,0)</f>
        <v>1</v>
      </c>
      <c r="E13">
        <f>_xlfn.BINOM.DIST(B36,COUNT(B13:B35),0.5,TRUE)</f>
        <v>0.999755859375</v>
      </c>
      <c r="F13">
        <f>_xlfn.BINOM.DIST(C36,COUNT(C13:C35),0.5,TRUE)</f>
        <v>0.7975635528564452</v>
      </c>
      <c r="G13">
        <f>_xlfn.BINOM.DIST.RANGE(COUNT(B13:B35),0.5,SUM(B13:B35))*2</f>
        <v>2.1111965179443351E-3</v>
      </c>
      <c r="H13">
        <f>_xlfn.BINOM.DIST.RANGE(COUNT(C13:C35),0.5,SUM(C13:C35))*2</f>
        <v>0.27276659011840809</v>
      </c>
    </row>
    <row r="14" spans="1:9" x14ac:dyDescent="0.25">
      <c r="A14" t="s">
        <v>13</v>
      </c>
      <c r="B14">
        <f>IF(Experiment!F3&lt;Control!F3,1,0)</f>
        <v>1</v>
      </c>
      <c r="C14">
        <f>IF(Experiment!G3&lt;Control!G3,1,0)</f>
        <v>0</v>
      </c>
      <c r="E14">
        <f>1-E13</f>
        <v>2.44140625E-4</v>
      </c>
      <c r="F14">
        <f>1-F13</f>
        <v>0.2024364471435548</v>
      </c>
    </row>
    <row r="15" spans="1:9" x14ac:dyDescent="0.25">
      <c r="A15" t="s">
        <v>14</v>
      </c>
      <c r="B15">
        <f>IF(Experiment!F4&lt;Control!F4,1,0)</f>
        <v>1</v>
      </c>
      <c r="C15">
        <f>IF(Experiment!G4&lt;Control!G4,1,0)</f>
        <v>1</v>
      </c>
    </row>
    <row r="16" spans="1:9" x14ac:dyDescent="0.25">
      <c r="A16" t="s">
        <v>15</v>
      </c>
      <c r="B16">
        <f>IF(Experiment!F5&lt;Control!F5,1,0)</f>
        <v>1</v>
      </c>
      <c r="C16">
        <f>IF(Experiment!G5&lt;Control!G5,1,0)</f>
        <v>1</v>
      </c>
    </row>
    <row r="17" spans="1:3" x14ac:dyDescent="0.25">
      <c r="A17" t="s">
        <v>16</v>
      </c>
      <c r="B17">
        <f>IF(Experiment!F6&lt;Control!F6,1,0)</f>
        <v>1</v>
      </c>
      <c r="C17">
        <f>IF(Experiment!G6&lt;Control!G6,1,0)</f>
        <v>0</v>
      </c>
    </row>
    <row r="18" spans="1:3" x14ac:dyDescent="0.25">
      <c r="A18" t="s">
        <v>17</v>
      </c>
      <c r="B18">
        <f>IF(Experiment!F7&lt;Control!F7,1,0)</f>
        <v>1</v>
      </c>
      <c r="C18">
        <f>IF(Experiment!G7&lt;Control!G7,1,0)</f>
        <v>1</v>
      </c>
    </row>
    <row r="19" spans="1:3" x14ac:dyDescent="0.25">
      <c r="A19" t="s">
        <v>18</v>
      </c>
      <c r="B19">
        <f>IF(Experiment!F8&lt;Control!F8,1,0)</f>
        <v>1</v>
      </c>
      <c r="C19">
        <f>IF(Experiment!G8&lt;Control!G8,1,0)</f>
        <v>1</v>
      </c>
    </row>
    <row r="20" spans="1:3" x14ac:dyDescent="0.25">
      <c r="A20" t="s">
        <v>19</v>
      </c>
      <c r="B20">
        <f>IF(Experiment!F9&lt;Control!F9,1,0)</f>
        <v>1</v>
      </c>
      <c r="C20">
        <f>IF(Experiment!G9&lt;Control!G9,1,0)</f>
        <v>1</v>
      </c>
    </row>
    <row r="21" spans="1:3" x14ac:dyDescent="0.25">
      <c r="A21" t="s">
        <v>20</v>
      </c>
      <c r="B21">
        <f>IF(Experiment!F10&lt;Control!F10,1,0)</f>
        <v>1</v>
      </c>
      <c r="C21">
        <f>IF(Experiment!G10&lt;Control!G10,1,0)</f>
        <v>0</v>
      </c>
    </row>
    <row r="22" spans="1:3" x14ac:dyDescent="0.25">
      <c r="A22" t="s">
        <v>21</v>
      </c>
      <c r="B22">
        <f>IF(Experiment!F11&lt;Control!F11,1,0)</f>
        <v>1</v>
      </c>
      <c r="C22">
        <f>IF(Experiment!G11&lt;Control!G11,1,0)</f>
        <v>0</v>
      </c>
    </row>
    <row r="23" spans="1:3" x14ac:dyDescent="0.25">
      <c r="A23" t="s">
        <v>22</v>
      </c>
      <c r="B23">
        <f>IF(Experiment!F12&lt;Control!F12,1,0)</f>
        <v>1</v>
      </c>
      <c r="C23">
        <f>IF(Experiment!G12&lt;Control!G12,1,0)</f>
        <v>1</v>
      </c>
    </row>
    <row r="24" spans="1:3" x14ac:dyDescent="0.25">
      <c r="A24" t="s">
        <v>23</v>
      </c>
      <c r="B24">
        <f>IF(Experiment!F13&lt;Control!F13,1,0)</f>
        <v>1</v>
      </c>
      <c r="C24">
        <f>IF(Experiment!G13&lt;Control!G13,1,0)</f>
        <v>1</v>
      </c>
    </row>
    <row r="25" spans="1:3" x14ac:dyDescent="0.25">
      <c r="A25" t="s">
        <v>24</v>
      </c>
      <c r="B25">
        <f>IF(Experiment!F14&lt;Control!F14,1,0)</f>
        <v>1</v>
      </c>
      <c r="C25">
        <f>IF(Experiment!G14&lt;Control!G14,1,0)</f>
        <v>0</v>
      </c>
    </row>
    <row r="26" spans="1:3" x14ac:dyDescent="0.25">
      <c r="A26" t="s">
        <v>25</v>
      </c>
      <c r="B26">
        <f>IF(Experiment!F15&lt;Control!F15,1,0)</f>
        <v>1</v>
      </c>
      <c r="C26">
        <f>IF(Experiment!G15&lt;Control!G15,1,0)</f>
        <v>1</v>
      </c>
    </row>
    <row r="27" spans="1:3" x14ac:dyDescent="0.25">
      <c r="A27" t="s">
        <v>26</v>
      </c>
      <c r="B27">
        <f>IF(Experiment!F16&lt;Control!F16,1,0)</f>
        <v>1</v>
      </c>
      <c r="C27">
        <f>IF(Experiment!G16&lt;Control!G16,1,0)</f>
        <v>1</v>
      </c>
    </row>
    <row r="28" spans="1:3" x14ac:dyDescent="0.25">
      <c r="A28" t="s">
        <v>27</v>
      </c>
      <c r="B28">
        <f>IF(Experiment!F17&lt;Control!F17,1,0)</f>
        <v>1</v>
      </c>
      <c r="C28">
        <f>IF(Experiment!G17&lt;Control!G17,1,0)</f>
        <v>1</v>
      </c>
    </row>
    <row r="29" spans="1:3" x14ac:dyDescent="0.25">
      <c r="A29" t="s">
        <v>28</v>
      </c>
      <c r="B29">
        <f>IF(Experiment!F18&lt;Control!F18,1,0)</f>
        <v>1</v>
      </c>
      <c r="C29">
        <f>IF(Experiment!G18&lt;Control!G18,1,0)</f>
        <v>1</v>
      </c>
    </row>
    <row r="30" spans="1:3" x14ac:dyDescent="0.25">
      <c r="A30" t="s">
        <v>29</v>
      </c>
      <c r="B30">
        <f>IF(Experiment!F19&lt;Control!F19,1,0)</f>
        <v>0</v>
      </c>
      <c r="C30">
        <f>IF(Experiment!G19&lt;Control!G19,1,0)</f>
        <v>0</v>
      </c>
    </row>
    <row r="31" spans="1:3" x14ac:dyDescent="0.25">
      <c r="A31" t="s">
        <v>30</v>
      </c>
      <c r="B31">
        <f>IF(Experiment!F20&lt;Control!F20,1,0)</f>
        <v>0</v>
      </c>
      <c r="C31">
        <f>IF(Experiment!G20&lt;Control!G20,1,0)</f>
        <v>0</v>
      </c>
    </row>
    <row r="32" spans="1:3" x14ac:dyDescent="0.25">
      <c r="A32" t="s">
        <v>31</v>
      </c>
      <c r="B32">
        <f>IF(Experiment!F21&lt;Control!F21,1,0)</f>
        <v>0</v>
      </c>
      <c r="C32">
        <f>IF(Experiment!G21&lt;Control!G21,1,0)</f>
        <v>1</v>
      </c>
    </row>
    <row r="33" spans="1:3" x14ac:dyDescent="0.25">
      <c r="A33" t="s">
        <v>32</v>
      </c>
      <c r="B33">
        <f>IF(Experiment!F22&lt;Control!F22,1,0)</f>
        <v>0</v>
      </c>
      <c r="C33">
        <f>IF(Experiment!G22&lt;Control!G22,1,0)</f>
        <v>0</v>
      </c>
    </row>
    <row r="34" spans="1:3" x14ac:dyDescent="0.25">
      <c r="A34" t="s">
        <v>33</v>
      </c>
      <c r="B34">
        <f>IF(Experiment!F23&lt;Control!F23,1,0)</f>
        <v>1</v>
      </c>
      <c r="C34">
        <f>IF(Experiment!G23&lt;Control!G23,1,0)</f>
        <v>0</v>
      </c>
    </row>
    <row r="35" spans="1:3" x14ac:dyDescent="0.25">
      <c r="A35" t="s">
        <v>34</v>
      </c>
      <c r="B35">
        <f>IF(Experiment!F24&lt;Control!F24,1,0)</f>
        <v>1</v>
      </c>
      <c r="C35">
        <f>IF(Experiment!G24&lt;Control!G24,1,0)</f>
        <v>0</v>
      </c>
    </row>
    <row r="36" spans="1:3" x14ac:dyDescent="0.25">
      <c r="B36">
        <f>SUM(B13:B35)</f>
        <v>19</v>
      </c>
      <c r="C36">
        <f>SUM(C13:C35)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Control</vt:lpstr>
      <vt:lpstr>Experiment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Roberts</dc:creator>
  <cp:lastModifiedBy>Cameron Roberts</cp:lastModifiedBy>
  <dcterms:created xsi:type="dcterms:W3CDTF">2016-08-25T13:06:01Z</dcterms:created>
  <dcterms:modified xsi:type="dcterms:W3CDTF">2016-08-30T12:12:51Z</dcterms:modified>
</cp:coreProperties>
</file>