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cola unica" sheetId="2" r:id="rId1"/>
    <sheet name="Hoja1" sheetId="3" r:id="rId2"/>
  </sheets>
  <definedNames>
    <definedName name="_a_Serv1">#REF!</definedName>
    <definedName name="_finAtencio2">'cola unica'!$K$3</definedName>
    <definedName name="_finAtencion1">'cola unica'!$K$2</definedName>
    <definedName name="_FinAtServ1">#REF!</definedName>
    <definedName name="_FinAtServ2">#REF!</definedName>
    <definedName name="_h">Hoja1!$B$4</definedName>
    <definedName name="_lambda">'cola unica'!$C$4</definedName>
    <definedName name="_lamda">#REF!</definedName>
    <definedName name="_Libre">#REF!</definedName>
    <definedName name="_llegadaCliente">'cola unica'!$K$1</definedName>
    <definedName name="_LlegClient">#REF!</definedName>
    <definedName name="_max_clientes">'cola unica'!$C$5</definedName>
    <definedName name="_Ocupado">#REF!</definedName>
    <definedName name="_P">Hoja1!$B$6</definedName>
    <definedName name="_probServ1" localSheetId="0">'cola unica'!$C$3</definedName>
    <definedName name="_Serv1_a">#REF!</definedName>
    <definedName name="_Serv1_b">#REF!</definedName>
    <definedName name="_Serv2_a">#REF!</definedName>
    <definedName name="_Serv2_b">#REF!</definedName>
    <definedName name="_stock0">'cola unica'!$C$6</definedName>
    <definedName name="h">Hoja1!$B$4</definedName>
    <definedName name="minServ" localSheetId="0">'cola unica'!$AI$2:$AI$3</definedName>
    <definedName name="Servidores" localSheetId="0">'cola unica'!$AE$2:$AE$3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3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37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AC9" i="2" l="1"/>
  <c r="AB9"/>
  <c r="E9" i="3"/>
  <c r="D10" s="1"/>
  <c r="C10"/>
  <c r="C11" s="1"/>
  <c r="C9"/>
  <c r="D9"/>
  <c r="E2" i="2"/>
  <c r="AI3"/>
  <c r="F9"/>
  <c r="G9" s="1"/>
  <c r="H9" s="1"/>
  <c r="B10" s="1"/>
  <c r="C10" s="1"/>
  <c r="AA10" s="1"/>
  <c r="C12" i="3" l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E10"/>
  <c r="D11" s="1"/>
  <c r="Z10" i="2"/>
  <c r="AB10"/>
  <c r="AH3"/>
  <c r="E11" i="3" l="1"/>
  <c r="D12" s="1"/>
  <c r="D10" i="2"/>
  <c r="AL10" s="1"/>
  <c r="E10"/>
  <c r="F10" s="1"/>
  <c r="G10" s="1"/>
  <c r="J10"/>
  <c r="K10" s="1"/>
  <c r="L10" s="1"/>
  <c r="I10"/>
  <c r="D13" i="3" l="1"/>
  <c r="U10" i="2"/>
  <c r="V10" s="1"/>
  <c r="W10" s="1"/>
  <c r="X10" s="1"/>
  <c r="N10"/>
  <c r="O10" s="1"/>
  <c r="AC10" s="1"/>
  <c r="E12" i="3"/>
  <c r="AN10" i="2"/>
  <c r="AP10"/>
  <c r="AF10"/>
  <c r="AE10" s="1"/>
  <c r="H10"/>
  <c r="AJ10"/>
  <c r="M10"/>
  <c r="P10"/>
  <c r="Q10" s="1"/>
  <c r="E13" i="3" l="1"/>
  <c r="D14" s="1"/>
  <c r="R10" i="2"/>
  <c r="S10" s="1"/>
  <c r="AM10" s="1"/>
  <c r="AH10"/>
  <c r="Y10"/>
  <c r="E14" i="3" l="1"/>
  <c r="D15" s="1"/>
  <c r="AI10" i="2"/>
  <c r="AO10"/>
  <c r="T10"/>
  <c r="B11" s="1"/>
  <c r="C11" s="1"/>
  <c r="AG10"/>
  <c r="D16" i="3" l="1"/>
  <c r="Z11" i="2"/>
  <c r="AA11"/>
  <c r="E15" i="3"/>
  <c r="I11" i="2" l="1"/>
  <c r="AB11"/>
  <c r="E11"/>
  <c r="F11" s="1"/>
  <c r="G11" s="1"/>
  <c r="H11" s="1"/>
  <c r="D11"/>
  <c r="AF11" s="1"/>
  <c r="AE11" s="1"/>
  <c r="J11"/>
  <c r="K11" s="1"/>
  <c r="L11" s="1"/>
  <c r="M11" s="1"/>
  <c r="E16" i="3"/>
  <c r="D17" s="1"/>
  <c r="D18" l="1"/>
  <c r="U11" i="2"/>
  <c r="V11" s="1"/>
  <c r="W11" s="1"/>
  <c r="X11" s="1"/>
  <c r="N11"/>
  <c r="O11" s="1"/>
  <c r="AC11" s="1"/>
  <c r="P11"/>
  <c r="Q11" s="1"/>
  <c r="R11" s="1"/>
  <c r="S11" s="1"/>
  <c r="AL11"/>
  <c r="AJ11"/>
  <c r="AP11"/>
  <c r="AN11"/>
  <c r="AH11"/>
  <c r="E17" i="3"/>
  <c r="E18" l="1"/>
  <c r="D19" s="1"/>
  <c r="AI11" i="2"/>
  <c r="AO11"/>
  <c r="AG11"/>
  <c r="AM11"/>
  <c r="T11"/>
  <c r="Y11"/>
  <c r="D20" i="3" l="1"/>
  <c r="B12" i="2"/>
  <c r="C12" s="1"/>
  <c r="E19" i="3"/>
  <c r="D21" l="1"/>
  <c r="Z12" i="2"/>
  <c r="AA12"/>
  <c r="E20" i="3"/>
  <c r="D22" l="1"/>
  <c r="E12" i="2"/>
  <c r="F12" s="1"/>
  <c r="G12" s="1"/>
  <c r="H12" s="1"/>
  <c r="AB12"/>
  <c r="J12"/>
  <c r="I12"/>
  <c r="D12"/>
  <c r="AF12" s="1"/>
  <c r="AE12" s="1"/>
  <c r="E21" i="3"/>
  <c r="D23" l="1"/>
  <c r="U12" i="2"/>
  <c r="V12" s="1"/>
  <c r="W12" s="1"/>
  <c r="X12" s="1"/>
  <c r="AO12" s="1"/>
  <c r="N12"/>
  <c r="O12" s="1"/>
  <c r="AC12" s="1"/>
  <c r="P12"/>
  <c r="Q12" s="1"/>
  <c r="R12" s="1"/>
  <c r="S12" s="1"/>
  <c r="AM12" s="1"/>
  <c r="AH12"/>
  <c r="AJ12"/>
  <c r="AN12"/>
  <c r="AL12"/>
  <c r="K12"/>
  <c r="L12" s="1"/>
  <c r="M12" s="1"/>
  <c r="AP12"/>
  <c r="E22" i="3"/>
  <c r="D24" l="1"/>
  <c r="Y12" i="2"/>
  <c r="AI12"/>
  <c r="E23" i="3"/>
  <c r="T12" i="2"/>
  <c r="AG12"/>
  <c r="D25" i="3" l="1"/>
  <c r="B13" i="2"/>
  <c r="C13" s="1"/>
  <c r="AA13" s="1"/>
  <c r="E24" i="3"/>
  <c r="Z13" i="2" l="1"/>
  <c r="D13"/>
  <c r="AF13" s="1"/>
  <c r="AE13" s="1"/>
  <c r="AB13"/>
  <c r="I13"/>
  <c r="J13"/>
  <c r="E13"/>
  <c r="F13" s="1"/>
  <c r="G13" s="1"/>
  <c r="H13" s="1"/>
  <c r="E25" i="3"/>
  <c r="D26" s="1"/>
  <c r="D27" l="1"/>
  <c r="U13" i="2"/>
  <c r="V13" s="1"/>
  <c r="W13" s="1"/>
  <c r="X13" s="1"/>
  <c r="Y13" s="1"/>
  <c r="N13"/>
  <c r="O13" s="1"/>
  <c r="AC13" s="1"/>
  <c r="K13"/>
  <c r="L13" s="1"/>
  <c r="M13" s="1"/>
  <c r="AJ13"/>
  <c r="AN13"/>
  <c r="AL13"/>
  <c r="AP13"/>
  <c r="AH13"/>
  <c r="P13"/>
  <c r="Q13" s="1"/>
  <c r="R13" s="1"/>
  <c r="S13" s="1"/>
  <c r="E26" i="3"/>
  <c r="AO13" i="2" l="1"/>
  <c r="AI13"/>
  <c r="E27" i="3"/>
  <c r="D28" s="1"/>
  <c r="AG13" i="2"/>
  <c r="AM13"/>
  <c r="T13"/>
  <c r="B14" s="1"/>
  <c r="C14" s="1"/>
  <c r="D29" i="3" l="1"/>
  <c r="Z14" i="2"/>
  <c r="AA14"/>
  <c r="E28" i="3"/>
  <c r="J14" i="2" l="1"/>
  <c r="AB14"/>
  <c r="E14"/>
  <c r="F14" s="1"/>
  <c r="G14" s="1"/>
  <c r="H14" s="1"/>
  <c r="I14"/>
  <c r="D14"/>
  <c r="AF14" s="1"/>
  <c r="E29" i="3"/>
  <c r="D30" s="1"/>
  <c r="D31" l="1"/>
  <c r="P14" i="2"/>
  <c r="Q14" s="1"/>
  <c r="R14" s="1"/>
  <c r="S14" s="1"/>
  <c r="AM14" s="1"/>
  <c r="N14"/>
  <c r="O14" s="1"/>
  <c r="AC14" s="1"/>
  <c r="AJ14"/>
  <c r="AN14"/>
  <c r="K14"/>
  <c r="L14" s="1"/>
  <c r="M14" s="1"/>
  <c r="AE14" s="1"/>
  <c r="AH14"/>
  <c r="U14"/>
  <c r="V14" s="1"/>
  <c r="W14" s="1"/>
  <c r="X14" s="1"/>
  <c r="AI14" s="1"/>
  <c r="AL14"/>
  <c r="AP14"/>
  <c r="E30" i="3"/>
  <c r="D32" l="1"/>
  <c r="AG14" i="2"/>
  <c r="T14"/>
  <c r="AO14"/>
  <c r="Y14"/>
  <c r="E31" i="3"/>
  <c r="D33" l="1"/>
  <c r="B15" i="2"/>
  <c r="C15" s="1"/>
  <c r="AA15" s="1"/>
  <c r="E32" i="3"/>
  <c r="Z15" i="2" l="1"/>
  <c r="J15"/>
  <c r="AB15"/>
  <c r="E15"/>
  <c r="F15" s="1"/>
  <c r="G15" s="1"/>
  <c r="H15" s="1"/>
  <c r="D15"/>
  <c r="AH15" s="1"/>
  <c r="I15"/>
  <c r="E33" i="3"/>
  <c r="D34" s="1"/>
  <c r="D35" l="1"/>
  <c r="P15" i="2"/>
  <c r="Q15" s="1"/>
  <c r="R15" s="1"/>
  <c r="S15" s="1"/>
  <c r="AM15" s="1"/>
  <c r="N15"/>
  <c r="O15" s="1"/>
  <c r="AC15" s="1"/>
  <c r="K15"/>
  <c r="L15" s="1"/>
  <c r="M15" s="1"/>
  <c r="AJ15"/>
  <c r="U15"/>
  <c r="V15" s="1"/>
  <c r="W15" s="1"/>
  <c r="X15" s="1"/>
  <c r="AO15" s="1"/>
  <c r="AF15"/>
  <c r="AN15"/>
  <c r="AL15"/>
  <c r="AP15"/>
  <c r="E34" i="3"/>
  <c r="D36" l="1"/>
  <c r="T15" i="2"/>
  <c r="AG15"/>
  <c r="AE15"/>
  <c r="AI15"/>
  <c r="Y15"/>
  <c r="E35" i="3"/>
  <c r="D37" l="1"/>
  <c r="E37" s="1"/>
  <c r="D38" s="1"/>
  <c r="E38" s="1"/>
  <c r="D39" s="1"/>
  <c r="E39" s="1"/>
  <c r="D40" s="1"/>
  <c r="E36"/>
  <c r="B16" i="2"/>
  <c r="C16" s="1"/>
  <c r="E16" s="1"/>
  <c r="F16" s="1"/>
  <c r="G16" s="1"/>
  <c r="H16" s="1"/>
  <c r="E40" i="3" l="1"/>
  <c r="D41" s="1"/>
  <c r="E41" s="1"/>
  <c r="D42" s="1"/>
  <c r="I16" i="2"/>
  <c r="U16" s="1"/>
  <c r="V16" s="1"/>
  <c r="W16" s="1"/>
  <c r="X16" s="1"/>
  <c r="AO16" s="1"/>
  <c r="Z16"/>
  <c r="AA16"/>
  <c r="AB16" s="1"/>
  <c r="J16"/>
  <c r="D16"/>
  <c r="AJ16" s="1"/>
  <c r="E42" i="3" l="1"/>
  <c r="D43" s="1"/>
  <c r="K16" i="2"/>
  <c r="L16" s="1"/>
  <c r="M16" s="1"/>
  <c r="AP16"/>
  <c r="AL16"/>
  <c r="AN16"/>
  <c r="AH16"/>
  <c r="P16"/>
  <c r="Q16" s="1"/>
  <c r="R16" s="1"/>
  <c r="S16" s="1"/>
  <c r="T16" s="1"/>
  <c r="N16"/>
  <c r="O16" s="1"/>
  <c r="AC16" s="1"/>
  <c r="AF16"/>
  <c r="Y16"/>
  <c r="AI16"/>
  <c r="E43" i="3" l="1"/>
  <c r="D44" s="1"/>
  <c r="E44" s="1"/>
  <c r="D45" s="1"/>
  <c r="AE16" i="2"/>
  <c r="AG16"/>
  <c r="AM16"/>
  <c r="B17"/>
  <c r="C17" s="1"/>
  <c r="E17" s="1"/>
  <c r="F17" s="1"/>
  <c r="G17" s="1"/>
  <c r="H17" s="1"/>
  <c r="E45" i="3" l="1"/>
  <c r="D46" s="1"/>
  <c r="J17" i="2"/>
  <c r="K17" s="1"/>
  <c r="L17" s="1"/>
  <c r="M17" s="1"/>
  <c r="D17"/>
  <c r="AF17" s="1"/>
  <c r="AA17"/>
  <c r="AB17" s="1"/>
  <c r="I17"/>
  <c r="N17" s="1"/>
  <c r="O17" s="1"/>
  <c r="AC17" s="1"/>
  <c r="Z17"/>
  <c r="E46" i="3" l="1"/>
  <c r="D47" s="1"/>
  <c r="E47" s="1"/>
  <c r="D48" s="1"/>
  <c r="AJ17" i="2"/>
  <c r="U17"/>
  <c r="V17" s="1"/>
  <c r="W17" s="1"/>
  <c r="X17" s="1"/>
  <c r="AO17" s="1"/>
  <c r="P17"/>
  <c r="Q17" s="1"/>
  <c r="R17" s="1"/>
  <c r="S17" s="1"/>
  <c r="AM17" s="1"/>
  <c r="AP17"/>
  <c r="AN17"/>
  <c r="AH17"/>
  <c r="AL17"/>
  <c r="E48" i="3" l="1"/>
  <c r="D49" s="1"/>
  <c r="E49" s="1"/>
  <c r="D50" s="1"/>
  <c r="E50" s="1"/>
  <c r="D51" s="1"/>
  <c r="T17" i="2"/>
  <c r="AE17"/>
  <c r="Y17"/>
  <c r="AI17"/>
  <c r="AG17"/>
  <c r="E51" i="3" l="1"/>
  <c r="D52" s="1"/>
  <c r="E52" s="1"/>
  <c r="D53" s="1"/>
  <c r="B18" i="2"/>
  <c r="C18" s="1"/>
  <c r="E53" i="3" l="1"/>
  <c r="D54" s="1"/>
  <c r="E54" s="1"/>
  <c r="D55" s="1"/>
  <c r="J18" i="2"/>
  <c r="K18" s="1"/>
  <c r="L18" s="1"/>
  <c r="M18" s="1"/>
  <c r="AA18"/>
  <c r="AB18" s="1"/>
  <c r="Z18"/>
  <c r="E18"/>
  <c r="F18" s="1"/>
  <c r="G18" s="1"/>
  <c r="H18" s="1"/>
  <c r="D18"/>
  <c r="AF18" s="1"/>
  <c r="I18"/>
  <c r="E55" i="3" l="1"/>
  <c r="D56" s="1"/>
  <c r="E56" s="1"/>
  <c r="D57" s="1"/>
  <c r="AH18" i="2"/>
  <c r="AL18"/>
  <c r="AN18"/>
  <c r="U18"/>
  <c r="P18"/>
  <c r="N18"/>
  <c r="O18" s="1"/>
  <c r="AC18" s="1"/>
  <c r="AJ18"/>
  <c r="AP18"/>
  <c r="E57" i="3" l="1"/>
  <c r="D58"/>
  <c r="E58" s="1"/>
  <c r="D59" s="1"/>
  <c r="V18" i="2"/>
  <c r="W18" s="1"/>
  <c r="X18" s="1"/>
  <c r="Q18"/>
  <c r="E59" i="3" l="1"/>
  <c r="D60" s="1"/>
  <c r="AO18" i="2"/>
  <c r="AI18"/>
  <c r="Y18"/>
  <c r="R18"/>
  <c r="S18" s="1"/>
  <c r="T18" s="1"/>
  <c r="AE18"/>
  <c r="E60" i="3" l="1"/>
  <c r="D61" s="1"/>
  <c r="E61" s="1"/>
  <c r="D62" s="1"/>
  <c r="E62" s="1"/>
  <c r="D63" s="1"/>
  <c r="B19" i="2"/>
  <c r="C19" s="1"/>
  <c r="AM18"/>
  <c r="AG18"/>
  <c r="E63" i="3" l="1"/>
  <c r="D64" s="1"/>
  <c r="E64" s="1"/>
  <c r="D65" s="1"/>
  <c r="AL19" i="2"/>
  <c r="E19"/>
  <c r="F19" s="1"/>
  <c r="G19" s="1"/>
  <c r="H19" s="1"/>
  <c r="J19"/>
  <c r="K19" s="1"/>
  <c r="L19" s="1"/>
  <c r="M19" s="1"/>
  <c r="I19"/>
  <c r="U19" s="1"/>
  <c r="V19" s="1"/>
  <c r="W19" s="1"/>
  <c r="X19" s="1"/>
  <c r="Y19" s="1"/>
  <c r="AA19"/>
  <c r="AB19" s="1"/>
  <c r="D19"/>
  <c r="AF19" s="1"/>
  <c r="Z19"/>
  <c r="E65" i="3" l="1"/>
  <c r="D66" s="1"/>
  <c r="E66" s="1"/>
  <c r="D67" s="1"/>
  <c r="E67" s="1"/>
  <c r="D68" s="1"/>
  <c r="AJ19" i="2"/>
  <c r="AN19"/>
  <c r="AH19"/>
  <c r="AP19"/>
  <c r="P19"/>
  <c r="Q19" s="1"/>
  <c r="N19"/>
  <c r="O19" s="1"/>
  <c r="AC19" s="1"/>
  <c r="AO19"/>
  <c r="AI19"/>
  <c r="E68" i="3" l="1"/>
  <c r="D69" s="1"/>
  <c r="E69" s="1"/>
  <c r="D70" s="1"/>
  <c r="R19" i="2"/>
  <c r="S19" s="1"/>
  <c r="AE19"/>
  <c r="E70" i="3" l="1"/>
  <c r="D71" s="1"/>
  <c r="E71" s="1"/>
  <c r="AM19" i="2"/>
  <c r="AG19"/>
  <c r="T19"/>
  <c r="B20" s="1"/>
  <c r="C20" s="1"/>
  <c r="I20" l="1"/>
  <c r="D20"/>
  <c r="AF20" s="1"/>
  <c r="J20"/>
  <c r="AA20"/>
  <c r="AB20" s="1"/>
  <c r="Z20"/>
  <c r="E20"/>
  <c r="F20" s="1"/>
  <c r="G20" s="1"/>
  <c r="H20" s="1"/>
  <c r="K20" l="1"/>
  <c r="L20" s="1"/>
  <c r="M20" s="1"/>
  <c r="AL20"/>
  <c r="AJ20"/>
  <c r="N20"/>
  <c r="O20" s="1"/>
  <c r="AC20" s="1"/>
  <c r="U20"/>
  <c r="V20" s="1"/>
  <c r="W20" s="1"/>
  <c r="X20" s="1"/>
  <c r="P20"/>
  <c r="AH20"/>
  <c r="AN20"/>
  <c r="AP20"/>
  <c r="Y20" l="1"/>
  <c r="AI20"/>
  <c r="AO20"/>
  <c r="Q20"/>
  <c r="R20" l="1"/>
  <c r="S20" s="1"/>
  <c r="AE20"/>
  <c r="AM20" l="1"/>
  <c r="AG20"/>
  <c r="T20"/>
  <c r="B21" s="1"/>
  <c r="C21" s="1"/>
  <c r="D21" l="1"/>
  <c r="AF21" s="1"/>
  <c r="E21"/>
  <c r="F21" s="1"/>
  <c r="G21" s="1"/>
  <c r="H21" s="1"/>
  <c r="J21"/>
  <c r="AA21"/>
  <c r="AB21" s="1"/>
  <c r="Z21"/>
  <c r="I21"/>
  <c r="K21" l="1"/>
  <c r="L21" s="1"/>
  <c r="M21" s="1"/>
  <c r="AJ21"/>
  <c r="AH21"/>
  <c r="AP21"/>
  <c r="N21"/>
  <c r="O21" s="1"/>
  <c r="AC21" s="1"/>
  <c r="P21"/>
  <c r="U21"/>
  <c r="V21" s="1"/>
  <c r="W21" s="1"/>
  <c r="X21" s="1"/>
  <c r="AN21"/>
  <c r="AL21"/>
  <c r="Q21" l="1"/>
  <c r="Y21"/>
  <c r="AI21"/>
  <c r="AO21"/>
  <c r="R21" l="1"/>
  <c r="S21" s="1"/>
  <c r="AE21"/>
  <c r="AG21" l="1"/>
  <c r="AM21"/>
  <c r="T21"/>
  <c r="B22" s="1"/>
  <c r="C22" s="1"/>
  <c r="E22" l="1"/>
  <c r="F22" s="1"/>
  <c r="G22" s="1"/>
  <c r="H22" s="1"/>
  <c r="D22"/>
  <c r="AJ22" s="1"/>
  <c r="J22"/>
  <c r="AA22"/>
  <c r="AB22" s="1"/>
  <c r="Z22"/>
  <c r="I22"/>
  <c r="K22" l="1"/>
  <c r="L22" s="1"/>
  <c r="M22" s="1"/>
  <c r="AF22"/>
  <c r="AH22"/>
  <c r="AP22"/>
  <c r="N22"/>
  <c r="O22" s="1"/>
  <c r="AC22" s="1"/>
  <c r="P22"/>
  <c r="Q22" s="1"/>
  <c r="R22" s="1"/>
  <c r="S22" s="1"/>
  <c r="U22"/>
  <c r="AL22"/>
  <c r="AN22"/>
  <c r="T22" l="1"/>
  <c r="AG22"/>
  <c r="AM22"/>
  <c r="V22"/>
  <c r="W22" s="1"/>
  <c r="X22" s="1"/>
  <c r="Y22" s="1"/>
  <c r="B23" l="1"/>
  <c r="C23" s="1"/>
  <c r="AI22"/>
  <c r="AO22"/>
  <c r="AE22"/>
  <c r="E23" l="1"/>
  <c r="F23" s="1"/>
  <c r="G23" s="1"/>
  <c r="H23" s="1"/>
  <c r="AA23"/>
  <c r="AB23" s="1"/>
  <c r="J23"/>
  <c r="Z23"/>
  <c r="D23"/>
  <c r="AF23" s="1"/>
  <c r="I23"/>
  <c r="P23" s="1"/>
  <c r="U23" l="1"/>
  <c r="V23" s="1"/>
  <c r="W23" s="1"/>
  <c r="X23" s="1"/>
  <c r="AP23"/>
  <c r="AJ23"/>
  <c r="AL23"/>
  <c r="N23"/>
  <c r="O23" s="1"/>
  <c r="AC23" s="1"/>
  <c r="AN23"/>
  <c r="AH23"/>
  <c r="K23"/>
  <c r="L23" s="1"/>
  <c r="M23" s="1"/>
  <c r="Q23"/>
  <c r="AO23" l="1"/>
  <c r="AI23"/>
  <c r="R23"/>
  <c r="S23" s="1"/>
  <c r="AE23"/>
  <c r="Y23"/>
  <c r="AG23" l="1"/>
  <c r="AM23"/>
  <c r="T23"/>
  <c r="B24" s="1"/>
  <c r="C24" s="1"/>
  <c r="Z24" l="1"/>
  <c r="J24"/>
  <c r="K24" s="1"/>
  <c r="L24" s="1"/>
  <c r="M24" s="1"/>
  <c r="D24"/>
  <c r="AF24" s="1"/>
  <c r="I24"/>
  <c r="AA24"/>
  <c r="AB24" s="1"/>
  <c r="E24"/>
  <c r="F24" s="1"/>
  <c r="G24" s="1"/>
  <c r="H24" s="1"/>
  <c r="AL24" l="1"/>
  <c r="N24"/>
  <c r="O24" s="1"/>
  <c r="AC24" s="1"/>
  <c r="U24"/>
  <c r="P24"/>
  <c r="AJ24"/>
  <c r="AP24"/>
  <c r="AH24"/>
  <c r="AN24"/>
  <c r="Q24" l="1"/>
  <c r="V24"/>
  <c r="W24" s="1"/>
  <c r="X24" s="1"/>
  <c r="AO24" l="1"/>
  <c r="AI24"/>
  <c r="R24"/>
  <c r="S24" s="1"/>
  <c r="AE24"/>
  <c r="Y24"/>
  <c r="AG24" l="1"/>
  <c r="AM24"/>
  <c r="T24"/>
  <c r="B25" s="1"/>
  <c r="C25" s="1"/>
  <c r="J25" l="1"/>
  <c r="K25" s="1"/>
  <c r="L25" s="1"/>
  <c r="M25" s="1"/>
  <c r="Z25"/>
  <c r="I25"/>
  <c r="E25"/>
  <c r="F25" s="1"/>
  <c r="G25" s="1"/>
  <c r="H25" s="1"/>
  <c r="AA25"/>
  <c r="AB25" s="1"/>
  <c r="D25"/>
  <c r="AH25" s="1"/>
  <c r="AN25" l="1"/>
  <c r="AP25"/>
  <c r="AJ25"/>
  <c r="AF25"/>
  <c r="N25"/>
  <c r="O25" s="1"/>
  <c r="AC25" s="1"/>
  <c r="U25"/>
  <c r="P25"/>
  <c r="AL25"/>
  <c r="Q25" l="1"/>
  <c r="V25"/>
  <c r="W25" s="1"/>
  <c r="X25" s="1"/>
  <c r="R25" l="1"/>
  <c r="S25" s="1"/>
  <c r="AE25"/>
  <c r="AI25"/>
  <c r="AO25"/>
  <c r="Y25"/>
  <c r="AG25" l="1"/>
  <c r="AM25"/>
  <c r="T25"/>
  <c r="B26" s="1"/>
  <c r="C26" s="1"/>
  <c r="E26" l="1"/>
  <c r="F26" s="1"/>
  <c r="G26" s="1"/>
  <c r="H26" s="1"/>
  <c r="Z26"/>
  <c r="AA26"/>
  <c r="AB26" s="1"/>
  <c r="D26"/>
  <c r="AF26" s="1"/>
  <c r="J26"/>
  <c r="I26"/>
  <c r="K26" l="1"/>
  <c r="L26" s="1"/>
  <c r="M26" s="1"/>
  <c r="AN26"/>
  <c r="AL26"/>
  <c r="AP26"/>
  <c r="N26"/>
  <c r="O26" s="1"/>
  <c r="AC26" s="1"/>
  <c r="P26"/>
  <c r="U26"/>
  <c r="AH26"/>
  <c r="AJ26"/>
  <c r="Q26" l="1"/>
  <c r="V26"/>
  <c r="W26" s="1"/>
  <c r="X26" s="1"/>
  <c r="R26" l="1"/>
  <c r="S26" s="1"/>
  <c r="AE26"/>
  <c r="AO26"/>
  <c r="AI26"/>
  <c r="Y26"/>
  <c r="AM26" l="1"/>
  <c r="AG26"/>
  <c r="T26"/>
  <c r="B27" s="1"/>
  <c r="C27" s="1"/>
  <c r="I27" l="1"/>
  <c r="J27"/>
  <c r="K27" s="1"/>
  <c r="L27" s="1"/>
  <c r="M27" s="1"/>
  <c r="AA27"/>
  <c r="AB27" s="1"/>
  <c r="Z27"/>
  <c r="E27"/>
  <c r="F27" s="1"/>
  <c r="G27" s="1"/>
  <c r="H27" s="1"/>
  <c r="D27"/>
  <c r="AF27" s="1"/>
  <c r="AP27" l="1"/>
  <c r="AH27"/>
  <c r="AL27"/>
  <c r="AJ27"/>
  <c r="N27"/>
  <c r="O27" s="1"/>
  <c r="AC27" s="1"/>
  <c r="U27"/>
  <c r="P27"/>
  <c r="AN27"/>
  <c r="V27" l="1"/>
  <c r="W27" s="1"/>
  <c r="X27" s="1"/>
  <c r="Y27" s="1"/>
  <c r="Q27"/>
  <c r="R27" l="1"/>
  <c r="S27" s="1"/>
  <c r="AE27"/>
  <c r="AO27"/>
  <c r="AI27"/>
  <c r="AG27" l="1"/>
  <c r="AM27"/>
  <c r="T27"/>
  <c r="B28" s="1"/>
  <c r="C28" s="1"/>
  <c r="J28" l="1"/>
  <c r="K28" s="1"/>
  <c r="L28" s="1"/>
  <c r="M28" s="1"/>
  <c r="E28"/>
  <c r="F28" s="1"/>
  <c r="G28" s="1"/>
  <c r="H28" s="1"/>
  <c r="AA28"/>
  <c r="AB28" s="1"/>
  <c r="Z28"/>
  <c r="I28"/>
  <c r="D28"/>
  <c r="AF28" s="1"/>
  <c r="AL28" l="1"/>
  <c r="AP28"/>
  <c r="AN28"/>
  <c r="N28"/>
  <c r="O28" s="1"/>
  <c r="AC28" s="1"/>
  <c r="P28"/>
  <c r="U28"/>
  <c r="AH28"/>
  <c r="AJ28"/>
  <c r="Q28" l="1"/>
  <c r="V28"/>
  <c r="W28" s="1"/>
  <c r="X28" s="1"/>
  <c r="Y28" s="1"/>
  <c r="R28" l="1"/>
  <c r="S28" s="1"/>
  <c r="AE28"/>
  <c r="AO28"/>
  <c r="AI28"/>
  <c r="AG28" l="1"/>
  <c r="AM28"/>
  <c r="T28"/>
  <c r="B29" s="1"/>
  <c r="C29" s="1"/>
  <c r="J29" l="1"/>
  <c r="K29" s="1"/>
  <c r="L29" s="1"/>
  <c r="M29" s="1"/>
  <c r="AA29"/>
  <c r="AB29" s="1"/>
  <c r="Z29"/>
  <c r="I29"/>
  <c r="E29"/>
  <c r="F29" s="1"/>
  <c r="G29" s="1"/>
  <c r="H29" s="1"/>
  <c r="D29"/>
  <c r="AF29" s="1"/>
  <c r="AH29" l="1"/>
  <c r="AN29"/>
  <c r="AL29"/>
  <c r="AJ29"/>
  <c r="N29"/>
  <c r="O29" s="1"/>
  <c r="AC29" s="1"/>
  <c r="U29"/>
  <c r="V29" s="1"/>
  <c r="W29" s="1"/>
  <c r="X29" s="1"/>
  <c r="P29"/>
  <c r="Q29" s="1"/>
  <c r="R29" s="1"/>
  <c r="S29" s="1"/>
  <c r="AP29"/>
  <c r="Y29" l="1"/>
  <c r="AO29"/>
  <c r="AI29"/>
  <c r="T29"/>
  <c r="AM29"/>
  <c r="AG29"/>
  <c r="AE29"/>
  <c r="B30" l="1"/>
  <c r="C30" s="1"/>
  <c r="AA30" l="1"/>
  <c r="AB30" s="1"/>
  <c r="Z30"/>
  <c r="I30"/>
  <c r="P30" s="1"/>
  <c r="Q30" s="1"/>
  <c r="R30" s="1"/>
  <c r="S30" s="1"/>
  <c r="E30"/>
  <c r="F30" s="1"/>
  <c r="G30" s="1"/>
  <c r="H30" s="1"/>
  <c r="J30"/>
  <c r="D30"/>
  <c r="AL30" s="1"/>
  <c r="AH30" l="1"/>
  <c r="U30"/>
  <c r="V30" s="1"/>
  <c r="W30" s="1"/>
  <c r="X30" s="1"/>
  <c r="AO30" s="1"/>
  <c r="AF30"/>
  <c r="N30"/>
  <c r="O30" s="1"/>
  <c r="AC30" s="1"/>
  <c r="AP30"/>
  <c r="AJ30"/>
  <c r="AN30"/>
  <c r="K30"/>
  <c r="L30" s="1"/>
  <c r="M30" s="1"/>
  <c r="T30"/>
  <c r="AM30"/>
  <c r="AG30"/>
  <c r="AE30" l="1"/>
  <c r="Y30"/>
  <c r="B31" s="1"/>
  <c r="C31" s="1"/>
  <c r="AI30"/>
  <c r="Z31" l="1"/>
  <c r="I31"/>
  <c r="AA31"/>
  <c r="AB31" s="1"/>
  <c r="J31"/>
  <c r="K31" s="1"/>
  <c r="L31" s="1"/>
  <c r="M31" s="1"/>
  <c r="D31"/>
  <c r="AH31" s="1"/>
  <c r="E31"/>
  <c r="F31" s="1"/>
  <c r="G31" s="1"/>
  <c r="H31" s="1"/>
  <c r="AL31" l="1"/>
  <c r="AP31"/>
  <c r="AN31"/>
  <c r="N31"/>
  <c r="O31" s="1"/>
  <c r="AC31" s="1"/>
  <c r="U31"/>
  <c r="V31" s="1"/>
  <c r="W31" s="1"/>
  <c r="X31" s="1"/>
  <c r="P31"/>
  <c r="Q31" s="1"/>
  <c r="R31" s="1"/>
  <c r="S31" s="1"/>
  <c r="AF31"/>
  <c r="AJ31"/>
  <c r="AE31" l="1"/>
  <c r="T31"/>
  <c r="B32" s="1"/>
  <c r="C32" s="1"/>
  <c r="AM31"/>
  <c r="AG31"/>
  <c r="Y31"/>
  <c r="AO31"/>
  <c r="AI31"/>
  <c r="I32" l="1"/>
  <c r="J32"/>
  <c r="K32" s="1"/>
  <c r="L32" s="1"/>
  <c r="M32" s="1"/>
  <c r="E32"/>
  <c r="F32" s="1"/>
  <c r="G32" s="1"/>
  <c r="H32" s="1"/>
  <c r="D32"/>
  <c r="AJ32" s="1"/>
  <c r="AA32"/>
  <c r="AB32" s="1"/>
  <c r="Z32"/>
  <c r="AL32" l="1"/>
  <c r="AF32"/>
  <c r="AP32"/>
  <c r="AH32"/>
  <c r="N32"/>
  <c r="O32" s="1"/>
  <c r="AC32" s="1"/>
  <c r="P32"/>
  <c r="Q32" s="1"/>
  <c r="R32" s="1"/>
  <c r="S32" s="1"/>
  <c r="U32"/>
  <c r="AN32"/>
  <c r="V32" l="1"/>
  <c r="W32" s="1"/>
  <c r="X32" s="1"/>
  <c r="T32"/>
  <c r="AM32"/>
  <c r="AG32"/>
  <c r="AI32" l="1"/>
  <c r="AO32"/>
  <c r="AE32"/>
  <c r="Y32"/>
  <c r="B33" s="1"/>
  <c r="C33" s="1"/>
  <c r="E33" l="1"/>
  <c r="F33" s="1"/>
  <c r="G33" s="1"/>
  <c r="H33" s="1"/>
  <c r="I33"/>
  <c r="J33"/>
  <c r="K33" s="1"/>
  <c r="L33" s="1"/>
  <c r="M33" s="1"/>
  <c r="Z33"/>
  <c r="D33"/>
  <c r="AJ33" s="1"/>
  <c r="AA33"/>
  <c r="AB33" s="1"/>
  <c r="AH33" l="1"/>
  <c r="AP33"/>
  <c r="AF33"/>
  <c r="N33"/>
  <c r="O33" s="1"/>
  <c r="AC33" s="1"/>
  <c r="P33"/>
  <c r="Q33" s="1"/>
  <c r="R33" s="1"/>
  <c r="S33" s="1"/>
  <c r="U33"/>
  <c r="V33" s="1"/>
  <c r="W33" s="1"/>
  <c r="X33" s="1"/>
  <c r="AN33"/>
  <c r="AL33"/>
  <c r="T33" l="1"/>
  <c r="B34" s="1"/>
  <c r="C34" s="1"/>
  <c r="AG33"/>
  <c r="AM33"/>
  <c r="Y33"/>
  <c r="AO33"/>
  <c r="AI33"/>
  <c r="AE33"/>
  <c r="AA34" l="1"/>
  <c r="AB34" s="1"/>
  <c r="Z34"/>
  <c r="E34"/>
  <c r="F34" s="1"/>
  <c r="G34" s="1"/>
  <c r="H34" s="1"/>
  <c r="I34"/>
  <c r="D34"/>
  <c r="AF34" s="1"/>
  <c r="J34"/>
  <c r="K34" l="1"/>
  <c r="L34" s="1"/>
  <c r="M34" s="1"/>
  <c r="AL34"/>
  <c r="AP34"/>
  <c r="AJ34"/>
  <c r="AN34"/>
  <c r="N34"/>
  <c r="O34" s="1"/>
  <c r="AC34" s="1"/>
  <c r="U34"/>
  <c r="V34" s="1"/>
  <c r="W34" s="1"/>
  <c r="X34" s="1"/>
  <c r="P34"/>
  <c r="Q34" s="1"/>
  <c r="R34" s="1"/>
  <c r="S34" s="1"/>
  <c r="T34" s="1"/>
  <c r="AH34"/>
  <c r="AE34" l="1"/>
  <c r="AM34"/>
  <c r="AG34"/>
  <c r="Y34"/>
  <c r="B35" s="1"/>
  <c r="C35" s="1"/>
  <c r="AI34"/>
  <c r="AO34"/>
  <c r="AA35" l="1"/>
  <c r="AB35" s="1"/>
  <c r="Z35"/>
  <c r="D35"/>
  <c r="AF35" s="1"/>
  <c r="E35"/>
  <c r="F35" s="1"/>
  <c r="G35" s="1"/>
  <c r="H35" s="1"/>
  <c r="I35"/>
  <c r="J35"/>
  <c r="N35" l="1"/>
  <c r="O35" s="1"/>
  <c r="AC35" s="1"/>
  <c r="P35"/>
  <c r="Q35" s="1"/>
  <c r="U35"/>
  <c r="V35" s="1"/>
  <c r="W35" s="1"/>
  <c r="X35" s="1"/>
  <c r="Y35" s="1"/>
  <c r="AL35"/>
  <c r="AH35"/>
  <c r="AN35"/>
  <c r="AJ35"/>
  <c r="K35"/>
  <c r="L35" s="1"/>
  <c r="M35" s="1"/>
  <c r="AP35"/>
  <c r="AE35" l="1"/>
  <c r="R35"/>
  <c r="S35" s="1"/>
  <c r="T35" s="1"/>
  <c r="B36" s="1"/>
  <c r="C36" s="1"/>
  <c r="Z36" s="1"/>
  <c r="AI35"/>
  <c r="AO35"/>
  <c r="AG35" l="1"/>
  <c r="AA36"/>
  <c r="AB36" s="1"/>
  <c r="AM35"/>
  <c r="J36"/>
  <c r="K36" s="1"/>
  <c r="L36" s="1"/>
  <c r="M36" s="1"/>
  <c r="E36"/>
  <c r="F36" s="1"/>
  <c r="G36" s="1"/>
  <c r="H36" s="1"/>
  <c r="D36"/>
  <c r="AF36" s="1"/>
  <c r="I36"/>
  <c r="N36" s="1"/>
  <c r="O36" s="1"/>
  <c r="AC36" s="1"/>
  <c r="AL36" l="1"/>
  <c r="P36"/>
  <c r="U36"/>
  <c r="AP36"/>
  <c r="AJ36"/>
  <c r="AN36"/>
  <c r="AH36"/>
  <c r="Q36" l="1"/>
  <c r="V36"/>
  <c r="W36" s="1"/>
  <c r="X36" s="1"/>
  <c r="Y36" s="1"/>
  <c r="R36" l="1"/>
  <c r="S36" s="1"/>
  <c r="T36" s="1"/>
  <c r="B37" s="1"/>
  <c r="C37" s="1"/>
  <c r="AE36"/>
  <c r="AI36"/>
  <c r="AO36"/>
  <c r="Z37" l="1"/>
  <c r="AA37"/>
  <c r="E37"/>
  <c r="F37" s="1"/>
  <c r="G37" s="1"/>
  <c r="H37" s="1"/>
  <c r="AG36"/>
  <c r="AM36"/>
  <c r="AB37" l="1"/>
  <c r="J37"/>
  <c r="K37" s="1"/>
  <c r="L37" s="1"/>
  <c r="M37" s="1"/>
  <c r="I37"/>
  <c r="D37"/>
  <c r="AF37" s="1"/>
  <c r="P37" l="1"/>
  <c r="Q37" s="1"/>
  <c r="N37"/>
  <c r="O37" s="1"/>
  <c r="AC37" s="1"/>
  <c r="U37"/>
  <c r="V37" s="1"/>
  <c r="W37" s="1"/>
  <c r="X37" s="1"/>
  <c r="AP37"/>
  <c r="AL37"/>
  <c r="AJ37"/>
  <c r="AN37"/>
  <c r="AH37"/>
  <c r="Y37" l="1"/>
  <c r="R37"/>
  <c r="S37" s="1"/>
  <c r="T37" s="1"/>
  <c r="AE37"/>
  <c r="AO37"/>
  <c r="AI37"/>
  <c r="B38" l="1"/>
  <c r="C38" s="1"/>
  <c r="AG37"/>
  <c r="AM37"/>
  <c r="J38" l="1"/>
  <c r="K38" s="1"/>
  <c r="L38" s="1"/>
  <c r="M38" s="1"/>
  <c r="E38"/>
  <c r="F38" s="1"/>
  <c r="G38" s="1"/>
  <c r="H38" s="1"/>
  <c r="Z38"/>
  <c r="AA38"/>
  <c r="AB38" s="1"/>
  <c r="D38"/>
  <c r="AH38" s="1"/>
  <c r="I38"/>
  <c r="P38" l="1"/>
  <c r="Q38" s="1"/>
  <c r="N38"/>
  <c r="O38" s="1"/>
  <c r="AC38" s="1"/>
  <c r="AL38"/>
  <c r="U38"/>
  <c r="V38" s="1"/>
  <c r="W38" s="1"/>
  <c r="X38" s="1"/>
  <c r="Y38" s="1"/>
  <c r="AJ38"/>
  <c r="AP38"/>
  <c r="AN38"/>
  <c r="AF38"/>
  <c r="AO38" l="1"/>
  <c r="AI38"/>
  <c r="R38"/>
  <c r="S38" s="1"/>
  <c r="T38" s="1"/>
  <c r="B39" s="1"/>
  <c r="C39" s="1"/>
  <c r="AE38"/>
  <c r="Z39" l="1"/>
  <c r="AA39"/>
  <c r="AB39" s="1"/>
  <c r="AM38"/>
  <c r="AG38"/>
  <c r="E39"/>
  <c r="F39" s="1"/>
  <c r="G39" s="1"/>
  <c r="H39" s="1"/>
  <c r="J39"/>
  <c r="D39"/>
  <c r="AF39" s="1"/>
  <c r="I39"/>
  <c r="N39" s="1"/>
  <c r="O39" s="1"/>
  <c r="AC39" s="1"/>
  <c r="K39" l="1"/>
  <c r="L39" s="1"/>
  <c r="M39" s="1"/>
  <c r="AL39"/>
  <c r="AJ39"/>
  <c r="AH39"/>
  <c r="AN39"/>
  <c r="U39"/>
  <c r="P39"/>
  <c r="AP39"/>
  <c r="V39" l="1"/>
  <c r="W39" s="1"/>
  <c r="X39" s="1"/>
  <c r="Y39" s="1"/>
  <c r="Q39"/>
  <c r="AI39" l="1"/>
  <c r="AO39"/>
  <c r="R39"/>
  <c r="S39" s="1"/>
  <c r="T39" s="1"/>
  <c r="AE39"/>
  <c r="AM39" l="1"/>
  <c r="AG39"/>
</calcChain>
</file>

<file path=xl/sharedStrings.xml><?xml version="1.0" encoding="utf-8"?>
<sst xmlns="http://schemas.openxmlformats.org/spreadsheetml/2006/main" count="89" uniqueCount="63">
  <si>
    <t>se atiende en servidor</t>
  </si>
  <si>
    <t>_</t>
  </si>
  <si>
    <t>Libre</t>
  </si>
  <si>
    <t>Inicio</t>
  </si>
  <si>
    <t>c.i</t>
  </si>
  <si>
    <t>Fin At Serv 2</t>
  </si>
  <si>
    <t>Fin At Serv 1</t>
  </si>
  <si>
    <t>Llegada</t>
  </si>
  <si>
    <t>Estado</t>
  </si>
  <si>
    <t>Cola máxima</t>
  </si>
  <si>
    <t>Cola</t>
  </si>
  <si>
    <t>Próximo Fin de Atención</t>
  </si>
  <si>
    <t>Tiempo de Atención</t>
  </si>
  <si>
    <t>Rnd At</t>
  </si>
  <si>
    <t>Cliente</t>
  </si>
  <si>
    <t>Próxima Llegada</t>
  </si>
  <si>
    <t>Tiempo entre llegadas</t>
  </si>
  <si>
    <t>Rnd</t>
  </si>
  <si>
    <t>Próximo Cliente</t>
  </si>
  <si>
    <t>N° Cliente</t>
  </si>
  <si>
    <t>Evento</t>
  </si>
  <si>
    <t>Reloj</t>
  </si>
  <si>
    <t>Cliente N°</t>
  </si>
  <si>
    <t>Servidor 2</t>
  </si>
  <si>
    <t>Servidor 1</t>
  </si>
  <si>
    <t>Llegadas</t>
  </si>
  <si>
    <t>b</t>
  </si>
  <si>
    <t>max clientes</t>
  </si>
  <si>
    <t>Ocupado</t>
  </si>
  <si>
    <t>Los clientes pasan del serv1 al serv2</t>
  </si>
  <si>
    <t>a</t>
  </si>
  <si>
    <t>min/lleg</t>
  </si>
  <si>
    <t>Lambda</t>
  </si>
  <si>
    <t>Lleg Cliente</t>
  </si>
  <si>
    <t>Serv 2</t>
  </si>
  <si>
    <t>Serv 1</t>
  </si>
  <si>
    <t>Exp neg</t>
  </si>
  <si>
    <t>Dist:</t>
  </si>
  <si>
    <t>Estados</t>
  </si>
  <si>
    <t>Eventos</t>
  </si>
  <si>
    <t>Determinar:</t>
  </si>
  <si>
    <t>Tiempos de Atención</t>
  </si>
  <si>
    <t>Primero en Cola</t>
  </si>
  <si>
    <t>Orden</t>
  </si>
  <si>
    <t>Inicio At serv 1</t>
  </si>
  <si>
    <t>Inicio At serv 2</t>
  </si>
  <si>
    <t>dT/dt</t>
  </si>
  <si>
    <t>"-0,5T+900/P"</t>
  </si>
  <si>
    <t>h</t>
  </si>
  <si>
    <t>t</t>
  </si>
  <si>
    <t>T0</t>
  </si>
  <si>
    <t>T</t>
  </si>
  <si>
    <t>T'</t>
  </si>
  <si>
    <t>P</t>
  </si>
  <si>
    <t>Horno</t>
  </si>
  <si>
    <t>Stock</t>
  </si>
  <si>
    <t>Cantidad</t>
  </si>
  <si>
    <t>Tiempo entre coccion</t>
  </si>
  <si>
    <t>Proxima Coccion</t>
  </si>
  <si>
    <t>Tiempo entre ccocion</t>
  </si>
  <si>
    <t>Cant a comprar</t>
  </si>
  <si>
    <t>stock inicial</t>
  </si>
  <si>
    <t>min</t>
  </si>
</sst>
</file>

<file path=xl/styles.xml><?xml version="1.0" encoding="utf-8"?>
<styleSheet xmlns="http://schemas.openxmlformats.org/spreadsheetml/2006/main">
  <numFmts count="1">
    <numFmt numFmtId="164" formatCode="hh:mm:ss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0" xfId="0" applyNumberFormat="1" applyBorder="1"/>
    <xf numFmtId="21" fontId="0" fillId="0" borderId="0" xfId="0" applyNumberFormat="1" applyBorder="1"/>
    <xf numFmtId="2" fontId="0" fillId="0" borderId="2" xfId="0" applyNumberForma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/>
    <xf numFmtId="21" fontId="0" fillId="0" borderId="0" xfId="0" applyNumberFormat="1"/>
    <xf numFmtId="0" fontId="1" fillId="0" borderId="0" xfId="0" applyFont="1" applyAlignment="1">
      <alignment wrapText="1"/>
    </xf>
    <xf numFmtId="9" fontId="0" fillId="0" borderId="0" xfId="0" applyNumberFormat="1"/>
    <xf numFmtId="2" fontId="1" fillId="0" borderId="4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wrapText="1"/>
    </xf>
    <xf numFmtId="2" fontId="0" fillId="0" borderId="0" xfId="0" applyNumberFormat="1"/>
    <xf numFmtId="0" fontId="0" fillId="0" borderId="0" xfId="0" applyNumberFormat="1" applyBorder="1"/>
    <xf numFmtId="0" fontId="0" fillId="0" borderId="8" xfId="0" applyBorder="1"/>
    <xf numFmtId="0" fontId="1" fillId="0" borderId="9" xfId="0" applyFont="1" applyFill="1" applyBorder="1" applyAlignment="1">
      <alignment wrapText="1"/>
    </xf>
    <xf numFmtId="1" fontId="0" fillId="0" borderId="0" xfId="0" applyNumberFormat="1" applyBorder="1"/>
    <xf numFmtId="0" fontId="0" fillId="0" borderId="0" xfId="0" applyFill="1" applyBorder="1"/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39"/>
  <sheetViews>
    <sheetView tabSelected="1" topLeftCell="P1" zoomScale="130" zoomScaleNormal="130" workbookViewId="0">
      <selection activeCell="AC9" sqref="AC9"/>
    </sheetView>
  </sheetViews>
  <sheetFormatPr baseColWidth="10" defaultRowHeight="15"/>
  <cols>
    <col min="3" max="3" width="12.5703125" customWidth="1"/>
    <col min="5" max="5" width="11.85546875" bestFit="1" customWidth="1"/>
    <col min="10" max="15" width="11.42578125" style="18"/>
  </cols>
  <sheetData>
    <row r="2" spans="1:42">
      <c r="A2" s="1"/>
      <c r="B2" s="1" t="s">
        <v>25</v>
      </c>
      <c r="C2" s="1"/>
      <c r="D2" s="1"/>
      <c r="E2" s="1">
        <f>1/3*60</f>
        <v>20</v>
      </c>
      <c r="F2" s="1"/>
      <c r="G2" s="1" t="s">
        <v>41</v>
      </c>
      <c r="H2" s="1"/>
      <c r="I2" s="1"/>
      <c r="J2" s="5"/>
      <c r="K2" s="5"/>
      <c r="L2" s="5"/>
      <c r="M2" s="5"/>
      <c r="N2" s="5"/>
      <c r="O2" s="5"/>
      <c r="P2" s="1"/>
      <c r="Q2" s="1"/>
      <c r="R2" s="1"/>
      <c r="S2" s="1"/>
      <c r="T2" s="1" t="s">
        <v>40</v>
      </c>
      <c r="U2" s="1"/>
      <c r="V2" s="12" t="s">
        <v>39</v>
      </c>
      <c r="W2" s="1"/>
      <c r="X2" s="12" t="s">
        <v>38</v>
      </c>
      <c r="Y2" s="1"/>
      <c r="Z2" s="1"/>
      <c r="AA2" s="1"/>
      <c r="AB2" s="1"/>
      <c r="AC2" s="1"/>
      <c r="AD2" s="1"/>
      <c r="AE2" t="s">
        <v>35</v>
      </c>
      <c r="AF2" s="15">
        <v>0.4</v>
      </c>
      <c r="AG2">
        <v>0.5</v>
      </c>
      <c r="AH2">
        <v>0.5</v>
      </c>
      <c r="AI2">
        <v>0</v>
      </c>
      <c r="AJ2">
        <v>0.49</v>
      </c>
      <c r="AK2" s="1"/>
      <c r="AL2" s="1"/>
      <c r="AM2" s="1"/>
      <c r="AN2" s="1"/>
      <c r="AO2" s="1"/>
      <c r="AP2" s="1"/>
    </row>
    <row r="3" spans="1:42">
      <c r="A3" s="1"/>
      <c r="B3" s="1" t="s">
        <v>37</v>
      </c>
      <c r="C3" s="1" t="s">
        <v>36</v>
      </c>
      <c r="D3" s="1"/>
      <c r="E3" s="1"/>
      <c r="F3" s="1"/>
      <c r="G3" s="1" t="s">
        <v>35</v>
      </c>
      <c r="H3" s="1"/>
      <c r="I3" s="1"/>
      <c r="J3" s="5" t="s">
        <v>59</v>
      </c>
      <c r="K3" s="6">
        <v>3.125E-2</v>
      </c>
      <c r="L3" s="5"/>
      <c r="M3" s="5"/>
      <c r="N3" s="5"/>
      <c r="O3" s="5"/>
      <c r="P3" s="1" t="s">
        <v>34</v>
      </c>
      <c r="Q3" s="1"/>
      <c r="R3" s="1"/>
      <c r="S3" s="1"/>
      <c r="T3" s="1" t="s">
        <v>9</v>
      </c>
      <c r="U3" s="1"/>
      <c r="V3" s="1" t="s">
        <v>33</v>
      </c>
      <c r="W3" s="1"/>
      <c r="X3" s="1" t="s">
        <v>2</v>
      </c>
      <c r="Y3" s="1"/>
      <c r="Z3" s="1"/>
      <c r="AA3" s="1"/>
      <c r="AB3" s="1"/>
      <c r="AC3" s="1"/>
      <c r="AD3" s="1"/>
      <c r="AE3" t="s">
        <v>34</v>
      </c>
      <c r="AF3" s="15">
        <v>0.6</v>
      </c>
      <c r="AG3">
        <v>0.5</v>
      </c>
      <c r="AH3">
        <f>AH2+AG3</f>
        <v>1</v>
      </c>
      <c r="AI3">
        <f>AH2</f>
        <v>0.5</v>
      </c>
      <c r="AJ3">
        <v>0.99</v>
      </c>
      <c r="AK3" s="1"/>
      <c r="AL3" s="1"/>
      <c r="AM3" s="1"/>
      <c r="AN3" s="1"/>
      <c r="AO3" s="1"/>
      <c r="AP3" s="1"/>
    </row>
    <row r="4" spans="1:42">
      <c r="A4" s="1"/>
      <c r="B4" s="1" t="s">
        <v>32</v>
      </c>
      <c r="C4" s="2">
        <v>2.3148148148148146E-4</v>
      </c>
      <c r="D4" s="1" t="s">
        <v>31</v>
      </c>
      <c r="E4" s="1"/>
      <c r="F4" s="1"/>
      <c r="G4" s="1" t="s">
        <v>30</v>
      </c>
      <c r="H4" s="6">
        <v>3.4722222222222224E-4</v>
      </c>
      <c r="I4" s="6"/>
      <c r="J4" s="5"/>
      <c r="K4" s="5"/>
      <c r="L4" s="5"/>
      <c r="M4" s="5"/>
      <c r="N4" s="5"/>
      <c r="O4" s="5"/>
      <c r="P4" s="1" t="s">
        <v>30</v>
      </c>
      <c r="Q4" s="6">
        <v>1.0069444444444445E-2</v>
      </c>
      <c r="R4" s="1"/>
      <c r="S4" s="1"/>
      <c r="T4" s="1" t="s">
        <v>29</v>
      </c>
      <c r="U4" s="1"/>
      <c r="V4" s="1" t="s">
        <v>6</v>
      </c>
      <c r="W4" s="1"/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>
      <c r="A5" s="1"/>
      <c r="B5" s="1" t="s">
        <v>27</v>
      </c>
      <c r="C5" s="1">
        <v>20</v>
      </c>
      <c r="D5" s="1"/>
      <c r="E5" s="1"/>
      <c r="F5" s="1"/>
      <c r="G5" s="1" t="s">
        <v>26</v>
      </c>
      <c r="H5" s="6">
        <v>1.0416666666666667E-3</v>
      </c>
      <c r="I5" s="6"/>
      <c r="J5" s="5"/>
      <c r="K5" s="5"/>
      <c r="L5" s="5"/>
      <c r="M5" s="5"/>
      <c r="N5" s="5"/>
      <c r="O5" s="5"/>
      <c r="P5" s="1" t="s">
        <v>26</v>
      </c>
      <c r="Q5" s="6">
        <v>1.1458333333333334E-2</v>
      </c>
      <c r="R5" s="1"/>
      <c r="S5" s="1"/>
      <c r="T5" s="1"/>
      <c r="U5" s="1"/>
      <c r="V5" s="1" t="s">
        <v>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>
      <c r="A6" s="1"/>
      <c r="B6" s="23" t="s">
        <v>61</v>
      </c>
      <c r="C6" s="1">
        <v>45</v>
      </c>
      <c r="D6" s="1"/>
      <c r="E6" s="1"/>
      <c r="F6" s="1"/>
      <c r="G6" s="1"/>
      <c r="H6" s="1"/>
      <c r="I6" s="1"/>
      <c r="J6" s="5"/>
      <c r="K6" s="5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>
      <c r="A7" s="9"/>
      <c r="B7" s="9"/>
      <c r="C7" s="9"/>
      <c r="D7" s="9"/>
      <c r="E7" s="9"/>
      <c r="F7" s="24" t="s">
        <v>25</v>
      </c>
      <c r="G7" s="25"/>
      <c r="H7" s="26"/>
      <c r="I7" s="11"/>
      <c r="J7" s="16"/>
      <c r="K7" s="14"/>
      <c r="L7" s="14"/>
      <c r="M7" s="14"/>
      <c r="N7" s="14"/>
      <c r="O7" s="14"/>
      <c r="P7" s="24" t="s">
        <v>24</v>
      </c>
      <c r="Q7" s="25"/>
      <c r="R7" s="25"/>
      <c r="S7" s="25"/>
      <c r="T7" s="25"/>
      <c r="U7" s="24" t="s">
        <v>23</v>
      </c>
      <c r="V7" s="25"/>
      <c r="W7" s="25"/>
      <c r="X7" s="25"/>
      <c r="Y7" s="25"/>
      <c r="Z7" s="29" t="s">
        <v>54</v>
      </c>
      <c r="AA7" s="29"/>
      <c r="AB7" s="30"/>
      <c r="AC7" s="31" t="s">
        <v>55</v>
      </c>
      <c r="AD7" s="30"/>
      <c r="AE7" s="27" t="s">
        <v>22</v>
      </c>
      <c r="AF7" s="28"/>
      <c r="AG7" s="28"/>
      <c r="AH7" s="28"/>
      <c r="AI7" s="28"/>
      <c r="AJ7" s="20">
        <v>5</v>
      </c>
      <c r="AK7" s="27" t="s">
        <v>22</v>
      </c>
      <c r="AL7" s="28"/>
      <c r="AM7" s="28"/>
      <c r="AN7" s="28"/>
      <c r="AO7" s="28"/>
      <c r="AP7" s="20">
        <v>2</v>
      </c>
    </row>
    <row r="8" spans="1:42" ht="45">
      <c r="A8" s="9"/>
      <c r="B8" s="9" t="s">
        <v>21</v>
      </c>
      <c r="C8" s="9" t="s">
        <v>20</v>
      </c>
      <c r="D8" s="9" t="s">
        <v>19</v>
      </c>
      <c r="E8" s="9" t="s">
        <v>18</v>
      </c>
      <c r="F8" s="10" t="s">
        <v>17</v>
      </c>
      <c r="G8" s="9" t="s">
        <v>16</v>
      </c>
      <c r="H8" s="8" t="s">
        <v>15</v>
      </c>
      <c r="I8" s="9" t="s">
        <v>0</v>
      </c>
      <c r="J8" s="17" t="s">
        <v>10</v>
      </c>
      <c r="K8" s="14" t="s">
        <v>43</v>
      </c>
      <c r="L8" s="14" t="s">
        <v>42</v>
      </c>
      <c r="M8" s="14" t="s">
        <v>18</v>
      </c>
      <c r="N8" s="14" t="s">
        <v>17</v>
      </c>
      <c r="O8" s="14" t="s">
        <v>60</v>
      </c>
      <c r="P8" s="10" t="s">
        <v>8</v>
      </c>
      <c r="Q8" s="9" t="s">
        <v>14</v>
      </c>
      <c r="R8" s="9" t="s">
        <v>13</v>
      </c>
      <c r="S8" s="9" t="s">
        <v>12</v>
      </c>
      <c r="T8" s="9" t="s">
        <v>11</v>
      </c>
      <c r="U8" s="10" t="s">
        <v>8</v>
      </c>
      <c r="V8" s="9" t="s">
        <v>14</v>
      </c>
      <c r="W8" s="9" t="s">
        <v>13</v>
      </c>
      <c r="X8" s="9" t="s">
        <v>12</v>
      </c>
      <c r="Y8" s="9" t="s">
        <v>11</v>
      </c>
      <c r="Z8" s="9" t="s">
        <v>8</v>
      </c>
      <c r="AA8" s="9" t="s">
        <v>57</v>
      </c>
      <c r="AB8" s="9" t="s">
        <v>58</v>
      </c>
      <c r="AC8" s="9" t="s">
        <v>56</v>
      </c>
      <c r="AD8" s="9"/>
      <c r="AE8" s="21" t="s">
        <v>8</v>
      </c>
      <c r="AF8" s="21" t="s">
        <v>7</v>
      </c>
      <c r="AG8" s="21" t="s">
        <v>44</v>
      </c>
      <c r="AH8" s="21" t="s">
        <v>6</v>
      </c>
      <c r="AI8" s="21" t="s">
        <v>45</v>
      </c>
      <c r="AJ8" s="21" t="s">
        <v>5</v>
      </c>
      <c r="AK8" s="21" t="s">
        <v>8</v>
      </c>
      <c r="AL8" s="21" t="s">
        <v>7</v>
      </c>
      <c r="AM8" s="21" t="s">
        <v>44</v>
      </c>
      <c r="AN8" s="21" t="s">
        <v>6</v>
      </c>
      <c r="AO8" s="21" t="s">
        <v>45</v>
      </c>
      <c r="AP8" s="21" t="s">
        <v>5</v>
      </c>
    </row>
    <row r="9" spans="1:42">
      <c r="A9" s="1" t="s">
        <v>4</v>
      </c>
      <c r="B9" s="6">
        <v>0</v>
      </c>
      <c r="C9" s="1" t="s">
        <v>3</v>
      </c>
      <c r="D9" s="1"/>
      <c r="E9" s="1">
        <v>1</v>
      </c>
      <c r="F9" s="7">
        <f ca="1">RAND()</f>
        <v>0.37685579498340194</v>
      </c>
      <c r="G9" s="6">
        <f t="shared" ref="G9:G39" ca="1" si="0">IF(ISNUMBER(F9),-_lambda*LN(1-F9),"-")</f>
        <v>1.0948549033633212E-4</v>
      </c>
      <c r="H9" s="3">
        <f ca="1">IF(ISNUMBER(G9),G9+B9,H8)</f>
        <v>1.0948549033633212E-4</v>
      </c>
      <c r="I9" s="2"/>
      <c r="J9" s="19">
        <v>0</v>
      </c>
      <c r="K9" s="19" t="s">
        <v>1</v>
      </c>
      <c r="L9" s="19"/>
      <c r="M9" s="19"/>
      <c r="N9" s="19"/>
      <c r="O9" s="22"/>
      <c r="P9" s="4" t="s">
        <v>2</v>
      </c>
      <c r="Q9" s="1"/>
      <c r="R9" s="1"/>
      <c r="S9" s="1"/>
      <c r="T9" s="1"/>
      <c r="U9" s="4" t="s">
        <v>2</v>
      </c>
      <c r="V9" s="1"/>
      <c r="W9" s="1"/>
      <c r="X9" s="1"/>
      <c r="Y9" s="1"/>
      <c r="Z9" s="1" t="s">
        <v>2</v>
      </c>
      <c r="AA9" s="2">
        <v>45.03125</v>
      </c>
      <c r="AB9" s="6">
        <f>B9+AA9</f>
        <v>45.03125</v>
      </c>
      <c r="AC9" s="22">
        <f>_stock0</f>
        <v>45</v>
      </c>
      <c r="AD9" s="1"/>
      <c r="AE9" s="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>
      <c r="A10" s="1"/>
      <c r="B10" s="2">
        <f ca="1">MIN(H9,T9,Y9,AB9)</f>
        <v>1.0948549033633212E-4</v>
      </c>
      <c r="C10" s="1" t="str">
        <f ca="1">IF(B10=H9,"lleg clie",IF(B10=T9,"fin at S1",IF(B10=Y9,"fin at S2","Inicio Coccion")))</f>
        <v>lleg clie</v>
      </c>
      <c r="D10" s="1">
        <f ca="1">IF(C10="Lleg clie",E9,IF(C10="fin at S1",Q9,V9))</f>
        <v>1</v>
      </c>
      <c r="E10" s="1">
        <f t="shared" ref="E10:E39" ca="1" si="1">IF(C10="lleg clie", IF(E9&lt;_max_clientes,E9+1,"-"),E9)</f>
        <v>2</v>
      </c>
      <c r="F10" s="7">
        <f t="shared" ref="F10:F20" ca="1" si="2">IF(AND(C10="lleg clie",ISNUMBER(E10)),RAND(),"-")</f>
        <v>0.1717013609040976</v>
      </c>
      <c r="G10" s="6">
        <f t="shared" ca="1" si="0"/>
        <v>4.3606832034249525E-5</v>
      </c>
      <c r="H10" s="3">
        <f t="shared" ref="H10:H39" ca="1" si="3">IF(ISNUMBER(G10),G10+B10,IF(E10&lt;=_max_clientes,H9,"-"))</f>
        <v>1.5309232237058164E-4</v>
      </c>
      <c r="I10" s="2" t="str">
        <f ca="1">IF(C10="lleg clie",IF(P9="Libre","Serv1",IF(U9="Libre","Serv2","-")),IF(J9&gt;0,IF(C10="fin at S1","Serv1","Serv2"),"-"))</f>
        <v>Serv1</v>
      </c>
      <c r="J10" s="19">
        <f ca="1">IF(AND(C10="lleg clie",P9="Ocupado",U9="Ocupado"),J9+1,IF(OR(C10="fin at S1",C10="fin at S2"),IF(J9&gt;0,J9-1,J9),J9))</f>
        <v>0</v>
      </c>
      <c r="K10" s="19" t="str">
        <f t="shared" ref="K10:K21" ca="1" si="4">IF(J10=J9,K9,IF(J10&gt;J9,CONCATENATE(K9,$D10,"_"),RIGHT(K9,LEN(K9)-FIND("_",K9,2)+1)))</f>
        <v>_</v>
      </c>
      <c r="L10" s="19" t="str">
        <f ca="1">IF(LEN(K10)&gt;2,LEFT(K10,FIND("_",K10,2)-1),"")</f>
        <v/>
      </c>
      <c r="M10" s="19" t="str">
        <f ca="1">IF(LEN(L10)&gt;1,VALUE(RIGHT(L10,LEN(L10)-FIND("_",L10))),"")</f>
        <v/>
      </c>
      <c r="N10" s="19">
        <f t="shared" ref="N10:N13" ca="1" si="5">IF(OR(I10="Serv1",I10="Serv2"),RAND(),"-")</f>
        <v>0.25176413863939029</v>
      </c>
      <c r="O10" s="22">
        <f ca="1">IF(ISNUMBER(N10),1+(N10*2),"-")</f>
        <v>1.5035282772787806</v>
      </c>
      <c r="P10" s="4" t="str">
        <f ca="1">IF($I10="Serv1","Ocupado",IF(AND($C10="fin at S1",$J9&gt;0),"Ocupado",IF($C10="fin at S1","Libre",P9)))</f>
        <v>Ocupado</v>
      </c>
      <c r="Q10" s="1">
        <f ca="1">IF(P10="Libre","-",IF(AND($I10="Serv1",P9="Libre"),$D10,IF(AND($C10="fin at S1",J9&gt;0),M9,Q9)))</f>
        <v>1</v>
      </c>
      <c r="R10" s="5">
        <f ca="1">IF(AND(ISNUMBER(Q10),Q10&lt;&gt;Q9),RAND(),"-")</f>
        <v>0.49165393186798756</v>
      </c>
      <c r="S10" s="2">
        <f ca="1">IF(ISNUMBER(R10),$H$4+(R10*($H$5-$H$4)),"-")</f>
        <v>6.886485637972136E-4</v>
      </c>
      <c r="T10" s="2">
        <f ca="1">IF(P10="Ocupado",IF(ISNUMBER(S10),S10+$B10,T9),"-")</f>
        <v>7.9813405413354578E-4</v>
      </c>
      <c r="U10" s="4" t="str">
        <f ca="1">IF($I10="Serv2","Ocupado",IF(AND($C10="fin at S2",$J9&gt;0),"Ocupado",IF($C10="fin at S2","Libre",U9)))</f>
        <v>Libre</v>
      </c>
      <c r="V10" s="1" t="str">
        <f ca="1">IF(U10="Libre","-",IF(AND($I10="Serv2",U9="Libre"),$D10,IF(AND($C10="fin at S2",J9&gt;0),M9,V9)))</f>
        <v>-</v>
      </c>
      <c r="W10" s="5" t="str">
        <f ca="1">IF(AND(ISNUMBER(V10),V10&lt;&gt;V9),RAND(),"-")</f>
        <v>-</v>
      </c>
      <c r="X10" s="2" t="str">
        <f ca="1">IF(ISNUMBER(W10),$H$4+(W10*($H$5-$H$4)),"-")</f>
        <v>-</v>
      </c>
      <c r="Y10" s="2" t="str">
        <f ca="1">IF(U10="Ocupado",IF(ISNUMBER(X10),X10+$B10,Y9),"-")</f>
        <v>-</v>
      </c>
      <c r="Z10" s="1" t="str">
        <f ca="1">IF(C10="Inicio Coccion","Ocupado",Z9)</f>
        <v>Libre</v>
      </c>
      <c r="AA10" s="2" t="str">
        <f t="shared" ref="AA10:AA39" ca="1" si="6">IF(C10="Inicio Coccion",_finAtencio2,"-")</f>
        <v>-</v>
      </c>
      <c r="AB10" s="6">
        <f ca="1">IF(ISNUMBER(AA10),B10+AA10,AB9)</f>
        <v>45.03125</v>
      </c>
      <c r="AC10" s="22">
        <f ca="1">IF(C10="lleg clie",IF(AC9-O10&gt;0,AC9-O10,0),AC9)</f>
        <v>43.496471722721218</v>
      </c>
      <c r="AD10" s="2"/>
      <c r="AE10" t="str">
        <f ca="1">IF(AF10=0,"-",IF(Q10=$AJ$7,"at serv 1",IF(M10=$AJ$7,"En cola",IF(V10=$AJ$7,"at serv 2","-"))))</f>
        <v>-</v>
      </c>
      <c r="AF10" s="13">
        <f ca="1">IF(AND($C10="lleg clie",$D10=AJ$7),$B10,AF9)</f>
        <v>0</v>
      </c>
      <c r="AG10" s="13">
        <f ca="1">IF(AND(ISNUMBER($S10),Q10=AJ$7),$B10,AG9)</f>
        <v>0</v>
      </c>
      <c r="AH10" s="13">
        <f ca="1">IF(AND($C10="fin at S1",$Q10=AJ$7),$B10,AH9)</f>
        <v>0</v>
      </c>
      <c r="AI10" s="13">
        <f t="shared" ref="AI10:AI16" ca="1" si="7">IF(AND(ISNUMBER($X10),V10=AJ$7),$B10,AI9)</f>
        <v>0</v>
      </c>
      <c r="AJ10" s="13">
        <f ca="1">IF(AND($C10="fin at S2",$D10=AJ$7),$B10,AJ9)</f>
        <v>0</v>
      </c>
      <c r="AK10" s="2"/>
      <c r="AL10" s="13">
        <f ca="1">IF(AND($C10="lleg clie",$D10=AP$7),$B10,AL9)</f>
        <v>0</v>
      </c>
      <c r="AM10" s="13">
        <f ca="1">IF(AND(ISNUMBER($S10),Q10=AP$7),$B10,AM9)</f>
        <v>0</v>
      </c>
      <c r="AN10" s="13">
        <f ca="1">IF(AND($C10="fin at S1",$D10=AP$7),$B10,AN9)</f>
        <v>0</v>
      </c>
      <c r="AO10" s="13">
        <f ca="1">IF(AND(ISNUMBER($X10),V10=AP$7),$B10,AO9)</f>
        <v>0</v>
      </c>
      <c r="AP10" s="13">
        <f ca="1">IF(AND($C10="fin at S2",$D10=AP$7),$B10,AP9)</f>
        <v>0</v>
      </c>
    </row>
    <row r="11" spans="1:42">
      <c r="A11" s="1"/>
      <c r="B11" s="2">
        <f t="shared" ref="B11:B39" ca="1" si="8">MIN(H10,T10,Y10,AB10)</f>
        <v>1.5309232237058164E-4</v>
      </c>
      <c r="C11" s="1" t="str">
        <f t="shared" ref="C11:C39" ca="1" si="9">IF(B11=H10,"lleg clie",IF(B11=T10,"fin at S1",IF(B11=Y10,"fin at S2","Inicio Coccion")))</f>
        <v>lleg clie</v>
      </c>
      <c r="D11" s="1">
        <f t="shared" ref="D11:D20" ca="1" si="10">IF(C11="Lleg clie",E10,IF(C11="fin at S1",Q10,V10))</f>
        <v>2</v>
      </c>
      <c r="E11" s="1">
        <f t="shared" ca="1" si="1"/>
        <v>3</v>
      </c>
      <c r="F11" s="7">
        <f t="shared" ca="1" si="2"/>
        <v>8.5562468321249696E-3</v>
      </c>
      <c r="G11" s="6">
        <f t="shared" ca="1" si="0"/>
        <v>1.9891346435900386E-6</v>
      </c>
      <c r="H11" s="3">
        <f t="shared" ca="1" si="3"/>
        <v>1.5508145701417168E-4</v>
      </c>
      <c r="I11" s="2" t="str">
        <f t="shared" ref="I11:I39" ca="1" si="11">IF(C11="lleg clie",IF(P10="Libre","Serv1",IF(U10="Libre","Serv2","-")),IF(J10&gt;0,IF(C11="fin at S1","Serv1","Serv2"),"-"))</f>
        <v>Serv2</v>
      </c>
      <c r="J11" s="19">
        <f ca="1">IF(AND(C11="lleg clie",P10="Ocupado",U10="Ocupado"),J10+1,IF(OR(C11="fin at S1",C11="fin at S2"),IF(J10&gt;0,J10-1,J10),J10))</f>
        <v>0</v>
      </c>
      <c r="K11" s="19" t="str">
        <f t="shared" ca="1" si="4"/>
        <v>_</v>
      </c>
      <c r="L11" s="19" t="str">
        <f t="shared" ref="L11:L39" ca="1" si="12">IF(LEN(K11)&gt;2,LEFT(K11,FIND("_",K11,2)-1),"")</f>
        <v/>
      </c>
      <c r="M11" s="19" t="str">
        <f t="shared" ref="M11:M39" ca="1" si="13">IF(LEN(L11)&gt;1,VALUE(RIGHT(L11,LEN(L11)-FIND("_",L11))),"")</f>
        <v/>
      </c>
      <c r="N11" s="19">
        <f t="shared" ca="1" si="5"/>
        <v>8.1399466880782256E-2</v>
      </c>
      <c r="O11" s="22">
        <f t="shared" ref="O11:O39" ca="1" si="14">IF(ISNUMBER(N11),1+(N11*2),"-")</f>
        <v>1.1627989337615645</v>
      </c>
      <c r="P11" s="4" t="str">
        <f t="shared" ref="P11:P20" ca="1" si="15">IF($I11="Serv1","Ocupado",IF(AND($C11="fin at S1",$J10&gt;0),"Ocupado",IF(C11="fin at S1","Libre",P10)))</f>
        <v>Ocupado</v>
      </c>
      <c r="Q11" s="1">
        <f t="shared" ref="Q11:Q39" ca="1" si="16">IF(P11="Libre","-",IF(AND($I11="Serv1",P10="Libre"),$D11,IF(AND($C11="fin at S1",J10&gt;0),M10,Q10)))</f>
        <v>1</v>
      </c>
      <c r="R11" s="5" t="str">
        <f t="shared" ref="R11:R39" ca="1" si="17">IF(AND(ISNUMBER(Q11),Q11&lt;&gt;Q10),RAND(),"-")</f>
        <v>-</v>
      </c>
      <c r="S11" s="2" t="str">
        <f t="shared" ref="S11:S39" ca="1" si="18">IF(ISNUMBER(R11),$H$4+(R11*($H$5-$H$4)),"-")</f>
        <v>-</v>
      </c>
      <c r="T11" s="2">
        <f t="shared" ref="T11:T20" ca="1" si="19">IF(P11="Ocupado",IF(ISNUMBER(S11),S11+$B11,T10),"-")</f>
        <v>7.9813405413354578E-4</v>
      </c>
      <c r="U11" s="4" t="str">
        <f t="shared" ref="U11:U20" ca="1" si="20">IF($I11="Serv2","Ocupado",IF(AND($C11="fin at S2",$J10&gt;0),"Ocupado",IF(C11="fin at S2","Libre",U10)))</f>
        <v>Ocupado</v>
      </c>
      <c r="V11" s="1">
        <f t="shared" ref="V11:V39" ca="1" si="21">IF(U11="Libre","-",IF(AND($I11="Serv2",U10="Libre"),$D11,IF(AND($C11="fin at S2",J10&gt;0),M10,V10)))</f>
        <v>2</v>
      </c>
      <c r="W11" s="5">
        <f t="shared" ref="W11:W39" ca="1" si="22">IF(AND(ISNUMBER(V11),V11&lt;&gt;V10),RAND(),"-")</f>
        <v>0.86253469165262153</v>
      </c>
      <c r="X11" s="2">
        <f ca="1">IF(ISNUMBER(W11),$H$4+(W11*($H$5-$H$4)),"-")</f>
        <v>9.462046469809872E-4</v>
      </c>
      <c r="Y11" s="2">
        <f t="shared" ref="Y11:Y20" ca="1" si="23">IF(U11="Ocupado",IF(ISNUMBER(X11),X11+$B11,Y10),"-")</f>
        <v>1.0992969693515689E-3</v>
      </c>
      <c r="Z11" s="1" t="str">
        <f t="shared" ref="Z11:Z39" ca="1" si="24">IF(C11="Inicio Coccion","Ocupado",Z10)</f>
        <v>Libre</v>
      </c>
      <c r="AA11" s="2" t="str">
        <f t="shared" ca="1" si="6"/>
        <v>-</v>
      </c>
      <c r="AB11" s="6">
        <f t="shared" ref="AB11:AB39" ca="1" si="25">IF(ISNUMBER(AA11),B11+AA11,AB10)</f>
        <v>45.03125</v>
      </c>
      <c r="AC11" s="22">
        <f t="shared" ref="AC11:AC39" ca="1" si="26">IF(C11="lleg clie",IF(AC10-O11&gt;0,AC10-O11,0),AC10)</f>
        <v>42.333672788959653</v>
      </c>
      <c r="AD11" s="2"/>
      <c r="AE11" t="str">
        <f t="shared" ref="AE11:AE39" ca="1" si="27">IF(AF11=0,"-",IF(Q11=$AJ$7,"at serv 1",IF(M11=$AJ$7,"En cola",IF(V11=$AJ$7,"at serv 2","-"))))</f>
        <v>-</v>
      </c>
      <c r="AF11" s="13">
        <f t="shared" ref="AF11:AF39" ca="1" si="28">IF(AND($C11="lleg clie",$D11=AJ$7),B11,AF10)</f>
        <v>0</v>
      </c>
      <c r="AG11" s="13">
        <f t="shared" ref="AG11:AG39" ca="1" si="29">IF(AND(ISNUMBER($S11),Q11=AJ$7),$B11,AG10)</f>
        <v>0</v>
      </c>
      <c r="AH11" s="13">
        <f t="shared" ref="AH11:AH39" ca="1" si="30">IF(AND($C11="fin at S1",$D11=AJ$7),$B11,AH10)</f>
        <v>0</v>
      </c>
      <c r="AI11" s="13">
        <f t="shared" ca="1" si="7"/>
        <v>0</v>
      </c>
      <c r="AJ11" s="13">
        <f t="shared" ref="AJ11:AJ39" ca="1" si="31">IF(AND($C11="fin at S2",$D11=AJ$7),$B11,AJ10)</f>
        <v>0</v>
      </c>
      <c r="AK11" s="2"/>
      <c r="AL11" s="13">
        <f t="shared" ref="AL11:AL39" ca="1" si="32">IF(AND($C11="lleg clie",$D11=AP$7),$B11,AL10)</f>
        <v>1.5309232237058164E-4</v>
      </c>
      <c r="AM11" s="13">
        <f t="shared" ref="AM11:AM39" ca="1" si="33">IF(AND(ISNUMBER($S11),Q11=AP$7),$B11,AM10)</f>
        <v>0</v>
      </c>
      <c r="AN11" s="13">
        <f t="shared" ref="AN11:AN39" ca="1" si="34">IF(AND($C11="fin at S1",$D11=AP$7),$B11,AN10)</f>
        <v>0</v>
      </c>
      <c r="AO11" s="13">
        <f t="shared" ref="AO11:AO39" ca="1" si="35">IF(AND(ISNUMBER($X11),V11=AP$7),$B11,AO10)</f>
        <v>1.5309232237058164E-4</v>
      </c>
      <c r="AP11" s="13">
        <f t="shared" ref="AP11:AP39" ca="1" si="36">IF(AND($C11="fin at S2",$D11=AP$7),$B11,AP10)</f>
        <v>0</v>
      </c>
    </row>
    <row r="12" spans="1:42">
      <c r="A12" s="1"/>
      <c r="B12" s="2">
        <f t="shared" ca="1" si="8"/>
        <v>1.5508145701417168E-4</v>
      </c>
      <c r="C12" s="1" t="str">
        <f t="shared" ca="1" si="9"/>
        <v>lleg clie</v>
      </c>
      <c r="D12" s="1">
        <f t="shared" ca="1" si="10"/>
        <v>3</v>
      </c>
      <c r="E12" s="1">
        <f t="shared" ca="1" si="1"/>
        <v>4</v>
      </c>
      <c r="F12" s="7">
        <f t="shared" ca="1" si="2"/>
        <v>0.61880402364542864</v>
      </c>
      <c r="G12" s="6">
        <f t="shared" ca="1" si="0"/>
        <v>2.2325038483012993E-4</v>
      </c>
      <c r="H12" s="3">
        <f t="shared" ca="1" si="3"/>
        <v>3.7833184184430161E-4</v>
      </c>
      <c r="I12" s="2" t="str">
        <f t="shared" ca="1" si="11"/>
        <v>-</v>
      </c>
      <c r="J12" s="19">
        <f t="shared" ref="J12:J28" ca="1" si="37">IF(AND(C12="lleg clie",P11="Ocupado",U11="Ocupado"),J11+1,IF(OR(C12="fin at S1",C12="fin at S2"),IF(J11&gt;0,J11-1,J11),J11))</f>
        <v>1</v>
      </c>
      <c r="K12" s="19" t="str">
        <f t="shared" ca="1" si="4"/>
        <v>_3_</v>
      </c>
      <c r="L12" s="19" t="str">
        <f t="shared" ca="1" si="12"/>
        <v>_3</v>
      </c>
      <c r="M12" s="19">
        <f t="shared" ca="1" si="13"/>
        <v>3</v>
      </c>
      <c r="N12" s="19" t="str">
        <f t="shared" ca="1" si="5"/>
        <v>-</v>
      </c>
      <c r="O12" s="22" t="str">
        <f t="shared" ca="1" si="14"/>
        <v>-</v>
      </c>
      <c r="P12" s="4" t="str">
        <f t="shared" ca="1" si="15"/>
        <v>Ocupado</v>
      </c>
      <c r="Q12" s="1">
        <f t="shared" ca="1" si="16"/>
        <v>1</v>
      </c>
      <c r="R12" s="5" t="str">
        <f t="shared" ca="1" si="17"/>
        <v>-</v>
      </c>
      <c r="S12" s="2" t="str">
        <f t="shared" ca="1" si="18"/>
        <v>-</v>
      </c>
      <c r="T12" s="2">
        <f t="shared" ca="1" si="19"/>
        <v>7.9813405413354578E-4</v>
      </c>
      <c r="U12" s="4" t="str">
        <f t="shared" ca="1" si="20"/>
        <v>Ocupado</v>
      </c>
      <c r="V12" s="1">
        <f t="shared" ca="1" si="21"/>
        <v>2</v>
      </c>
      <c r="W12" s="5" t="str">
        <f t="shared" ca="1" si="22"/>
        <v>-</v>
      </c>
      <c r="X12" s="2" t="str">
        <f t="shared" ref="X12:X39" ca="1" si="38">IF(ISNUMBER(W12),$H$4+(W12*($H$5-$H$4)),"-")</f>
        <v>-</v>
      </c>
      <c r="Y12" s="2">
        <f t="shared" ca="1" si="23"/>
        <v>1.0992969693515689E-3</v>
      </c>
      <c r="Z12" s="1" t="str">
        <f t="shared" ca="1" si="24"/>
        <v>Libre</v>
      </c>
      <c r="AA12" s="2" t="str">
        <f t="shared" ca="1" si="6"/>
        <v>-</v>
      </c>
      <c r="AB12" s="6">
        <f t="shared" ca="1" si="25"/>
        <v>45.03125</v>
      </c>
      <c r="AC12" s="22" t="e">
        <f t="shared" ca="1" si="26"/>
        <v>#VALUE!</v>
      </c>
      <c r="AD12" s="2"/>
      <c r="AE12" t="str">
        <f t="shared" ca="1" si="27"/>
        <v>-</v>
      </c>
      <c r="AF12" s="13">
        <f t="shared" ca="1" si="28"/>
        <v>0</v>
      </c>
      <c r="AG12" s="13">
        <f t="shared" ca="1" si="29"/>
        <v>0</v>
      </c>
      <c r="AH12" s="13">
        <f t="shared" ca="1" si="30"/>
        <v>0</v>
      </c>
      <c r="AI12" s="13">
        <f t="shared" ca="1" si="7"/>
        <v>0</v>
      </c>
      <c r="AJ12" s="13">
        <f t="shared" ca="1" si="31"/>
        <v>0</v>
      </c>
      <c r="AK12" s="2"/>
      <c r="AL12" s="13">
        <f t="shared" ca="1" si="32"/>
        <v>1.5309232237058164E-4</v>
      </c>
      <c r="AM12" s="13">
        <f t="shared" ca="1" si="33"/>
        <v>0</v>
      </c>
      <c r="AN12" s="13">
        <f t="shared" ca="1" si="34"/>
        <v>0</v>
      </c>
      <c r="AO12" s="13">
        <f t="shared" ca="1" si="35"/>
        <v>1.5309232237058164E-4</v>
      </c>
      <c r="AP12" s="13">
        <f t="shared" ca="1" si="36"/>
        <v>0</v>
      </c>
    </row>
    <row r="13" spans="1:42">
      <c r="A13" s="1"/>
      <c r="B13" s="2">
        <f t="shared" ca="1" si="8"/>
        <v>3.7833184184430161E-4</v>
      </c>
      <c r="C13" s="1" t="str">
        <f t="shared" ca="1" si="9"/>
        <v>lleg clie</v>
      </c>
      <c r="D13" s="1">
        <f t="shared" ca="1" si="10"/>
        <v>4</v>
      </c>
      <c r="E13" s="1">
        <f t="shared" ca="1" si="1"/>
        <v>5</v>
      </c>
      <c r="F13" s="7">
        <f t="shared" ca="1" si="2"/>
        <v>8.3867742729540673E-2</v>
      </c>
      <c r="G13" s="6">
        <f t="shared" ca="1" si="0"/>
        <v>2.02765136722624E-5</v>
      </c>
      <c r="H13" s="3">
        <f t="shared" ca="1" si="3"/>
        <v>3.98608355516564E-4</v>
      </c>
      <c r="I13" s="2" t="str">
        <f t="shared" ca="1" si="11"/>
        <v>-</v>
      </c>
      <c r="J13" s="19">
        <f t="shared" ca="1" si="37"/>
        <v>2</v>
      </c>
      <c r="K13" s="19" t="str">
        <f t="shared" ca="1" si="4"/>
        <v>_3_4_</v>
      </c>
      <c r="L13" s="19" t="str">
        <f t="shared" ca="1" si="12"/>
        <v>_3</v>
      </c>
      <c r="M13" s="19">
        <f t="shared" ca="1" si="13"/>
        <v>3</v>
      </c>
      <c r="N13" s="19" t="str">
        <f t="shared" ca="1" si="5"/>
        <v>-</v>
      </c>
      <c r="O13" s="22" t="str">
        <f t="shared" ca="1" si="14"/>
        <v>-</v>
      </c>
      <c r="P13" s="4" t="str">
        <f t="shared" ca="1" si="15"/>
        <v>Ocupado</v>
      </c>
      <c r="Q13" s="1">
        <f t="shared" ca="1" si="16"/>
        <v>1</v>
      </c>
      <c r="R13" s="5" t="str">
        <f t="shared" ca="1" si="17"/>
        <v>-</v>
      </c>
      <c r="S13" s="2" t="str">
        <f t="shared" ca="1" si="18"/>
        <v>-</v>
      </c>
      <c r="T13" s="2">
        <f t="shared" ca="1" si="19"/>
        <v>7.9813405413354578E-4</v>
      </c>
      <c r="U13" s="4" t="str">
        <f t="shared" ca="1" si="20"/>
        <v>Ocupado</v>
      </c>
      <c r="V13" s="1">
        <f t="shared" ca="1" si="21"/>
        <v>2</v>
      </c>
      <c r="W13" s="5" t="str">
        <f t="shared" ca="1" si="22"/>
        <v>-</v>
      </c>
      <c r="X13" s="2" t="str">
        <f t="shared" ca="1" si="38"/>
        <v>-</v>
      </c>
      <c r="Y13" s="2">
        <f t="shared" ca="1" si="23"/>
        <v>1.0992969693515689E-3</v>
      </c>
      <c r="Z13" s="1" t="str">
        <f t="shared" ca="1" si="24"/>
        <v>Libre</v>
      </c>
      <c r="AA13" s="2" t="str">
        <f t="shared" ca="1" si="6"/>
        <v>-</v>
      </c>
      <c r="AB13" s="6">
        <f t="shared" ca="1" si="25"/>
        <v>45.03125</v>
      </c>
      <c r="AC13" s="22" t="e">
        <f t="shared" ca="1" si="26"/>
        <v>#VALUE!</v>
      </c>
      <c r="AD13" s="2"/>
      <c r="AE13" t="str">
        <f t="shared" ca="1" si="27"/>
        <v>-</v>
      </c>
      <c r="AF13" s="13">
        <f t="shared" ca="1" si="28"/>
        <v>0</v>
      </c>
      <c r="AG13" s="13">
        <f t="shared" ca="1" si="29"/>
        <v>0</v>
      </c>
      <c r="AH13" s="13">
        <f t="shared" ca="1" si="30"/>
        <v>0</v>
      </c>
      <c r="AI13" s="13">
        <f t="shared" ca="1" si="7"/>
        <v>0</v>
      </c>
      <c r="AJ13" s="13">
        <f t="shared" ca="1" si="31"/>
        <v>0</v>
      </c>
      <c r="AK13" s="2"/>
      <c r="AL13" s="13">
        <f t="shared" ca="1" si="32"/>
        <v>1.5309232237058164E-4</v>
      </c>
      <c r="AM13" s="13">
        <f t="shared" ca="1" si="33"/>
        <v>0</v>
      </c>
      <c r="AN13" s="13">
        <f t="shared" ca="1" si="34"/>
        <v>0</v>
      </c>
      <c r="AO13" s="13">
        <f t="shared" ca="1" si="35"/>
        <v>1.5309232237058164E-4</v>
      </c>
      <c r="AP13" s="13">
        <f t="shared" ca="1" si="36"/>
        <v>0</v>
      </c>
    </row>
    <row r="14" spans="1:42">
      <c r="A14" s="1"/>
      <c r="B14" s="2">
        <f t="shared" ca="1" si="8"/>
        <v>3.98608355516564E-4</v>
      </c>
      <c r="C14" s="1" t="str">
        <f t="shared" ca="1" si="9"/>
        <v>lleg clie</v>
      </c>
      <c r="D14" s="1">
        <f t="shared" ca="1" si="10"/>
        <v>5</v>
      </c>
      <c r="E14" s="1">
        <f t="shared" ca="1" si="1"/>
        <v>6</v>
      </c>
      <c r="F14" s="7">
        <f t="shared" ca="1" si="2"/>
        <v>0.14382404954869088</v>
      </c>
      <c r="G14" s="6">
        <f t="shared" ca="1" si="0"/>
        <v>3.5944299622723889E-5</v>
      </c>
      <c r="H14" s="3">
        <f t="shared" ca="1" si="3"/>
        <v>4.3455265513928787E-4</v>
      </c>
      <c r="I14" s="2" t="str">
        <f t="shared" ca="1" si="11"/>
        <v>-</v>
      </c>
      <c r="J14" s="19">
        <f t="shared" ca="1" si="37"/>
        <v>3</v>
      </c>
      <c r="K14" s="19" t="str">
        <f t="shared" ca="1" si="4"/>
        <v>_3_4_5_</v>
      </c>
      <c r="L14" s="19" t="str">
        <f t="shared" ca="1" si="12"/>
        <v>_3</v>
      </c>
      <c r="M14" s="19">
        <f t="shared" ca="1" si="13"/>
        <v>3</v>
      </c>
      <c r="N14" s="19" t="str">
        <f ca="1">IF(OR(I14="Serv1",I14="Serv2"),RAND(),"-")</f>
        <v>-</v>
      </c>
      <c r="O14" s="22" t="str">
        <f t="shared" ca="1" si="14"/>
        <v>-</v>
      </c>
      <c r="P14" s="4" t="str">
        <f t="shared" ca="1" si="15"/>
        <v>Ocupado</v>
      </c>
      <c r="Q14" s="1">
        <f t="shared" ca="1" si="16"/>
        <v>1</v>
      </c>
      <c r="R14" s="5" t="str">
        <f t="shared" ca="1" si="17"/>
        <v>-</v>
      </c>
      <c r="S14" s="2" t="str">
        <f t="shared" ca="1" si="18"/>
        <v>-</v>
      </c>
      <c r="T14" s="2">
        <f t="shared" ca="1" si="19"/>
        <v>7.9813405413354578E-4</v>
      </c>
      <c r="U14" s="4" t="str">
        <f t="shared" ca="1" si="20"/>
        <v>Ocupado</v>
      </c>
      <c r="V14" s="1">
        <f t="shared" ca="1" si="21"/>
        <v>2</v>
      </c>
      <c r="W14" s="5" t="str">
        <f t="shared" ca="1" si="22"/>
        <v>-</v>
      </c>
      <c r="X14" s="2" t="str">
        <f t="shared" ca="1" si="38"/>
        <v>-</v>
      </c>
      <c r="Y14" s="2">
        <f t="shared" ca="1" si="23"/>
        <v>1.0992969693515689E-3</v>
      </c>
      <c r="Z14" s="1" t="str">
        <f t="shared" ca="1" si="24"/>
        <v>Libre</v>
      </c>
      <c r="AA14" s="2" t="str">
        <f t="shared" ca="1" si="6"/>
        <v>-</v>
      </c>
      <c r="AB14" s="6">
        <f t="shared" ca="1" si="25"/>
        <v>45.03125</v>
      </c>
      <c r="AC14" s="22" t="e">
        <f t="shared" ca="1" si="26"/>
        <v>#VALUE!</v>
      </c>
      <c r="AD14" s="2"/>
      <c r="AE14" t="str">
        <f t="shared" ca="1" si="27"/>
        <v>-</v>
      </c>
      <c r="AF14" s="13">
        <f t="shared" ca="1" si="28"/>
        <v>3.98608355516564E-4</v>
      </c>
      <c r="AG14" s="13">
        <f t="shared" ca="1" si="29"/>
        <v>0</v>
      </c>
      <c r="AH14" s="13">
        <f t="shared" ca="1" si="30"/>
        <v>0</v>
      </c>
      <c r="AI14" s="13">
        <f t="shared" ca="1" si="7"/>
        <v>0</v>
      </c>
      <c r="AJ14" s="13">
        <f t="shared" ca="1" si="31"/>
        <v>0</v>
      </c>
      <c r="AK14" s="2"/>
      <c r="AL14" s="13">
        <f t="shared" ca="1" si="32"/>
        <v>1.5309232237058164E-4</v>
      </c>
      <c r="AM14" s="13">
        <f t="shared" ca="1" si="33"/>
        <v>0</v>
      </c>
      <c r="AN14" s="13">
        <f t="shared" ca="1" si="34"/>
        <v>0</v>
      </c>
      <c r="AO14" s="13">
        <f t="shared" ca="1" si="35"/>
        <v>1.5309232237058164E-4</v>
      </c>
      <c r="AP14" s="13">
        <f t="shared" ca="1" si="36"/>
        <v>0</v>
      </c>
    </row>
    <row r="15" spans="1:42">
      <c r="A15" s="1"/>
      <c r="B15" s="2">
        <f t="shared" ca="1" si="8"/>
        <v>4.3455265513928787E-4</v>
      </c>
      <c r="C15" s="1" t="str">
        <f t="shared" ca="1" si="9"/>
        <v>lleg clie</v>
      </c>
      <c r="D15" s="1">
        <f t="shared" ca="1" si="10"/>
        <v>6</v>
      </c>
      <c r="E15" s="1">
        <f t="shared" ca="1" si="1"/>
        <v>7</v>
      </c>
      <c r="F15" s="7">
        <f t="shared" ca="1" si="2"/>
        <v>0.69971592325594578</v>
      </c>
      <c r="G15" s="6">
        <f t="shared" ca="1" si="0"/>
        <v>2.7847831710509828E-4</v>
      </c>
      <c r="H15" s="3">
        <f t="shared" ca="1" si="3"/>
        <v>7.1303097224438615E-4</v>
      </c>
      <c r="I15" s="2" t="str">
        <f t="shared" ca="1" si="11"/>
        <v>-</v>
      </c>
      <c r="J15" s="19">
        <f t="shared" ca="1" si="37"/>
        <v>4</v>
      </c>
      <c r="K15" s="19" t="str">
        <f t="shared" ca="1" si="4"/>
        <v>_3_4_5_6_</v>
      </c>
      <c r="L15" s="19" t="str">
        <f t="shared" ca="1" si="12"/>
        <v>_3</v>
      </c>
      <c r="M15" s="19">
        <f t="shared" ca="1" si="13"/>
        <v>3</v>
      </c>
      <c r="N15" s="19" t="str">
        <f t="shared" ref="N15:N39" ca="1" si="39">IF(OR(I15="Serv1",I15="Serv2"),RAND(),"-")</f>
        <v>-</v>
      </c>
      <c r="O15" s="22" t="str">
        <f t="shared" ca="1" si="14"/>
        <v>-</v>
      </c>
      <c r="P15" s="4" t="str">
        <f t="shared" ca="1" si="15"/>
        <v>Ocupado</v>
      </c>
      <c r="Q15" s="1">
        <f t="shared" ca="1" si="16"/>
        <v>1</v>
      </c>
      <c r="R15" s="5" t="str">
        <f t="shared" ca="1" si="17"/>
        <v>-</v>
      </c>
      <c r="S15" s="2" t="str">
        <f t="shared" ca="1" si="18"/>
        <v>-</v>
      </c>
      <c r="T15" s="2">
        <f t="shared" ca="1" si="19"/>
        <v>7.9813405413354578E-4</v>
      </c>
      <c r="U15" s="4" t="str">
        <f ca="1">IF($I15="Serv2","Ocupado",IF(AND($C15="fin at S2",$J14&gt;0),"Ocupado",IF(C15="fin at S2","Libre",U14)))</f>
        <v>Ocupado</v>
      </c>
      <c r="V15" s="1">
        <f t="shared" ca="1" si="21"/>
        <v>2</v>
      </c>
      <c r="W15" s="5" t="str">
        <f t="shared" ca="1" si="22"/>
        <v>-</v>
      </c>
      <c r="X15" s="2" t="str">
        <f t="shared" ca="1" si="38"/>
        <v>-</v>
      </c>
      <c r="Y15" s="2">
        <f t="shared" ca="1" si="23"/>
        <v>1.0992969693515689E-3</v>
      </c>
      <c r="Z15" s="1" t="str">
        <f t="shared" ca="1" si="24"/>
        <v>Libre</v>
      </c>
      <c r="AA15" s="2" t="str">
        <f t="shared" ca="1" si="6"/>
        <v>-</v>
      </c>
      <c r="AB15" s="6">
        <f t="shared" ca="1" si="25"/>
        <v>45.03125</v>
      </c>
      <c r="AC15" s="22" t="e">
        <f t="shared" ca="1" si="26"/>
        <v>#VALUE!</v>
      </c>
      <c r="AD15" s="2"/>
      <c r="AE15" t="str">
        <f t="shared" ca="1" si="27"/>
        <v>-</v>
      </c>
      <c r="AF15" s="13">
        <f t="shared" ca="1" si="28"/>
        <v>3.98608355516564E-4</v>
      </c>
      <c r="AG15" s="13">
        <f t="shared" ca="1" si="29"/>
        <v>0</v>
      </c>
      <c r="AH15" s="13">
        <f t="shared" ca="1" si="30"/>
        <v>0</v>
      </c>
      <c r="AI15" s="13">
        <f t="shared" ca="1" si="7"/>
        <v>0</v>
      </c>
      <c r="AJ15" s="13">
        <f t="shared" ca="1" si="31"/>
        <v>0</v>
      </c>
      <c r="AK15" s="2"/>
      <c r="AL15" s="13">
        <f t="shared" ca="1" si="32"/>
        <v>1.5309232237058164E-4</v>
      </c>
      <c r="AM15" s="13">
        <f t="shared" ca="1" si="33"/>
        <v>0</v>
      </c>
      <c r="AN15" s="13">
        <f t="shared" ca="1" si="34"/>
        <v>0</v>
      </c>
      <c r="AO15" s="13">
        <f t="shared" ca="1" si="35"/>
        <v>1.5309232237058164E-4</v>
      </c>
      <c r="AP15" s="13">
        <f t="shared" ca="1" si="36"/>
        <v>0</v>
      </c>
    </row>
    <row r="16" spans="1:42">
      <c r="A16" s="1"/>
      <c r="B16" s="2">
        <f t="shared" ca="1" si="8"/>
        <v>7.1303097224438615E-4</v>
      </c>
      <c r="C16" s="1" t="str">
        <f t="shared" ca="1" si="9"/>
        <v>lleg clie</v>
      </c>
      <c r="D16" s="1">
        <f t="shared" ca="1" si="10"/>
        <v>7</v>
      </c>
      <c r="E16" s="1">
        <f t="shared" ca="1" si="1"/>
        <v>8</v>
      </c>
      <c r="F16" s="7">
        <f t="shared" ca="1" si="2"/>
        <v>0.53495737875679072</v>
      </c>
      <c r="G16" s="6">
        <f t="shared" ca="1" si="0"/>
        <v>1.7722829143695037E-4</v>
      </c>
      <c r="H16" s="3">
        <f t="shared" ca="1" si="3"/>
        <v>8.9025926368133655E-4</v>
      </c>
      <c r="I16" s="2" t="str">
        <f t="shared" ca="1" si="11"/>
        <v>-</v>
      </c>
      <c r="J16" s="19">
        <f t="shared" ca="1" si="37"/>
        <v>5</v>
      </c>
      <c r="K16" s="19" t="str">
        <f t="shared" ca="1" si="4"/>
        <v>_3_4_5_6_7_</v>
      </c>
      <c r="L16" s="19" t="str">
        <f t="shared" ca="1" si="12"/>
        <v>_3</v>
      </c>
      <c r="M16" s="19">
        <f t="shared" ca="1" si="13"/>
        <v>3</v>
      </c>
      <c r="N16" s="19" t="str">
        <f t="shared" ca="1" si="39"/>
        <v>-</v>
      </c>
      <c r="O16" s="22" t="str">
        <f t="shared" ca="1" si="14"/>
        <v>-</v>
      </c>
      <c r="P16" s="4" t="str">
        <f t="shared" ca="1" si="15"/>
        <v>Ocupado</v>
      </c>
      <c r="Q16" s="1">
        <f t="shared" ca="1" si="16"/>
        <v>1</v>
      </c>
      <c r="R16" s="5" t="str">
        <f t="shared" ca="1" si="17"/>
        <v>-</v>
      </c>
      <c r="S16" s="2" t="str">
        <f t="shared" ca="1" si="18"/>
        <v>-</v>
      </c>
      <c r="T16" s="2">
        <f t="shared" ca="1" si="19"/>
        <v>7.9813405413354578E-4</v>
      </c>
      <c r="U16" s="4" t="str">
        <f t="shared" ca="1" si="20"/>
        <v>Ocupado</v>
      </c>
      <c r="V16" s="1">
        <f t="shared" ca="1" si="21"/>
        <v>2</v>
      </c>
      <c r="W16" s="5" t="str">
        <f t="shared" ca="1" si="22"/>
        <v>-</v>
      </c>
      <c r="X16" s="2" t="str">
        <f t="shared" ca="1" si="38"/>
        <v>-</v>
      </c>
      <c r="Y16" s="2">
        <f t="shared" ca="1" si="23"/>
        <v>1.0992969693515689E-3</v>
      </c>
      <c r="Z16" s="1" t="str">
        <f t="shared" ca="1" si="24"/>
        <v>Libre</v>
      </c>
      <c r="AA16" s="2" t="str">
        <f t="shared" ca="1" si="6"/>
        <v>-</v>
      </c>
      <c r="AB16" s="6">
        <f t="shared" ca="1" si="25"/>
        <v>45.03125</v>
      </c>
      <c r="AC16" s="22" t="e">
        <f t="shared" ca="1" si="26"/>
        <v>#VALUE!</v>
      </c>
      <c r="AD16" s="2"/>
      <c r="AE16" t="str">
        <f t="shared" ca="1" si="27"/>
        <v>-</v>
      </c>
      <c r="AF16" s="13">
        <f t="shared" ca="1" si="28"/>
        <v>3.98608355516564E-4</v>
      </c>
      <c r="AG16" s="13">
        <f t="shared" ca="1" si="29"/>
        <v>0</v>
      </c>
      <c r="AH16" s="13">
        <f t="shared" ca="1" si="30"/>
        <v>0</v>
      </c>
      <c r="AI16" s="13">
        <f t="shared" ca="1" si="7"/>
        <v>0</v>
      </c>
      <c r="AJ16" s="13">
        <f t="shared" ca="1" si="31"/>
        <v>0</v>
      </c>
      <c r="AK16" s="2"/>
      <c r="AL16" s="13">
        <f t="shared" ca="1" si="32"/>
        <v>1.5309232237058164E-4</v>
      </c>
      <c r="AM16" s="13">
        <f t="shared" ca="1" si="33"/>
        <v>0</v>
      </c>
      <c r="AN16" s="13">
        <f t="shared" ca="1" si="34"/>
        <v>0</v>
      </c>
      <c r="AO16" s="13">
        <f t="shared" ca="1" si="35"/>
        <v>1.5309232237058164E-4</v>
      </c>
      <c r="AP16" s="13">
        <f t="shared" ca="1" si="36"/>
        <v>0</v>
      </c>
    </row>
    <row r="17" spans="1:42">
      <c r="A17" s="1"/>
      <c r="B17" s="2">
        <f t="shared" ca="1" si="8"/>
        <v>7.9813405413354578E-4</v>
      </c>
      <c r="C17" s="1" t="str">
        <f t="shared" ca="1" si="9"/>
        <v>fin at S1</v>
      </c>
      <c r="D17" s="1">
        <f t="shared" ca="1" si="10"/>
        <v>1</v>
      </c>
      <c r="E17" s="1">
        <f t="shared" ca="1" si="1"/>
        <v>8</v>
      </c>
      <c r="F17" s="7" t="str">
        <f t="shared" ca="1" si="2"/>
        <v>-</v>
      </c>
      <c r="G17" s="6" t="str">
        <f t="shared" ca="1" si="0"/>
        <v>-</v>
      </c>
      <c r="H17" s="3">
        <f t="shared" ca="1" si="3"/>
        <v>8.9025926368133655E-4</v>
      </c>
      <c r="I17" s="2" t="str">
        <f t="shared" ca="1" si="11"/>
        <v>Serv1</v>
      </c>
      <c r="J17" s="19">
        <f t="shared" ca="1" si="37"/>
        <v>4</v>
      </c>
      <c r="K17" s="19" t="str">
        <f t="shared" ca="1" si="4"/>
        <v>_4_5_6_7_</v>
      </c>
      <c r="L17" s="19" t="str">
        <f t="shared" ca="1" si="12"/>
        <v>_4</v>
      </c>
      <c r="M17" s="19">
        <f t="shared" ca="1" si="13"/>
        <v>4</v>
      </c>
      <c r="N17" s="19">
        <f t="shared" ca="1" si="39"/>
        <v>0.32635275896518934</v>
      </c>
      <c r="O17" s="22">
        <f t="shared" ca="1" si="14"/>
        <v>1.6527055179303787</v>
      </c>
      <c r="P17" s="4" t="str">
        <f t="shared" ca="1" si="15"/>
        <v>Ocupado</v>
      </c>
      <c r="Q17" s="1">
        <f t="shared" ca="1" si="16"/>
        <v>3</v>
      </c>
      <c r="R17" s="5">
        <f t="shared" ca="1" si="17"/>
        <v>9.5703138727746051E-2</v>
      </c>
      <c r="S17" s="2">
        <f t="shared" ca="1" si="18"/>
        <v>4.1368273522760142E-4</v>
      </c>
      <c r="T17" s="2">
        <f t="shared" ca="1" si="19"/>
        <v>1.2118167893611473E-3</v>
      </c>
      <c r="U17" s="4" t="str">
        <f t="shared" ca="1" si="20"/>
        <v>Ocupado</v>
      </c>
      <c r="V17" s="1">
        <f t="shared" ca="1" si="21"/>
        <v>2</v>
      </c>
      <c r="W17" s="5" t="str">
        <f t="shared" ca="1" si="22"/>
        <v>-</v>
      </c>
      <c r="X17" s="2" t="str">
        <f t="shared" ca="1" si="38"/>
        <v>-</v>
      </c>
      <c r="Y17" s="2">
        <f t="shared" ca="1" si="23"/>
        <v>1.0992969693515689E-3</v>
      </c>
      <c r="Z17" s="1" t="str">
        <f t="shared" ca="1" si="24"/>
        <v>Libre</v>
      </c>
      <c r="AA17" s="2" t="str">
        <f t="shared" ca="1" si="6"/>
        <v>-</v>
      </c>
      <c r="AB17" s="6">
        <f t="shared" ca="1" si="25"/>
        <v>45.03125</v>
      </c>
      <c r="AC17" s="22" t="e">
        <f t="shared" ca="1" si="26"/>
        <v>#VALUE!</v>
      </c>
      <c r="AD17" s="2"/>
      <c r="AE17" t="str">
        <f t="shared" ca="1" si="27"/>
        <v>-</v>
      </c>
      <c r="AF17" s="13">
        <f t="shared" ca="1" si="28"/>
        <v>3.98608355516564E-4</v>
      </c>
      <c r="AG17" s="13">
        <f t="shared" ca="1" si="29"/>
        <v>0</v>
      </c>
      <c r="AH17" s="13">
        <f t="shared" ca="1" si="30"/>
        <v>0</v>
      </c>
      <c r="AI17" s="13">
        <f ca="1">IF(AND(ISNUMBER($X17),V17=AJ$7),$B17,AI16)</f>
        <v>0</v>
      </c>
      <c r="AJ17" s="13">
        <f t="shared" ca="1" si="31"/>
        <v>0</v>
      </c>
      <c r="AK17" s="2"/>
      <c r="AL17" s="13">
        <f t="shared" ca="1" si="32"/>
        <v>1.5309232237058164E-4</v>
      </c>
      <c r="AM17" s="13">
        <f t="shared" ca="1" si="33"/>
        <v>0</v>
      </c>
      <c r="AN17" s="13">
        <f t="shared" ca="1" si="34"/>
        <v>0</v>
      </c>
      <c r="AO17" s="13">
        <f t="shared" ca="1" si="35"/>
        <v>1.5309232237058164E-4</v>
      </c>
      <c r="AP17" s="13">
        <f t="shared" ca="1" si="36"/>
        <v>0</v>
      </c>
    </row>
    <row r="18" spans="1:42">
      <c r="A18" s="1"/>
      <c r="B18" s="2">
        <f t="shared" ca="1" si="8"/>
        <v>8.9025926368133655E-4</v>
      </c>
      <c r="C18" s="1" t="str">
        <f t="shared" ca="1" si="9"/>
        <v>lleg clie</v>
      </c>
      <c r="D18" s="1">
        <f t="shared" ca="1" si="10"/>
        <v>8</v>
      </c>
      <c r="E18" s="1">
        <f t="shared" ca="1" si="1"/>
        <v>9</v>
      </c>
      <c r="F18" s="7">
        <f t="shared" ca="1" si="2"/>
        <v>0.65232092698026189</v>
      </c>
      <c r="G18" s="6">
        <f t="shared" ca="1" si="0"/>
        <v>2.4455449737630178E-4</v>
      </c>
      <c r="H18" s="3">
        <f t="shared" ca="1" si="3"/>
        <v>1.1348137610576383E-3</v>
      </c>
      <c r="I18" s="2" t="str">
        <f t="shared" ca="1" si="11"/>
        <v>-</v>
      </c>
      <c r="J18" s="19">
        <f t="shared" ca="1" si="37"/>
        <v>5</v>
      </c>
      <c r="K18" s="19" t="str">
        <f t="shared" ca="1" si="4"/>
        <v>_4_5_6_7_8_</v>
      </c>
      <c r="L18" s="19" t="str">
        <f t="shared" ca="1" si="12"/>
        <v>_4</v>
      </c>
      <c r="M18" s="19">
        <f t="shared" ca="1" si="13"/>
        <v>4</v>
      </c>
      <c r="N18" s="19" t="str">
        <f t="shared" ca="1" si="39"/>
        <v>-</v>
      </c>
      <c r="O18" s="22" t="str">
        <f t="shared" ca="1" si="14"/>
        <v>-</v>
      </c>
      <c r="P18" s="4" t="str">
        <f t="shared" ca="1" si="15"/>
        <v>Ocupado</v>
      </c>
      <c r="Q18" s="1">
        <f t="shared" ca="1" si="16"/>
        <v>3</v>
      </c>
      <c r="R18" s="5" t="str">
        <f t="shared" ca="1" si="17"/>
        <v>-</v>
      </c>
      <c r="S18" s="2" t="str">
        <f t="shared" ca="1" si="18"/>
        <v>-</v>
      </c>
      <c r="T18" s="2">
        <f t="shared" ca="1" si="19"/>
        <v>1.2118167893611473E-3</v>
      </c>
      <c r="U18" s="4" t="str">
        <f t="shared" ca="1" si="20"/>
        <v>Ocupado</v>
      </c>
      <c r="V18" s="1">
        <f t="shared" ca="1" si="21"/>
        <v>2</v>
      </c>
      <c r="W18" s="5" t="str">
        <f t="shared" ca="1" si="22"/>
        <v>-</v>
      </c>
      <c r="X18" s="2" t="str">
        <f t="shared" ca="1" si="38"/>
        <v>-</v>
      </c>
      <c r="Y18" s="2">
        <f t="shared" ca="1" si="23"/>
        <v>1.0992969693515689E-3</v>
      </c>
      <c r="Z18" s="1" t="str">
        <f t="shared" ca="1" si="24"/>
        <v>Libre</v>
      </c>
      <c r="AA18" s="2" t="str">
        <f t="shared" ca="1" si="6"/>
        <v>-</v>
      </c>
      <c r="AB18" s="6">
        <f t="shared" ca="1" si="25"/>
        <v>45.03125</v>
      </c>
      <c r="AC18" s="22" t="e">
        <f t="shared" ca="1" si="26"/>
        <v>#VALUE!</v>
      </c>
      <c r="AD18" s="2"/>
      <c r="AE18" t="str">
        <f t="shared" ca="1" si="27"/>
        <v>-</v>
      </c>
      <c r="AF18" s="13">
        <f t="shared" ca="1" si="28"/>
        <v>3.98608355516564E-4</v>
      </c>
      <c r="AG18" s="13">
        <f t="shared" ca="1" si="29"/>
        <v>0</v>
      </c>
      <c r="AH18" s="13">
        <f t="shared" ca="1" si="30"/>
        <v>0</v>
      </c>
      <c r="AI18" s="13">
        <f t="shared" ref="AI18:AI39" ca="1" si="40">IF(AND(ISNUMBER($X18),V18=AJ$7),$B18,AI17)</f>
        <v>0</v>
      </c>
      <c r="AJ18" s="13">
        <f t="shared" ca="1" si="31"/>
        <v>0</v>
      </c>
      <c r="AK18" s="2"/>
      <c r="AL18" s="13">
        <f t="shared" ca="1" si="32"/>
        <v>1.5309232237058164E-4</v>
      </c>
      <c r="AM18" s="13">
        <f t="shared" ca="1" si="33"/>
        <v>0</v>
      </c>
      <c r="AN18" s="13">
        <f t="shared" ca="1" si="34"/>
        <v>0</v>
      </c>
      <c r="AO18" s="13">
        <f t="shared" ca="1" si="35"/>
        <v>1.5309232237058164E-4</v>
      </c>
      <c r="AP18" s="13">
        <f t="shared" ca="1" si="36"/>
        <v>0</v>
      </c>
    </row>
    <row r="19" spans="1:42">
      <c r="A19" s="1"/>
      <c r="B19" s="2">
        <f t="shared" ca="1" si="8"/>
        <v>1.0992969693515689E-3</v>
      </c>
      <c r="C19" s="1" t="str">
        <f t="shared" ca="1" si="9"/>
        <v>fin at S2</v>
      </c>
      <c r="D19" s="1">
        <f t="shared" ca="1" si="10"/>
        <v>2</v>
      </c>
      <c r="E19" s="1">
        <f t="shared" ca="1" si="1"/>
        <v>9</v>
      </c>
      <c r="F19" s="7" t="str">
        <f t="shared" ca="1" si="2"/>
        <v>-</v>
      </c>
      <c r="G19" s="6" t="str">
        <f t="shared" ca="1" si="0"/>
        <v>-</v>
      </c>
      <c r="H19" s="3">
        <f t="shared" ca="1" si="3"/>
        <v>1.1348137610576383E-3</v>
      </c>
      <c r="I19" s="2" t="str">
        <f t="shared" ca="1" si="11"/>
        <v>Serv2</v>
      </c>
      <c r="J19" s="19">
        <f t="shared" ca="1" si="37"/>
        <v>4</v>
      </c>
      <c r="K19" s="19" t="str">
        <f t="shared" ca="1" si="4"/>
        <v>_5_6_7_8_</v>
      </c>
      <c r="L19" s="19" t="str">
        <f t="shared" ca="1" si="12"/>
        <v>_5</v>
      </c>
      <c r="M19" s="19">
        <f t="shared" ca="1" si="13"/>
        <v>5</v>
      </c>
      <c r="N19" s="19">
        <f t="shared" ca="1" si="39"/>
        <v>0.92886606527920712</v>
      </c>
      <c r="O19" s="22">
        <f t="shared" ca="1" si="14"/>
        <v>2.8577321305584142</v>
      </c>
      <c r="P19" s="4" t="str">
        <f t="shared" ca="1" si="15"/>
        <v>Ocupado</v>
      </c>
      <c r="Q19" s="1">
        <f t="shared" ca="1" si="16"/>
        <v>3</v>
      </c>
      <c r="R19" s="5" t="str">
        <f t="shared" ca="1" si="17"/>
        <v>-</v>
      </c>
      <c r="S19" s="2" t="str">
        <f t="shared" ca="1" si="18"/>
        <v>-</v>
      </c>
      <c r="T19" s="2">
        <f t="shared" ca="1" si="19"/>
        <v>1.2118167893611473E-3</v>
      </c>
      <c r="U19" s="4" t="str">
        <f t="shared" ca="1" si="20"/>
        <v>Ocupado</v>
      </c>
      <c r="V19" s="1">
        <f t="shared" ca="1" si="21"/>
        <v>4</v>
      </c>
      <c r="W19" s="5">
        <f t="shared" ca="1" si="22"/>
        <v>0.53992427708397539</v>
      </c>
      <c r="X19" s="2">
        <f t="shared" ca="1" si="38"/>
        <v>7.2216963686387169E-4</v>
      </c>
      <c r="Y19" s="2">
        <f t="shared" ca="1" si="23"/>
        <v>1.8214666062154406E-3</v>
      </c>
      <c r="Z19" s="1" t="str">
        <f t="shared" ca="1" si="24"/>
        <v>Libre</v>
      </c>
      <c r="AA19" s="2" t="str">
        <f t="shared" ca="1" si="6"/>
        <v>-</v>
      </c>
      <c r="AB19" s="6">
        <f t="shared" ca="1" si="25"/>
        <v>45.03125</v>
      </c>
      <c r="AC19" s="22" t="e">
        <f t="shared" ca="1" si="26"/>
        <v>#VALUE!</v>
      </c>
      <c r="AD19" s="2"/>
      <c r="AE19" t="str">
        <f t="shared" ca="1" si="27"/>
        <v>En cola</v>
      </c>
      <c r="AF19" s="13">
        <f t="shared" ca="1" si="28"/>
        <v>3.98608355516564E-4</v>
      </c>
      <c r="AG19" s="13">
        <f t="shared" ca="1" si="29"/>
        <v>0</v>
      </c>
      <c r="AH19" s="13">
        <f t="shared" ca="1" si="30"/>
        <v>0</v>
      </c>
      <c r="AI19" s="13">
        <f t="shared" ca="1" si="40"/>
        <v>0</v>
      </c>
      <c r="AJ19" s="13">
        <f t="shared" ca="1" si="31"/>
        <v>0</v>
      </c>
      <c r="AK19" s="2"/>
      <c r="AL19" s="13">
        <f t="shared" ca="1" si="32"/>
        <v>1.5309232237058164E-4</v>
      </c>
      <c r="AM19" s="13">
        <f t="shared" ca="1" si="33"/>
        <v>0</v>
      </c>
      <c r="AN19" s="13">
        <f t="shared" ca="1" si="34"/>
        <v>0</v>
      </c>
      <c r="AO19" s="13">
        <f t="shared" ca="1" si="35"/>
        <v>1.5309232237058164E-4</v>
      </c>
      <c r="AP19" s="13">
        <f t="shared" ca="1" si="36"/>
        <v>1.0992969693515689E-3</v>
      </c>
    </row>
    <row r="20" spans="1:42">
      <c r="A20" s="1"/>
      <c r="B20" s="2">
        <f t="shared" ca="1" si="8"/>
        <v>1.1348137610576383E-3</v>
      </c>
      <c r="C20" s="1" t="str">
        <f t="shared" ca="1" si="9"/>
        <v>lleg clie</v>
      </c>
      <c r="D20" s="1">
        <f t="shared" ca="1" si="10"/>
        <v>9</v>
      </c>
      <c r="E20" s="1">
        <f t="shared" ca="1" si="1"/>
        <v>10</v>
      </c>
      <c r="F20" s="7">
        <f t="shared" ca="1" si="2"/>
        <v>0.83978880791595967</v>
      </c>
      <c r="G20" s="6">
        <f t="shared" ca="1" si="0"/>
        <v>4.2390332953517145E-4</v>
      </c>
      <c r="H20" s="3">
        <f t="shared" ca="1" si="3"/>
        <v>1.5587170905928098E-3</v>
      </c>
      <c r="I20" s="2" t="str">
        <f t="shared" ca="1" si="11"/>
        <v>-</v>
      </c>
      <c r="J20" s="19">
        <f t="shared" ca="1" si="37"/>
        <v>5</v>
      </c>
      <c r="K20" s="19" t="str">
        <f t="shared" ca="1" si="4"/>
        <v>_5_6_7_8_9_</v>
      </c>
      <c r="L20" s="19" t="str">
        <f t="shared" ca="1" si="12"/>
        <v>_5</v>
      </c>
      <c r="M20" s="19">
        <f t="shared" ca="1" si="13"/>
        <v>5</v>
      </c>
      <c r="N20" s="19" t="str">
        <f t="shared" ca="1" si="39"/>
        <v>-</v>
      </c>
      <c r="O20" s="22" t="str">
        <f t="shared" ca="1" si="14"/>
        <v>-</v>
      </c>
      <c r="P20" s="4" t="str">
        <f t="shared" ca="1" si="15"/>
        <v>Ocupado</v>
      </c>
      <c r="Q20" s="1">
        <f t="shared" ca="1" si="16"/>
        <v>3</v>
      </c>
      <c r="R20" s="5" t="str">
        <f t="shared" ca="1" si="17"/>
        <v>-</v>
      </c>
      <c r="S20" s="2" t="str">
        <f t="shared" ca="1" si="18"/>
        <v>-</v>
      </c>
      <c r="T20" s="2">
        <f t="shared" ca="1" si="19"/>
        <v>1.2118167893611473E-3</v>
      </c>
      <c r="U20" s="4" t="str">
        <f t="shared" ca="1" si="20"/>
        <v>Ocupado</v>
      </c>
      <c r="V20" s="1">
        <f t="shared" ca="1" si="21"/>
        <v>4</v>
      </c>
      <c r="W20" s="5" t="str">
        <f t="shared" ca="1" si="22"/>
        <v>-</v>
      </c>
      <c r="X20" s="2" t="str">
        <f t="shared" ca="1" si="38"/>
        <v>-</v>
      </c>
      <c r="Y20" s="2">
        <f t="shared" ca="1" si="23"/>
        <v>1.8214666062154406E-3</v>
      </c>
      <c r="Z20" s="1" t="str">
        <f t="shared" ca="1" si="24"/>
        <v>Libre</v>
      </c>
      <c r="AA20" s="2" t="str">
        <f t="shared" ca="1" si="6"/>
        <v>-</v>
      </c>
      <c r="AB20" s="6">
        <f t="shared" ca="1" si="25"/>
        <v>45.03125</v>
      </c>
      <c r="AC20" s="22" t="e">
        <f t="shared" ca="1" si="26"/>
        <v>#VALUE!</v>
      </c>
      <c r="AD20" s="2"/>
      <c r="AE20" t="str">
        <f t="shared" ca="1" si="27"/>
        <v>En cola</v>
      </c>
      <c r="AF20" s="13">
        <f t="shared" ca="1" si="28"/>
        <v>3.98608355516564E-4</v>
      </c>
      <c r="AG20" s="13">
        <f t="shared" ca="1" si="29"/>
        <v>0</v>
      </c>
      <c r="AH20" s="13">
        <f t="shared" ca="1" si="30"/>
        <v>0</v>
      </c>
      <c r="AI20" s="13">
        <f t="shared" ca="1" si="40"/>
        <v>0</v>
      </c>
      <c r="AJ20" s="13">
        <f t="shared" ca="1" si="31"/>
        <v>0</v>
      </c>
      <c r="AK20" s="2"/>
      <c r="AL20" s="13">
        <f t="shared" ca="1" si="32"/>
        <v>1.5309232237058164E-4</v>
      </c>
      <c r="AM20" s="13">
        <f t="shared" ca="1" si="33"/>
        <v>0</v>
      </c>
      <c r="AN20" s="13">
        <f t="shared" ca="1" si="34"/>
        <v>0</v>
      </c>
      <c r="AO20" s="13">
        <f t="shared" ca="1" si="35"/>
        <v>1.5309232237058164E-4</v>
      </c>
      <c r="AP20" s="13">
        <f t="shared" ca="1" si="36"/>
        <v>1.0992969693515689E-3</v>
      </c>
    </row>
    <row r="21" spans="1:42">
      <c r="A21" s="1"/>
      <c r="B21" s="2">
        <f t="shared" ca="1" si="8"/>
        <v>1.2118167893611473E-3</v>
      </c>
      <c r="C21" s="1" t="str">
        <f t="shared" ca="1" si="9"/>
        <v>fin at S1</v>
      </c>
      <c r="D21" s="1">
        <f t="shared" ref="D21:D28" ca="1" si="41">IF(C21="Lleg clie",E20,IF(C21="fin at S1",Q20,V20))</f>
        <v>3</v>
      </c>
      <c r="E21" s="1">
        <f t="shared" ca="1" si="1"/>
        <v>10</v>
      </c>
      <c r="F21" s="7" t="str">
        <f t="shared" ref="F21:F28" ca="1" si="42">IF(AND(C21="lleg clie",ISNUMBER(E21)),RAND(),"-")</f>
        <v>-</v>
      </c>
      <c r="G21" s="6" t="str">
        <f t="shared" ca="1" si="0"/>
        <v>-</v>
      </c>
      <c r="H21" s="3">
        <f t="shared" ca="1" si="3"/>
        <v>1.5587170905928098E-3</v>
      </c>
      <c r="I21" s="2" t="str">
        <f t="shared" ca="1" si="11"/>
        <v>Serv1</v>
      </c>
      <c r="J21" s="19">
        <f t="shared" ca="1" si="37"/>
        <v>4</v>
      </c>
      <c r="K21" s="19" t="str">
        <f t="shared" ca="1" si="4"/>
        <v>_6_7_8_9_</v>
      </c>
      <c r="L21" s="19" t="str">
        <f t="shared" ca="1" si="12"/>
        <v>_6</v>
      </c>
      <c r="M21" s="19">
        <f t="shared" ca="1" si="13"/>
        <v>6</v>
      </c>
      <c r="N21" s="19">
        <f t="shared" ca="1" si="39"/>
        <v>0.40883085925483265</v>
      </c>
      <c r="O21" s="22">
        <f t="shared" ca="1" si="14"/>
        <v>1.8176617185096653</v>
      </c>
      <c r="P21" s="4" t="str">
        <f t="shared" ref="P21:P28" ca="1" si="43">IF($I21="Serv1","Ocupado",IF(AND($C21="fin at S1",$J20&gt;0),"Ocupado",IF(C21="fin at S1","Libre",P20)))</f>
        <v>Ocupado</v>
      </c>
      <c r="Q21" s="1">
        <f t="shared" ca="1" si="16"/>
        <v>5</v>
      </c>
      <c r="R21" s="5">
        <f t="shared" ca="1" si="17"/>
        <v>7.1029715421018658E-2</v>
      </c>
      <c r="S21" s="2">
        <f t="shared" ca="1" si="18"/>
        <v>3.965484134868185E-4</v>
      </c>
      <c r="T21" s="2">
        <f t="shared" ref="T21:T28" ca="1" si="44">IF(P21="Ocupado",IF(ISNUMBER(S21),S21+$B21,T20),"-")</f>
        <v>1.6083652028479659E-3</v>
      </c>
      <c r="U21" s="4" t="str">
        <f t="shared" ref="U21:U28" ca="1" si="45">IF($I21="Serv2","Ocupado",IF(AND($C21="fin at S2",$J20&gt;0),"Ocupado",IF(C21="fin at S2","Libre",U20)))</f>
        <v>Ocupado</v>
      </c>
      <c r="V21" s="1">
        <f t="shared" ca="1" si="21"/>
        <v>4</v>
      </c>
      <c r="W21" s="5" t="str">
        <f t="shared" ca="1" si="22"/>
        <v>-</v>
      </c>
      <c r="X21" s="2" t="str">
        <f t="shared" ca="1" si="38"/>
        <v>-</v>
      </c>
      <c r="Y21" s="2">
        <f t="shared" ref="Y21:Y28" ca="1" si="46">IF(U21="Ocupado",IF(ISNUMBER(X21),X21+$B21,Y20),"-")</f>
        <v>1.8214666062154406E-3</v>
      </c>
      <c r="Z21" s="1" t="str">
        <f t="shared" ca="1" si="24"/>
        <v>Libre</v>
      </c>
      <c r="AA21" s="2" t="str">
        <f t="shared" ca="1" si="6"/>
        <v>-</v>
      </c>
      <c r="AB21" s="6">
        <f t="shared" ca="1" si="25"/>
        <v>45.03125</v>
      </c>
      <c r="AC21" s="22" t="e">
        <f t="shared" ca="1" si="26"/>
        <v>#VALUE!</v>
      </c>
      <c r="AD21" s="2"/>
      <c r="AE21" t="str">
        <f t="shared" ca="1" si="27"/>
        <v>at serv 1</v>
      </c>
      <c r="AF21" s="13">
        <f t="shared" ca="1" si="28"/>
        <v>3.98608355516564E-4</v>
      </c>
      <c r="AG21" s="13">
        <f t="shared" ca="1" si="29"/>
        <v>1.2118167893611473E-3</v>
      </c>
      <c r="AH21" s="13">
        <f t="shared" ca="1" si="30"/>
        <v>0</v>
      </c>
      <c r="AI21" s="13">
        <f t="shared" ca="1" si="40"/>
        <v>0</v>
      </c>
      <c r="AJ21" s="13">
        <f t="shared" ca="1" si="31"/>
        <v>0</v>
      </c>
      <c r="AK21" s="2"/>
      <c r="AL21" s="13">
        <f t="shared" ca="1" si="32"/>
        <v>1.5309232237058164E-4</v>
      </c>
      <c r="AM21" s="13">
        <f t="shared" ca="1" si="33"/>
        <v>0</v>
      </c>
      <c r="AN21" s="13">
        <f t="shared" ca="1" si="34"/>
        <v>0</v>
      </c>
      <c r="AO21" s="13">
        <f t="shared" ca="1" si="35"/>
        <v>1.5309232237058164E-4</v>
      </c>
      <c r="AP21" s="13">
        <f t="shared" ca="1" si="36"/>
        <v>1.0992969693515689E-3</v>
      </c>
    </row>
    <row r="22" spans="1:42">
      <c r="A22" s="1"/>
      <c r="B22" s="2">
        <f t="shared" ca="1" si="8"/>
        <v>1.5587170905928098E-3</v>
      </c>
      <c r="C22" s="1" t="str">
        <f t="shared" ca="1" si="9"/>
        <v>lleg clie</v>
      </c>
      <c r="D22" s="1">
        <f t="shared" ca="1" si="41"/>
        <v>10</v>
      </c>
      <c r="E22" s="1">
        <f t="shared" ca="1" si="1"/>
        <v>11</v>
      </c>
      <c r="F22" s="7">
        <f t="shared" ca="1" si="42"/>
        <v>0.50376315828454499</v>
      </c>
      <c r="G22" s="6">
        <f t="shared" ca="1" si="0"/>
        <v>1.621995284183168E-4</v>
      </c>
      <c r="H22" s="3">
        <f t="shared" ca="1" si="3"/>
        <v>1.7209166190111265E-3</v>
      </c>
      <c r="I22" s="2" t="str">
        <f t="shared" ca="1" si="11"/>
        <v>-</v>
      </c>
      <c r="J22" s="19">
        <f t="shared" ca="1" si="37"/>
        <v>5</v>
      </c>
      <c r="K22" s="19" t="str">
        <f ca="1">IF(J22=J21,K21,IF(J22&gt;J21,CONCATENATE(K21,$D22,"_"),RIGHT(K21,LEN(K21)-FIND("_",K21,2)+1)))</f>
        <v>_6_7_8_9_10_</v>
      </c>
      <c r="L22" s="19" t="str">
        <f t="shared" ca="1" si="12"/>
        <v>_6</v>
      </c>
      <c r="M22" s="19">
        <f t="shared" ca="1" si="13"/>
        <v>6</v>
      </c>
      <c r="N22" s="19" t="str">
        <f t="shared" ca="1" si="39"/>
        <v>-</v>
      </c>
      <c r="O22" s="22" t="str">
        <f t="shared" ca="1" si="14"/>
        <v>-</v>
      </c>
      <c r="P22" s="4" t="str">
        <f t="shared" ca="1" si="43"/>
        <v>Ocupado</v>
      </c>
      <c r="Q22" s="1">
        <f t="shared" ca="1" si="16"/>
        <v>5</v>
      </c>
      <c r="R22" s="5" t="str">
        <f t="shared" ca="1" si="17"/>
        <v>-</v>
      </c>
      <c r="S22" s="2" t="str">
        <f t="shared" ca="1" si="18"/>
        <v>-</v>
      </c>
      <c r="T22" s="2">
        <f t="shared" ca="1" si="44"/>
        <v>1.6083652028479659E-3</v>
      </c>
      <c r="U22" s="4" t="str">
        <f t="shared" ca="1" si="45"/>
        <v>Ocupado</v>
      </c>
      <c r="V22" s="1">
        <f t="shared" ca="1" si="21"/>
        <v>4</v>
      </c>
      <c r="W22" s="5" t="str">
        <f t="shared" ca="1" si="22"/>
        <v>-</v>
      </c>
      <c r="X22" s="2" t="str">
        <f t="shared" ca="1" si="38"/>
        <v>-</v>
      </c>
      <c r="Y22" s="2">
        <f t="shared" ca="1" si="46"/>
        <v>1.8214666062154406E-3</v>
      </c>
      <c r="Z22" s="1" t="str">
        <f t="shared" ca="1" si="24"/>
        <v>Libre</v>
      </c>
      <c r="AA22" s="2" t="str">
        <f t="shared" ca="1" si="6"/>
        <v>-</v>
      </c>
      <c r="AB22" s="6">
        <f t="shared" ca="1" si="25"/>
        <v>45.03125</v>
      </c>
      <c r="AC22" s="22" t="e">
        <f t="shared" ca="1" si="26"/>
        <v>#VALUE!</v>
      </c>
      <c r="AD22" s="2"/>
      <c r="AE22" t="str">
        <f t="shared" ca="1" si="27"/>
        <v>at serv 1</v>
      </c>
      <c r="AF22" s="13">
        <f t="shared" ca="1" si="28"/>
        <v>3.98608355516564E-4</v>
      </c>
      <c r="AG22" s="13">
        <f t="shared" ca="1" si="29"/>
        <v>1.2118167893611473E-3</v>
      </c>
      <c r="AH22" s="13">
        <f t="shared" ca="1" si="30"/>
        <v>0</v>
      </c>
      <c r="AI22" s="13">
        <f t="shared" ca="1" si="40"/>
        <v>0</v>
      </c>
      <c r="AJ22" s="13">
        <f t="shared" ca="1" si="31"/>
        <v>0</v>
      </c>
      <c r="AK22" s="2"/>
      <c r="AL22" s="13">
        <f t="shared" ca="1" si="32"/>
        <v>1.5309232237058164E-4</v>
      </c>
      <c r="AM22" s="13">
        <f t="shared" ca="1" si="33"/>
        <v>0</v>
      </c>
      <c r="AN22" s="13">
        <f t="shared" ca="1" si="34"/>
        <v>0</v>
      </c>
      <c r="AO22" s="13">
        <f t="shared" ca="1" si="35"/>
        <v>1.5309232237058164E-4</v>
      </c>
      <c r="AP22" s="13">
        <f t="shared" ca="1" si="36"/>
        <v>1.0992969693515689E-3</v>
      </c>
    </row>
    <row r="23" spans="1:42">
      <c r="A23" s="1"/>
      <c r="B23" s="2">
        <f t="shared" ca="1" si="8"/>
        <v>1.6083652028479659E-3</v>
      </c>
      <c r="C23" s="1" t="str">
        <f t="shared" ca="1" si="9"/>
        <v>fin at S1</v>
      </c>
      <c r="D23" s="1">
        <f t="shared" ca="1" si="41"/>
        <v>5</v>
      </c>
      <c r="E23" s="1">
        <f t="shared" ca="1" si="1"/>
        <v>11</v>
      </c>
      <c r="F23" s="7" t="str">
        <f t="shared" ca="1" si="42"/>
        <v>-</v>
      </c>
      <c r="G23" s="6" t="str">
        <f t="shared" ca="1" si="0"/>
        <v>-</v>
      </c>
      <c r="H23" s="3">
        <f t="shared" ca="1" si="3"/>
        <v>1.7209166190111265E-3</v>
      </c>
      <c r="I23" s="2" t="str">
        <f t="shared" ca="1" si="11"/>
        <v>Serv1</v>
      </c>
      <c r="J23" s="19">
        <f t="shared" ca="1" si="37"/>
        <v>4</v>
      </c>
      <c r="K23" s="19" t="str">
        <f t="shared" ref="K23:K39" ca="1" si="47">IF(J23=J22,K22,IF(J23&gt;J22,CONCATENATE(K22,$D23,"_"),RIGHT(K22,LEN(K22)-FIND("_",K22,2)+1)))</f>
        <v>_7_8_9_10_</v>
      </c>
      <c r="L23" s="19" t="str">
        <f t="shared" ca="1" si="12"/>
        <v>_7</v>
      </c>
      <c r="M23" s="19">
        <f t="shared" ca="1" si="13"/>
        <v>7</v>
      </c>
      <c r="N23" s="19">
        <f t="shared" ca="1" si="39"/>
        <v>0.37568217616593902</v>
      </c>
      <c r="O23" s="22">
        <f t="shared" ca="1" si="14"/>
        <v>1.751364352331878</v>
      </c>
      <c r="P23" s="4" t="str">
        <f t="shared" ca="1" si="43"/>
        <v>Ocupado</v>
      </c>
      <c r="Q23" s="1">
        <f t="shared" ca="1" si="16"/>
        <v>6</v>
      </c>
      <c r="R23" s="5">
        <f t="shared" ca="1" si="17"/>
        <v>0.68532491990690581</v>
      </c>
      <c r="S23" s="2">
        <f t="shared" ca="1" si="18"/>
        <v>8.2314230549090678E-4</v>
      </c>
      <c r="T23" s="2">
        <f t="shared" ca="1" si="44"/>
        <v>2.4315075083388726E-3</v>
      </c>
      <c r="U23" s="4" t="str">
        <f t="shared" ca="1" si="45"/>
        <v>Ocupado</v>
      </c>
      <c r="V23" s="1">
        <f t="shared" ca="1" si="21"/>
        <v>4</v>
      </c>
      <c r="W23" s="5" t="str">
        <f t="shared" ca="1" si="22"/>
        <v>-</v>
      </c>
      <c r="X23" s="2" t="str">
        <f t="shared" ca="1" si="38"/>
        <v>-</v>
      </c>
      <c r="Y23" s="2">
        <f t="shared" ca="1" si="46"/>
        <v>1.8214666062154406E-3</v>
      </c>
      <c r="Z23" s="1" t="str">
        <f t="shared" ca="1" si="24"/>
        <v>Libre</v>
      </c>
      <c r="AA23" s="2" t="str">
        <f t="shared" ca="1" si="6"/>
        <v>-</v>
      </c>
      <c r="AB23" s="6">
        <f t="shared" ca="1" si="25"/>
        <v>45.03125</v>
      </c>
      <c r="AC23" s="22" t="e">
        <f t="shared" ca="1" si="26"/>
        <v>#VALUE!</v>
      </c>
      <c r="AD23" s="2"/>
      <c r="AE23" t="str">
        <f t="shared" ca="1" si="27"/>
        <v>-</v>
      </c>
      <c r="AF23" s="13">
        <f t="shared" ca="1" si="28"/>
        <v>3.98608355516564E-4</v>
      </c>
      <c r="AG23" s="13">
        <f t="shared" ca="1" si="29"/>
        <v>1.2118167893611473E-3</v>
      </c>
      <c r="AH23" s="13">
        <f t="shared" ca="1" si="30"/>
        <v>1.6083652028479659E-3</v>
      </c>
      <c r="AI23" s="13">
        <f t="shared" ca="1" si="40"/>
        <v>0</v>
      </c>
      <c r="AJ23" s="13">
        <f t="shared" ca="1" si="31"/>
        <v>0</v>
      </c>
      <c r="AK23" s="2"/>
      <c r="AL23" s="13">
        <f t="shared" ca="1" si="32"/>
        <v>1.5309232237058164E-4</v>
      </c>
      <c r="AM23" s="13">
        <f t="shared" ca="1" si="33"/>
        <v>0</v>
      </c>
      <c r="AN23" s="13">
        <f t="shared" ca="1" si="34"/>
        <v>0</v>
      </c>
      <c r="AO23" s="13">
        <f t="shared" ca="1" si="35"/>
        <v>1.5309232237058164E-4</v>
      </c>
      <c r="AP23" s="13">
        <f t="shared" ca="1" si="36"/>
        <v>1.0992969693515689E-3</v>
      </c>
    </row>
    <row r="24" spans="1:42">
      <c r="B24" s="2">
        <f t="shared" ca="1" si="8"/>
        <v>1.7209166190111265E-3</v>
      </c>
      <c r="C24" s="1" t="str">
        <f t="shared" ca="1" si="9"/>
        <v>lleg clie</v>
      </c>
      <c r="D24" s="1">
        <f t="shared" ca="1" si="41"/>
        <v>11</v>
      </c>
      <c r="E24" s="1">
        <f t="shared" ca="1" si="1"/>
        <v>12</v>
      </c>
      <c r="F24" s="7">
        <f t="shared" ca="1" si="42"/>
        <v>0.5339581538495024</v>
      </c>
      <c r="G24" s="6">
        <f t="shared" ca="1" si="0"/>
        <v>1.7673144682452005E-4</v>
      </c>
      <c r="H24" s="3">
        <f t="shared" ca="1" si="3"/>
        <v>1.8976480658356464E-3</v>
      </c>
      <c r="I24" s="2" t="str">
        <f t="shared" ca="1" si="11"/>
        <v>-</v>
      </c>
      <c r="J24" s="19">
        <f t="shared" ca="1" si="37"/>
        <v>5</v>
      </c>
      <c r="K24" s="19" t="str">
        <f t="shared" ca="1" si="47"/>
        <v>_7_8_9_10_11_</v>
      </c>
      <c r="L24" s="19" t="str">
        <f t="shared" ca="1" si="12"/>
        <v>_7</v>
      </c>
      <c r="M24" s="19">
        <f t="shared" ca="1" si="13"/>
        <v>7</v>
      </c>
      <c r="N24" s="19" t="str">
        <f t="shared" ca="1" si="39"/>
        <v>-</v>
      </c>
      <c r="O24" s="22" t="str">
        <f t="shared" ca="1" si="14"/>
        <v>-</v>
      </c>
      <c r="P24" s="4" t="str">
        <f t="shared" ca="1" si="43"/>
        <v>Ocupado</v>
      </c>
      <c r="Q24" s="1">
        <f t="shared" ca="1" si="16"/>
        <v>6</v>
      </c>
      <c r="R24" s="5" t="str">
        <f t="shared" ca="1" si="17"/>
        <v>-</v>
      </c>
      <c r="S24" s="2" t="str">
        <f t="shared" ca="1" si="18"/>
        <v>-</v>
      </c>
      <c r="T24" s="2">
        <f t="shared" ca="1" si="44"/>
        <v>2.4315075083388726E-3</v>
      </c>
      <c r="U24" s="4" t="str">
        <f t="shared" ca="1" si="45"/>
        <v>Ocupado</v>
      </c>
      <c r="V24" s="1">
        <f t="shared" ca="1" si="21"/>
        <v>4</v>
      </c>
      <c r="W24" s="5" t="str">
        <f t="shared" ca="1" si="22"/>
        <v>-</v>
      </c>
      <c r="X24" s="2" t="str">
        <f t="shared" ca="1" si="38"/>
        <v>-</v>
      </c>
      <c r="Y24" s="2">
        <f t="shared" ca="1" si="46"/>
        <v>1.8214666062154406E-3</v>
      </c>
      <c r="Z24" s="1" t="str">
        <f t="shared" ca="1" si="24"/>
        <v>Libre</v>
      </c>
      <c r="AA24" s="2" t="str">
        <f t="shared" ca="1" si="6"/>
        <v>-</v>
      </c>
      <c r="AB24" s="6">
        <f t="shared" ca="1" si="25"/>
        <v>45.03125</v>
      </c>
      <c r="AC24" s="22" t="e">
        <f t="shared" ca="1" si="26"/>
        <v>#VALUE!</v>
      </c>
      <c r="AD24" s="2"/>
      <c r="AE24" t="str">
        <f t="shared" ca="1" si="27"/>
        <v>-</v>
      </c>
      <c r="AF24" s="13">
        <f t="shared" ca="1" si="28"/>
        <v>3.98608355516564E-4</v>
      </c>
      <c r="AG24" s="13">
        <f t="shared" ca="1" si="29"/>
        <v>1.2118167893611473E-3</v>
      </c>
      <c r="AH24" s="13">
        <f t="shared" ca="1" si="30"/>
        <v>1.6083652028479659E-3</v>
      </c>
      <c r="AI24" s="13">
        <f t="shared" ca="1" si="40"/>
        <v>0</v>
      </c>
      <c r="AJ24" s="13">
        <f t="shared" ca="1" si="31"/>
        <v>0</v>
      </c>
      <c r="AL24" s="13">
        <f t="shared" ca="1" si="32"/>
        <v>1.5309232237058164E-4</v>
      </c>
      <c r="AM24" s="13">
        <f t="shared" ca="1" si="33"/>
        <v>0</v>
      </c>
      <c r="AN24" s="13">
        <f t="shared" ca="1" si="34"/>
        <v>0</v>
      </c>
      <c r="AO24" s="13">
        <f t="shared" ca="1" si="35"/>
        <v>1.5309232237058164E-4</v>
      </c>
      <c r="AP24" s="13">
        <f t="shared" ca="1" si="36"/>
        <v>1.0992969693515689E-3</v>
      </c>
    </row>
    <row r="25" spans="1:42">
      <c r="B25" s="2">
        <f t="shared" ca="1" si="8"/>
        <v>1.8214666062154406E-3</v>
      </c>
      <c r="C25" s="1" t="str">
        <f t="shared" ca="1" si="9"/>
        <v>fin at S2</v>
      </c>
      <c r="D25" s="1">
        <f t="shared" ca="1" si="41"/>
        <v>4</v>
      </c>
      <c r="E25" s="1">
        <f t="shared" ca="1" si="1"/>
        <v>12</v>
      </c>
      <c r="F25" s="7" t="str">
        <f t="shared" ca="1" si="42"/>
        <v>-</v>
      </c>
      <c r="G25" s="6" t="str">
        <f t="shared" ca="1" si="0"/>
        <v>-</v>
      </c>
      <c r="H25" s="3">
        <f t="shared" ca="1" si="3"/>
        <v>1.8976480658356464E-3</v>
      </c>
      <c r="I25" s="2" t="str">
        <f t="shared" ca="1" si="11"/>
        <v>Serv2</v>
      </c>
      <c r="J25" s="19">
        <f t="shared" ca="1" si="37"/>
        <v>4</v>
      </c>
      <c r="K25" s="19" t="str">
        <f t="shared" ca="1" si="47"/>
        <v>_8_9_10_11_</v>
      </c>
      <c r="L25" s="19" t="str">
        <f t="shared" ca="1" si="12"/>
        <v>_8</v>
      </c>
      <c r="M25" s="19">
        <f t="shared" ca="1" si="13"/>
        <v>8</v>
      </c>
      <c r="N25" s="19">
        <f t="shared" ca="1" si="39"/>
        <v>0.37577235619010896</v>
      </c>
      <c r="O25" s="22">
        <f t="shared" ca="1" si="14"/>
        <v>1.7515447123802179</v>
      </c>
      <c r="P25" s="4" t="str">
        <f t="shared" ca="1" si="43"/>
        <v>Ocupado</v>
      </c>
      <c r="Q25" s="1">
        <f t="shared" ca="1" si="16"/>
        <v>6</v>
      </c>
      <c r="R25" s="5" t="str">
        <f t="shared" ca="1" si="17"/>
        <v>-</v>
      </c>
      <c r="S25" s="2" t="str">
        <f t="shared" ca="1" si="18"/>
        <v>-</v>
      </c>
      <c r="T25" s="2">
        <f t="shared" ca="1" si="44"/>
        <v>2.4315075083388726E-3</v>
      </c>
      <c r="U25" s="4" t="str">
        <f t="shared" ca="1" si="45"/>
        <v>Ocupado</v>
      </c>
      <c r="V25" s="1">
        <f t="shared" ca="1" si="21"/>
        <v>7</v>
      </c>
      <c r="W25" s="5">
        <f t="shared" ca="1" si="22"/>
        <v>7.7561791186305129E-2</v>
      </c>
      <c r="X25" s="2">
        <f t="shared" ca="1" si="38"/>
        <v>4.0108457721271188E-4</v>
      </c>
      <c r="Y25" s="2">
        <f t="shared" ca="1" si="46"/>
        <v>2.2225511834281526E-3</v>
      </c>
      <c r="Z25" s="1" t="str">
        <f t="shared" ca="1" si="24"/>
        <v>Libre</v>
      </c>
      <c r="AA25" s="2" t="str">
        <f t="shared" ca="1" si="6"/>
        <v>-</v>
      </c>
      <c r="AB25" s="6">
        <f t="shared" ca="1" si="25"/>
        <v>45.03125</v>
      </c>
      <c r="AC25" s="22" t="e">
        <f t="shared" ca="1" si="26"/>
        <v>#VALUE!</v>
      </c>
      <c r="AD25" s="2"/>
      <c r="AE25" t="str">
        <f t="shared" ca="1" si="27"/>
        <v>-</v>
      </c>
      <c r="AF25" s="13">
        <f t="shared" ca="1" si="28"/>
        <v>3.98608355516564E-4</v>
      </c>
      <c r="AG25" s="13">
        <f t="shared" ca="1" si="29"/>
        <v>1.2118167893611473E-3</v>
      </c>
      <c r="AH25" s="13">
        <f t="shared" ca="1" si="30"/>
        <v>1.6083652028479659E-3</v>
      </c>
      <c r="AI25" s="13">
        <f t="shared" ca="1" si="40"/>
        <v>0</v>
      </c>
      <c r="AJ25" s="13">
        <f t="shared" ca="1" si="31"/>
        <v>0</v>
      </c>
      <c r="AL25" s="13">
        <f t="shared" ca="1" si="32"/>
        <v>1.5309232237058164E-4</v>
      </c>
      <c r="AM25" s="13">
        <f t="shared" ca="1" si="33"/>
        <v>0</v>
      </c>
      <c r="AN25" s="13">
        <f t="shared" ca="1" si="34"/>
        <v>0</v>
      </c>
      <c r="AO25" s="13">
        <f t="shared" ca="1" si="35"/>
        <v>1.5309232237058164E-4</v>
      </c>
      <c r="AP25" s="13">
        <f t="shared" ca="1" si="36"/>
        <v>1.0992969693515689E-3</v>
      </c>
    </row>
    <row r="26" spans="1:42">
      <c r="B26" s="2">
        <f t="shared" ca="1" si="8"/>
        <v>1.8976480658356464E-3</v>
      </c>
      <c r="C26" s="1" t="str">
        <f t="shared" ca="1" si="9"/>
        <v>lleg clie</v>
      </c>
      <c r="D26" s="1">
        <f t="shared" ca="1" si="41"/>
        <v>12</v>
      </c>
      <c r="E26" s="1">
        <f t="shared" ca="1" si="1"/>
        <v>13</v>
      </c>
      <c r="F26" s="7">
        <f t="shared" ca="1" si="42"/>
        <v>0.62041545290611588</v>
      </c>
      <c r="G26" s="6">
        <f t="shared" ca="1" si="0"/>
        <v>2.2423100033988979E-4</v>
      </c>
      <c r="H26" s="3">
        <f t="shared" ca="1" si="3"/>
        <v>2.1218790661755361E-3</v>
      </c>
      <c r="I26" s="2" t="str">
        <f t="shared" ca="1" si="11"/>
        <v>-</v>
      </c>
      <c r="J26" s="19">
        <f t="shared" ca="1" si="37"/>
        <v>5</v>
      </c>
      <c r="K26" s="19" t="str">
        <f t="shared" ca="1" si="47"/>
        <v>_8_9_10_11_12_</v>
      </c>
      <c r="L26" s="19" t="str">
        <f t="shared" ca="1" si="12"/>
        <v>_8</v>
      </c>
      <c r="M26" s="19">
        <f t="shared" ca="1" si="13"/>
        <v>8</v>
      </c>
      <c r="N26" s="19" t="str">
        <f t="shared" ca="1" si="39"/>
        <v>-</v>
      </c>
      <c r="O26" s="22" t="str">
        <f t="shared" ca="1" si="14"/>
        <v>-</v>
      </c>
      <c r="P26" s="4" t="str">
        <f t="shared" ca="1" si="43"/>
        <v>Ocupado</v>
      </c>
      <c r="Q26" s="1">
        <f t="shared" ca="1" si="16"/>
        <v>6</v>
      </c>
      <c r="R26" s="5" t="str">
        <f t="shared" ca="1" si="17"/>
        <v>-</v>
      </c>
      <c r="S26" s="2" t="str">
        <f t="shared" ca="1" si="18"/>
        <v>-</v>
      </c>
      <c r="T26" s="2">
        <f t="shared" ca="1" si="44"/>
        <v>2.4315075083388726E-3</v>
      </c>
      <c r="U26" s="4" t="str">
        <f t="shared" ca="1" si="45"/>
        <v>Ocupado</v>
      </c>
      <c r="V26" s="1">
        <f t="shared" ca="1" si="21"/>
        <v>7</v>
      </c>
      <c r="W26" s="5" t="str">
        <f t="shared" ca="1" si="22"/>
        <v>-</v>
      </c>
      <c r="X26" s="2" t="str">
        <f t="shared" ca="1" si="38"/>
        <v>-</v>
      </c>
      <c r="Y26" s="2">
        <f t="shared" ca="1" si="46"/>
        <v>2.2225511834281526E-3</v>
      </c>
      <c r="Z26" s="1" t="str">
        <f t="shared" ca="1" si="24"/>
        <v>Libre</v>
      </c>
      <c r="AA26" s="2" t="str">
        <f t="shared" ca="1" si="6"/>
        <v>-</v>
      </c>
      <c r="AB26" s="6">
        <f t="shared" ca="1" si="25"/>
        <v>45.03125</v>
      </c>
      <c r="AC26" s="22" t="e">
        <f t="shared" ca="1" si="26"/>
        <v>#VALUE!</v>
      </c>
      <c r="AD26" s="2"/>
      <c r="AE26" t="str">
        <f t="shared" ca="1" si="27"/>
        <v>-</v>
      </c>
      <c r="AF26" s="13">
        <f t="shared" ca="1" si="28"/>
        <v>3.98608355516564E-4</v>
      </c>
      <c r="AG26" s="13">
        <f t="shared" ca="1" si="29"/>
        <v>1.2118167893611473E-3</v>
      </c>
      <c r="AH26" s="13">
        <f t="shared" ca="1" si="30"/>
        <v>1.6083652028479659E-3</v>
      </c>
      <c r="AI26" s="13">
        <f t="shared" ca="1" si="40"/>
        <v>0</v>
      </c>
      <c r="AJ26" s="13">
        <f t="shared" ca="1" si="31"/>
        <v>0</v>
      </c>
      <c r="AL26" s="13">
        <f t="shared" ca="1" si="32"/>
        <v>1.5309232237058164E-4</v>
      </c>
      <c r="AM26" s="13">
        <f t="shared" ca="1" si="33"/>
        <v>0</v>
      </c>
      <c r="AN26" s="13">
        <f t="shared" ca="1" si="34"/>
        <v>0</v>
      </c>
      <c r="AO26" s="13">
        <f t="shared" ca="1" si="35"/>
        <v>1.5309232237058164E-4</v>
      </c>
      <c r="AP26" s="13">
        <f t="shared" ca="1" si="36"/>
        <v>1.0992969693515689E-3</v>
      </c>
    </row>
    <row r="27" spans="1:42">
      <c r="B27" s="2">
        <f t="shared" ca="1" si="8"/>
        <v>2.1218790661755361E-3</v>
      </c>
      <c r="C27" s="1" t="str">
        <f t="shared" ca="1" si="9"/>
        <v>lleg clie</v>
      </c>
      <c r="D27" s="1">
        <f t="shared" ca="1" si="41"/>
        <v>13</v>
      </c>
      <c r="E27" s="1">
        <f t="shared" ca="1" si="1"/>
        <v>14</v>
      </c>
      <c r="F27" s="7">
        <f t="shared" ca="1" si="42"/>
        <v>0.6203391319657876</v>
      </c>
      <c r="G27" s="6">
        <f t="shared" ca="1" si="0"/>
        <v>2.2418446233243465E-4</v>
      </c>
      <c r="H27" s="3">
        <f t="shared" ca="1" si="3"/>
        <v>2.3460635285079707E-3</v>
      </c>
      <c r="I27" s="2" t="str">
        <f t="shared" ca="1" si="11"/>
        <v>-</v>
      </c>
      <c r="J27" s="19">
        <f t="shared" ca="1" si="37"/>
        <v>6</v>
      </c>
      <c r="K27" s="19" t="str">
        <f t="shared" ca="1" si="47"/>
        <v>_8_9_10_11_12_13_</v>
      </c>
      <c r="L27" s="19" t="str">
        <f t="shared" ca="1" si="12"/>
        <v>_8</v>
      </c>
      <c r="M27" s="19">
        <f t="shared" ca="1" si="13"/>
        <v>8</v>
      </c>
      <c r="N27" s="19" t="str">
        <f t="shared" ca="1" si="39"/>
        <v>-</v>
      </c>
      <c r="O27" s="22" t="str">
        <f t="shared" ca="1" si="14"/>
        <v>-</v>
      </c>
      <c r="P27" s="4" t="str">
        <f t="shared" ca="1" si="43"/>
        <v>Ocupado</v>
      </c>
      <c r="Q27" s="1">
        <f t="shared" ca="1" si="16"/>
        <v>6</v>
      </c>
      <c r="R27" s="5" t="str">
        <f t="shared" ca="1" si="17"/>
        <v>-</v>
      </c>
      <c r="S27" s="2" t="str">
        <f t="shared" ca="1" si="18"/>
        <v>-</v>
      </c>
      <c r="T27" s="2">
        <f t="shared" ca="1" si="44"/>
        <v>2.4315075083388726E-3</v>
      </c>
      <c r="U27" s="4" t="str">
        <f t="shared" ca="1" si="45"/>
        <v>Ocupado</v>
      </c>
      <c r="V27" s="1">
        <f t="shared" ca="1" si="21"/>
        <v>7</v>
      </c>
      <c r="W27" s="5" t="str">
        <f t="shared" ca="1" si="22"/>
        <v>-</v>
      </c>
      <c r="X27" s="2" t="str">
        <f t="shared" ca="1" si="38"/>
        <v>-</v>
      </c>
      <c r="Y27" s="2">
        <f t="shared" ca="1" si="46"/>
        <v>2.2225511834281526E-3</v>
      </c>
      <c r="Z27" s="1" t="str">
        <f t="shared" ca="1" si="24"/>
        <v>Libre</v>
      </c>
      <c r="AA27" s="2" t="str">
        <f t="shared" ca="1" si="6"/>
        <v>-</v>
      </c>
      <c r="AB27" s="6">
        <f t="shared" ca="1" si="25"/>
        <v>45.03125</v>
      </c>
      <c r="AC27" s="22" t="e">
        <f t="shared" ca="1" si="26"/>
        <v>#VALUE!</v>
      </c>
      <c r="AD27" s="2"/>
      <c r="AE27" t="str">
        <f t="shared" ca="1" si="27"/>
        <v>-</v>
      </c>
      <c r="AF27" s="13">
        <f t="shared" ca="1" si="28"/>
        <v>3.98608355516564E-4</v>
      </c>
      <c r="AG27" s="13">
        <f t="shared" ca="1" si="29"/>
        <v>1.2118167893611473E-3</v>
      </c>
      <c r="AH27" s="13">
        <f t="shared" ca="1" si="30"/>
        <v>1.6083652028479659E-3</v>
      </c>
      <c r="AI27" s="13">
        <f t="shared" ca="1" si="40"/>
        <v>0</v>
      </c>
      <c r="AJ27" s="13">
        <f t="shared" ca="1" si="31"/>
        <v>0</v>
      </c>
      <c r="AL27" s="13">
        <f t="shared" ca="1" si="32"/>
        <v>1.5309232237058164E-4</v>
      </c>
      <c r="AM27" s="13">
        <f t="shared" ca="1" si="33"/>
        <v>0</v>
      </c>
      <c r="AN27" s="13">
        <f t="shared" ca="1" si="34"/>
        <v>0</v>
      </c>
      <c r="AO27" s="13">
        <f t="shared" ca="1" si="35"/>
        <v>1.5309232237058164E-4</v>
      </c>
      <c r="AP27" s="13">
        <f t="shared" ca="1" si="36"/>
        <v>1.0992969693515689E-3</v>
      </c>
    </row>
    <row r="28" spans="1:42">
      <c r="B28" s="2">
        <f t="shared" ca="1" si="8"/>
        <v>2.2225511834281526E-3</v>
      </c>
      <c r="C28" s="1" t="str">
        <f t="shared" ca="1" si="9"/>
        <v>fin at S2</v>
      </c>
      <c r="D28" s="1">
        <f t="shared" ca="1" si="41"/>
        <v>7</v>
      </c>
      <c r="E28" s="1">
        <f t="shared" ca="1" si="1"/>
        <v>14</v>
      </c>
      <c r="F28" s="7" t="str">
        <f t="shared" ca="1" si="42"/>
        <v>-</v>
      </c>
      <c r="G28" s="6" t="str">
        <f t="shared" ca="1" si="0"/>
        <v>-</v>
      </c>
      <c r="H28" s="3">
        <f t="shared" ca="1" si="3"/>
        <v>2.3460635285079707E-3</v>
      </c>
      <c r="I28" s="2" t="str">
        <f t="shared" ca="1" si="11"/>
        <v>Serv2</v>
      </c>
      <c r="J28" s="19">
        <f t="shared" ca="1" si="37"/>
        <v>5</v>
      </c>
      <c r="K28" s="19" t="str">
        <f t="shared" ca="1" si="47"/>
        <v>_9_10_11_12_13_</v>
      </c>
      <c r="L28" s="19" t="str">
        <f t="shared" ca="1" si="12"/>
        <v>_9</v>
      </c>
      <c r="M28" s="19">
        <f t="shared" ca="1" si="13"/>
        <v>9</v>
      </c>
      <c r="N28" s="19">
        <f t="shared" ca="1" si="39"/>
        <v>0.62226020459942344</v>
      </c>
      <c r="O28" s="22">
        <f t="shared" ca="1" si="14"/>
        <v>2.2445204091988469</v>
      </c>
      <c r="P28" s="4" t="str">
        <f t="shared" ca="1" si="43"/>
        <v>Ocupado</v>
      </c>
      <c r="Q28" s="1">
        <f t="shared" ca="1" si="16"/>
        <v>6</v>
      </c>
      <c r="R28" s="5" t="str">
        <f t="shared" ca="1" si="17"/>
        <v>-</v>
      </c>
      <c r="S28" s="2" t="str">
        <f t="shared" ca="1" si="18"/>
        <v>-</v>
      </c>
      <c r="T28" s="2">
        <f t="shared" ca="1" si="44"/>
        <v>2.4315075083388726E-3</v>
      </c>
      <c r="U28" s="4" t="str">
        <f t="shared" ca="1" si="45"/>
        <v>Ocupado</v>
      </c>
      <c r="V28" s="1">
        <f t="shared" ca="1" si="21"/>
        <v>8</v>
      </c>
      <c r="W28" s="5">
        <f t="shared" ca="1" si="22"/>
        <v>0.74546397240377105</v>
      </c>
      <c r="X28" s="2">
        <f t="shared" ca="1" si="38"/>
        <v>8.6490553639150761E-4</v>
      </c>
      <c r="Y28" s="2">
        <f t="shared" ca="1" si="46"/>
        <v>3.0874567198196602E-3</v>
      </c>
      <c r="Z28" s="1" t="str">
        <f t="shared" ca="1" si="24"/>
        <v>Libre</v>
      </c>
      <c r="AA28" s="2" t="str">
        <f t="shared" ca="1" si="6"/>
        <v>-</v>
      </c>
      <c r="AB28" s="6">
        <f t="shared" ca="1" si="25"/>
        <v>45.03125</v>
      </c>
      <c r="AC28" s="22" t="e">
        <f t="shared" ca="1" si="26"/>
        <v>#VALUE!</v>
      </c>
      <c r="AD28" s="2"/>
      <c r="AE28" t="str">
        <f t="shared" ca="1" si="27"/>
        <v>-</v>
      </c>
      <c r="AF28" s="13">
        <f t="shared" ca="1" si="28"/>
        <v>3.98608355516564E-4</v>
      </c>
      <c r="AG28" s="13">
        <f t="shared" ca="1" si="29"/>
        <v>1.2118167893611473E-3</v>
      </c>
      <c r="AH28" s="13">
        <f t="shared" ca="1" si="30"/>
        <v>1.6083652028479659E-3</v>
      </c>
      <c r="AI28" s="13">
        <f t="shared" ca="1" si="40"/>
        <v>0</v>
      </c>
      <c r="AJ28" s="13">
        <f t="shared" ca="1" si="31"/>
        <v>0</v>
      </c>
      <c r="AL28" s="13">
        <f t="shared" ca="1" si="32"/>
        <v>1.5309232237058164E-4</v>
      </c>
      <c r="AM28" s="13">
        <f t="shared" ca="1" si="33"/>
        <v>0</v>
      </c>
      <c r="AN28" s="13">
        <f t="shared" ca="1" si="34"/>
        <v>0</v>
      </c>
      <c r="AO28" s="13">
        <f t="shared" ca="1" si="35"/>
        <v>1.5309232237058164E-4</v>
      </c>
      <c r="AP28" s="13">
        <f t="shared" ca="1" si="36"/>
        <v>1.0992969693515689E-3</v>
      </c>
    </row>
    <row r="29" spans="1:42">
      <c r="B29" s="2">
        <f t="shared" ca="1" si="8"/>
        <v>2.3460635285079707E-3</v>
      </c>
      <c r="C29" s="1" t="str">
        <f t="shared" ca="1" si="9"/>
        <v>lleg clie</v>
      </c>
      <c r="D29" s="1">
        <f t="shared" ref="D29:D39" ca="1" si="48">IF(C29="Lleg clie",E28,IF(C29="fin at S1",Q28,V28))</f>
        <v>14</v>
      </c>
      <c r="E29" s="1">
        <f t="shared" ca="1" si="1"/>
        <v>15</v>
      </c>
      <c r="F29" s="7">
        <f t="shared" ref="F29:F39" ca="1" si="49">IF(AND(C29="lleg clie",ISNUMBER(E29)),RAND(),"-")</f>
        <v>0.88385416075251821</v>
      </c>
      <c r="G29" s="6">
        <f t="shared" ca="1" si="0"/>
        <v>4.9835848209298312E-4</v>
      </c>
      <c r="H29" s="3">
        <f t="shared" ca="1" si="3"/>
        <v>2.8444220106009538E-3</v>
      </c>
      <c r="I29" s="2" t="str">
        <f t="shared" ca="1" si="11"/>
        <v>-</v>
      </c>
      <c r="J29" s="19">
        <f t="shared" ref="J29:J39" ca="1" si="50">IF(AND(C29="lleg clie",P28="Ocupado",U28="Ocupado"),J28+1,IF(OR(C29="fin at S1",C29="fin at S2"),IF(J28&gt;0,J28-1,J28),J28))</f>
        <v>6</v>
      </c>
      <c r="K29" s="19" t="str">
        <f t="shared" ca="1" si="47"/>
        <v>_9_10_11_12_13_14_</v>
      </c>
      <c r="L29" s="19" t="str">
        <f t="shared" ca="1" si="12"/>
        <v>_9</v>
      </c>
      <c r="M29" s="19">
        <f t="shared" ca="1" si="13"/>
        <v>9</v>
      </c>
      <c r="N29" s="19" t="str">
        <f t="shared" ca="1" si="39"/>
        <v>-</v>
      </c>
      <c r="O29" s="22" t="str">
        <f t="shared" ca="1" si="14"/>
        <v>-</v>
      </c>
      <c r="P29" s="4" t="str">
        <f t="shared" ref="P29:P39" ca="1" si="51">IF($I29="Serv1","Ocupado",IF(AND($C29="fin at S1",$J28&gt;0),"Ocupado",IF(C29="fin at S1","Libre",P28)))</f>
        <v>Ocupado</v>
      </c>
      <c r="Q29" s="1">
        <f t="shared" ca="1" si="16"/>
        <v>6</v>
      </c>
      <c r="R29" s="5" t="str">
        <f t="shared" ca="1" si="17"/>
        <v>-</v>
      </c>
      <c r="S29" s="2" t="str">
        <f t="shared" ca="1" si="18"/>
        <v>-</v>
      </c>
      <c r="T29" s="2">
        <f t="shared" ref="T29:T39" ca="1" si="52">IF(P29="Ocupado",IF(ISNUMBER(S29),S29+$B29,T28),"-")</f>
        <v>2.4315075083388726E-3</v>
      </c>
      <c r="U29" s="4" t="str">
        <f t="shared" ref="U29:U39" ca="1" si="53">IF($I29="Serv2","Ocupado",IF(AND($C29="fin at S2",$J28&gt;0),"Ocupado",IF(C29="fin at S2","Libre",U28)))</f>
        <v>Ocupado</v>
      </c>
      <c r="V29" s="1">
        <f t="shared" ca="1" si="21"/>
        <v>8</v>
      </c>
      <c r="W29" s="5" t="str">
        <f t="shared" ca="1" si="22"/>
        <v>-</v>
      </c>
      <c r="X29" s="2" t="str">
        <f t="shared" ca="1" si="38"/>
        <v>-</v>
      </c>
      <c r="Y29" s="2">
        <f t="shared" ref="Y29:Y39" ca="1" si="54">IF(U29="Ocupado",IF(ISNUMBER(X29),X29+$B29,Y28),"-")</f>
        <v>3.0874567198196602E-3</v>
      </c>
      <c r="Z29" s="1" t="str">
        <f t="shared" ca="1" si="24"/>
        <v>Libre</v>
      </c>
      <c r="AA29" s="2" t="str">
        <f t="shared" ca="1" si="6"/>
        <v>-</v>
      </c>
      <c r="AB29" s="6">
        <f t="shared" ca="1" si="25"/>
        <v>45.03125</v>
      </c>
      <c r="AC29" s="22" t="e">
        <f t="shared" ca="1" si="26"/>
        <v>#VALUE!</v>
      </c>
      <c r="AD29" s="2"/>
      <c r="AE29" t="str">
        <f t="shared" ca="1" si="27"/>
        <v>-</v>
      </c>
      <c r="AF29" s="13">
        <f t="shared" ca="1" si="28"/>
        <v>3.98608355516564E-4</v>
      </c>
      <c r="AG29" s="13">
        <f t="shared" ca="1" si="29"/>
        <v>1.2118167893611473E-3</v>
      </c>
      <c r="AH29" s="13">
        <f t="shared" ca="1" si="30"/>
        <v>1.6083652028479659E-3</v>
      </c>
      <c r="AI29" s="13">
        <f t="shared" ca="1" si="40"/>
        <v>0</v>
      </c>
      <c r="AJ29" s="13">
        <f t="shared" ca="1" si="31"/>
        <v>0</v>
      </c>
      <c r="AL29" s="13">
        <f t="shared" ca="1" si="32"/>
        <v>1.5309232237058164E-4</v>
      </c>
      <c r="AM29" s="13">
        <f t="shared" ca="1" si="33"/>
        <v>0</v>
      </c>
      <c r="AN29" s="13">
        <f t="shared" ca="1" si="34"/>
        <v>0</v>
      </c>
      <c r="AO29" s="13">
        <f t="shared" ca="1" si="35"/>
        <v>1.5309232237058164E-4</v>
      </c>
      <c r="AP29" s="13">
        <f t="shared" ca="1" si="36"/>
        <v>1.0992969693515689E-3</v>
      </c>
    </row>
    <row r="30" spans="1:42">
      <c r="B30" s="2">
        <f t="shared" ca="1" si="8"/>
        <v>2.4315075083388726E-3</v>
      </c>
      <c r="C30" s="1" t="str">
        <f t="shared" ca="1" si="9"/>
        <v>fin at S1</v>
      </c>
      <c r="D30" s="1">
        <f t="shared" ca="1" si="48"/>
        <v>6</v>
      </c>
      <c r="E30" s="1">
        <f t="shared" ca="1" si="1"/>
        <v>15</v>
      </c>
      <c r="F30" s="7" t="str">
        <f t="shared" ca="1" si="49"/>
        <v>-</v>
      </c>
      <c r="G30" s="6" t="str">
        <f t="shared" ca="1" si="0"/>
        <v>-</v>
      </c>
      <c r="H30" s="3">
        <f t="shared" ca="1" si="3"/>
        <v>2.8444220106009538E-3</v>
      </c>
      <c r="I30" s="2" t="str">
        <f t="shared" ca="1" si="11"/>
        <v>Serv1</v>
      </c>
      <c r="J30" s="19">
        <f t="shared" ca="1" si="50"/>
        <v>5</v>
      </c>
      <c r="K30" s="19" t="str">
        <f t="shared" ca="1" si="47"/>
        <v>_10_11_12_13_14_</v>
      </c>
      <c r="L30" s="19" t="str">
        <f t="shared" ca="1" si="12"/>
        <v>_10</v>
      </c>
      <c r="M30" s="19">
        <f t="shared" ca="1" si="13"/>
        <v>10</v>
      </c>
      <c r="N30" s="19">
        <f t="shared" ca="1" si="39"/>
        <v>0.60970283661376268</v>
      </c>
      <c r="O30" s="22">
        <f t="shared" ca="1" si="14"/>
        <v>2.2194056732275254</v>
      </c>
      <c r="P30" s="4" t="str">
        <f t="shared" ca="1" si="51"/>
        <v>Ocupado</v>
      </c>
      <c r="Q30" s="1">
        <f t="shared" ca="1" si="16"/>
        <v>9</v>
      </c>
      <c r="R30" s="5">
        <f t="shared" ca="1" si="17"/>
        <v>0.48384876400069143</v>
      </c>
      <c r="S30" s="2">
        <f t="shared" ca="1" si="18"/>
        <v>6.8322830833381348E-4</v>
      </c>
      <c r="T30" s="2">
        <f t="shared" ca="1" si="52"/>
        <v>3.1147358166726861E-3</v>
      </c>
      <c r="U30" s="4" t="str">
        <f t="shared" ca="1" si="53"/>
        <v>Ocupado</v>
      </c>
      <c r="V30" s="1">
        <f t="shared" ca="1" si="21"/>
        <v>8</v>
      </c>
      <c r="W30" s="5" t="str">
        <f t="shared" ca="1" si="22"/>
        <v>-</v>
      </c>
      <c r="X30" s="2" t="str">
        <f t="shared" ca="1" si="38"/>
        <v>-</v>
      </c>
      <c r="Y30" s="2">
        <f t="shared" ca="1" si="54"/>
        <v>3.0874567198196602E-3</v>
      </c>
      <c r="Z30" s="1" t="str">
        <f t="shared" ca="1" si="24"/>
        <v>Libre</v>
      </c>
      <c r="AA30" s="2" t="str">
        <f t="shared" ca="1" si="6"/>
        <v>-</v>
      </c>
      <c r="AB30" s="6">
        <f t="shared" ca="1" si="25"/>
        <v>45.03125</v>
      </c>
      <c r="AC30" s="22" t="e">
        <f t="shared" ca="1" si="26"/>
        <v>#VALUE!</v>
      </c>
      <c r="AD30" s="2"/>
      <c r="AE30" t="str">
        <f t="shared" ca="1" si="27"/>
        <v>-</v>
      </c>
      <c r="AF30" s="13">
        <f t="shared" ca="1" si="28"/>
        <v>3.98608355516564E-4</v>
      </c>
      <c r="AG30" s="13">
        <f t="shared" ca="1" si="29"/>
        <v>1.2118167893611473E-3</v>
      </c>
      <c r="AH30" s="13">
        <f t="shared" ca="1" si="30"/>
        <v>1.6083652028479659E-3</v>
      </c>
      <c r="AI30" s="13">
        <f t="shared" ca="1" si="40"/>
        <v>0</v>
      </c>
      <c r="AJ30" s="13">
        <f t="shared" ca="1" si="31"/>
        <v>0</v>
      </c>
      <c r="AL30" s="13">
        <f t="shared" ca="1" si="32"/>
        <v>1.5309232237058164E-4</v>
      </c>
      <c r="AM30" s="13">
        <f t="shared" ca="1" si="33"/>
        <v>0</v>
      </c>
      <c r="AN30" s="13">
        <f t="shared" ca="1" si="34"/>
        <v>0</v>
      </c>
      <c r="AO30" s="13">
        <f t="shared" ca="1" si="35"/>
        <v>1.5309232237058164E-4</v>
      </c>
      <c r="AP30" s="13">
        <f t="shared" ca="1" si="36"/>
        <v>1.0992969693515689E-3</v>
      </c>
    </row>
    <row r="31" spans="1:42">
      <c r="B31" s="2">
        <f t="shared" ca="1" si="8"/>
        <v>2.8444220106009538E-3</v>
      </c>
      <c r="C31" s="1" t="str">
        <f t="shared" ca="1" si="9"/>
        <v>lleg clie</v>
      </c>
      <c r="D31" s="1">
        <f t="shared" ca="1" si="48"/>
        <v>15</v>
      </c>
      <c r="E31" s="1">
        <f t="shared" ca="1" si="1"/>
        <v>16</v>
      </c>
      <c r="F31" s="7">
        <f t="shared" ca="1" si="49"/>
        <v>0.80574909326015032</v>
      </c>
      <c r="G31" s="6">
        <f t="shared" ca="1" si="0"/>
        <v>3.7930662542681959E-4</v>
      </c>
      <c r="H31" s="3">
        <f t="shared" ca="1" si="3"/>
        <v>3.2237286360277733E-3</v>
      </c>
      <c r="I31" s="2" t="str">
        <f t="shared" ca="1" si="11"/>
        <v>-</v>
      </c>
      <c r="J31" s="19">
        <f t="shared" ca="1" si="50"/>
        <v>6</v>
      </c>
      <c r="K31" s="19" t="str">
        <f t="shared" ca="1" si="47"/>
        <v>_10_11_12_13_14_15_</v>
      </c>
      <c r="L31" s="19" t="str">
        <f t="shared" ca="1" si="12"/>
        <v>_10</v>
      </c>
      <c r="M31" s="19">
        <f t="shared" ca="1" si="13"/>
        <v>10</v>
      </c>
      <c r="N31" s="19" t="str">
        <f t="shared" ca="1" si="39"/>
        <v>-</v>
      </c>
      <c r="O31" s="22" t="str">
        <f t="shared" ca="1" si="14"/>
        <v>-</v>
      </c>
      <c r="P31" s="4" t="str">
        <f t="shared" ca="1" si="51"/>
        <v>Ocupado</v>
      </c>
      <c r="Q31" s="1">
        <f t="shared" ca="1" si="16"/>
        <v>9</v>
      </c>
      <c r="R31" s="5" t="str">
        <f t="shared" ca="1" si="17"/>
        <v>-</v>
      </c>
      <c r="S31" s="2" t="str">
        <f t="shared" ca="1" si="18"/>
        <v>-</v>
      </c>
      <c r="T31" s="2">
        <f t="shared" ca="1" si="52"/>
        <v>3.1147358166726861E-3</v>
      </c>
      <c r="U31" s="4" t="str">
        <f t="shared" ca="1" si="53"/>
        <v>Ocupado</v>
      </c>
      <c r="V31" s="1">
        <f t="shared" ca="1" si="21"/>
        <v>8</v>
      </c>
      <c r="W31" s="5" t="str">
        <f t="shared" ca="1" si="22"/>
        <v>-</v>
      </c>
      <c r="X31" s="2" t="str">
        <f t="shared" ca="1" si="38"/>
        <v>-</v>
      </c>
      <c r="Y31" s="2">
        <f t="shared" ca="1" si="54"/>
        <v>3.0874567198196602E-3</v>
      </c>
      <c r="Z31" s="1" t="str">
        <f t="shared" ca="1" si="24"/>
        <v>Libre</v>
      </c>
      <c r="AA31" s="2" t="str">
        <f t="shared" ca="1" si="6"/>
        <v>-</v>
      </c>
      <c r="AB31" s="6">
        <f t="shared" ca="1" si="25"/>
        <v>45.03125</v>
      </c>
      <c r="AC31" s="22" t="e">
        <f t="shared" ca="1" si="26"/>
        <v>#VALUE!</v>
      </c>
      <c r="AD31" s="2"/>
      <c r="AE31" t="str">
        <f t="shared" ca="1" si="27"/>
        <v>-</v>
      </c>
      <c r="AF31" s="13">
        <f t="shared" ca="1" si="28"/>
        <v>3.98608355516564E-4</v>
      </c>
      <c r="AG31" s="13">
        <f t="shared" ca="1" si="29"/>
        <v>1.2118167893611473E-3</v>
      </c>
      <c r="AH31" s="13">
        <f t="shared" ca="1" si="30"/>
        <v>1.6083652028479659E-3</v>
      </c>
      <c r="AI31" s="13">
        <f t="shared" ca="1" si="40"/>
        <v>0</v>
      </c>
      <c r="AJ31" s="13">
        <f t="shared" ca="1" si="31"/>
        <v>0</v>
      </c>
      <c r="AL31" s="13">
        <f t="shared" ca="1" si="32"/>
        <v>1.5309232237058164E-4</v>
      </c>
      <c r="AM31" s="13">
        <f t="shared" ca="1" si="33"/>
        <v>0</v>
      </c>
      <c r="AN31" s="13">
        <f t="shared" ca="1" si="34"/>
        <v>0</v>
      </c>
      <c r="AO31" s="13">
        <f t="shared" ca="1" si="35"/>
        <v>1.5309232237058164E-4</v>
      </c>
      <c r="AP31" s="13">
        <f t="shared" ca="1" si="36"/>
        <v>1.0992969693515689E-3</v>
      </c>
    </row>
    <row r="32" spans="1:42">
      <c r="B32" s="2">
        <f t="shared" ca="1" si="8"/>
        <v>3.0874567198196602E-3</v>
      </c>
      <c r="C32" s="1" t="str">
        <f t="shared" ca="1" si="9"/>
        <v>fin at S2</v>
      </c>
      <c r="D32" s="1">
        <f t="shared" ca="1" si="48"/>
        <v>8</v>
      </c>
      <c r="E32" s="1">
        <f t="shared" ca="1" si="1"/>
        <v>16</v>
      </c>
      <c r="F32" s="7" t="str">
        <f t="shared" ca="1" si="49"/>
        <v>-</v>
      </c>
      <c r="G32" s="6" t="str">
        <f t="shared" ca="1" si="0"/>
        <v>-</v>
      </c>
      <c r="H32" s="3">
        <f t="shared" ca="1" si="3"/>
        <v>3.2237286360277733E-3</v>
      </c>
      <c r="I32" s="2" t="str">
        <f t="shared" ca="1" si="11"/>
        <v>Serv2</v>
      </c>
      <c r="J32" s="19">
        <f t="shared" ca="1" si="50"/>
        <v>5</v>
      </c>
      <c r="K32" s="19" t="str">
        <f t="shared" ca="1" si="47"/>
        <v>_11_12_13_14_15_</v>
      </c>
      <c r="L32" s="19" t="str">
        <f t="shared" ca="1" si="12"/>
        <v>_11</v>
      </c>
      <c r="M32" s="19">
        <f t="shared" ca="1" si="13"/>
        <v>11</v>
      </c>
      <c r="N32" s="19">
        <f t="shared" ca="1" si="39"/>
        <v>0.32772821536571617</v>
      </c>
      <c r="O32" s="22">
        <f t="shared" ca="1" si="14"/>
        <v>1.6554564307314323</v>
      </c>
      <c r="P32" s="4" t="str">
        <f t="shared" ca="1" si="51"/>
        <v>Ocupado</v>
      </c>
      <c r="Q32" s="1">
        <f t="shared" ca="1" si="16"/>
        <v>9</v>
      </c>
      <c r="R32" s="5" t="str">
        <f t="shared" ca="1" si="17"/>
        <v>-</v>
      </c>
      <c r="S32" s="2" t="str">
        <f t="shared" ca="1" si="18"/>
        <v>-</v>
      </c>
      <c r="T32" s="2">
        <f t="shared" ca="1" si="52"/>
        <v>3.1147358166726861E-3</v>
      </c>
      <c r="U32" s="4" t="str">
        <f t="shared" ca="1" si="53"/>
        <v>Ocupado</v>
      </c>
      <c r="V32" s="1">
        <f t="shared" ca="1" si="21"/>
        <v>10</v>
      </c>
      <c r="W32" s="5">
        <f t="shared" ca="1" si="22"/>
        <v>0.10726253471687164</v>
      </c>
      <c r="X32" s="2">
        <f t="shared" ca="1" si="38"/>
        <v>4.2171009355338308E-4</v>
      </c>
      <c r="Y32" s="2">
        <f t="shared" ca="1" si="54"/>
        <v>3.5091668133730432E-3</v>
      </c>
      <c r="Z32" s="1" t="str">
        <f t="shared" ca="1" si="24"/>
        <v>Libre</v>
      </c>
      <c r="AA32" s="2" t="str">
        <f t="shared" ca="1" si="6"/>
        <v>-</v>
      </c>
      <c r="AB32" s="6">
        <f t="shared" ca="1" si="25"/>
        <v>45.03125</v>
      </c>
      <c r="AC32" s="22" t="e">
        <f t="shared" ca="1" si="26"/>
        <v>#VALUE!</v>
      </c>
      <c r="AD32" s="2"/>
      <c r="AE32" t="str">
        <f t="shared" ca="1" si="27"/>
        <v>-</v>
      </c>
      <c r="AF32" s="13">
        <f t="shared" ca="1" si="28"/>
        <v>3.98608355516564E-4</v>
      </c>
      <c r="AG32" s="13">
        <f t="shared" ca="1" si="29"/>
        <v>1.2118167893611473E-3</v>
      </c>
      <c r="AH32" s="13">
        <f t="shared" ca="1" si="30"/>
        <v>1.6083652028479659E-3</v>
      </c>
      <c r="AI32" s="13">
        <f t="shared" ca="1" si="40"/>
        <v>0</v>
      </c>
      <c r="AJ32" s="13">
        <f t="shared" ca="1" si="31"/>
        <v>0</v>
      </c>
      <c r="AL32" s="13">
        <f t="shared" ca="1" si="32"/>
        <v>1.5309232237058164E-4</v>
      </c>
      <c r="AM32" s="13">
        <f t="shared" ca="1" si="33"/>
        <v>0</v>
      </c>
      <c r="AN32" s="13">
        <f t="shared" ca="1" si="34"/>
        <v>0</v>
      </c>
      <c r="AO32" s="13">
        <f t="shared" ca="1" si="35"/>
        <v>1.5309232237058164E-4</v>
      </c>
      <c r="AP32" s="13">
        <f t="shared" ca="1" si="36"/>
        <v>1.0992969693515689E-3</v>
      </c>
    </row>
    <row r="33" spans="2:42">
      <c r="B33" s="2">
        <f t="shared" ca="1" si="8"/>
        <v>3.1147358166726861E-3</v>
      </c>
      <c r="C33" s="1" t="str">
        <f t="shared" ca="1" si="9"/>
        <v>fin at S1</v>
      </c>
      <c r="D33" s="1">
        <f t="shared" ca="1" si="48"/>
        <v>9</v>
      </c>
      <c r="E33" s="1">
        <f t="shared" ca="1" si="1"/>
        <v>16</v>
      </c>
      <c r="F33" s="7" t="str">
        <f t="shared" ca="1" si="49"/>
        <v>-</v>
      </c>
      <c r="G33" s="6" t="str">
        <f t="shared" ca="1" si="0"/>
        <v>-</v>
      </c>
      <c r="H33" s="3">
        <f t="shared" ca="1" si="3"/>
        <v>3.2237286360277733E-3</v>
      </c>
      <c r="I33" s="2" t="str">
        <f t="shared" ca="1" si="11"/>
        <v>Serv1</v>
      </c>
      <c r="J33" s="19">
        <f t="shared" ca="1" si="50"/>
        <v>4</v>
      </c>
      <c r="K33" s="19" t="str">
        <f t="shared" ca="1" si="47"/>
        <v>_12_13_14_15_</v>
      </c>
      <c r="L33" s="19" t="str">
        <f t="shared" ca="1" si="12"/>
        <v>_12</v>
      </c>
      <c r="M33" s="19">
        <f t="shared" ca="1" si="13"/>
        <v>12</v>
      </c>
      <c r="N33" s="19">
        <f t="shared" ca="1" si="39"/>
        <v>0.37802174725448179</v>
      </c>
      <c r="O33" s="22">
        <f t="shared" ca="1" si="14"/>
        <v>1.7560434945089636</v>
      </c>
      <c r="P33" s="4" t="str">
        <f t="shared" ca="1" si="51"/>
        <v>Ocupado</v>
      </c>
      <c r="Q33" s="1">
        <f t="shared" ca="1" si="16"/>
        <v>11</v>
      </c>
      <c r="R33" s="5">
        <f t="shared" ca="1" si="17"/>
        <v>0.71406620909038665</v>
      </c>
      <c r="S33" s="2">
        <f t="shared" ca="1" si="18"/>
        <v>8.4310153409054628E-4</v>
      </c>
      <c r="T33" s="2">
        <f t="shared" ca="1" si="52"/>
        <v>3.9578373507632323E-3</v>
      </c>
      <c r="U33" s="4" t="str">
        <f t="shared" ca="1" si="53"/>
        <v>Ocupado</v>
      </c>
      <c r="V33" s="1">
        <f t="shared" ca="1" si="21"/>
        <v>10</v>
      </c>
      <c r="W33" s="5" t="str">
        <f t="shared" ca="1" si="22"/>
        <v>-</v>
      </c>
      <c r="X33" s="2" t="str">
        <f t="shared" ca="1" si="38"/>
        <v>-</v>
      </c>
      <c r="Y33" s="2">
        <f t="shared" ca="1" si="54"/>
        <v>3.5091668133730432E-3</v>
      </c>
      <c r="Z33" s="1" t="str">
        <f t="shared" ca="1" si="24"/>
        <v>Libre</v>
      </c>
      <c r="AA33" s="2" t="str">
        <f t="shared" ca="1" si="6"/>
        <v>-</v>
      </c>
      <c r="AB33" s="6">
        <f t="shared" ca="1" si="25"/>
        <v>45.03125</v>
      </c>
      <c r="AC33" s="22" t="e">
        <f t="shared" ca="1" si="26"/>
        <v>#VALUE!</v>
      </c>
      <c r="AD33" s="2"/>
      <c r="AE33" t="str">
        <f t="shared" ca="1" si="27"/>
        <v>-</v>
      </c>
      <c r="AF33" s="13">
        <f t="shared" ca="1" si="28"/>
        <v>3.98608355516564E-4</v>
      </c>
      <c r="AG33" s="13">
        <f t="shared" ca="1" si="29"/>
        <v>1.2118167893611473E-3</v>
      </c>
      <c r="AH33" s="13">
        <f t="shared" ca="1" si="30"/>
        <v>1.6083652028479659E-3</v>
      </c>
      <c r="AI33" s="13">
        <f t="shared" ca="1" si="40"/>
        <v>0</v>
      </c>
      <c r="AJ33" s="13">
        <f t="shared" ca="1" si="31"/>
        <v>0</v>
      </c>
      <c r="AL33" s="13">
        <f t="shared" ca="1" si="32"/>
        <v>1.5309232237058164E-4</v>
      </c>
      <c r="AM33" s="13">
        <f t="shared" ca="1" si="33"/>
        <v>0</v>
      </c>
      <c r="AN33" s="13">
        <f t="shared" ca="1" si="34"/>
        <v>0</v>
      </c>
      <c r="AO33" s="13">
        <f t="shared" ca="1" si="35"/>
        <v>1.5309232237058164E-4</v>
      </c>
      <c r="AP33" s="13">
        <f t="shared" ca="1" si="36"/>
        <v>1.0992969693515689E-3</v>
      </c>
    </row>
    <row r="34" spans="2:42">
      <c r="B34" s="2">
        <f t="shared" ca="1" si="8"/>
        <v>3.2237286360277733E-3</v>
      </c>
      <c r="C34" s="1" t="str">
        <f t="shared" ca="1" si="9"/>
        <v>lleg clie</v>
      </c>
      <c r="D34" s="1">
        <f t="shared" ca="1" si="48"/>
        <v>16</v>
      </c>
      <c r="E34" s="1">
        <f t="shared" ca="1" si="1"/>
        <v>17</v>
      </c>
      <c r="F34" s="7">
        <f t="shared" ca="1" si="49"/>
        <v>0.34009855634239217</v>
      </c>
      <c r="G34" s="6">
        <f t="shared" ca="1" si="0"/>
        <v>9.6218699746220785E-5</v>
      </c>
      <c r="H34" s="3">
        <f t="shared" ca="1" si="3"/>
        <v>3.3199473357739943E-3</v>
      </c>
      <c r="I34" s="2" t="str">
        <f t="shared" ca="1" si="11"/>
        <v>-</v>
      </c>
      <c r="J34" s="19">
        <f t="shared" ca="1" si="50"/>
        <v>5</v>
      </c>
      <c r="K34" s="19" t="str">
        <f t="shared" ca="1" si="47"/>
        <v>_12_13_14_15_16_</v>
      </c>
      <c r="L34" s="19" t="str">
        <f t="shared" ca="1" si="12"/>
        <v>_12</v>
      </c>
      <c r="M34" s="19">
        <f t="shared" ca="1" si="13"/>
        <v>12</v>
      </c>
      <c r="N34" s="19" t="str">
        <f t="shared" ca="1" si="39"/>
        <v>-</v>
      </c>
      <c r="O34" s="22" t="str">
        <f t="shared" ca="1" si="14"/>
        <v>-</v>
      </c>
      <c r="P34" s="4" t="str">
        <f t="shared" ca="1" si="51"/>
        <v>Ocupado</v>
      </c>
      <c r="Q34" s="1">
        <f t="shared" ca="1" si="16"/>
        <v>11</v>
      </c>
      <c r="R34" s="5" t="str">
        <f t="shared" ca="1" si="17"/>
        <v>-</v>
      </c>
      <c r="S34" s="2" t="str">
        <f t="shared" ca="1" si="18"/>
        <v>-</v>
      </c>
      <c r="T34" s="2">
        <f t="shared" ca="1" si="52"/>
        <v>3.9578373507632323E-3</v>
      </c>
      <c r="U34" s="4" t="str">
        <f t="shared" ca="1" si="53"/>
        <v>Ocupado</v>
      </c>
      <c r="V34" s="1">
        <f t="shared" ca="1" si="21"/>
        <v>10</v>
      </c>
      <c r="W34" s="5" t="str">
        <f t="shared" ca="1" si="22"/>
        <v>-</v>
      </c>
      <c r="X34" s="2" t="str">
        <f t="shared" ca="1" si="38"/>
        <v>-</v>
      </c>
      <c r="Y34" s="2">
        <f t="shared" ca="1" si="54"/>
        <v>3.5091668133730432E-3</v>
      </c>
      <c r="Z34" s="1" t="str">
        <f t="shared" ca="1" si="24"/>
        <v>Libre</v>
      </c>
      <c r="AA34" s="2" t="str">
        <f t="shared" ca="1" si="6"/>
        <v>-</v>
      </c>
      <c r="AB34" s="6">
        <f t="shared" ca="1" si="25"/>
        <v>45.03125</v>
      </c>
      <c r="AC34" s="22" t="e">
        <f t="shared" ca="1" si="26"/>
        <v>#VALUE!</v>
      </c>
      <c r="AD34" s="2"/>
      <c r="AE34" t="str">
        <f t="shared" ca="1" si="27"/>
        <v>-</v>
      </c>
      <c r="AF34" s="13">
        <f t="shared" ca="1" si="28"/>
        <v>3.98608355516564E-4</v>
      </c>
      <c r="AG34" s="13">
        <f t="shared" ca="1" si="29"/>
        <v>1.2118167893611473E-3</v>
      </c>
      <c r="AH34" s="13">
        <f t="shared" ca="1" si="30"/>
        <v>1.6083652028479659E-3</v>
      </c>
      <c r="AI34" s="13">
        <f t="shared" ca="1" si="40"/>
        <v>0</v>
      </c>
      <c r="AJ34" s="13">
        <f t="shared" ca="1" si="31"/>
        <v>0</v>
      </c>
      <c r="AL34" s="13">
        <f t="shared" ca="1" si="32"/>
        <v>1.5309232237058164E-4</v>
      </c>
      <c r="AM34" s="13">
        <f t="shared" ca="1" si="33"/>
        <v>0</v>
      </c>
      <c r="AN34" s="13">
        <f t="shared" ca="1" si="34"/>
        <v>0</v>
      </c>
      <c r="AO34" s="13">
        <f t="shared" ca="1" si="35"/>
        <v>1.5309232237058164E-4</v>
      </c>
      <c r="AP34" s="13">
        <f t="shared" ca="1" si="36"/>
        <v>1.0992969693515689E-3</v>
      </c>
    </row>
    <row r="35" spans="2:42">
      <c r="B35" s="2">
        <f t="shared" ca="1" si="8"/>
        <v>3.3199473357739943E-3</v>
      </c>
      <c r="C35" s="1" t="str">
        <f t="shared" ca="1" si="9"/>
        <v>lleg clie</v>
      </c>
      <c r="D35" s="1">
        <f t="shared" ca="1" si="48"/>
        <v>17</v>
      </c>
      <c r="E35" s="1">
        <f t="shared" ca="1" si="1"/>
        <v>18</v>
      </c>
      <c r="F35" s="7">
        <f t="shared" ca="1" si="49"/>
        <v>0.39192344437489535</v>
      </c>
      <c r="G35" s="6">
        <f t="shared" ca="1" si="0"/>
        <v>1.1515150256605887E-4</v>
      </c>
      <c r="H35" s="3">
        <f t="shared" ca="1" si="3"/>
        <v>3.4350988383400533E-3</v>
      </c>
      <c r="I35" s="2" t="str">
        <f t="shared" ca="1" si="11"/>
        <v>-</v>
      </c>
      <c r="J35" s="19">
        <f t="shared" ca="1" si="50"/>
        <v>6</v>
      </c>
      <c r="K35" s="19" t="str">
        <f t="shared" ca="1" si="47"/>
        <v>_12_13_14_15_16_17_</v>
      </c>
      <c r="L35" s="19" t="str">
        <f t="shared" ca="1" si="12"/>
        <v>_12</v>
      </c>
      <c r="M35" s="19">
        <f t="shared" ca="1" si="13"/>
        <v>12</v>
      </c>
      <c r="N35" s="19" t="str">
        <f t="shared" ca="1" si="39"/>
        <v>-</v>
      </c>
      <c r="O35" s="22" t="str">
        <f t="shared" ca="1" si="14"/>
        <v>-</v>
      </c>
      <c r="P35" s="4" t="str">
        <f t="shared" ca="1" si="51"/>
        <v>Ocupado</v>
      </c>
      <c r="Q35" s="1">
        <f t="shared" ca="1" si="16"/>
        <v>11</v>
      </c>
      <c r="R35" s="5" t="str">
        <f t="shared" ca="1" si="17"/>
        <v>-</v>
      </c>
      <c r="S35" s="2" t="str">
        <f t="shared" ca="1" si="18"/>
        <v>-</v>
      </c>
      <c r="T35" s="2">
        <f t="shared" ca="1" si="52"/>
        <v>3.9578373507632323E-3</v>
      </c>
      <c r="U35" s="4" t="str">
        <f t="shared" ca="1" si="53"/>
        <v>Ocupado</v>
      </c>
      <c r="V35" s="1">
        <f t="shared" ca="1" si="21"/>
        <v>10</v>
      </c>
      <c r="W35" s="5" t="str">
        <f t="shared" ca="1" si="22"/>
        <v>-</v>
      </c>
      <c r="X35" s="2" t="str">
        <f t="shared" ca="1" si="38"/>
        <v>-</v>
      </c>
      <c r="Y35" s="2">
        <f t="shared" ca="1" si="54"/>
        <v>3.5091668133730432E-3</v>
      </c>
      <c r="Z35" s="1" t="str">
        <f t="shared" ca="1" si="24"/>
        <v>Libre</v>
      </c>
      <c r="AA35" s="2" t="str">
        <f t="shared" ca="1" si="6"/>
        <v>-</v>
      </c>
      <c r="AB35" s="6">
        <f t="shared" ca="1" si="25"/>
        <v>45.03125</v>
      </c>
      <c r="AC35" s="22" t="e">
        <f t="shared" ca="1" si="26"/>
        <v>#VALUE!</v>
      </c>
      <c r="AD35" s="2"/>
      <c r="AE35" t="str">
        <f t="shared" ca="1" si="27"/>
        <v>-</v>
      </c>
      <c r="AF35" s="13">
        <f t="shared" ca="1" si="28"/>
        <v>3.98608355516564E-4</v>
      </c>
      <c r="AG35" s="13">
        <f t="shared" ca="1" si="29"/>
        <v>1.2118167893611473E-3</v>
      </c>
      <c r="AH35" s="13">
        <f t="shared" ca="1" si="30"/>
        <v>1.6083652028479659E-3</v>
      </c>
      <c r="AI35" s="13">
        <f t="shared" ca="1" si="40"/>
        <v>0</v>
      </c>
      <c r="AJ35" s="13">
        <f t="shared" ca="1" si="31"/>
        <v>0</v>
      </c>
      <c r="AL35" s="13">
        <f t="shared" ca="1" si="32"/>
        <v>1.5309232237058164E-4</v>
      </c>
      <c r="AM35" s="13">
        <f t="shared" ca="1" si="33"/>
        <v>0</v>
      </c>
      <c r="AN35" s="13">
        <f t="shared" ca="1" si="34"/>
        <v>0</v>
      </c>
      <c r="AO35" s="13">
        <f t="shared" ca="1" si="35"/>
        <v>1.5309232237058164E-4</v>
      </c>
      <c r="AP35" s="13">
        <f t="shared" ca="1" si="36"/>
        <v>1.0992969693515689E-3</v>
      </c>
    </row>
    <row r="36" spans="2:42">
      <c r="B36" s="2">
        <f t="shared" ca="1" si="8"/>
        <v>3.4350988383400533E-3</v>
      </c>
      <c r="C36" s="1" t="str">
        <f t="shared" ca="1" si="9"/>
        <v>lleg clie</v>
      </c>
      <c r="D36" s="1">
        <f t="shared" ca="1" si="48"/>
        <v>18</v>
      </c>
      <c r="E36" s="1">
        <f t="shared" ca="1" si="1"/>
        <v>19</v>
      </c>
      <c r="F36" s="7">
        <f t="shared" ca="1" si="49"/>
        <v>0.75909490359472009</v>
      </c>
      <c r="G36" s="6">
        <f t="shared" ca="1" si="0"/>
        <v>3.2947967914280572E-4</v>
      </c>
      <c r="H36" s="3">
        <f t="shared" ca="1" si="3"/>
        <v>3.7645785174828588E-3</v>
      </c>
      <c r="I36" s="2" t="str">
        <f t="shared" ca="1" si="11"/>
        <v>-</v>
      </c>
      <c r="J36" s="19">
        <f t="shared" ca="1" si="50"/>
        <v>7</v>
      </c>
      <c r="K36" s="19" t="str">
        <f t="shared" ca="1" si="47"/>
        <v>_12_13_14_15_16_17_18_</v>
      </c>
      <c r="L36" s="19" t="str">
        <f t="shared" ca="1" si="12"/>
        <v>_12</v>
      </c>
      <c r="M36" s="19">
        <f t="shared" ca="1" si="13"/>
        <v>12</v>
      </c>
      <c r="N36" s="19" t="str">
        <f t="shared" ca="1" si="39"/>
        <v>-</v>
      </c>
      <c r="O36" s="22" t="str">
        <f t="shared" ca="1" si="14"/>
        <v>-</v>
      </c>
      <c r="P36" s="4" t="str">
        <f t="shared" ca="1" si="51"/>
        <v>Ocupado</v>
      </c>
      <c r="Q36" s="1">
        <f t="shared" ca="1" si="16"/>
        <v>11</v>
      </c>
      <c r="R36" s="5" t="str">
        <f t="shared" ca="1" si="17"/>
        <v>-</v>
      </c>
      <c r="S36" s="2" t="str">
        <f t="shared" ca="1" si="18"/>
        <v>-</v>
      </c>
      <c r="T36" s="2">
        <f t="shared" ca="1" si="52"/>
        <v>3.9578373507632323E-3</v>
      </c>
      <c r="U36" s="4" t="str">
        <f t="shared" ca="1" si="53"/>
        <v>Ocupado</v>
      </c>
      <c r="V36" s="1">
        <f t="shared" ca="1" si="21"/>
        <v>10</v>
      </c>
      <c r="W36" s="5" t="str">
        <f t="shared" ca="1" si="22"/>
        <v>-</v>
      </c>
      <c r="X36" s="2" t="str">
        <f t="shared" ca="1" si="38"/>
        <v>-</v>
      </c>
      <c r="Y36" s="2">
        <f t="shared" ca="1" si="54"/>
        <v>3.5091668133730432E-3</v>
      </c>
      <c r="Z36" s="1" t="str">
        <f t="shared" ca="1" si="24"/>
        <v>Libre</v>
      </c>
      <c r="AA36" s="2" t="str">
        <f t="shared" ca="1" si="6"/>
        <v>-</v>
      </c>
      <c r="AB36" s="6">
        <f t="shared" ca="1" si="25"/>
        <v>45.03125</v>
      </c>
      <c r="AC36" s="22" t="e">
        <f t="shared" ca="1" si="26"/>
        <v>#VALUE!</v>
      </c>
      <c r="AD36" s="2"/>
      <c r="AE36" t="str">
        <f t="shared" ca="1" si="27"/>
        <v>-</v>
      </c>
      <c r="AF36" s="13">
        <f t="shared" ca="1" si="28"/>
        <v>3.98608355516564E-4</v>
      </c>
      <c r="AG36" s="13">
        <f t="shared" ca="1" si="29"/>
        <v>1.2118167893611473E-3</v>
      </c>
      <c r="AH36" s="13">
        <f t="shared" ca="1" si="30"/>
        <v>1.6083652028479659E-3</v>
      </c>
      <c r="AI36" s="13">
        <f t="shared" ca="1" si="40"/>
        <v>0</v>
      </c>
      <c r="AJ36" s="13">
        <f t="shared" ca="1" si="31"/>
        <v>0</v>
      </c>
      <c r="AL36" s="13">
        <f t="shared" ca="1" si="32"/>
        <v>1.5309232237058164E-4</v>
      </c>
      <c r="AM36" s="13">
        <f t="shared" ca="1" si="33"/>
        <v>0</v>
      </c>
      <c r="AN36" s="13">
        <f t="shared" ca="1" si="34"/>
        <v>0</v>
      </c>
      <c r="AO36" s="13">
        <f t="shared" ca="1" si="35"/>
        <v>1.5309232237058164E-4</v>
      </c>
      <c r="AP36" s="13">
        <f t="shared" ca="1" si="36"/>
        <v>1.0992969693515689E-3</v>
      </c>
    </row>
    <row r="37" spans="2:42">
      <c r="B37" s="2">
        <f t="shared" ca="1" si="8"/>
        <v>3.5091668133730432E-3</v>
      </c>
      <c r="C37" s="1" t="str">
        <f t="shared" ca="1" si="9"/>
        <v>fin at S2</v>
      </c>
      <c r="D37" s="1">
        <f t="shared" ca="1" si="48"/>
        <v>10</v>
      </c>
      <c r="E37" s="1">
        <f t="shared" ca="1" si="1"/>
        <v>19</v>
      </c>
      <c r="F37" s="7" t="str">
        <f t="shared" ca="1" si="49"/>
        <v>-</v>
      </c>
      <c r="G37" s="6" t="str">
        <f t="shared" ca="1" si="0"/>
        <v>-</v>
      </c>
      <c r="H37" s="3">
        <f t="shared" ca="1" si="3"/>
        <v>3.7645785174828588E-3</v>
      </c>
      <c r="I37" s="2" t="str">
        <f t="shared" ca="1" si="11"/>
        <v>Serv2</v>
      </c>
      <c r="J37" s="19">
        <f t="shared" ca="1" si="50"/>
        <v>6</v>
      </c>
      <c r="K37" s="19" t="str">
        <f t="shared" ca="1" si="47"/>
        <v>_13_14_15_16_17_18_</v>
      </c>
      <c r="L37" s="19" t="str">
        <f t="shared" ca="1" si="12"/>
        <v>_13</v>
      </c>
      <c r="M37" s="19">
        <f t="shared" ca="1" si="13"/>
        <v>13</v>
      </c>
      <c r="N37" s="19">
        <f t="shared" ca="1" si="39"/>
        <v>0.29076572176110749</v>
      </c>
      <c r="O37" s="22">
        <f t="shared" ca="1" si="14"/>
        <v>1.581531443522215</v>
      </c>
      <c r="P37" s="4" t="str">
        <f t="shared" ca="1" si="51"/>
        <v>Ocupado</v>
      </c>
      <c r="Q37" s="1">
        <f t="shared" ca="1" si="16"/>
        <v>11</v>
      </c>
      <c r="R37" s="5" t="str">
        <f t="shared" ca="1" si="17"/>
        <v>-</v>
      </c>
      <c r="S37" s="2" t="str">
        <f t="shared" ca="1" si="18"/>
        <v>-</v>
      </c>
      <c r="T37" s="2">
        <f t="shared" ca="1" si="52"/>
        <v>3.9578373507632323E-3</v>
      </c>
      <c r="U37" s="4" t="str">
        <f t="shared" ca="1" si="53"/>
        <v>Ocupado</v>
      </c>
      <c r="V37" s="1">
        <f t="shared" ca="1" si="21"/>
        <v>12</v>
      </c>
      <c r="W37" s="5">
        <f t="shared" ca="1" si="22"/>
        <v>0.85824027418654758</v>
      </c>
      <c r="X37" s="2">
        <f t="shared" ca="1" si="38"/>
        <v>9.4322241262954692E-4</v>
      </c>
      <c r="Y37" s="2">
        <f t="shared" ca="1" si="54"/>
        <v>4.4523892260025901E-3</v>
      </c>
      <c r="Z37" s="1" t="str">
        <f t="shared" ca="1" si="24"/>
        <v>Libre</v>
      </c>
      <c r="AA37" s="2" t="str">
        <f t="shared" ca="1" si="6"/>
        <v>-</v>
      </c>
      <c r="AB37" s="6">
        <f t="shared" ca="1" si="25"/>
        <v>45.03125</v>
      </c>
      <c r="AC37" s="22" t="e">
        <f t="shared" ca="1" si="26"/>
        <v>#VALUE!</v>
      </c>
      <c r="AD37" s="2"/>
      <c r="AE37" t="str">
        <f t="shared" ca="1" si="27"/>
        <v>-</v>
      </c>
      <c r="AF37" s="13">
        <f t="shared" ca="1" si="28"/>
        <v>3.98608355516564E-4</v>
      </c>
      <c r="AG37" s="13">
        <f t="shared" ca="1" si="29"/>
        <v>1.2118167893611473E-3</v>
      </c>
      <c r="AH37" s="13">
        <f t="shared" ca="1" si="30"/>
        <v>1.6083652028479659E-3</v>
      </c>
      <c r="AI37" s="13">
        <f t="shared" ca="1" si="40"/>
        <v>0</v>
      </c>
      <c r="AJ37" s="13">
        <f t="shared" ca="1" si="31"/>
        <v>0</v>
      </c>
      <c r="AL37" s="13">
        <f t="shared" ca="1" si="32"/>
        <v>1.5309232237058164E-4</v>
      </c>
      <c r="AM37" s="13">
        <f t="shared" ca="1" si="33"/>
        <v>0</v>
      </c>
      <c r="AN37" s="13">
        <f t="shared" ca="1" si="34"/>
        <v>0</v>
      </c>
      <c r="AO37" s="13">
        <f t="shared" ca="1" si="35"/>
        <v>1.5309232237058164E-4</v>
      </c>
      <c r="AP37" s="13">
        <f t="shared" ca="1" si="36"/>
        <v>1.0992969693515689E-3</v>
      </c>
    </row>
    <row r="38" spans="2:42">
      <c r="B38" s="2">
        <f t="shared" ca="1" si="8"/>
        <v>3.7645785174828588E-3</v>
      </c>
      <c r="C38" s="1" t="str">
        <f t="shared" ca="1" si="9"/>
        <v>lleg clie</v>
      </c>
      <c r="D38" s="1">
        <f t="shared" ca="1" si="48"/>
        <v>19</v>
      </c>
      <c r="E38" s="1">
        <f t="shared" ca="1" si="1"/>
        <v>20</v>
      </c>
      <c r="F38" s="7">
        <f t="shared" ca="1" si="49"/>
        <v>0.53652513034707416</v>
      </c>
      <c r="G38" s="6">
        <f t="shared" ca="1" si="0"/>
        <v>1.780099801162386E-4</v>
      </c>
      <c r="H38" s="3">
        <f t="shared" ca="1" si="3"/>
        <v>3.9425884975990977E-3</v>
      </c>
      <c r="I38" s="2" t="str">
        <f t="shared" ca="1" si="11"/>
        <v>-</v>
      </c>
      <c r="J38" s="19">
        <f t="shared" ca="1" si="50"/>
        <v>7</v>
      </c>
      <c r="K38" s="19" t="str">
        <f t="shared" ca="1" si="47"/>
        <v>_13_14_15_16_17_18_19_</v>
      </c>
      <c r="L38" s="19" t="str">
        <f t="shared" ca="1" si="12"/>
        <v>_13</v>
      </c>
      <c r="M38" s="19">
        <f t="shared" ca="1" si="13"/>
        <v>13</v>
      </c>
      <c r="N38" s="19" t="str">
        <f t="shared" ca="1" si="39"/>
        <v>-</v>
      </c>
      <c r="O38" s="22" t="str">
        <f t="shared" ca="1" si="14"/>
        <v>-</v>
      </c>
      <c r="P38" s="4" t="str">
        <f t="shared" ca="1" si="51"/>
        <v>Ocupado</v>
      </c>
      <c r="Q38" s="1">
        <f t="shared" ca="1" si="16"/>
        <v>11</v>
      </c>
      <c r="R38" s="5" t="str">
        <f t="shared" ca="1" si="17"/>
        <v>-</v>
      </c>
      <c r="S38" s="2" t="str">
        <f t="shared" ca="1" si="18"/>
        <v>-</v>
      </c>
      <c r="T38" s="2">
        <f t="shared" ca="1" si="52"/>
        <v>3.9578373507632323E-3</v>
      </c>
      <c r="U38" s="4" t="str">
        <f t="shared" ca="1" si="53"/>
        <v>Ocupado</v>
      </c>
      <c r="V38" s="1">
        <f t="shared" ca="1" si="21"/>
        <v>12</v>
      </c>
      <c r="W38" s="5" t="str">
        <f t="shared" ca="1" si="22"/>
        <v>-</v>
      </c>
      <c r="X38" s="2" t="str">
        <f t="shared" ca="1" si="38"/>
        <v>-</v>
      </c>
      <c r="Y38" s="2">
        <f t="shared" ca="1" si="54"/>
        <v>4.4523892260025901E-3</v>
      </c>
      <c r="Z38" s="1" t="str">
        <f t="shared" ca="1" si="24"/>
        <v>Libre</v>
      </c>
      <c r="AA38" s="2" t="str">
        <f t="shared" ca="1" si="6"/>
        <v>-</v>
      </c>
      <c r="AB38" s="6">
        <f t="shared" ca="1" si="25"/>
        <v>45.03125</v>
      </c>
      <c r="AC38" s="22" t="e">
        <f t="shared" ca="1" si="26"/>
        <v>#VALUE!</v>
      </c>
      <c r="AD38" s="2"/>
      <c r="AE38" t="str">
        <f t="shared" ca="1" si="27"/>
        <v>-</v>
      </c>
      <c r="AF38" s="13">
        <f t="shared" ca="1" si="28"/>
        <v>3.98608355516564E-4</v>
      </c>
      <c r="AG38" s="13">
        <f t="shared" ca="1" si="29"/>
        <v>1.2118167893611473E-3</v>
      </c>
      <c r="AH38" s="13">
        <f t="shared" ca="1" si="30"/>
        <v>1.6083652028479659E-3</v>
      </c>
      <c r="AI38" s="13">
        <f t="shared" ca="1" si="40"/>
        <v>0</v>
      </c>
      <c r="AJ38" s="13">
        <f t="shared" ca="1" si="31"/>
        <v>0</v>
      </c>
      <c r="AL38" s="13">
        <f t="shared" ca="1" si="32"/>
        <v>1.5309232237058164E-4</v>
      </c>
      <c r="AM38" s="13">
        <f t="shared" ca="1" si="33"/>
        <v>0</v>
      </c>
      <c r="AN38" s="13">
        <f t="shared" ca="1" si="34"/>
        <v>0</v>
      </c>
      <c r="AO38" s="13">
        <f t="shared" ca="1" si="35"/>
        <v>1.5309232237058164E-4</v>
      </c>
      <c r="AP38" s="13">
        <f t="shared" ca="1" si="36"/>
        <v>1.0992969693515689E-3</v>
      </c>
    </row>
    <row r="39" spans="2:42">
      <c r="B39" s="2">
        <f t="shared" ca="1" si="8"/>
        <v>3.9425884975990977E-3</v>
      </c>
      <c r="C39" s="1" t="str">
        <f t="shared" ca="1" si="9"/>
        <v>lleg clie</v>
      </c>
      <c r="D39" s="1">
        <f t="shared" ca="1" si="48"/>
        <v>20</v>
      </c>
      <c r="E39" s="1" t="str">
        <f t="shared" ca="1" si="1"/>
        <v>-</v>
      </c>
      <c r="F39" s="7" t="str">
        <f t="shared" ca="1" si="49"/>
        <v>-</v>
      </c>
      <c r="G39" s="6" t="str">
        <f t="shared" ca="1" si="0"/>
        <v>-</v>
      </c>
      <c r="H39" s="3" t="str">
        <f t="shared" ca="1" si="3"/>
        <v>-</v>
      </c>
      <c r="I39" s="2" t="str">
        <f t="shared" ca="1" si="11"/>
        <v>-</v>
      </c>
      <c r="J39" s="19">
        <f t="shared" ca="1" si="50"/>
        <v>8</v>
      </c>
      <c r="K39" s="19" t="str">
        <f t="shared" ca="1" si="47"/>
        <v>_13_14_15_16_17_18_19_20_</v>
      </c>
      <c r="L39" s="19" t="str">
        <f t="shared" ca="1" si="12"/>
        <v>_13</v>
      </c>
      <c r="M39" s="19">
        <f t="shared" ca="1" si="13"/>
        <v>13</v>
      </c>
      <c r="N39" s="19" t="str">
        <f t="shared" ca="1" si="39"/>
        <v>-</v>
      </c>
      <c r="O39" s="22" t="str">
        <f t="shared" ca="1" si="14"/>
        <v>-</v>
      </c>
      <c r="P39" s="4" t="str">
        <f t="shared" ca="1" si="51"/>
        <v>Ocupado</v>
      </c>
      <c r="Q39" s="1">
        <f t="shared" ca="1" si="16"/>
        <v>11</v>
      </c>
      <c r="R39" s="5" t="str">
        <f t="shared" ca="1" si="17"/>
        <v>-</v>
      </c>
      <c r="S39" s="2" t="str">
        <f t="shared" ca="1" si="18"/>
        <v>-</v>
      </c>
      <c r="T39" s="2">
        <f t="shared" ca="1" si="52"/>
        <v>3.9578373507632323E-3</v>
      </c>
      <c r="U39" s="4" t="str">
        <f t="shared" ca="1" si="53"/>
        <v>Ocupado</v>
      </c>
      <c r="V39" s="1">
        <f t="shared" ca="1" si="21"/>
        <v>12</v>
      </c>
      <c r="W39" s="5" t="str">
        <f t="shared" ca="1" si="22"/>
        <v>-</v>
      </c>
      <c r="X39" s="2" t="str">
        <f t="shared" ca="1" si="38"/>
        <v>-</v>
      </c>
      <c r="Y39" s="2">
        <f t="shared" ca="1" si="54"/>
        <v>4.4523892260025901E-3</v>
      </c>
      <c r="Z39" s="1" t="str">
        <f t="shared" ca="1" si="24"/>
        <v>Libre</v>
      </c>
      <c r="AA39" s="2" t="str">
        <f t="shared" ca="1" si="6"/>
        <v>-</v>
      </c>
      <c r="AB39" s="6">
        <f t="shared" ca="1" si="25"/>
        <v>45.03125</v>
      </c>
      <c r="AC39" s="22" t="e">
        <f t="shared" ca="1" si="26"/>
        <v>#VALUE!</v>
      </c>
      <c r="AD39" s="2"/>
      <c r="AE39" t="str">
        <f t="shared" ca="1" si="27"/>
        <v>-</v>
      </c>
      <c r="AF39" s="13">
        <f t="shared" ca="1" si="28"/>
        <v>3.98608355516564E-4</v>
      </c>
      <c r="AG39" s="13">
        <f t="shared" ca="1" si="29"/>
        <v>1.2118167893611473E-3</v>
      </c>
      <c r="AH39" s="13">
        <f t="shared" ca="1" si="30"/>
        <v>1.6083652028479659E-3</v>
      </c>
      <c r="AI39" s="13">
        <f t="shared" ca="1" si="40"/>
        <v>0</v>
      </c>
      <c r="AJ39" s="13">
        <f t="shared" ca="1" si="31"/>
        <v>0</v>
      </c>
      <c r="AL39" s="13">
        <f t="shared" ca="1" si="32"/>
        <v>1.5309232237058164E-4</v>
      </c>
      <c r="AM39" s="13">
        <f t="shared" ca="1" si="33"/>
        <v>0</v>
      </c>
      <c r="AN39" s="13">
        <f t="shared" ca="1" si="34"/>
        <v>0</v>
      </c>
      <c r="AO39" s="13">
        <f t="shared" ca="1" si="35"/>
        <v>1.5309232237058164E-4</v>
      </c>
      <c r="AP39" s="13">
        <f t="shared" ca="1" si="36"/>
        <v>1.0992969693515689E-3</v>
      </c>
    </row>
  </sheetData>
  <mergeCells count="7">
    <mergeCell ref="F7:H7"/>
    <mergeCell ref="P7:T7"/>
    <mergeCell ref="U7:Y7"/>
    <mergeCell ref="AE7:AI7"/>
    <mergeCell ref="AK7:AO7"/>
    <mergeCell ref="Z7:AB7"/>
    <mergeCell ref="AC7:A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71"/>
  <sheetViews>
    <sheetView workbookViewId="0">
      <selection activeCell="I16" sqref="I16"/>
    </sheetView>
  </sheetViews>
  <sheetFormatPr baseColWidth="10" defaultRowHeight="15"/>
  <cols>
    <col min="4" max="4" width="13.42578125" customWidth="1"/>
    <col min="5" max="5" width="14.28515625" customWidth="1"/>
  </cols>
  <sheetData>
    <row r="3" spans="1:5">
      <c r="D3" t="s">
        <v>46</v>
      </c>
      <c r="E3" t="s">
        <v>47</v>
      </c>
    </row>
    <row r="4" spans="1:5">
      <c r="A4" t="s">
        <v>48</v>
      </c>
      <c r="B4">
        <v>1</v>
      </c>
    </row>
    <row r="5" spans="1:5">
      <c r="A5" t="s">
        <v>50</v>
      </c>
      <c r="B5">
        <v>5</v>
      </c>
    </row>
    <row r="6" spans="1:5">
      <c r="A6" t="s">
        <v>53</v>
      </c>
      <c r="B6">
        <v>30</v>
      </c>
    </row>
    <row r="8" spans="1:5">
      <c r="B8" t="s">
        <v>62</v>
      </c>
      <c r="C8" t="s">
        <v>49</v>
      </c>
      <c r="D8" t="s">
        <v>51</v>
      </c>
      <c r="E8" t="s">
        <v>52</v>
      </c>
    </row>
    <row r="9" spans="1:5">
      <c r="B9">
        <v>0</v>
      </c>
      <c r="C9">
        <f>0</f>
        <v>0</v>
      </c>
      <c r="D9">
        <f>B5</f>
        <v>5</v>
      </c>
      <c r="E9">
        <f t="shared" ref="E9:E40" si="0">-0.5*D9+900/_P</f>
        <v>27.5</v>
      </c>
    </row>
    <row r="10" spans="1:5">
      <c r="B10">
        <v>0.5</v>
      </c>
      <c r="C10">
        <f t="shared" ref="C10:C41" si="1">C9+_h</f>
        <v>1</v>
      </c>
      <c r="D10">
        <f t="shared" ref="D10:D41" si="2">D9+_h*E9</f>
        <v>32.5</v>
      </c>
      <c r="E10">
        <f t="shared" si="0"/>
        <v>13.75</v>
      </c>
    </row>
    <row r="11" spans="1:5">
      <c r="B11">
        <v>1</v>
      </c>
      <c r="C11">
        <f t="shared" si="1"/>
        <v>2</v>
      </c>
      <c r="D11">
        <f t="shared" si="2"/>
        <v>46.25</v>
      </c>
      <c r="E11">
        <f t="shared" si="0"/>
        <v>6.875</v>
      </c>
    </row>
    <row r="12" spans="1:5">
      <c r="B12">
        <v>1.5</v>
      </c>
      <c r="C12">
        <f t="shared" si="1"/>
        <v>3</v>
      </c>
      <c r="D12">
        <f t="shared" si="2"/>
        <v>53.125</v>
      </c>
      <c r="E12">
        <f t="shared" si="0"/>
        <v>3.4375</v>
      </c>
    </row>
    <row r="13" spans="1:5">
      <c r="B13">
        <v>2</v>
      </c>
      <c r="C13">
        <f t="shared" si="1"/>
        <v>4</v>
      </c>
      <c r="D13">
        <f t="shared" si="2"/>
        <v>56.5625</v>
      </c>
      <c r="E13">
        <f t="shared" si="0"/>
        <v>1.71875</v>
      </c>
    </row>
    <row r="14" spans="1:5">
      <c r="B14">
        <v>2.5</v>
      </c>
      <c r="C14">
        <f t="shared" si="1"/>
        <v>5</v>
      </c>
      <c r="D14">
        <f t="shared" si="2"/>
        <v>58.28125</v>
      </c>
      <c r="E14">
        <f t="shared" si="0"/>
        <v>0.859375</v>
      </c>
    </row>
    <row r="15" spans="1:5">
      <c r="B15">
        <v>3</v>
      </c>
      <c r="C15">
        <f t="shared" si="1"/>
        <v>6</v>
      </c>
      <c r="D15">
        <f t="shared" si="2"/>
        <v>59.140625</v>
      </c>
      <c r="E15">
        <f t="shared" si="0"/>
        <v>0.4296875</v>
      </c>
    </row>
    <row r="16" spans="1:5">
      <c r="B16">
        <v>3.5</v>
      </c>
      <c r="C16">
        <f t="shared" si="1"/>
        <v>7</v>
      </c>
      <c r="D16">
        <f t="shared" si="2"/>
        <v>59.5703125</v>
      </c>
      <c r="E16">
        <f t="shared" si="0"/>
        <v>0.21484375</v>
      </c>
    </row>
    <row r="17" spans="2:5">
      <c r="B17">
        <v>4</v>
      </c>
      <c r="C17">
        <f t="shared" si="1"/>
        <v>8</v>
      </c>
      <c r="D17">
        <f t="shared" si="2"/>
        <v>59.78515625</v>
      </c>
      <c r="E17">
        <f t="shared" si="0"/>
        <v>0.107421875</v>
      </c>
    </row>
    <row r="18" spans="2:5">
      <c r="B18">
        <v>4.5</v>
      </c>
      <c r="C18">
        <f t="shared" si="1"/>
        <v>9</v>
      </c>
      <c r="D18">
        <f t="shared" si="2"/>
        <v>59.892578125</v>
      </c>
      <c r="E18">
        <f t="shared" si="0"/>
        <v>5.37109375E-2</v>
      </c>
    </row>
    <row r="19" spans="2:5">
      <c r="B19">
        <v>5</v>
      </c>
      <c r="C19">
        <f t="shared" si="1"/>
        <v>10</v>
      </c>
      <c r="D19">
        <f t="shared" si="2"/>
        <v>59.9462890625</v>
      </c>
      <c r="E19">
        <f t="shared" si="0"/>
        <v>2.685546875E-2</v>
      </c>
    </row>
    <row r="20" spans="2:5">
      <c r="B20">
        <v>5.5</v>
      </c>
      <c r="C20">
        <f t="shared" si="1"/>
        <v>11</v>
      </c>
      <c r="D20">
        <f t="shared" si="2"/>
        <v>59.97314453125</v>
      </c>
      <c r="E20">
        <f t="shared" si="0"/>
        <v>1.3427734375E-2</v>
      </c>
    </row>
    <row r="21" spans="2:5">
      <c r="B21">
        <v>6</v>
      </c>
      <c r="C21">
        <f t="shared" si="1"/>
        <v>12</v>
      </c>
      <c r="D21">
        <f t="shared" si="2"/>
        <v>59.986572265625</v>
      </c>
      <c r="E21">
        <f t="shared" si="0"/>
        <v>6.7138671875E-3</v>
      </c>
    </row>
    <row r="22" spans="2:5">
      <c r="B22">
        <v>6.5</v>
      </c>
      <c r="C22">
        <f t="shared" si="1"/>
        <v>13</v>
      </c>
      <c r="D22">
        <f t="shared" si="2"/>
        <v>59.9932861328125</v>
      </c>
      <c r="E22">
        <f t="shared" si="0"/>
        <v>3.35693359375E-3</v>
      </c>
    </row>
    <row r="23" spans="2:5">
      <c r="B23">
        <v>7</v>
      </c>
      <c r="C23">
        <f t="shared" si="1"/>
        <v>14</v>
      </c>
      <c r="D23">
        <f t="shared" si="2"/>
        <v>59.99664306640625</v>
      </c>
      <c r="E23">
        <f t="shared" si="0"/>
        <v>1.678466796875E-3</v>
      </c>
    </row>
    <row r="24" spans="2:5">
      <c r="B24">
        <v>7.5</v>
      </c>
      <c r="C24">
        <f t="shared" si="1"/>
        <v>15</v>
      </c>
      <c r="D24">
        <f t="shared" si="2"/>
        <v>59.998321533203125</v>
      </c>
      <c r="E24">
        <f t="shared" si="0"/>
        <v>8.392333984375E-4</v>
      </c>
    </row>
    <row r="25" spans="2:5">
      <c r="B25">
        <v>8</v>
      </c>
      <c r="C25">
        <f t="shared" si="1"/>
        <v>16</v>
      </c>
      <c r="D25">
        <f t="shared" si="2"/>
        <v>59.999160766601563</v>
      </c>
      <c r="E25">
        <f t="shared" si="0"/>
        <v>4.1961669921875E-4</v>
      </c>
    </row>
    <row r="26" spans="2:5">
      <c r="B26">
        <v>8.5</v>
      </c>
      <c r="C26">
        <f t="shared" si="1"/>
        <v>17</v>
      </c>
      <c r="D26">
        <f t="shared" si="2"/>
        <v>59.999580383300781</v>
      </c>
      <c r="E26">
        <f t="shared" si="0"/>
        <v>2.09808349609375E-4</v>
      </c>
    </row>
    <row r="27" spans="2:5">
      <c r="B27">
        <v>9</v>
      </c>
      <c r="C27">
        <f t="shared" si="1"/>
        <v>18</v>
      </c>
      <c r="D27">
        <f t="shared" si="2"/>
        <v>59.999790191650391</v>
      </c>
      <c r="E27">
        <f t="shared" si="0"/>
        <v>1.049041748046875E-4</v>
      </c>
    </row>
    <row r="28" spans="2:5">
      <c r="B28">
        <v>9.5</v>
      </c>
      <c r="C28">
        <f t="shared" si="1"/>
        <v>19</v>
      </c>
      <c r="D28">
        <f t="shared" si="2"/>
        <v>59.999895095825195</v>
      </c>
      <c r="E28">
        <f t="shared" si="0"/>
        <v>5.245208740234375E-5</v>
      </c>
    </row>
    <row r="29" spans="2:5">
      <c r="B29">
        <v>10</v>
      </c>
      <c r="C29">
        <f t="shared" si="1"/>
        <v>20</v>
      </c>
      <c r="D29">
        <f t="shared" si="2"/>
        <v>59.999947547912598</v>
      </c>
      <c r="E29">
        <f t="shared" si="0"/>
        <v>2.6226043701171875E-5</v>
      </c>
    </row>
    <row r="30" spans="2:5">
      <c r="B30">
        <v>10.5</v>
      </c>
      <c r="C30">
        <f t="shared" si="1"/>
        <v>21</v>
      </c>
      <c r="D30">
        <f t="shared" si="2"/>
        <v>59.999973773956299</v>
      </c>
      <c r="E30">
        <f t="shared" si="0"/>
        <v>1.3113021850585938E-5</v>
      </c>
    </row>
    <row r="31" spans="2:5">
      <c r="B31">
        <v>11</v>
      </c>
      <c r="C31">
        <f t="shared" si="1"/>
        <v>22</v>
      </c>
      <c r="D31">
        <f t="shared" si="2"/>
        <v>59.999986886978149</v>
      </c>
      <c r="E31">
        <f t="shared" si="0"/>
        <v>6.5565109252929688E-6</v>
      </c>
    </row>
    <row r="32" spans="2:5">
      <c r="B32">
        <v>11.5</v>
      </c>
      <c r="C32">
        <f t="shared" si="1"/>
        <v>23</v>
      </c>
      <c r="D32">
        <f t="shared" si="2"/>
        <v>59.999993443489075</v>
      </c>
      <c r="E32">
        <f t="shared" si="0"/>
        <v>3.2782554626464844E-6</v>
      </c>
    </row>
    <row r="33" spans="2:5">
      <c r="B33">
        <v>12</v>
      </c>
      <c r="C33">
        <f t="shared" si="1"/>
        <v>24</v>
      </c>
      <c r="D33">
        <f t="shared" si="2"/>
        <v>59.999996721744537</v>
      </c>
      <c r="E33">
        <f t="shared" si="0"/>
        <v>1.6391277313232422E-6</v>
      </c>
    </row>
    <row r="34" spans="2:5">
      <c r="B34">
        <v>12.5</v>
      </c>
      <c r="C34">
        <f t="shared" si="1"/>
        <v>25</v>
      </c>
      <c r="D34">
        <f t="shared" si="2"/>
        <v>59.999998360872269</v>
      </c>
      <c r="E34">
        <f t="shared" si="0"/>
        <v>8.1956386566162109E-7</v>
      </c>
    </row>
    <row r="35" spans="2:5">
      <c r="B35">
        <v>13</v>
      </c>
      <c r="C35">
        <f t="shared" si="1"/>
        <v>26</v>
      </c>
      <c r="D35">
        <f t="shared" si="2"/>
        <v>59.999999180436134</v>
      </c>
      <c r="E35">
        <f t="shared" si="0"/>
        <v>4.0978193283081055E-7</v>
      </c>
    </row>
    <row r="36" spans="2:5">
      <c r="B36">
        <v>13.5</v>
      </c>
      <c r="C36">
        <f t="shared" si="1"/>
        <v>27</v>
      </c>
      <c r="D36">
        <f t="shared" si="2"/>
        <v>59.999999590218067</v>
      </c>
      <c r="E36">
        <f t="shared" si="0"/>
        <v>2.0489096641540527E-7</v>
      </c>
    </row>
    <row r="37" spans="2:5">
      <c r="B37">
        <v>14</v>
      </c>
      <c r="C37">
        <f t="shared" si="1"/>
        <v>28</v>
      </c>
      <c r="D37">
        <f t="shared" si="2"/>
        <v>59.999999795109034</v>
      </c>
      <c r="E37">
        <f t="shared" si="0"/>
        <v>1.0244548320770264E-7</v>
      </c>
    </row>
    <row r="38" spans="2:5">
      <c r="B38">
        <v>14.5</v>
      </c>
      <c r="C38">
        <f t="shared" si="1"/>
        <v>29</v>
      </c>
      <c r="D38">
        <f t="shared" si="2"/>
        <v>59.999999897554517</v>
      </c>
      <c r="E38">
        <f t="shared" si="0"/>
        <v>5.1222741603851318E-8</v>
      </c>
    </row>
    <row r="39" spans="2:5">
      <c r="B39">
        <v>15</v>
      </c>
      <c r="C39">
        <f t="shared" si="1"/>
        <v>30</v>
      </c>
      <c r="D39">
        <f t="shared" si="2"/>
        <v>59.999999948777258</v>
      </c>
      <c r="E39">
        <f t="shared" si="0"/>
        <v>2.5611370801925659E-8</v>
      </c>
    </row>
    <row r="40" spans="2:5">
      <c r="B40">
        <v>15.5</v>
      </c>
      <c r="C40">
        <f t="shared" si="1"/>
        <v>31</v>
      </c>
      <c r="D40">
        <f t="shared" si="2"/>
        <v>59.999999974388629</v>
      </c>
      <c r="E40">
        <f t="shared" si="0"/>
        <v>1.280568540096283E-8</v>
      </c>
    </row>
    <row r="41" spans="2:5">
      <c r="B41">
        <v>16</v>
      </c>
      <c r="C41">
        <f t="shared" si="1"/>
        <v>32</v>
      </c>
      <c r="D41">
        <f t="shared" si="2"/>
        <v>59.999999987194315</v>
      </c>
      <c r="E41">
        <f t="shared" ref="E41:E72" si="3">-0.5*D41+900/_P</f>
        <v>6.4028427004814148E-9</v>
      </c>
    </row>
    <row r="42" spans="2:5">
      <c r="B42">
        <v>16.5</v>
      </c>
      <c r="C42">
        <f t="shared" ref="C42:C71" si="4">C41+_h</f>
        <v>33</v>
      </c>
      <c r="D42">
        <f t="shared" ref="D42:D71" si="5">D41+_h*E41</f>
        <v>59.999999993597157</v>
      </c>
      <c r="E42">
        <f t="shared" si="3"/>
        <v>3.2014213502407074E-9</v>
      </c>
    </row>
    <row r="43" spans="2:5">
      <c r="B43">
        <v>17</v>
      </c>
      <c r="C43">
        <f t="shared" si="4"/>
        <v>34</v>
      </c>
      <c r="D43">
        <f t="shared" si="5"/>
        <v>59.999999996798579</v>
      </c>
      <c r="E43">
        <f t="shared" si="3"/>
        <v>1.6007106751203537E-9</v>
      </c>
    </row>
    <row r="44" spans="2:5">
      <c r="B44">
        <v>17.5</v>
      </c>
      <c r="C44">
        <f t="shared" si="4"/>
        <v>35</v>
      </c>
      <c r="D44">
        <f t="shared" si="5"/>
        <v>59.999999998399289</v>
      </c>
      <c r="E44">
        <f t="shared" si="3"/>
        <v>8.0035533756017685E-10</v>
      </c>
    </row>
    <row r="45" spans="2:5">
      <c r="B45">
        <v>18</v>
      </c>
      <c r="C45">
        <f t="shared" si="4"/>
        <v>36</v>
      </c>
      <c r="D45">
        <f t="shared" si="5"/>
        <v>59.999999999199645</v>
      </c>
      <c r="E45">
        <f t="shared" si="3"/>
        <v>4.0017766878008842E-10</v>
      </c>
    </row>
    <row r="46" spans="2:5">
      <c r="B46">
        <v>18.5</v>
      </c>
      <c r="C46">
        <f t="shared" si="4"/>
        <v>37</v>
      </c>
      <c r="D46">
        <f t="shared" si="5"/>
        <v>59.999999999599822</v>
      </c>
      <c r="E46">
        <f t="shared" si="3"/>
        <v>2.0008883439004421E-10</v>
      </c>
    </row>
    <row r="47" spans="2:5">
      <c r="B47">
        <v>19</v>
      </c>
      <c r="C47">
        <f t="shared" si="4"/>
        <v>38</v>
      </c>
      <c r="D47">
        <f t="shared" si="5"/>
        <v>59.999999999799911</v>
      </c>
      <c r="E47">
        <f t="shared" si="3"/>
        <v>1.0004441719502211E-10</v>
      </c>
    </row>
    <row r="48" spans="2:5">
      <c r="B48">
        <v>19.5</v>
      </c>
      <c r="C48">
        <f t="shared" si="4"/>
        <v>39</v>
      </c>
      <c r="D48">
        <f t="shared" si="5"/>
        <v>59.999999999899956</v>
      </c>
      <c r="E48">
        <f t="shared" si="3"/>
        <v>5.0022208597511053E-11</v>
      </c>
    </row>
    <row r="49" spans="2:5">
      <c r="B49">
        <v>20</v>
      </c>
      <c r="C49">
        <f t="shared" si="4"/>
        <v>40</v>
      </c>
      <c r="D49">
        <f t="shared" si="5"/>
        <v>59.999999999949978</v>
      </c>
      <c r="E49">
        <f t="shared" si="3"/>
        <v>2.5011104298755527E-11</v>
      </c>
    </row>
    <row r="50" spans="2:5">
      <c r="B50">
        <v>20.5</v>
      </c>
      <c r="C50">
        <f t="shared" si="4"/>
        <v>41</v>
      </c>
      <c r="D50">
        <f t="shared" si="5"/>
        <v>59.999999999974989</v>
      </c>
      <c r="E50">
        <f t="shared" si="3"/>
        <v>1.2505552149377763E-11</v>
      </c>
    </row>
    <row r="51" spans="2:5">
      <c r="B51">
        <v>21</v>
      </c>
      <c r="C51">
        <f t="shared" si="4"/>
        <v>42</v>
      </c>
      <c r="D51">
        <f t="shared" si="5"/>
        <v>59.999999999987494</v>
      </c>
      <c r="E51">
        <f t="shared" si="3"/>
        <v>6.2527760746888816E-12</v>
      </c>
    </row>
    <row r="52" spans="2:5">
      <c r="B52">
        <v>21.5</v>
      </c>
      <c r="C52">
        <f t="shared" si="4"/>
        <v>43</v>
      </c>
      <c r="D52">
        <f t="shared" si="5"/>
        <v>59.999999999993747</v>
      </c>
      <c r="E52">
        <f t="shared" si="3"/>
        <v>3.1263880373444408E-12</v>
      </c>
    </row>
    <row r="53" spans="2:5">
      <c r="B53">
        <v>22</v>
      </c>
      <c r="C53">
        <f t="shared" si="4"/>
        <v>44</v>
      </c>
      <c r="D53">
        <f t="shared" si="5"/>
        <v>59.999999999996874</v>
      </c>
      <c r="E53">
        <f t="shared" si="3"/>
        <v>1.5631940186722204E-12</v>
      </c>
    </row>
    <row r="54" spans="2:5">
      <c r="B54">
        <v>22.5</v>
      </c>
      <c r="C54">
        <f t="shared" si="4"/>
        <v>45</v>
      </c>
      <c r="D54">
        <f t="shared" si="5"/>
        <v>59.999999999998437</v>
      </c>
      <c r="E54">
        <f t="shared" si="3"/>
        <v>7.815970093361102E-13</v>
      </c>
    </row>
    <row r="55" spans="2:5">
      <c r="B55">
        <v>23</v>
      </c>
      <c r="C55">
        <f t="shared" si="4"/>
        <v>46</v>
      </c>
      <c r="D55">
        <f t="shared" si="5"/>
        <v>59.999999999999218</v>
      </c>
      <c r="E55">
        <f t="shared" si="3"/>
        <v>3.907985046680551E-13</v>
      </c>
    </row>
    <row r="56" spans="2:5">
      <c r="B56">
        <v>23.5</v>
      </c>
      <c r="C56">
        <f t="shared" si="4"/>
        <v>47</v>
      </c>
      <c r="D56">
        <f t="shared" si="5"/>
        <v>59.999999999999609</v>
      </c>
      <c r="E56">
        <f t="shared" si="3"/>
        <v>1.9539925233402755E-13</v>
      </c>
    </row>
    <row r="57" spans="2:5">
      <c r="B57">
        <v>24</v>
      </c>
      <c r="C57">
        <f t="shared" si="4"/>
        <v>48</v>
      </c>
      <c r="D57">
        <f t="shared" si="5"/>
        <v>59.999999999999801</v>
      </c>
      <c r="E57">
        <f t="shared" si="3"/>
        <v>9.9475983006414026E-14</v>
      </c>
    </row>
    <row r="58" spans="2:5">
      <c r="B58">
        <v>24.5</v>
      </c>
      <c r="C58">
        <f t="shared" si="4"/>
        <v>49</v>
      </c>
      <c r="D58">
        <f t="shared" si="5"/>
        <v>59.999999999999901</v>
      </c>
      <c r="E58">
        <f t="shared" si="3"/>
        <v>4.9737991503207013E-14</v>
      </c>
    </row>
    <row r="59" spans="2:5">
      <c r="B59">
        <v>25</v>
      </c>
      <c r="C59">
        <f t="shared" si="4"/>
        <v>50</v>
      </c>
      <c r="D59">
        <f t="shared" si="5"/>
        <v>59.99999999999995</v>
      </c>
      <c r="E59">
        <f t="shared" si="3"/>
        <v>0</v>
      </c>
    </row>
    <row r="60" spans="2:5">
      <c r="B60">
        <v>25.5</v>
      </c>
      <c r="C60">
        <f t="shared" si="4"/>
        <v>51</v>
      </c>
      <c r="D60">
        <f t="shared" si="5"/>
        <v>59.99999999999995</v>
      </c>
      <c r="E60">
        <f t="shared" si="3"/>
        <v>0</v>
      </c>
    </row>
    <row r="61" spans="2:5">
      <c r="B61">
        <v>26</v>
      </c>
      <c r="C61">
        <f t="shared" si="4"/>
        <v>52</v>
      </c>
      <c r="D61">
        <f t="shared" si="5"/>
        <v>59.99999999999995</v>
      </c>
      <c r="E61">
        <f t="shared" si="3"/>
        <v>0</v>
      </c>
    </row>
    <row r="62" spans="2:5">
      <c r="B62">
        <v>26.5</v>
      </c>
      <c r="C62">
        <f t="shared" si="4"/>
        <v>53</v>
      </c>
      <c r="D62">
        <f t="shared" si="5"/>
        <v>59.99999999999995</v>
      </c>
      <c r="E62">
        <f t="shared" si="3"/>
        <v>0</v>
      </c>
    </row>
    <row r="63" spans="2:5">
      <c r="B63">
        <v>27</v>
      </c>
      <c r="C63">
        <f t="shared" si="4"/>
        <v>54</v>
      </c>
      <c r="D63">
        <f t="shared" si="5"/>
        <v>59.99999999999995</v>
      </c>
      <c r="E63">
        <f t="shared" si="3"/>
        <v>0</v>
      </c>
    </row>
    <row r="64" spans="2:5">
      <c r="B64">
        <v>27.5</v>
      </c>
      <c r="C64">
        <f t="shared" si="4"/>
        <v>55</v>
      </c>
      <c r="D64">
        <f t="shared" si="5"/>
        <v>59.99999999999995</v>
      </c>
      <c r="E64">
        <f t="shared" si="3"/>
        <v>0</v>
      </c>
    </row>
    <row r="65" spans="2:5">
      <c r="B65">
        <v>28</v>
      </c>
      <c r="C65">
        <f t="shared" si="4"/>
        <v>56</v>
      </c>
      <c r="D65">
        <f t="shared" si="5"/>
        <v>59.99999999999995</v>
      </c>
      <c r="E65">
        <f t="shared" si="3"/>
        <v>0</v>
      </c>
    </row>
    <row r="66" spans="2:5">
      <c r="B66">
        <v>28.5</v>
      </c>
      <c r="C66">
        <f t="shared" si="4"/>
        <v>57</v>
      </c>
      <c r="D66">
        <f t="shared" si="5"/>
        <v>59.99999999999995</v>
      </c>
      <c r="E66">
        <f t="shared" si="3"/>
        <v>0</v>
      </c>
    </row>
    <row r="67" spans="2:5">
      <c r="B67">
        <v>29</v>
      </c>
      <c r="C67">
        <f t="shared" si="4"/>
        <v>58</v>
      </c>
      <c r="D67">
        <f t="shared" si="5"/>
        <v>59.99999999999995</v>
      </c>
      <c r="E67">
        <f t="shared" si="3"/>
        <v>0</v>
      </c>
    </row>
    <row r="68" spans="2:5">
      <c r="B68">
        <v>29.5</v>
      </c>
      <c r="C68">
        <f t="shared" si="4"/>
        <v>59</v>
      </c>
      <c r="D68">
        <f t="shared" si="5"/>
        <v>59.99999999999995</v>
      </c>
      <c r="E68">
        <f t="shared" si="3"/>
        <v>0</v>
      </c>
    </row>
    <row r="69" spans="2:5">
      <c r="B69">
        <v>30</v>
      </c>
      <c r="C69">
        <f t="shared" si="4"/>
        <v>60</v>
      </c>
      <c r="D69">
        <f t="shared" si="5"/>
        <v>59.99999999999995</v>
      </c>
      <c r="E69">
        <f t="shared" si="3"/>
        <v>0</v>
      </c>
    </row>
    <row r="70" spans="2:5">
      <c r="B70">
        <v>30.5</v>
      </c>
      <c r="C70">
        <f t="shared" si="4"/>
        <v>61</v>
      </c>
      <c r="D70">
        <f t="shared" si="5"/>
        <v>59.99999999999995</v>
      </c>
      <c r="E70">
        <f t="shared" si="3"/>
        <v>0</v>
      </c>
    </row>
    <row r="71" spans="2:5">
      <c r="B71">
        <v>31</v>
      </c>
      <c r="C71">
        <f t="shared" si="4"/>
        <v>62</v>
      </c>
      <c r="D71">
        <f t="shared" si="5"/>
        <v>59.99999999999995</v>
      </c>
      <c r="E7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cola unica</vt:lpstr>
      <vt:lpstr>Hoja1</vt:lpstr>
      <vt:lpstr>_finAtencio2</vt:lpstr>
      <vt:lpstr>_finAtencion1</vt:lpstr>
      <vt:lpstr>_h</vt:lpstr>
      <vt:lpstr>_lambda</vt:lpstr>
      <vt:lpstr>_llegadaCliente</vt:lpstr>
      <vt:lpstr>_max_clientes</vt:lpstr>
      <vt:lpstr>_P</vt:lpstr>
      <vt:lpstr>'cola unica'!_probServ1</vt:lpstr>
      <vt:lpstr>_stock0</vt:lpstr>
      <vt:lpstr>h</vt:lpstr>
      <vt:lpstr>'cola unica'!minServ</vt:lpstr>
      <vt:lpstr>'cola unica'!Servidores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2020-11-18T21:56:51Z</dcterms:modified>
</cp:coreProperties>
</file>