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105" windowWidth="21075" windowHeight="9975" activeTab="2"/>
  </bookViews>
  <sheets>
    <sheet name="WCC Portfolio" sheetId="7" r:id="rId1"/>
    <sheet name="Buys" sheetId="6" r:id="rId2"/>
    <sheet name="Decider" sheetId="2" r:id="rId3"/>
    <sheet name="2013" sheetId="4" r:id="rId4"/>
    <sheet name="Combos" sheetId="5" r:id="rId5"/>
    <sheet name="testOutputs" sheetId="1" r:id="rId6"/>
  </sheets>
  <definedNames>
    <definedName name="_xlnm._FilterDatabase" localSheetId="3" hidden="1">'2013'!#REF!</definedName>
    <definedName name="CIQWBGuid" hidden="1">"d7f9e41d-3335-4940-a255-64c063b6bf9e"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QUIRED_BY_REPORTING_BANK_FDIC" hidden="1">"c6535"</definedName>
    <definedName name="IQ_ADDIN" hidden="1">"AUTO"</definedName>
    <definedName name="IQ_ADDITIONAL_NON_INT_INC_FDIC" hidden="1">"c6574"</definedName>
    <definedName name="IQ_ADJUSTABLE_RATE_LOANS_FDIC" hidden="1">"c6375"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MENDED_BALANCE_PREVIOUS_YR_FDIC" hidden="1">"c6499"</definedName>
    <definedName name="IQ_AMORT_EXPENSE_FDIC" hidden="1">"c6677"</definedName>
    <definedName name="IQ_AMORTIZED_COST_FDIC" hidden="1">"c6426"</definedName>
    <definedName name="IQ_ASSET_BACKED_FDIC" hidden="1">"c6301"</definedName>
    <definedName name="IQ_ASSETS_HELD_FDIC" hidden="1">"c6305"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ROKERED_DEPOSITS_FDIC" hidden="1">"c6486"</definedName>
    <definedName name="IQ_CASH_DIVIDENDS_NET_INCOME_FDIC" hidden="1">"c6738"</definedName>
    <definedName name="IQ_CASH_IN_PROCESS_FDIC" hidden="1">"c6386"</definedName>
    <definedName name="IQ_CCE_FDIC" hidden="1">"c6296"</definedName>
    <definedName name="IQ_CH" hidden="1">110000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MO_FDIC" hidden="1">"c6406"</definedName>
    <definedName name="IQ_COLLECTION_DOMESTIC_FDIC" hidden="1">"c6387"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RE_CONSTRUCTION_LAND_DEV_FDIC" hidden="1">"c6526"</definedName>
    <definedName name="IQ_COMMERCIAL_RE_LOANS_FDIC" hidden="1">"c6312"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_FDIC" hidden="1">"c6350"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TRACTS_OTHER_COMMODITIES_EQUITIES_FDIC" hidden="1">"c6522"</definedName>
    <definedName name="IQ_CONVEYED_TO_OTHERS_FDIC" hidden="1">"c6534"</definedName>
    <definedName name="IQ_CORE_CAPITAL_RATIO_FDIC" hidden="1">"c6745"</definedName>
    <definedName name="IQ_COST_OF_FUNDING_ASSETS_FDIC" hidden="1">"c6725"</definedName>
    <definedName name="IQ_CQ" hidden="1">5000</definedName>
    <definedName name="IQ_CREDIT_CARD_CHARGE_OFFS_FDIC" hidden="1">"c6652"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PROVISION_NET_CHARGE_OFFS_FDIC" hidden="1">"c6734"</definedName>
    <definedName name="IQ_CURRENCY_COIN_DOMESTIC_FDIC" hidden="1">"c6388"</definedName>
    <definedName name="IQ_CY" hidden="1">10000</definedName>
    <definedName name="IQ_DAILY" hidden="1">500000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HELD_DOMESTIC_FDIC" hidden="1">"c6340"</definedName>
    <definedName name="IQ_DEPOSITS_HELD_FOREIGN_FDIC" hidden="1">"c6341"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RIVATIVES_FDIC" hidden="1">"c6523"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TM" hidden="1">700000</definedName>
    <definedName name="IQ_EARNING_ASSETS_FDIC" hidden="1">"c6360"</definedName>
    <definedName name="IQ_EARNING_ASSETS_YIELD_FDIC" hidden="1">"c6724"</definedName>
    <definedName name="IQ_EARNINGS_COVERAGE_NET_CHARGE_OFFS_FDIC" hidden="1">"c6735"</definedName>
    <definedName name="IQ_EFFICIENCY_RATIO_FDIC" hidden="1">"c6736"</definedName>
    <definedName name="IQ_EQUITY_CAPITAL_ASSETS_FDIC" hidden="1">"c6744"</definedName>
    <definedName name="IQ_EQUITY_FDIC" hidden="1">"c6353"</definedName>
    <definedName name="IQ_EQUITY_SECURITIES_FDIC" hidden="1">"c6304"</definedName>
    <definedName name="IQ_EQUITY_SECURITY_EXPOSURES_FDIC" hidden="1">"c6664"</definedName>
    <definedName name="IQ_ESTIMATED_ASSESSABLE_DEPOSITS_FDIC" hidden="1">"c6490"</definedName>
    <definedName name="IQ_ESTIMATED_INSURED_DEPOSITS_FDIC" hidden="1">"c6491"</definedName>
    <definedName name="IQ_EXPENSE_CODE_" hidden="1">998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ED_FUNDS_PURCHASED_FDIC" hidden="1">"c6343"</definedName>
    <definedName name="IQ_FED_FUNDS_SOLD_FDIC" hidden="1">"c6307"</definedName>
    <definedName name="IQ_FH" hidden="1">100000</definedName>
    <definedName name="IQ_FHLB_ADVANCES_FDIC" hidden="1">"c6366"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N_DIV_CURRENT_PORT_DEBT_TOTAL" hidden="1">"c5524"</definedName>
    <definedName name="IQ_FIN_DIV_CURRENT_PORT_LEASES_TOTAL" hidden="1">"c5523"</definedName>
    <definedName name="IQ_FIN_DIV_DEBT_LT_TOTAL" hidden="1">"c5526"</definedName>
    <definedName name="IQ_FIN_DIV_LEASES_LT_TOTAL" hidden="1">"c5525"</definedName>
    <definedName name="IQ_FIN_DIV_NOTES_PAY_TOTAL" hidden="1">"c5522"</definedName>
    <definedName name="IQ_FIVE_YEAR_FIXED_AND_FLOATING_RATE_FDIC" hidden="1">"c6422"</definedName>
    <definedName name="IQ_FIVE_YEAR_MORTGAGE_PASS_THROUGHS_FDIC" hidden="1">"c6414"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OSITS_NONTRANSACTION_ACCOUNTS_FDIC" hidden="1">"c6549"</definedName>
    <definedName name="IQ_FOREIGN_DEPOSITS_TRANSACTION_ACCOUNTS_FDIC" hidden="1">"c6541"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Q" hidden="1">500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_CONTRACTS_FDIC" hidden="1">"c6517"</definedName>
    <definedName name="IQ_FX_CONTRACTS_SPOT_FDIC" hidden="1">"c6356"</definedName>
    <definedName name="IQ_FY" hidden="1">1000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HELD_MATURITY_FDIC" hidden="1">"c6408"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SIDER_LOANS_FDIC" hidden="1">"c6365"</definedName>
    <definedName name="IQ_INSTITUTIONS_EARNINGS_GAINS_FDIC" hidden="1">"c6723"</definedName>
    <definedName name="IQ_INSURANCE_COMMISSION_FEES_FDIC" hidden="1">"c6670"</definedName>
    <definedName name="IQ_INSURANCE_UNDERWRITING_INCOME_FDIC" hidden="1">"c6671"</definedName>
    <definedName name="IQ_INT_DEMAND_NOTES_FDIC" hidden="1">"c6567"</definedName>
    <definedName name="IQ_INT_DOMESTIC_DEPOSITS_FDIC" hidden="1">"c6564"</definedName>
    <definedName name="IQ_INT_EXP_TOTAL_FDIC" hidden="1">"c6569"</definedName>
    <definedName name="IQ_INT_FED_FUNDS_FDIC" hidden="1">"c6566"</definedName>
    <definedName name="IQ_INT_FOREIGN_DEPOSITS_FDIC" hidden="1">"c6565"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OREIGN_LOANS_FDIC" hidden="1">"c6556"</definedName>
    <definedName name="IQ_INT_INC_LEASE_RECEIVABLES_FDIC" hidden="1">"c6557"</definedName>
    <definedName name="IQ_INT_INC_OTHER_FDIC" hidden="1">"c6562"</definedName>
    <definedName name="IQ_INT_INC_SECURITIES_FDIC" hidden="1">"c6559"</definedName>
    <definedName name="IQ_INT_INC_TOTAL_FDIC" hidden="1">"c6563"</definedName>
    <definedName name="IQ_INT_INC_TRADING_ACCOUNTS_FDIC" hidden="1">"c6560"</definedName>
    <definedName name="IQ_INT_SUB_NOTES_FDIC" hidden="1">"c6568"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RATE_CONTRACTS_FDIC" hidden="1">"c6512"</definedName>
    <definedName name="IQ_INTEREST_RATE_EXPOSURES_FDIC" hidden="1">"c6662"</definedName>
    <definedName name="IQ_INVESTMENT_BANKING_OTHER_FEES_FDIC" hidden="1">"c6666"</definedName>
    <definedName name="IQ_IRA_KEOGH_ACCOUNTS_FDIC" hidden="1">"c6496"</definedName>
    <definedName name="IQ_ISSUED_GUARANTEED_US_FDIC" hidden="1">"c6404"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IFE_INSURANCE_ASSETS_FDIC" hidden="1">"c6372"</definedName>
    <definedName name="IQ_LOAN_COMMITMENTS_REVOLVING_FDIC" hidden="1">"c6524"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S_AND_LEASES_HELD_FDIC" hidden="1">"c6367"</definedName>
    <definedName name="IQ_LOANS_DEPOSITORY_INSTITUTIONS_FDIC" hidden="1">"c6382"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SS_ALLOWANCE_LOANS_FDIC" hidden="1">"c6739"</definedName>
    <definedName name="IQ_LTM" hidden="1">2000</definedName>
    <definedName name="IQ_LTMMONTH" hidden="1">120000</definedName>
    <definedName name="IQ_MATURITY_ONE_YEAR_LESS_FDIC" hidden="1">"c6425"</definedName>
    <definedName name="IQ_MONEY_MARKET_DEPOSIT_ACCOUNTS_FDIC" hidden="1">"c6553"</definedName>
    <definedName name="IQ_MONTH" hidden="1">15000</definedName>
    <definedName name="IQ_MORTGAGE_BACKED_SECURITIES_FDIC" hidden="1">"c6402"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localSheetId="3" hidden="1">40976.9751736111</definedName>
    <definedName name="IQ_NAMES_REVISION_DATE_" hidden="1">41307.8244907407</definedName>
    <definedName name="IQ_NET_CHARGE_OFFS_FDIC" hidden="1">"c6641"</definedName>
    <definedName name="IQ_NET_CHARGE_OFFS_LOANS_FDIC" hidden="1">"c6751"</definedName>
    <definedName name="IQ_NET_INCOME_FDIC" hidden="1">"c6587"</definedName>
    <definedName name="IQ_NET_INT_INC_BNK_FDIC" hidden="1">"c6570"</definedName>
    <definedName name="IQ_NET_INTEREST_MARGIN_FDIC" hidden="1">"c6726"</definedName>
    <definedName name="IQ_NET_LOANS_LEASES_CORE_DEPOSITS_FDIC" hidden="1">"c6743"</definedName>
    <definedName name="IQ_NET_LOANS_LEASES_DEPOSITS_FDIC" hidden="1">"c6742"</definedName>
    <definedName name="IQ_NET_OPERATING_INCOME_ASSETS_FDIC" hidden="1">"c6729"</definedName>
    <definedName name="IQ_NET_SECURITIZATION_INCOME_FDIC" hidden="1">"c6669"</definedName>
    <definedName name="IQ_NET_SERVICING_FEES_FDIC" hidden="1">"c6668"</definedName>
    <definedName name="IQ_NON_INT_EXP_FDIC" hidden="1">"c6579"</definedName>
    <definedName name="IQ_NON_INT_INC_FDIC" hidden="1">"c6575"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TRANSACTION_ACCOUNTS_FDIC" hidden="1">"c6552"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TM" hidden="1">6000</definedName>
    <definedName name="IQ_NUMBER_DEPOSITS_LESS_THAN_100K_FDIC" hidden="1">"c6495"</definedName>
    <definedName name="IQ_NUMBER_DEPOSITS_MORE_THAN_100K_FDIC" hidden="1">"c6493"</definedName>
    <definedName name="IQ_OBLIGATIONS_OF_STATES_TOTAL_LOANS_FOREIGN_FDIC" hidden="1">"c6447"</definedName>
    <definedName name="IQ_OBLIGATIONS_STATES_FDIC" hidden="1">"c6431"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SSETS_FDIC" hidden="1">"c6338"</definedName>
    <definedName name="IQ_OTHER_BORROWED_FUNDS_FDIC" hidden="1">"c6345"</definedName>
    <definedName name="IQ_OTHER_COMPREHENSIVE_INCOME_FDIC" hidden="1">"c6503"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INSURANCE_FEES_FDIC" hidden="1">"c6672"</definedName>
    <definedName name="IQ_OTHER_INTANGIBLE_FDIC" hidden="1">"c6337"</definedName>
    <definedName name="IQ_OTHER_LIABILITIES_FDIC" hidden="1">"c6347"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NON_INT_EXP_FDIC" hidden="1">"c6578"</definedName>
    <definedName name="IQ_OTHER_NON_INT_EXPENSE_FDIC" hidden="1">"c6679"</definedName>
    <definedName name="IQ_OTHER_NON_INT_INC_FDIC" hidden="1">"c6676"</definedName>
    <definedName name="IQ_OTHER_OFF_BS_LIAB_FDIC" hidden="1">"c6533"</definedName>
    <definedName name="IQ_OTHER_RE_OWNED_FDIC" hidden="1">"c6330"</definedName>
    <definedName name="IQ_OTHER_SAVINGS_DEPOSITS_FDIC" hidden="1">"c6554"</definedName>
    <definedName name="IQ_OTHER_TRANSACTIONS_FDIC" hidden="1">"c6504"</definedName>
    <definedName name="IQ_OTHER_UNUSED_COMMITMENTS_FDIC" hidden="1">"c6530"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ERCENT_INSURED_FDIC" hidden="1">"c6374"</definedName>
    <definedName name="IQ_PLEDGED_SECURITIES_FDIC" hidden="1">"c6401"</definedName>
    <definedName name="IQ_PRE_TAX_INCOME_FDIC" hidden="1">"c6581"</definedName>
    <definedName name="IQ_PREFERRED_FDIC" hidden="1">"c6349"</definedName>
    <definedName name="IQ_PREMISES_EQUIPMENT_FDIC" hidden="1">"c6577"</definedName>
    <definedName name="IQ_PRETAX_RETURN_ASSETS_FDIC" hidden="1">"c6731"</definedName>
    <definedName name="IQ_PRIVATELY_ISSUED_MORTGAGE_BACKED_SECURITIES_FDIC" hidden="1">"c6407"</definedName>
    <definedName name="IQ_PRIVATELY_ISSUED_MORTGAGE_PASS_THROUGHS_FDIC" hidden="1">"c6405"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QTD" hidden="1">750000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LATED_PLANS_FDIC" hidden="1">"c6320"</definedName>
    <definedName name="IQ_RESTATEMENTS_NET_FDIC" hidden="1">"c6500"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DEPOSITS_FDIC" hidden="1">"c6488"</definedName>
    <definedName name="IQ_RETAINED_EARNINGS_AVERAGE_EQUITY_FDIC" hidden="1">"c6733"</definedName>
    <definedName name="IQ_RETURN_ASSETS_FDIC" hidden="1">"c6730"</definedName>
    <definedName name="IQ_RETURN_EQUITY_FDIC" hidden="1">"c6732"</definedName>
    <definedName name="IQ_REVALUATION_GAINS_FDIC" hidden="1">"c6428"</definedName>
    <definedName name="IQ_REVALUATION_LOSSES_FDIC" hidden="1">"c6429"</definedName>
    <definedName name="IQ_RISK_WEIGHTED_ASSETS_FDIC" hidden="1">"c6370"</definedName>
    <definedName name="IQ_SALARY_FDIC" hidden="1">"c6576"</definedName>
    <definedName name="IQ_SALE_CONVERSION_RETIREMENT_STOCK_FDIC" hidden="1">"c6661"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RVICE_CHARGES_FDIC" hidden="1">"c6572"</definedName>
    <definedName name="IQ_SHAREOUTSTANDING" hidden="1">"c1347"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UB_DEBT_FDIC" hidden="1">"c6346"</definedName>
    <definedName name="IQ_SURPLUS_FDIC" hidden="1">"c6351"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FDIC" hidden="1">"c6369"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AL_ASSETS_FDIC" hidden="1">"c6339"</definedName>
    <definedName name="IQ_TOTAL_CHARGE_OFFS_FDIC" hidden="1">"c6603"</definedName>
    <definedName name="IQ_TOTAL_DEBT_SECURITIES_FDIC" hidden="1">"c6410"</definedName>
    <definedName name="IQ_TOTAL_DEPOSITS_FDIC" hidden="1">"c6342"</definedName>
    <definedName name="IQ_TOTAL_EMPLOYEES_FDIC" hidden="1">"c6355"</definedName>
    <definedName name="IQ_TOTAL_LIAB_EQUITY_FDIC" hidden="1">"c6354"</definedName>
    <definedName name="IQ_TOTAL_LIABILITIES_FDIC" hidden="1">"c6348"</definedName>
    <definedName name="IQ_TOTAL_RECOVERIES_FDIC" hidden="1">"c6622"</definedName>
    <definedName name="IQ_TOTAL_REV_BNK_FDIC" hidden="1">"c6786"</definedName>
    <definedName name="IQ_TOTAL_RISK_BASED_CAPITAL_RATIO_FDIC" hidden="1">"c6747"</definedName>
    <definedName name="IQ_TOTAL_SECURITIES_FDIC" hidden="1">"c6306"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RADING_ACCOUNT_GAINS_FEES_FDIC" hidden="1">"c6573"</definedName>
    <definedName name="IQ_TRADING_ASSETS_FDIC" hidden="1">"c6328"</definedName>
    <definedName name="IQ_TRADING_LIABILITIES_FDIC" hidden="1">"c6344"</definedName>
    <definedName name="IQ_TRANSACTION_ACCOUNTS_FDIC" hidden="1">"c6544"</definedName>
    <definedName name="IQ_TREASURY_STOCK_TRANSACTIONS_FDIC" hidden="1">"c6501"</definedName>
    <definedName name="IQ_TWELVE_MONTHS_FIXED_AND_FLOATING_FDIC" hidden="1">"c6420"</definedName>
    <definedName name="IQ_TWELVE_MONTHS_MORTGAGE_PASS_THROUGHS_FDIC" hidden="1">"c6412"</definedName>
    <definedName name="IQ_UNDIVIDED_PROFITS_FDIC" hidden="1">"c6352"</definedName>
    <definedName name="IQ_UNEARNED_INCOME_FDIC" hidden="1">"c6324"</definedName>
    <definedName name="IQ_UNEARNED_INCOME_FOREIGN_FDIC" hidden="1">"c6385"</definedName>
    <definedName name="IQ_UNPROFITABLE_INSTITUTIONS_FDIC" hidden="1">"c6722"</definedName>
    <definedName name="IQ_UNUSED_LOAN_COMMITMENTS_FDIC" hidden="1">"c6368"</definedName>
    <definedName name="IQ_US_BRANCHES_FOREIGN_BANK_LOANS_FDIC" hidden="1">"c6435"</definedName>
    <definedName name="IQ_US_BRANCHES_FOREIGN_BANKS_FDIC" hidden="1">"c6390"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VALUATION_ALLOWANCES_FDIC" hidden="1">"c6400"</definedName>
    <definedName name="IQ_VC_REVENUE_FDIC" hidden="1">"c6667"</definedName>
    <definedName name="IQ_VOLATILE_LIABILITIES_FDIC" hidden="1">"c6364"</definedName>
    <definedName name="IQ_WEEK" hidden="1">50000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YTD" hidden="1">3000</definedName>
    <definedName name="IQ_YTDMONTH" hidden="1">130000</definedName>
    <definedName name="_xlnm.Print_Area" localSheetId="3">'2013'!$B$1:$N$71</definedName>
  </definedNames>
  <calcPr calcId="144525" calcMode="autoNoTable" iterate="1"/>
</workbook>
</file>

<file path=xl/calcChain.xml><?xml version="1.0" encoding="utf-8"?>
<calcChain xmlns="http://schemas.openxmlformats.org/spreadsheetml/2006/main">
  <c r="Q16" i="2" l="1"/>
  <c r="P16" i="2"/>
  <c r="C16" i="7" l="1"/>
  <c r="C22" i="7"/>
  <c r="E5" i="7"/>
  <c r="F5" i="7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4" i="7"/>
  <c r="F4" i="7" s="1"/>
  <c r="D5" i="7"/>
  <c r="D6" i="7"/>
  <c r="D7" i="7"/>
  <c r="D8" i="7"/>
  <c r="D9" i="7"/>
  <c r="D10" i="7"/>
  <c r="D11" i="7"/>
  <c r="D12" i="7"/>
  <c r="D13" i="7"/>
  <c r="D14" i="7"/>
  <c r="D15" i="7"/>
  <c r="D4" i="7"/>
  <c r="C31" i="7"/>
  <c r="D31" i="7"/>
  <c r="E31" i="7"/>
  <c r="F31" i="7"/>
  <c r="G31" i="7"/>
  <c r="H31" i="7"/>
  <c r="I31" i="7"/>
  <c r="J31" i="7"/>
  <c r="K31" i="7"/>
  <c r="L31" i="7"/>
  <c r="M31" i="7"/>
  <c r="N31" i="7"/>
  <c r="C32" i="7"/>
  <c r="D32" i="7"/>
  <c r="E32" i="7"/>
  <c r="F32" i="7"/>
  <c r="G32" i="7"/>
  <c r="H32" i="7"/>
  <c r="I32" i="7"/>
  <c r="J32" i="7"/>
  <c r="K32" i="7"/>
  <c r="L32" i="7"/>
  <c r="M32" i="7"/>
  <c r="N32" i="7"/>
  <c r="C33" i="7"/>
  <c r="D33" i="7"/>
  <c r="E33" i="7"/>
  <c r="F33" i="7"/>
  <c r="G33" i="7"/>
  <c r="H33" i="7"/>
  <c r="I33" i="7"/>
  <c r="J33" i="7"/>
  <c r="K33" i="7"/>
  <c r="L33" i="7"/>
  <c r="M33" i="7"/>
  <c r="N33" i="7"/>
  <c r="C34" i="7"/>
  <c r="D34" i="7"/>
  <c r="E34" i="7"/>
  <c r="F34" i="7"/>
  <c r="G34" i="7"/>
  <c r="H34" i="7"/>
  <c r="I34" i="7"/>
  <c r="J34" i="7"/>
  <c r="K34" i="7"/>
  <c r="L34" i="7"/>
  <c r="M34" i="7"/>
  <c r="N34" i="7"/>
  <c r="C35" i="7"/>
  <c r="D35" i="7"/>
  <c r="E35" i="7"/>
  <c r="F35" i="7"/>
  <c r="G35" i="7"/>
  <c r="H35" i="7"/>
  <c r="I35" i="7"/>
  <c r="J35" i="7"/>
  <c r="K35" i="7"/>
  <c r="L35" i="7"/>
  <c r="M35" i="7"/>
  <c r="N35" i="7"/>
  <c r="C36" i="7"/>
  <c r="D36" i="7"/>
  <c r="E36" i="7"/>
  <c r="F36" i="7"/>
  <c r="G36" i="7"/>
  <c r="H36" i="7"/>
  <c r="I36" i="7"/>
  <c r="J36" i="7"/>
  <c r="K36" i="7"/>
  <c r="L36" i="7"/>
  <c r="M36" i="7"/>
  <c r="N36" i="7"/>
  <c r="C37" i="7"/>
  <c r="D37" i="7"/>
  <c r="E37" i="7"/>
  <c r="F37" i="7"/>
  <c r="G37" i="7"/>
  <c r="H37" i="7"/>
  <c r="I37" i="7"/>
  <c r="J37" i="7"/>
  <c r="K37" i="7"/>
  <c r="L37" i="7"/>
  <c r="M37" i="7"/>
  <c r="N37" i="7"/>
  <c r="C38" i="7"/>
  <c r="D38" i="7"/>
  <c r="E38" i="7"/>
  <c r="F38" i="7"/>
  <c r="G38" i="7"/>
  <c r="H38" i="7"/>
  <c r="I38" i="7"/>
  <c r="J38" i="7"/>
  <c r="K38" i="7"/>
  <c r="L38" i="7"/>
  <c r="M38" i="7"/>
  <c r="N38" i="7"/>
  <c r="C39" i="7"/>
  <c r="D39" i="7"/>
  <c r="E39" i="7"/>
  <c r="F39" i="7"/>
  <c r="G39" i="7"/>
  <c r="H39" i="7"/>
  <c r="I39" i="7"/>
  <c r="J39" i="7"/>
  <c r="K39" i="7"/>
  <c r="L39" i="7"/>
  <c r="M39" i="7"/>
  <c r="N39" i="7"/>
  <c r="C40" i="7"/>
  <c r="D40" i="7"/>
  <c r="E40" i="7"/>
  <c r="F40" i="7"/>
  <c r="G40" i="7"/>
  <c r="H40" i="7"/>
  <c r="I40" i="7"/>
  <c r="J40" i="7"/>
  <c r="K40" i="7"/>
  <c r="L40" i="7"/>
  <c r="M40" i="7"/>
  <c r="N40" i="7"/>
  <c r="C41" i="7"/>
  <c r="D41" i="7"/>
  <c r="E41" i="7"/>
  <c r="F41" i="7"/>
  <c r="G41" i="7"/>
  <c r="H41" i="7"/>
  <c r="I41" i="7"/>
  <c r="J41" i="7"/>
  <c r="K41" i="7"/>
  <c r="L41" i="7"/>
  <c r="M41" i="7"/>
  <c r="N41" i="7"/>
  <c r="D30" i="7"/>
  <c r="E30" i="7"/>
  <c r="F30" i="7"/>
  <c r="G30" i="7"/>
  <c r="H30" i="7"/>
  <c r="I30" i="7"/>
  <c r="J30" i="7"/>
  <c r="K30" i="7"/>
  <c r="L30" i="7"/>
  <c r="M30" i="7"/>
  <c r="N30" i="7"/>
  <c r="C30" i="7"/>
  <c r="F16" i="7" s="1"/>
  <c r="C33" i="6" l="1"/>
  <c r="C37" i="6" s="1"/>
  <c r="D33" i="6"/>
  <c r="C36" i="6" s="1"/>
  <c r="D32" i="6"/>
  <c r="C32" i="6"/>
  <c r="C35" i="6" s="1"/>
  <c r="C13" i="6"/>
  <c r="C9" i="6"/>
  <c r="C22" i="6"/>
  <c r="D22" i="6"/>
  <c r="E22" i="6"/>
  <c r="F22" i="6"/>
  <c r="G22" i="6"/>
  <c r="H22" i="6"/>
  <c r="I22" i="6"/>
  <c r="J22" i="6"/>
  <c r="C23" i="6"/>
  <c r="D23" i="6"/>
  <c r="E23" i="6"/>
  <c r="F23" i="6"/>
  <c r="G23" i="6"/>
  <c r="H23" i="6"/>
  <c r="I23" i="6"/>
  <c r="J23" i="6"/>
  <c r="C24" i="6"/>
  <c r="D24" i="6"/>
  <c r="E24" i="6"/>
  <c r="F24" i="6"/>
  <c r="G24" i="6"/>
  <c r="H24" i="6"/>
  <c r="I24" i="6"/>
  <c r="J24" i="6"/>
  <c r="C25" i="6"/>
  <c r="D25" i="6"/>
  <c r="E25" i="6"/>
  <c r="F25" i="6"/>
  <c r="G25" i="6"/>
  <c r="H25" i="6"/>
  <c r="I25" i="6"/>
  <c r="J25" i="6"/>
  <c r="C26" i="6"/>
  <c r="D26" i="6"/>
  <c r="E26" i="6"/>
  <c r="F26" i="6"/>
  <c r="G26" i="6"/>
  <c r="H26" i="6"/>
  <c r="I26" i="6"/>
  <c r="J26" i="6"/>
  <c r="C27" i="6"/>
  <c r="D27" i="6"/>
  <c r="E27" i="6"/>
  <c r="F27" i="6"/>
  <c r="G27" i="6"/>
  <c r="H27" i="6"/>
  <c r="I27" i="6"/>
  <c r="J27" i="6"/>
  <c r="C28" i="6"/>
  <c r="D28" i="6"/>
  <c r="E28" i="6"/>
  <c r="F28" i="6"/>
  <c r="G28" i="6"/>
  <c r="H28" i="6"/>
  <c r="I28" i="6"/>
  <c r="J28" i="6"/>
  <c r="D21" i="6"/>
  <c r="E21" i="6"/>
  <c r="F21" i="6"/>
  <c r="G21" i="6"/>
  <c r="H21" i="6"/>
  <c r="I21" i="6"/>
  <c r="J21" i="6"/>
  <c r="C21" i="6"/>
  <c r="D1" i="2"/>
  <c r="G51" i="2"/>
  <c r="J51" i="2" s="1"/>
  <c r="H42" i="5"/>
  <c r="I42" i="5"/>
  <c r="J42" i="5"/>
  <c r="K42" i="5"/>
  <c r="L42" i="5"/>
  <c r="H43" i="5"/>
  <c r="I43" i="5"/>
  <c r="J43" i="5"/>
  <c r="K43" i="5"/>
  <c r="L43" i="5"/>
  <c r="H44" i="5"/>
  <c r="I44" i="5"/>
  <c r="J44" i="5"/>
  <c r="K44" i="5"/>
  <c r="L44" i="5"/>
  <c r="H45" i="5"/>
  <c r="I45" i="5"/>
  <c r="J45" i="5"/>
  <c r="K45" i="5"/>
  <c r="L45" i="5"/>
  <c r="I41" i="5"/>
  <c r="J41" i="5"/>
  <c r="K41" i="5"/>
  <c r="L41" i="5"/>
  <c r="H41" i="5"/>
  <c r="F45" i="5"/>
  <c r="G45" i="5" s="1"/>
  <c r="E45" i="5"/>
  <c r="F44" i="5"/>
  <c r="G44" i="5" s="1"/>
  <c r="E44" i="5"/>
  <c r="F43" i="5"/>
  <c r="G43" i="5" s="1"/>
  <c r="E43" i="5"/>
  <c r="F42" i="5"/>
  <c r="G42" i="5" s="1"/>
  <c r="E42" i="5"/>
  <c r="F41" i="5"/>
  <c r="G41" i="5" s="1"/>
  <c r="E41" i="5"/>
  <c r="H35" i="5"/>
  <c r="G36" i="5" s="1"/>
  <c r="F36" i="5" s="1"/>
  <c r="G37" i="2" s="1"/>
  <c r="J37" i="2" s="1"/>
  <c r="I35" i="5"/>
  <c r="I34" i="5"/>
  <c r="H34" i="5"/>
  <c r="F35" i="5"/>
  <c r="G35" i="5" s="1"/>
  <c r="E35" i="5"/>
  <c r="F34" i="5"/>
  <c r="G34" i="5" s="1"/>
  <c r="E34" i="5"/>
  <c r="H25" i="5"/>
  <c r="I25" i="5"/>
  <c r="J25" i="5"/>
  <c r="K25" i="5"/>
  <c r="L25" i="5"/>
  <c r="H26" i="5"/>
  <c r="I26" i="5"/>
  <c r="J26" i="5"/>
  <c r="K26" i="5"/>
  <c r="L26" i="5"/>
  <c r="H27" i="5"/>
  <c r="I27" i="5"/>
  <c r="J27" i="5"/>
  <c r="K27" i="5"/>
  <c r="L27" i="5"/>
  <c r="H28" i="5"/>
  <c r="I28" i="5"/>
  <c r="J28" i="5"/>
  <c r="K28" i="5"/>
  <c r="L28" i="5"/>
  <c r="I24" i="5"/>
  <c r="J24" i="5"/>
  <c r="K24" i="5"/>
  <c r="L24" i="5"/>
  <c r="H24" i="5"/>
  <c r="H16" i="5"/>
  <c r="I16" i="5"/>
  <c r="J16" i="5"/>
  <c r="K16" i="5"/>
  <c r="H17" i="5"/>
  <c r="I17" i="5"/>
  <c r="J17" i="5"/>
  <c r="K17" i="5"/>
  <c r="H18" i="5"/>
  <c r="I18" i="5"/>
  <c r="J18" i="5"/>
  <c r="K18" i="5"/>
  <c r="I15" i="5"/>
  <c r="J15" i="5"/>
  <c r="K15" i="5"/>
  <c r="H15" i="5"/>
  <c r="F28" i="5"/>
  <c r="G28" i="5" s="1"/>
  <c r="E28" i="5"/>
  <c r="F27" i="5"/>
  <c r="G27" i="5" s="1"/>
  <c r="E27" i="5"/>
  <c r="F26" i="5"/>
  <c r="G26" i="5" s="1"/>
  <c r="E26" i="5"/>
  <c r="F25" i="5"/>
  <c r="G25" i="5" s="1"/>
  <c r="E25" i="5"/>
  <c r="F24" i="5"/>
  <c r="G24" i="5" s="1"/>
  <c r="E24" i="5"/>
  <c r="F18" i="5"/>
  <c r="G18" i="5" s="1"/>
  <c r="E18" i="5"/>
  <c r="F17" i="5"/>
  <c r="G17" i="5" s="1"/>
  <c r="E17" i="5"/>
  <c r="F16" i="5"/>
  <c r="G16" i="5" s="1"/>
  <c r="E16" i="5"/>
  <c r="F15" i="5"/>
  <c r="G15" i="5" s="1"/>
  <c r="E15" i="5"/>
  <c r="H5" i="5"/>
  <c r="I5" i="5"/>
  <c r="J5" i="5"/>
  <c r="K5" i="5"/>
  <c r="L5" i="5"/>
  <c r="H6" i="5"/>
  <c r="I6" i="5"/>
  <c r="J6" i="5"/>
  <c r="K6" i="5"/>
  <c r="L6" i="5"/>
  <c r="H7" i="5"/>
  <c r="I7" i="5"/>
  <c r="J7" i="5"/>
  <c r="K7" i="5"/>
  <c r="L7" i="5"/>
  <c r="H8" i="5"/>
  <c r="I8" i="5"/>
  <c r="J8" i="5"/>
  <c r="K8" i="5"/>
  <c r="L8" i="5"/>
  <c r="I4" i="5"/>
  <c r="J4" i="5"/>
  <c r="K4" i="5"/>
  <c r="L4" i="5"/>
  <c r="H4" i="5"/>
  <c r="F5" i="5"/>
  <c r="G5" i="5" s="1"/>
  <c r="F6" i="5"/>
  <c r="G6" i="5" s="1"/>
  <c r="F7" i="5"/>
  <c r="G7" i="5" s="1"/>
  <c r="F8" i="5"/>
  <c r="G8" i="5" s="1"/>
  <c r="F4" i="5"/>
  <c r="G4" i="5" s="1"/>
  <c r="E5" i="5"/>
  <c r="E6" i="5"/>
  <c r="E7" i="5"/>
  <c r="E8" i="5"/>
  <c r="E4" i="5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F51" i="2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D36" i="2"/>
  <c r="F36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6" i="2"/>
  <c r="F6" i="2" s="1"/>
  <c r="F5" i="4"/>
  <c r="G5" i="4"/>
  <c r="H5" i="4"/>
  <c r="I5" i="4"/>
  <c r="J5" i="4"/>
  <c r="K5" i="4"/>
  <c r="E25" i="4"/>
  <c r="F25" i="4"/>
  <c r="G25" i="4"/>
  <c r="H25" i="4"/>
  <c r="I25" i="4"/>
  <c r="J25" i="4"/>
  <c r="K25" i="4"/>
  <c r="E40" i="4"/>
  <c r="F40" i="4"/>
  <c r="G40" i="4"/>
  <c r="H40" i="4"/>
  <c r="I40" i="4"/>
  <c r="J40" i="4"/>
  <c r="K40" i="4"/>
  <c r="E55" i="4"/>
  <c r="F55" i="4"/>
  <c r="G55" i="4"/>
  <c r="H55" i="4"/>
  <c r="I55" i="4"/>
  <c r="J55" i="4"/>
  <c r="K55" i="4"/>
  <c r="E70" i="4"/>
  <c r="F70" i="4"/>
  <c r="G70" i="4"/>
  <c r="H70" i="4"/>
  <c r="I70" i="4"/>
  <c r="J70" i="4"/>
  <c r="K70" i="4"/>
  <c r="E71" i="4"/>
  <c r="C38" i="6" l="1"/>
  <c r="C39" i="6" s="1"/>
  <c r="G29" i="5"/>
  <c r="F29" i="5" s="1"/>
  <c r="G35" i="2" s="1"/>
  <c r="J35" i="2" s="1"/>
  <c r="E36" i="5"/>
  <c r="F37" i="2" s="1"/>
  <c r="I37" i="2" s="1"/>
  <c r="E19" i="5"/>
  <c r="F20" i="2" s="1"/>
  <c r="I20" i="2" s="1"/>
  <c r="E29" i="5"/>
  <c r="F35" i="2" s="1"/>
  <c r="N35" i="2" s="1"/>
  <c r="G46" i="5"/>
  <c r="F46" i="5" s="1"/>
  <c r="G50" i="2" s="1"/>
  <c r="J50" i="2" s="1"/>
  <c r="G15" i="2"/>
  <c r="J15" i="2" s="1"/>
  <c r="G11" i="2"/>
  <c r="J11" i="2" s="1"/>
  <c r="G7" i="2"/>
  <c r="J7" i="2" s="1"/>
  <c r="G24" i="2"/>
  <c r="J24" i="2" s="1"/>
  <c r="G28" i="2"/>
  <c r="J28" i="2" s="1"/>
  <c r="G32" i="2"/>
  <c r="J32" i="2" s="1"/>
  <c r="G40" i="2"/>
  <c r="J40" i="2" s="1"/>
  <c r="G44" i="2"/>
  <c r="J44" i="2" s="1"/>
  <c r="G55" i="2"/>
  <c r="J55" i="2" s="1"/>
  <c r="G59" i="2"/>
  <c r="J59" i="2" s="1"/>
  <c r="G52" i="2"/>
  <c r="J52" i="2" s="1"/>
  <c r="E9" i="5"/>
  <c r="F5" i="2" s="1"/>
  <c r="N5" i="2" s="1"/>
  <c r="E46" i="5"/>
  <c r="F50" i="2" s="1"/>
  <c r="N50" i="2" s="1"/>
  <c r="G6" i="2"/>
  <c r="J6" i="2" s="1"/>
  <c r="G14" i="2"/>
  <c r="J14" i="2" s="1"/>
  <c r="G10" i="2"/>
  <c r="J10" i="2" s="1"/>
  <c r="G21" i="2"/>
  <c r="J21" i="2" s="1"/>
  <c r="G25" i="2"/>
  <c r="J25" i="2" s="1"/>
  <c r="G29" i="2"/>
  <c r="J29" i="2" s="1"/>
  <c r="G36" i="2"/>
  <c r="J36" i="2" s="1"/>
  <c r="G41" i="2"/>
  <c r="J41" i="2" s="1"/>
  <c r="G45" i="2"/>
  <c r="J45" i="2" s="1"/>
  <c r="G56" i="2"/>
  <c r="J56" i="2" s="1"/>
  <c r="G60" i="2"/>
  <c r="J60" i="2" s="1"/>
  <c r="G17" i="2"/>
  <c r="J17" i="2" s="1"/>
  <c r="G13" i="2"/>
  <c r="J13" i="2" s="1"/>
  <c r="G9" i="2"/>
  <c r="J9" i="2" s="1"/>
  <c r="G22" i="2"/>
  <c r="J22" i="2" s="1"/>
  <c r="G26" i="2"/>
  <c r="J26" i="2" s="1"/>
  <c r="G30" i="2"/>
  <c r="J30" i="2" s="1"/>
  <c r="G38" i="2"/>
  <c r="J38" i="2" s="1"/>
  <c r="G42" i="2"/>
  <c r="J42" i="2" s="1"/>
  <c r="G46" i="2"/>
  <c r="J46" i="2" s="1"/>
  <c r="G53" i="2"/>
  <c r="J53" i="2" s="1"/>
  <c r="G57" i="2"/>
  <c r="J57" i="2" s="1"/>
  <c r="G61" i="2"/>
  <c r="J61" i="2" s="1"/>
  <c r="G9" i="6"/>
  <c r="F9" i="6" s="1"/>
  <c r="J9" i="6" s="1"/>
  <c r="J10" i="6" s="1"/>
  <c r="G9" i="5"/>
  <c r="F9" i="5" s="1"/>
  <c r="G5" i="2" s="1"/>
  <c r="F5" i="6" s="1"/>
  <c r="G16" i="2"/>
  <c r="J16" i="2" s="1"/>
  <c r="G12" i="2"/>
  <c r="J12" i="2" s="1"/>
  <c r="G8" i="2"/>
  <c r="J8" i="2" s="1"/>
  <c r="G23" i="2"/>
  <c r="J23" i="2" s="1"/>
  <c r="G27" i="2"/>
  <c r="J27" i="2" s="1"/>
  <c r="G31" i="2"/>
  <c r="J31" i="2" s="1"/>
  <c r="G39" i="2"/>
  <c r="J39" i="2" s="1"/>
  <c r="G43" i="2"/>
  <c r="J43" i="2" s="1"/>
  <c r="G47" i="2"/>
  <c r="J47" i="2" s="1"/>
  <c r="G54" i="2"/>
  <c r="J54" i="2" s="1"/>
  <c r="G58" i="2"/>
  <c r="J58" i="2" s="1"/>
  <c r="G62" i="2"/>
  <c r="J62" i="2" s="1"/>
  <c r="E5" i="6"/>
  <c r="N20" i="2"/>
  <c r="I35" i="2"/>
  <c r="N37" i="2"/>
  <c r="I6" i="2"/>
  <c r="N6" i="2"/>
  <c r="I17" i="2"/>
  <c r="N17" i="2"/>
  <c r="I16" i="2"/>
  <c r="N16" i="2"/>
  <c r="I15" i="2"/>
  <c r="N15" i="2"/>
  <c r="I14" i="2"/>
  <c r="E6" i="6"/>
  <c r="I6" i="6" s="1"/>
  <c r="N14" i="2"/>
  <c r="I13" i="2"/>
  <c r="N13" i="2"/>
  <c r="I12" i="2"/>
  <c r="N12" i="2"/>
  <c r="I11" i="2"/>
  <c r="N11" i="2"/>
  <c r="I10" i="2"/>
  <c r="N10" i="2"/>
  <c r="I9" i="2"/>
  <c r="N9" i="2"/>
  <c r="I8" i="2"/>
  <c r="N8" i="2"/>
  <c r="I7" i="2"/>
  <c r="N7" i="2"/>
  <c r="I21" i="2"/>
  <c r="N21" i="2"/>
  <c r="I22" i="2"/>
  <c r="N22" i="2"/>
  <c r="I23" i="2"/>
  <c r="N23" i="2"/>
  <c r="I24" i="2"/>
  <c r="N24" i="2"/>
  <c r="I25" i="2"/>
  <c r="N25" i="2"/>
  <c r="I26" i="2"/>
  <c r="N26" i="2"/>
  <c r="I27" i="2"/>
  <c r="N27" i="2"/>
  <c r="I28" i="2"/>
  <c r="N28" i="2"/>
  <c r="I29" i="2"/>
  <c r="N29" i="2"/>
  <c r="I30" i="2"/>
  <c r="E7" i="6"/>
  <c r="I7" i="6" s="1"/>
  <c r="N30" i="2"/>
  <c r="I31" i="2"/>
  <c r="N31" i="2"/>
  <c r="I32" i="2"/>
  <c r="N32" i="2"/>
  <c r="I36" i="2"/>
  <c r="N36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C42" i="6"/>
  <c r="D42" i="6" s="1"/>
  <c r="N44" i="2"/>
  <c r="I45" i="2"/>
  <c r="N45" i="2"/>
  <c r="I46" i="2"/>
  <c r="N46" i="2"/>
  <c r="I47" i="2"/>
  <c r="N47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E8" i="6"/>
  <c r="I8" i="6" s="1"/>
  <c r="N57" i="2"/>
  <c r="I58" i="2"/>
  <c r="I64" i="2" s="1"/>
  <c r="C41" i="6"/>
  <c r="D41" i="6" s="1"/>
  <c r="D43" i="6" s="1"/>
  <c r="N58" i="2"/>
  <c r="I59" i="2"/>
  <c r="N59" i="2"/>
  <c r="I60" i="2"/>
  <c r="N60" i="2"/>
  <c r="I61" i="2"/>
  <c r="N61" i="2"/>
  <c r="I62" i="2"/>
  <c r="N62" i="2"/>
  <c r="F6" i="6"/>
  <c r="F7" i="6"/>
  <c r="G19" i="5"/>
  <c r="F19" i="5" s="1"/>
  <c r="G20" i="2" s="1"/>
  <c r="J20" i="2" s="1"/>
  <c r="K4" i="4"/>
  <c r="J4" i="4"/>
  <c r="I4" i="4"/>
  <c r="H4" i="4"/>
  <c r="G4" i="4"/>
  <c r="F4" i="4"/>
  <c r="K9" i="6" l="1"/>
  <c r="J5" i="2"/>
  <c r="I50" i="2"/>
  <c r="F8" i="6"/>
  <c r="J8" i="6" s="1"/>
  <c r="I5" i="2"/>
  <c r="G7" i="6"/>
  <c r="K7" i="6" s="1"/>
  <c r="J7" i="6"/>
  <c r="G6" i="6"/>
  <c r="K6" i="6" s="1"/>
  <c r="J6" i="6"/>
  <c r="G5" i="6"/>
  <c r="K5" i="6" s="1"/>
  <c r="J5" i="6"/>
  <c r="E9" i="6"/>
  <c r="I9" i="6" s="1"/>
  <c r="I10" i="6" s="1"/>
  <c r="I5" i="6"/>
  <c r="F7" i="4"/>
  <c r="G7" i="4"/>
  <c r="H7" i="4"/>
  <c r="I7" i="4"/>
  <c r="J7" i="4"/>
  <c r="K7" i="4"/>
  <c r="G8" i="6" l="1"/>
  <c r="K8" i="6" s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M69" i="4" l="1"/>
  <c r="N69" i="4"/>
  <c r="M68" i="4"/>
  <c r="N68" i="4"/>
  <c r="M67" i="4"/>
  <c r="N67" i="4"/>
  <c r="M66" i="4"/>
  <c r="N66" i="4"/>
  <c r="M65" i="4"/>
  <c r="N65" i="4"/>
  <c r="M64" i="4"/>
  <c r="N64" i="4"/>
  <c r="M63" i="4"/>
  <c r="N63" i="4"/>
  <c r="M62" i="4"/>
  <c r="N62" i="4"/>
  <c r="M61" i="4"/>
  <c r="N61" i="4"/>
  <c r="M60" i="4"/>
  <c r="N60" i="4"/>
  <c r="M59" i="4"/>
  <c r="N59" i="4"/>
  <c r="M58" i="4"/>
  <c r="N58" i="4"/>
  <c r="M57" i="4"/>
  <c r="N57" i="4"/>
  <c r="L70" i="4"/>
  <c r="M54" i="4"/>
  <c r="N54" i="4"/>
  <c r="M53" i="4"/>
  <c r="N53" i="4"/>
  <c r="M52" i="4"/>
  <c r="N52" i="4"/>
  <c r="M51" i="4"/>
  <c r="N51" i="4"/>
  <c r="M50" i="4"/>
  <c r="N50" i="4"/>
  <c r="M49" i="4"/>
  <c r="N49" i="4"/>
  <c r="M48" i="4"/>
  <c r="N48" i="4"/>
  <c r="M47" i="4"/>
  <c r="N47" i="4"/>
  <c r="M46" i="4"/>
  <c r="N46" i="4"/>
  <c r="M45" i="4"/>
  <c r="N45" i="4"/>
  <c r="M44" i="4"/>
  <c r="N44" i="4"/>
  <c r="M43" i="4"/>
  <c r="N43" i="4"/>
  <c r="M42" i="4"/>
  <c r="N42" i="4"/>
  <c r="L55" i="4"/>
  <c r="M39" i="4"/>
  <c r="N39" i="4"/>
  <c r="M38" i="4"/>
  <c r="N38" i="4"/>
  <c r="M37" i="4"/>
  <c r="N37" i="4"/>
  <c r="M36" i="4"/>
  <c r="N36" i="4"/>
  <c r="M35" i="4"/>
  <c r="N35" i="4"/>
  <c r="M34" i="4"/>
  <c r="N34" i="4"/>
  <c r="M33" i="4"/>
  <c r="N33" i="4"/>
  <c r="M32" i="4"/>
  <c r="N32" i="4"/>
  <c r="M31" i="4"/>
  <c r="N31" i="4"/>
  <c r="M30" i="4"/>
  <c r="N30" i="4"/>
  <c r="M29" i="4"/>
  <c r="N29" i="4"/>
  <c r="M28" i="4"/>
  <c r="N28" i="4"/>
  <c r="M27" i="4"/>
  <c r="N27" i="4"/>
  <c r="L40" i="4"/>
  <c r="M24" i="4"/>
  <c r="N24" i="4"/>
  <c r="M23" i="4"/>
  <c r="N23" i="4"/>
  <c r="M22" i="4"/>
  <c r="N22" i="4"/>
  <c r="M21" i="4"/>
  <c r="N21" i="4"/>
  <c r="M20" i="4"/>
  <c r="N20" i="4"/>
  <c r="M19" i="4"/>
  <c r="N19" i="4"/>
  <c r="M18" i="4"/>
  <c r="N18" i="4"/>
  <c r="M17" i="4"/>
  <c r="N17" i="4"/>
  <c r="M16" i="4"/>
  <c r="N16" i="4"/>
  <c r="M15" i="4"/>
  <c r="N15" i="4"/>
  <c r="M14" i="4"/>
  <c r="N14" i="4"/>
  <c r="M13" i="4"/>
  <c r="N13" i="4"/>
  <c r="M12" i="4"/>
  <c r="N12" i="4"/>
  <c r="L25" i="4"/>
  <c r="L71" i="4" l="1"/>
</calcChain>
</file>

<file path=xl/comments1.xml><?xml version="1.0" encoding="utf-8"?>
<comments xmlns="http://schemas.openxmlformats.org/spreadsheetml/2006/main">
  <authors>
    <author>msong</author>
  </authors>
  <commentList>
    <comment ref="C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comments2.xml><?xml version="1.0" encoding="utf-8"?>
<comments xmlns="http://schemas.openxmlformats.org/spreadsheetml/2006/main">
  <authors>
    <author>msong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Montana
14. Davidson
15. Pacific
16. LIU Bkn / JMU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South Dakota State
14. Northwestern State
15. Florida Gulf Coast
16. Western Kentucky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New Mexico State
14. Valparaiso
15. Albany
16. NC A&amp;T / Liberty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13. Boise St. / La Salle
14. Harvard
15. Iona
16. Southern University</t>
        </r>
      </text>
    </comment>
  </commentList>
</comments>
</file>

<file path=xl/sharedStrings.xml><?xml version="1.0" encoding="utf-8"?>
<sst xmlns="http://schemas.openxmlformats.org/spreadsheetml/2006/main" count="486" uniqueCount="133">
  <si>
    <t>Name</t>
  </si>
  <si>
    <t>Mean</t>
  </si>
  <si>
    <t>StandardDeviation</t>
  </si>
  <si>
    <t>Liberty</t>
  </si>
  <si>
    <t>Middle Tenn.</t>
  </si>
  <si>
    <t>La Salle</t>
  </si>
  <si>
    <t>James Madison</t>
  </si>
  <si>
    <t>Colorado</t>
  </si>
  <si>
    <t>Bucknell</t>
  </si>
  <si>
    <t>Temple</t>
  </si>
  <si>
    <t>Marquette</t>
  </si>
  <si>
    <t>Pacific</t>
  </si>
  <si>
    <t>California</t>
  </si>
  <si>
    <t>Montana</t>
  </si>
  <si>
    <t>LIU Brooklyn</t>
  </si>
  <si>
    <t>N.C. A&amp;T</t>
  </si>
  <si>
    <t>Mississippi</t>
  </si>
  <si>
    <t>Boise State</t>
  </si>
  <si>
    <t>Iowa State</t>
  </si>
  <si>
    <t>Arizona</t>
  </si>
  <si>
    <t>Wichita State</t>
  </si>
  <si>
    <t>Iona</t>
  </si>
  <si>
    <t>Harvard</t>
  </si>
  <si>
    <t>Memphis</t>
  </si>
  <si>
    <t>Southern Univ.</t>
  </si>
  <si>
    <t>Akron</t>
  </si>
  <si>
    <t>South Dakota State</t>
  </si>
  <si>
    <t>Oklahoma</t>
  </si>
  <si>
    <t>Minnesota</t>
  </si>
  <si>
    <t>Western Kentucky</t>
  </si>
  <si>
    <t>Northwestern State</t>
  </si>
  <si>
    <t>Florida Gulf Coast</t>
  </si>
  <si>
    <t>North Carolina</t>
  </si>
  <si>
    <t>Albany</t>
  </si>
  <si>
    <t>Valparaiso</t>
  </si>
  <si>
    <t>Creighton</t>
  </si>
  <si>
    <t>Colorado State</t>
  </si>
  <si>
    <t>New Mexico St.</t>
  </si>
  <si>
    <t>Oregon</t>
  </si>
  <si>
    <t>NC State</t>
  </si>
  <si>
    <t>Butler</t>
  </si>
  <si>
    <t>Illinois</t>
  </si>
  <si>
    <t>Syracuse</t>
  </si>
  <si>
    <t>Kansas State</t>
  </si>
  <si>
    <t>Ohio State</t>
  </si>
  <si>
    <t>Pittsburgh</t>
  </si>
  <si>
    <t>Belmont</t>
  </si>
  <si>
    <t>Michigan State</t>
  </si>
  <si>
    <t>VCU</t>
  </si>
  <si>
    <t>San Diego State</t>
  </si>
  <si>
    <t>UCLA</t>
  </si>
  <si>
    <t>Villanova</t>
  </si>
  <si>
    <t>Cincinnati</t>
  </si>
  <si>
    <t>Louisville</t>
  </si>
  <si>
    <t>Saint Louis</t>
  </si>
  <si>
    <t>Miami (FL)</t>
  </si>
  <si>
    <t>Indiana</t>
  </si>
  <si>
    <t>Wisconsin</t>
  </si>
  <si>
    <t>Notre Dame</t>
  </si>
  <si>
    <t>Duke</t>
  </si>
  <si>
    <t>Michigan</t>
  </si>
  <si>
    <t>Georgetown</t>
  </si>
  <si>
    <t>Oklahoma State</t>
  </si>
  <si>
    <t>Davidson</t>
  </si>
  <si>
    <t>St. Mary's (Cal.)</t>
  </si>
  <si>
    <t>New Mexico</t>
  </si>
  <si>
    <t>Florida</t>
  </si>
  <si>
    <t>UNLV</t>
  </si>
  <si>
    <t>Missouri</t>
  </si>
  <si>
    <t>Gonzaga</t>
  </si>
  <si>
    <t>Kansas</t>
  </si>
  <si>
    <t>Total Pool Size</t>
  </si>
  <si>
    <t>Points Paid</t>
  </si>
  <si>
    <t>% of Pot Paid</t>
  </si>
  <si>
    <t>% per Team</t>
  </si>
  <si>
    <t>Points per Team</t>
  </si>
  <si>
    <t>Results</t>
  </si>
  <si>
    <t>Return</t>
  </si>
  <si>
    <t>Owner</t>
  </si>
  <si>
    <t>Amount</t>
  </si>
  <si>
    <t>2nd Round</t>
  </si>
  <si>
    <t>Sweet 16</t>
  </si>
  <si>
    <t>Elite 8</t>
  </si>
  <si>
    <t>Final Four</t>
  </si>
  <si>
    <t>Semifinals</t>
  </si>
  <si>
    <t>Champ</t>
  </si>
  <si>
    <t>Points Won</t>
  </si>
  <si>
    <t>%</t>
  </si>
  <si>
    <t>Points</t>
  </si>
  <si>
    <t>EAST</t>
  </si>
  <si>
    <t>Dogs (13-14-15-16)</t>
  </si>
  <si>
    <t>SOUTH</t>
  </si>
  <si>
    <t>MIDWEST</t>
  </si>
  <si>
    <t>Mid Tenn / St. Mary's</t>
  </si>
  <si>
    <t>WEST</t>
  </si>
  <si>
    <t>Ole Miss</t>
  </si>
  <si>
    <t>GHL Name</t>
  </si>
  <si>
    <t>My Name</t>
  </si>
  <si>
    <t>St. Dev</t>
  </si>
  <si>
    <t>Covariances</t>
  </si>
  <si>
    <t>East Dogs</t>
  </si>
  <si>
    <t>Variance</t>
  </si>
  <si>
    <t>South Dogs</t>
  </si>
  <si>
    <t>Midwest Dogs</t>
  </si>
  <si>
    <t>Team</t>
  </si>
  <si>
    <t>Price</t>
  </si>
  <si>
    <t>Anticipated Pot</t>
  </si>
  <si>
    <t>Percentage</t>
  </si>
  <si>
    <t>Paid</t>
  </si>
  <si>
    <t>Implied Pot</t>
  </si>
  <si>
    <t>West Dogs</t>
  </si>
  <si>
    <t>Me</t>
  </si>
  <si>
    <t>WCC</t>
  </si>
  <si>
    <t>Foster</t>
  </si>
  <si>
    <t>Kruger</t>
  </si>
  <si>
    <t>Gerson</t>
  </si>
  <si>
    <t>Song</t>
  </si>
  <si>
    <t>Scott</t>
  </si>
  <si>
    <t>Rajiv</t>
  </si>
  <si>
    <t>Wolf</t>
  </si>
  <si>
    <t>Goldstein</t>
  </si>
  <si>
    <t>Kevin</t>
  </si>
  <si>
    <t>Jerrod</t>
  </si>
  <si>
    <t>Yi</t>
  </si>
  <si>
    <t>Goldston</t>
  </si>
  <si>
    <t>Total</t>
  </si>
  <si>
    <t>Expectation</t>
  </si>
  <si>
    <t>Std Dev</t>
  </si>
  <si>
    <t>Total Pot Size</t>
  </si>
  <si>
    <t>Wisc</t>
  </si>
  <si>
    <t>SLU</t>
  </si>
  <si>
    <t>Amount Paid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</si>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</sst>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164" formatCode="#,##0.0_);\(#,##0.0\)"/>
    <numFmt numFmtId="165" formatCode="0.000%"/>
    <numFmt numFmtId="166" formatCode="&quot;$&quot;#,##0.0_);\(&quot;$&quot;#,##0.0\)"/>
    <numFmt numFmtId="167" formatCode="#,##0_);\(#,##0\);&quot;-&quot;_);@_)"/>
    <numFmt numFmtId="168" formatCode="#,##0.0_);\(#,##0.0\);&quot;-&quot;_);@_)"/>
    <numFmt numFmtId="169" formatCode="0.0%_);[Red]\(0.0%\)"/>
    <numFmt numFmtId="170" formatCode="#,##0.0%_);\(#,##0.0%\)"/>
    <numFmt numFmtId="171" formatCode="0.0%_);\(0.0%\);0.0%_);@_)"/>
    <numFmt numFmtId="172" formatCode="&quot;$&quot;#,##0.00_);[Red]\(&quot;$&quot;#,##0.00\);&quot;$&quot;#,##0.00_);_(@_)"/>
    <numFmt numFmtId="173" formatCode="0.000000000000000000%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800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8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0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42"/>
    <xf numFmtId="165" fontId="18" fillId="0" borderId="0" xfId="42" applyNumberFormat="1"/>
    <xf numFmtId="0" fontId="19" fillId="0" borderId="0" xfId="42" applyFont="1" applyBorder="1"/>
    <xf numFmtId="0" fontId="19" fillId="0" borderId="10" xfId="42" applyFont="1" applyFill="1" applyBorder="1"/>
    <xf numFmtId="0" fontId="18" fillId="0" borderId="11" xfId="42" applyFill="1" applyBorder="1"/>
    <xf numFmtId="37" fontId="20" fillId="33" borderId="12" xfId="42" applyNumberFormat="1" applyFont="1" applyFill="1" applyBorder="1"/>
    <xf numFmtId="44" fontId="18" fillId="0" borderId="0" xfId="43" applyBorder="1"/>
    <xf numFmtId="44" fontId="18" fillId="0" borderId="0" xfId="43" applyFont="1" applyBorder="1"/>
    <xf numFmtId="0" fontId="21" fillId="0" borderId="13" xfId="42" applyFont="1" applyFill="1" applyBorder="1"/>
    <xf numFmtId="9" fontId="18" fillId="0" borderId="0" xfId="44"/>
    <xf numFmtId="0" fontId="21" fillId="0" borderId="16" xfId="42" applyFont="1" applyFill="1" applyBorder="1"/>
    <xf numFmtId="0" fontId="21" fillId="0" borderId="18" xfId="42" applyFont="1" applyFill="1" applyBorder="1"/>
    <xf numFmtId="166" fontId="18" fillId="0" borderId="0" xfId="42" applyNumberFormat="1"/>
    <xf numFmtId="0" fontId="19" fillId="0" borderId="0" xfId="42" applyFont="1"/>
    <xf numFmtId="0" fontId="18" fillId="0" borderId="16" xfId="42" applyBorder="1"/>
    <xf numFmtId="0" fontId="18" fillId="0" borderId="0" xfId="42" applyBorder="1"/>
    <xf numFmtId="0" fontId="18" fillId="0" borderId="17" xfId="42" applyBorder="1"/>
    <xf numFmtId="164" fontId="18" fillId="0" borderId="0" xfId="42" applyNumberFormat="1" applyFill="1"/>
    <xf numFmtId="0" fontId="18" fillId="0" borderId="0" xfId="42" applyFill="1" applyAlignment="1">
      <alignment horizontal="centerContinuous"/>
    </xf>
    <xf numFmtId="0" fontId="18" fillId="0" borderId="0" xfId="42" applyFill="1"/>
    <xf numFmtId="0" fontId="22" fillId="0" borderId="16" xfId="42" applyFont="1" applyFill="1" applyBorder="1" applyAlignment="1">
      <alignment horizontal="left"/>
    </xf>
    <xf numFmtId="167" fontId="22" fillId="0" borderId="16" xfId="43" applyNumberFormat="1" applyFont="1" applyFill="1" applyBorder="1"/>
    <xf numFmtId="167" fontId="24" fillId="0" borderId="0" xfId="42" applyNumberFormat="1" applyFont="1" applyFill="1" applyBorder="1"/>
    <xf numFmtId="167" fontId="24" fillId="0" borderId="17" xfId="42" applyNumberFormat="1" applyFont="1" applyFill="1" applyBorder="1"/>
    <xf numFmtId="169" fontId="18" fillId="0" borderId="0" xfId="44" applyNumberFormat="1" applyFill="1" applyBorder="1"/>
    <xf numFmtId="39" fontId="18" fillId="0" borderId="0" xfId="42" applyNumberFormat="1" applyFill="1"/>
    <xf numFmtId="44" fontId="18" fillId="0" borderId="0" xfId="42" applyNumberFormat="1" applyFill="1"/>
    <xf numFmtId="167" fontId="19" fillId="0" borderId="12" xfId="43" applyNumberFormat="1" applyFont="1" applyFill="1" applyBorder="1"/>
    <xf numFmtId="167" fontId="19" fillId="0" borderId="10" xfId="42" applyNumberFormat="1" applyFont="1" applyFill="1" applyBorder="1"/>
    <xf numFmtId="167" fontId="19" fillId="0" borderId="11" xfId="42" applyNumberFormat="1" applyFont="1" applyFill="1" applyBorder="1"/>
    <xf numFmtId="167" fontId="19" fillId="0" borderId="25" xfId="42" applyNumberFormat="1" applyFont="1" applyFill="1" applyBorder="1"/>
    <xf numFmtId="0" fontId="19" fillId="0" borderId="0" xfId="42" applyFont="1" applyFill="1"/>
    <xf numFmtId="0" fontId="18" fillId="0" borderId="16" xfId="42" applyFill="1" applyBorder="1"/>
    <xf numFmtId="0" fontId="18" fillId="0" borderId="0" xfId="42" applyFill="1" applyBorder="1"/>
    <xf numFmtId="0" fontId="18" fillId="0" borderId="17" xfId="42" applyFill="1" applyBorder="1"/>
    <xf numFmtId="44" fontId="18" fillId="0" borderId="0" xfId="43" applyFill="1"/>
    <xf numFmtId="170" fontId="22" fillId="0" borderId="0" xfId="42" applyNumberFormat="1" applyFont="1" applyFill="1"/>
    <xf numFmtId="171" fontId="18" fillId="0" borderId="0" xfId="42" applyNumberFormat="1" applyFill="1"/>
    <xf numFmtId="0" fontId="18" fillId="0" borderId="0" xfId="42" quotePrefix="1" applyFill="1"/>
    <xf numFmtId="0" fontId="25" fillId="0" borderId="0" xfId="42" applyFont="1" applyFill="1"/>
    <xf numFmtId="0" fontId="24" fillId="0" borderId="0" xfId="42" applyFont="1" applyFill="1" applyBorder="1"/>
    <xf numFmtId="0" fontId="24" fillId="0" borderId="17" xfId="42" applyFont="1" applyFill="1" applyBorder="1"/>
    <xf numFmtId="172" fontId="18" fillId="0" borderId="0" xfId="42" applyNumberFormat="1" applyFill="1"/>
    <xf numFmtId="0" fontId="18" fillId="0" borderId="0" xfId="42" applyAlignment="1">
      <alignment horizontal="centerContinuous"/>
    </xf>
    <xf numFmtId="0" fontId="22" fillId="0" borderId="16" xfId="42" applyFont="1" applyBorder="1" applyAlignment="1">
      <alignment horizontal="left"/>
    </xf>
    <xf numFmtId="172" fontId="18" fillId="0" borderId="0" xfId="42" applyNumberFormat="1"/>
    <xf numFmtId="167" fontId="19" fillId="0" borderId="26" xfId="43" applyNumberFormat="1" applyFont="1" applyFill="1" applyBorder="1"/>
    <xf numFmtId="167" fontId="19" fillId="0" borderId="0" xfId="43" applyNumberFormat="1" applyFont="1" applyFill="1" applyBorder="1"/>
    <xf numFmtId="0" fontId="23" fillId="34" borderId="21" xfId="42" applyFont="1" applyFill="1" applyBorder="1" applyAlignment="1">
      <alignment horizontal="centerContinuous" vertical="center"/>
    </xf>
    <xf numFmtId="0" fontId="23" fillId="34" borderId="22" xfId="42" applyFont="1" applyFill="1" applyBorder="1" applyAlignment="1">
      <alignment horizontal="centerContinuous" vertical="center"/>
    </xf>
    <xf numFmtId="0" fontId="23" fillId="34" borderId="23" xfId="42" applyFont="1" applyFill="1" applyBorder="1" applyAlignment="1">
      <alignment horizontal="centerContinuous" vertical="center"/>
    </xf>
    <xf numFmtId="0" fontId="29" fillId="35" borderId="24" xfId="42" applyFont="1" applyFill="1" applyBorder="1" applyAlignment="1">
      <alignment horizontal="center" vertical="center"/>
    </xf>
    <xf numFmtId="164" fontId="18" fillId="36" borderId="14" xfId="42" applyNumberFormat="1" applyFill="1" applyBorder="1"/>
    <xf numFmtId="164" fontId="18" fillId="36" borderId="15" xfId="42" applyNumberFormat="1" applyFill="1" applyBorder="1"/>
    <xf numFmtId="9" fontId="18" fillId="36" borderId="0" xfId="44" applyNumberFormat="1" applyFill="1" applyBorder="1"/>
    <xf numFmtId="9" fontId="18" fillId="36" borderId="17" xfId="44" applyNumberFormat="1" applyFill="1" applyBorder="1"/>
    <xf numFmtId="165" fontId="22" fillId="36" borderId="0" xfId="44" applyNumberFormat="1" applyFont="1" applyFill="1" applyBorder="1"/>
    <xf numFmtId="165" fontId="22" fillId="36" borderId="17" xfId="44" applyNumberFormat="1" applyFont="1" applyFill="1" applyBorder="1"/>
    <xf numFmtId="164" fontId="18" fillId="36" borderId="19" xfId="44" applyNumberFormat="1" applyFill="1" applyBorder="1"/>
    <xf numFmtId="164" fontId="18" fillId="36" borderId="20" xfId="44" applyNumberFormat="1" applyFill="1" applyBorder="1"/>
    <xf numFmtId="168" fontId="18" fillId="36" borderId="13" xfId="43" applyNumberFormat="1" applyFill="1" applyBorder="1"/>
    <xf numFmtId="168" fontId="18" fillId="36" borderId="16" xfId="43" applyNumberFormat="1" applyFill="1" applyBorder="1"/>
    <xf numFmtId="168" fontId="19" fillId="37" borderId="12" xfId="43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Continuous"/>
    </xf>
    <xf numFmtId="0" fontId="17" fillId="35" borderId="0" xfId="0" applyFont="1" applyFill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173" fontId="0" fillId="0" borderId="0" xfId="0" applyNumberFormat="1"/>
    <xf numFmtId="0" fontId="16" fillId="0" borderId="10" xfId="0" applyFont="1" applyBorder="1"/>
    <xf numFmtId="170" fontId="16" fillId="0" borderId="11" xfId="0" applyNumberFormat="1" applyFont="1" applyBorder="1"/>
    <xf numFmtId="170" fontId="16" fillId="0" borderId="25" xfId="0" applyNumberFormat="1" applyFont="1" applyBorder="1"/>
    <xf numFmtId="0" fontId="16" fillId="0" borderId="0" xfId="0" applyFont="1" applyBorder="1"/>
    <xf numFmtId="170" fontId="16" fillId="0" borderId="0" xfId="0" applyNumberFormat="1" applyFont="1" applyBorder="1"/>
    <xf numFmtId="164" fontId="30" fillId="0" borderId="0" xfId="0" applyNumberFormat="1" applyFont="1"/>
    <xf numFmtId="0" fontId="13" fillId="35" borderId="0" xfId="0" applyFont="1" applyFill="1" applyAlignment="1">
      <alignment horizontal="centerContinuous"/>
    </xf>
    <xf numFmtId="0" fontId="16" fillId="35" borderId="0" xfId="0" applyFont="1" applyFill="1" applyAlignment="1">
      <alignment horizontal="centerContinuous"/>
    </xf>
    <xf numFmtId="0" fontId="16" fillId="34" borderId="0" xfId="0" applyFont="1" applyFill="1" applyAlignment="1">
      <alignment horizontal="centerContinuous"/>
    </xf>
    <xf numFmtId="164" fontId="31" fillId="0" borderId="0" xfId="0" applyNumberFormat="1" applyFont="1"/>
    <xf numFmtId="166" fontId="32" fillId="0" borderId="0" xfId="0" applyNumberFormat="1" applyFont="1"/>
    <xf numFmtId="0" fontId="33" fillId="0" borderId="0" xfId="0" applyFont="1"/>
    <xf numFmtId="0" fontId="28" fillId="34" borderId="27" xfId="0" applyFont="1" applyFill="1" applyBorder="1" applyAlignment="1">
      <alignment horizontal="centerContinuous"/>
    </xf>
    <xf numFmtId="166" fontId="33" fillId="0" borderId="0" xfId="0" applyNumberFormat="1" applyFont="1"/>
    <xf numFmtId="170" fontId="33" fillId="0" borderId="0" xfId="0" applyNumberFormat="1" applyFont="1"/>
    <xf numFmtId="164" fontId="33" fillId="0" borderId="0" xfId="0" applyNumberFormat="1" applyFont="1"/>
    <xf numFmtId="0" fontId="33" fillId="0" borderId="0" xfId="0" applyFont="1" applyFill="1" applyBorder="1"/>
    <xf numFmtId="0" fontId="28" fillId="36" borderId="29" xfId="0" applyFont="1" applyFill="1" applyBorder="1"/>
    <xf numFmtId="166" fontId="28" fillId="36" borderId="14" xfId="0" applyNumberFormat="1" applyFont="1" applyFill="1" applyBorder="1"/>
    <xf numFmtId="0" fontId="33" fillId="36" borderId="14" xfId="0" applyFont="1" applyFill="1" applyBorder="1"/>
    <xf numFmtId="170" fontId="28" fillId="36" borderId="14" xfId="0" applyNumberFormat="1" applyFont="1" applyFill="1" applyBorder="1"/>
    <xf numFmtId="166" fontId="28" fillId="36" borderId="15" xfId="0" applyNumberFormat="1" applyFont="1" applyFill="1" applyBorder="1"/>
    <xf numFmtId="0" fontId="34" fillId="36" borderId="28" xfId="0" applyFont="1" applyFill="1" applyBorder="1"/>
    <xf numFmtId="0" fontId="34" fillId="36" borderId="19" xfId="0" applyFont="1" applyFill="1" applyBorder="1"/>
    <xf numFmtId="170" fontId="34" fillId="36" borderId="19" xfId="0" applyNumberFormat="1" applyFont="1" applyFill="1" applyBorder="1"/>
    <xf numFmtId="0" fontId="34" fillId="36" borderId="20" xfId="0" applyFont="1" applyFill="1" applyBorder="1"/>
    <xf numFmtId="167" fontId="22" fillId="0" borderId="0" xfId="43" applyNumberFormat="1" applyFont="1" applyFill="1" applyBorder="1"/>
    <xf numFmtId="0" fontId="33" fillId="0" borderId="0" xfId="0" applyFont="1" applyBorder="1"/>
    <xf numFmtId="37" fontId="35" fillId="0" borderId="0" xfId="0" applyNumberFormat="1" applyFont="1"/>
    <xf numFmtId="167" fontId="33" fillId="0" borderId="14" xfId="0" applyNumberFormat="1" applyFont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HL Mod">
      <a:dk1>
        <a:sysClr val="windowText" lastClr="000000"/>
      </a:dk1>
      <a:lt1>
        <a:srgbClr val="FFFFFF"/>
      </a:lt1>
      <a:dk2>
        <a:srgbClr val="035C51"/>
      </a:dk2>
      <a:lt2>
        <a:srgbClr val="B6DACB"/>
      </a:lt2>
      <a:accent1>
        <a:srgbClr val="99CCFF"/>
      </a:accent1>
      <a:accent2>
        <a:srgbClr val="FF7D80"/>
      </a:accent2>
      <a:accent3>
        <a:srgbClr val="CDCCFF"/>
      </a:accent3>
      <a:accent4>
        <a:srgbClr val="CDFFFF"/>
      </a:accent4>
      <a:accent5>
        <a:srgbClr val="FFFFCD"/>
      </a:accent5>
      <a:accent6>
        <a:srgbClr val="FFCC99"/>
      </a:accent6>
      <a:hlink>
        <a:srgbClr val="0066CC"/>
      </a:hlink>
      <a:folHlink>
        <a:srgbClr val="808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1"/>
  <sheetViews>
    <sheetView workbookViewId="0">
      <selection activeCell="C16" sqref="C16"/>
    </sheetView>
  </sheetViews>
  <sheetFormatPr defaultRowHeight="12.75" x14ac:dyDescent="0.2"/>
  <cols>
    <col min="1" max="1" width="9.140625" style="83"/>
    <col min="2" max="2" width="21" style="83" customWidth="1"/>
    <col min="3" max="3" width="11.7109375" style="83" bestFit="1" customWidth="1"/>
    <col min="4" max="4" width="13.7109375" style="83" customWidth="1"/>
    <col min="5" max="5" width="10.85546875" style="83" customWidth="1"/>
    <col min="6" max="6" width="12.42578125" style="83" bestFit="1" customWidth="1"/>
    <col min="7" max="16384" width="9.140625" style="83"/>
  </cols>
  <sheetData>
    <row r="3" spans="2:9" x14ac:dyDescent="0.2">
      <c r="B3" s="99" t="s">
        <v>104</v>
      </c>
      <c r="C3" s="99" t="s">
        <v>131</v>
      </c>
      <c r="D3" s="83" t="s">
        <v>126</v>
      </c>
      <c r="E3" s="83" t="s">
        <v>132</v>
      </c>
      <c r="F3" s="83" t="s">
        <v>101</v>
      </c>
      <c r="H3" s="83" t="s">
        <v>126</v>
      </c>
      <c r="I3" s="83" t="s">
        <v>132</v>
      </c>
    </row>
    <row r="4" spans="2:9" x14ac:dyDescent="0.2">
      <c r="B4" s="88" t="s">
        <v>12</v>
      </c>
      <c r="C4" s="98">
        <v>25</v>
      </c>
      <c r="D4" s="86">
        <f>VLOOKUP($B4,testOutputs!$A$1:$BS$69,2,)</f>
        <v>5.0821029999999897E-3</v>
      </c>
      <c r="E4" s="86">
        <f>VLOOKUP($B4,testOutputs!$A$1:$BS$69,3,)</f>
        <v>9.3167408010153604E-3</v>
      </c>
      <c r="F4" s="86">
        <f>+E4^2</f>
        <v>8.6801659153304338E-5</v>
      </c>
    </row>
    <row r="5" spans="2:9" x14ac:dyDescent="0.2">
      <c r="B5" s="88" t="s">
        <v>8</v>
      </c>
      <c r="C5" s="98">
        <v>20</v>
      </c>
      <c r="D5" s="86">
        <f>VLOOKUP($B5,testOutputs!$A$1:$BS$69,2,)</f>
        <v>0</v>
      </c>
      <c r="E5" s="86">
        <f>VLOOKUP($B5,testOutputs!$A$1:$BS$69,3,)</f>
        <v>0</v>
      </c>
      <c r="F5" s="86">
        <f t="shared" ref="F5:F15" si="0">+E5^2</f>
        <v>0</v>
      </c>
    </row>
    <row r="6" spans="2:9" x14ac:dyDescent="0.2">
      <c r="B6" s="88" t="s">
        <v>56</v>
      </c>
      <c r="C6" s="98">
        <v>300</v>
      </c>
      <c r="D6" s="86">
        <f>VLOOKUP($B6,testOutputs!$A$1:$BS$69,2,)</f>
        <v>8.09434450000001E-2</v>
      </c>
      <c r="E6" s="86">
        <f>VLOOKUP($B6,testOutputs!$A$1:$BS$69,3,)</f>
        <v>8.3117088401972003E-2</v>
      </c>
      <c r="F6" s="86">
        <f t="shared" si="0"/>
        <v>6.9084503844212292E-3</v>
      </c>
    </row>
    <row r="7" spans="2:9" x14ac:dyDescent="0.2">
      <c r="B7" s="88" t="s">
        <v>28</v>
      </c>
      <c r="C7" s="98">
        <v>50</v>
      </c>
      <c r="D7" s="86">
        <f>VLOOKUP($B7,testOutputs!$A$1:$BS$69,2,)</f>
        <v>9.89023399999997E-3</v>
      </c>
      <c r="E7" s="86">
        <f>VLOOKUP($B7,testOutputs!$A$1:$BS$69,3,)</f>
        <v>1.65896663030945E-2</v>
      </c>
      <c r="F7" s="86">
        <f t="shared" si="0"/>
        <v>2.7521702804802914E-4</v>
      </c>
    </row>
    <row r="8" spans="2:9" x14ac:dyDescent="0.2">
      <c r="B8" s="88" t="s">
        <v>49</v>
      </c>
      <c r="C8" s="98">
        <v>70</v>
      </c>
      <c r="D8" s="86">
        <f>VLOOKUP($B8,testOutputs!$A$1:$BS$69,2,)</f>
        <v>1.0229831999999999E-2</v>
      </c>
      <c r="E8" s="86">
        <f>VLOOKUP($B8,testOutputs!$A$1:$BS$69,3,)</f>
        <v>1.47949750942866E-2</v>
      </c>
      <c r="F8" s="86">
        <f t="shared" si="0"/>
        <v>2.1889128804056078E-4</v>
      </c>
    </row>
    <row r="9" spans="2:9" x14ac:dyDescent="0.2">
      <c r="B9" s="88" t="s">
        <v>36</v>
      </c>
      <c r="C9" s="98">
        <v>45</v>
      </c>
      <c r="D9" s="86">
        <f>VLOOKUP($B9,testOutputs!$A$1:$BS$69,2,)</f>
        <v>5.6591550000000199E-3</v>
      </c>
      <c r="E9" s="86">
        <f>VLOOKUP($B9,testOutputs!$A$1:$BS$69,3,)</f>
        <v>1.19982674031729E-2</v>
      </c>
      <c r="F9" s="86">
        <f t="shared" si="0"/>
        <v>1.4395842067804136E-4</v>
      </c>
    </row>
    <row r="10" spans="2:9" x14ac:dyDescent="0.2">
      <c r="B10" s="88" t="s">
        <v>59</v>
      </c>
      <c r="C10" s="98">
        <v>235</v>
      </c>
      <c r="D10" s="86">
        <f>VLOOKUP($B10,testOutputs!$A$1:$BS$69,2,)</f>
        <v>4.1541713999999799E-2</v>
      </c>
      <c r="E10" s="86">
        <f>VLOOKUP($B10,testOutputs!$A$1:$BS$69,3,)</f>
        <v>5.3899943280590799E-2</v>
      </c>
      <c r="F10" s="86">
        <f t="shared" si="0"/>
        <v>2.9052038856509053E-3</v>
      </c>
    </row>
    <row r="11" spans="2:9" x14ac:dyDescent="0.2">
      <c r="B11" s="88" t="s">
        <v>20</v>
      </c>
      <c r="C11" s="98">
        <v>50</v>
      </c>
      <c r="D11" s="86">
        <f>VLOOKUP($B11,testOutputs!$A$1:$BS$69,2,)</f>
        <v>1.4863550999999999E-2</v>
      </c>
      <c r="E11" s="86">
        <f>VLOOKUP($B11,testOutputs!$A$1:$BS$69,3,)</f>
        <v>1.41952502377842E-2</v>
      </c>
      <c r="F11" s="86">
        <f t="shared" si="0"/>
        <v>2.0150512931331238E-4</v>
      </c>
    </row>
    <row r="12" spans="2:9" x14ac:dyDescent="0.2">
      <c r="B12" s="88" t="s">
        <v>45</v>
      </c>
      <c r="C12" s="98">
        <v>100</v>
      </c>
      <c r="D12" s="86">
        <f>VLOOKUP($B12,testOutputs!$A$1:$BS$69,2,)</f>
        <v>0</v>
      </c>
      <c r="E12" s="86">
        <f>VLOOKUP($B12,testOutputs!$A$1:$BS$69,3,)</f>
        <v>0</v>
      </c>
      <c r="F12" s="86">
        <f t="shared" si="0"/>
        <v>0</v>
      </c>
    </row>
    <row r="13" spans="2:9" x14ac:dyDescent="0.2">
      <c r="B13" s="88" t="s">
        <v>58</v>
      </c>
      <c r="C13" s="98">
        <v>70</v>
      </c>
      <c r="D13" s="86">
        <f>VLOOKUP($B13,testOutputs!$A$1:$BS$69,2,)</f>
        <v>1.12478269999999E-2</v>
      </c>
      <c r="E13" s="86">
        <f>VLOOKUP($B13,testOutputs!$A$1:$BS$69,3,)</f>
        <v>2.0744193728497499E-2</v>
      </c>
      <c r="F13" s="86">
        <f t="shared" si="0"/>
        <v>4.3032157344543497E-4</v>
      </c>
    </row>
    <row r="14" spans="2:9" x14ac:dyDescent="0.2">
      <c r="B14" s="88" t="s">
        <v>57</v>
      </c>
      <c r="C14" s="98">
        <v>145</v>
      </c>
      <c r="D14" s="86">
        <f>VLOOKUP($B14,testOutputs!$A$1:$BS$69,2,)</f>
        <v>2.7450860000000001E-2</v>
      </c>
      <c r="E14" s="86">
        <f>VLOOKUP($B14,testOutputs!$A$1:$BS$69,3,)</f>
        <v>4.3961077724458203E-2</v>
      </c>
      <c r="F14" s="86">
        <f t="shared" si="0"/>
        <v>1.9325763546958552E-3</v>
      </c>
    </row>
    <row r="15" spans="2:9" x14ac:dyDescent="0.2">
      <c r="B15" s="88" t="s">
        <v>44</v>
      </c>
      <c r="C15" s="98">
        <v>310</v>
      </c>
      <c r="D15" s="86">
        <f>VLOOKUP($B15,testOutputs!$A$1:$BS$69,2,)</f>
        <v>5.0009725999999997E-2</v>
      </c>
      <c r="E15" s="86">
        <f>VLOOKUP($B15,testOutputs!$A$1:$BS$69,3,)</f>
        <v>6.1888985651241901E-2</v>
      </c>
      <c r="F15" s="86">
        <f t="shared" si="0"/>
        <v>3.8302465449396258E-3</v>
      </c>
    </row>
    <row r="16" spans="2:9" x14ac:dyDescent="0.2">
      <c r="C16" s="101">
        <f>SUM(C4:C15)</f>
        <v>1420</v>
      </c>
      <c r="F16" s="86">
        <f>+SUM(C30:N41)</f>
        <v>1.4699837533252441E-2</v>
      </c>
    </row>
    <row r="22" spans="2:14" x14ac:dyDescent="0.2">
      <c r="B22" s="83" t="s">
        <v>128</v>
      </c>
      <c r="C22" s="100">
        <f>+'2013'!I2</f>
        <v>5305</v>
      </c>
    </row>
    <row r="29" spans="2:14" x14ac:dyDescent="0.2">
      <c r="C29" s="83" t="s">
        <v>12</v>
      </c>
      <c r="D29" s="83" t="s">
        <v>8</v>
      </c>
      <c r="E29" s="83" t="s">
        <v>56</v>
      </c>
      <c r="F29" s="83" t="s">
        <v>28</v>
      </c>
      <c r="G29" s="83" t="s">
        <v>49</v>
      </c>
      <c r="H29" s="83" t="s">
        <v>36</v>
      </c>
      <c r="I29" s="83" t="s">
        <v>59</v>
      </c>
      <c r="J29" s="83" t="s">
        <v>20</v>
      </c>
      <c r="K29" s="83" t="s">
        <v>45</v>
      </c>
      <c r="L29" s="83" t="s">
        <v>58</v>
      </c>
      <c r="M29" s="83" t="s">
        <v>57</v>
      </c>
      <c r="N29" s="83" t="s">
        <v>44</v>
      </c>
    </row>
    <row r="30" spans="2:14" ht="15" x14ac:dyDescent="0.25">
      <c r="B30" s="88" t="s">
        <v>12</v>
      </c>
      <c r="C30" s="66">
        <f>INDEX(testOutputs!$A$1:$BS$69,MATCH($B30,testOutputs!$A$1:$A$69,0),MATCH(C$29,testOutputs!$A$1:$BS$1,0))</f>
        <v>8.6801659153304406E-5</v>
      </c>
      <c r="D30" s="66">
        <f>INDEX(testOutputs!$A$1:$BS$69,MATCH($B30,testOutputs!$A$1:$A$69,0),MATCH(D$29,testOutputs!$A$1:$BS$1,0))</f>
        <v>0</v>
      </c>
      <c r="E30" s="66">
        <f>INDEX(testOutputs!$A$1:$BS$69,MATCH($B30,testOutputs!$A$1:$A$69,0),MATCH(E$29,testOutputs!$A$1:$BS$1,0))</f>
        <v>-2.60694917140159E-5</v>
      </c>
      <c r="F30" s="66">
        <f>INDEX(testOutputs!$A$1:$BS$69,MATCH($B30,testOutputs!$A$1:$A$69,0),MATCH(F$29,testOutputs!$A$1:$BS$1,0))</f>
        <v>1.9279486738124899E-7</v>
      </c>
      <c r="G30" s="66">
        <f>INDEX(testOutputs!$A$1:$BS$69,MATCH($B30,testOutputs!$A$1:$A$69,0),MATCH(G$29,testOutputs!$A$1:$BS$1,0))</f>
        <v>6.0661117441930495E-7</v>
      </c>
      <c r="H30" s="66">
        <f>INDEX(testOutputs!$A$1:$BS$69,MATCH($B30,testOutputs!$A$1:$A$69,0),MATCH(H$29,testOutputs!$A$1:$BS$1,0))</f>
        <v>-9.2179770941115301E-8</v>
      </c>
      <c r="I30" s="66">
        <f>INDEX(testOutputs!$A$1:$BS$69,MATCH($B30,testOutputs!$A$1:$A$69,0),MATCH(I$29,testOutputs!$A$1:$BS$1,0))</f>
        <v>1.0140818336519799E-6</v>
      </c>
      <c r="J30" s="66">
        <f>INDEX(testOutputs!$A$1:$BS$69,MATCH($B30,testOutputs!$A$1:$A$69,0),MATCH(J$29,testOutputs!$A$1:$BS$1,0))</f>
        <v>-2.2717504027972099E-6</v>
      </c>
      <c r="K30" s="66">
        <f>INDEX(testOutputs!$A$1:$BS$69,MATCH($B30,testOutputs!$A$1:$A$69,0),MATCH(K$29,testOutputs!$A$1:$BS$1,0))</f>
        <v>0</v>
      </c>
      <c r="L30" s="66">
        <f>INDEX(testOutputs!$A$1:$BS$69,MATCH($B30,testOutputs!$A$1:$A$69,0),MATCH(L$29,testOutputs!$A$1:$BS$1,0))</f>
        <v>-3.29646392657638E-6</v>
      </c>
      <c r="M30" s="66">
        <f>INDEX(testOutputs!$A$1:$BS$69,MATCH($B30,testOutputs!$A$1:$A$69,0),MATCH(M$29,testOutputs!$A$1:$BS$1,0))</f>
        <v>5.5441642378487803E-6</v>
      </c>
      <c r="N30" s="66">
        <f>INDEX(testOutputs!$A$1:$BS$69,MATCH($B30,testOutputs!$A$1:$A$69,0),MATCH(N$29,testOutputs!$A$1:$BS$1,0))</f>
        <v>-1.5795335671259701E-6</v>
      </c>
    </row>
    <row r="31" spans="2:14" ht="15" x14ac:dyDescent="0.25">
      <c r="B31" s="88" t="s">
        <v>8</v>
      </c>
      <c r="C31" s="66">
        <f>INDEX(testOutputs!$A$1:$BS$69,MATCH($B31,testOutputs!$A$1:$A$69,0),MATCH(C$29,testOutputs!$A$1:$BS$1,0))</f>
        <v>0</v>
      </c>
      <c r="D31" s="66">
        <f>INDEX(testOutputs!$A$1:$BS$69,MATCH($B31,testOutputs!$A$1:$A$69,0),MATCH(D$29,testOutputs!$A$1:$BS$1,0))</f>
        <v>0</v>
      </c>
      <c r="E31" s="66">
        <f>INDEX(testOutputs!$A$1:$BS$69,MATCH($B31,testOutputs!$A$1:$A$69,0),MATCH(E$29,testOutputs!$A$1:$BS$1,0))</f>
        <v>0</v>
      </c>
      <c r="F31" s="66">
        <f>INDEX(testOutputs!$A$1:$BS$69,MATCH($B31,testOutputs!$A$1:$A$69,0),MATCH(F$29,testOutputs!$A$1:$BS$1,0))</f>
        <v>0</v>
      </c>
      <c r="G31" s="66">
        <f>INDEX(testOutputs!$A$1:$BS$69,MATCH($B31,testOutputs!$A$1:$A$69,0),MATCH(G$29,testOutputs!$A$1:$BS$1,0))</f>
        <v>0</v>
      </c>
      <c r="H31" s="66">
        <f>INDEX(testOutputs!$A$1:$BS$69,MATCH($B31,testOutputs!$A$1:$A$69,0),MATCH(H$29,testOutputs!$A$1:$BS$1,0))</f>
        <v>0</v>
      </c>
      <c r="I31" s="66">
        <f>INDEX(testOutputs!$A$1:$BS$69,MATCH($B31,testOutputs!$A$1:$A$69,0),MATCH(I$29,testOutputs!$A$1:$BS$1,0))</f>
        <v>0</v>
      </c>
      <c r="J31" s="66">
        <f>INDEX(testOutputs!$A$1:$BS$69,MATCH($B31,testOutputs!$A$1:$A$69,0),MATCH(J$29,testOutputs!$A$1:$BS$1,0))</f>
        <v>0</v>
      </c>
      <c r="K31" s="66">
        <f>INDEX(testOutputs!$A$1:$BS$69,MATCH($B31,testOutputs!$A$1:$A$69,0),MATCH(K$29,testOutputs!$A$1:$BS$1,0))</f>
        <v>0</v>
      </c>
      <c r="L31" s="66">
        <f>INDEX(testOutputs!$A$1:$BS$69,MATCH($B31,testOutputs!$A$1:$A$69,0),MATCH(L$29,testOutputs!$A$1:$BS$1,0))</f>
        <v>0</v>
      </c>
      <c r="M31" s="66">
        <f>INDEX(testOutputs!$A$1:$BS$69,MATCH($B31,testOutputs!$A$1:$A$69,0),MATCH(M$29,testOutputs!$A$1:$BS$1,0))</f>
        <v>0</v>
      </c>
      <c r="N31" s="66">
        <f>INDEX(testOutputs!$A$1:$BS$69,MATCH($B31,testOutputs!$A$1:$A$69,0),MATCH(N$29,testOutputs!$A$1:$BS$1,0))</f>
        <v>0</v>
      </c>
    </row>
    <row r="32" spans="2:14" ht="15" x14ac:dyDescent="0.25">
      <c r="B32" s="88" t="s">
        <v>56</v>
      </c>
      <c r="C32" s="66">
        <f>INDEX(testOutputs!$A$1:$BS$69,MATCH($B32,testOutputs!$A$1:$A$69,0),MATCH(C$29,testOutputs!$A$1:$BS$1,0))</f>
        <v>-2.60694917140159E-5</v>
      </c>
      <c r="D32" s="66">
        <f>INDEX(testOutputs!$A$1:$BS$69,MATCH($B32,testOutputs!$A$1:$A$69,0),MATCH(D$29,testOutputs!$A$1:$BS$1,0))</f>
        <v>0</v>
      </c>
      <c r="E32" s="66">
        <f>INDEX(testOutputs!$A$1:$BS$69,MATCH($B32,testOutputs!$A$1:$A$69,0),MATCH(E$29,testOutputs!$A$1:$BS$1,0))</f>
        <v>6.9084503844212301E-3</v>
      </c>
      <c r="F32" s="66">
        <f>INDEX(testOutputs!$A$1:$BS$69,MATCH($B32,testOutputs!$A$1:$A$69,0),MATCH(F$29,testOutputs!$A$1:$BS$1,0))</f>
        <v>-1.81557051321163E-6</v>
      </c>
      <c r="G32" s="66">
        <f>INDEX(testOutputs!$A$1:$BS$69,MATCH($B32,testOutputs!$A$1:$A$69,0),MATCH(G$29,testOutputs!$A$1:$BS$1,0))</f>
        <v>-3.05475925718624E-6</v>
      </c>
      <c r="H32" s="66">
        <f>INDEX(testOutputs!$A$1:$BS$69,MATCH($B32,testOutputs!$A$1:$A$69,0),MATCH(H$29,testOutputs!$A$1:$BS$1,0))</f>
        <v>8.5915541664517693E-6</v>
      </c>
      <c r="I32" s="66">
        <f>INDEX(testOutputs!$A$1:$BS$69,MATCH($B32,testOutputs!$A$1:$A$69,0),MATCH(I$29,testOutputs!$A$1:$BS$1,0))</f>
        <v>-8.0083910715878198E-5</v>
      </c>
      <c r="J32" s="66">
        <f>INDEX(testOutputs!$A$1:$BS$69,MATCH($B32,testOutputs!$A$1:$A$69,0),MATCH(J$29,testOutputs!$A$1:$BS$1,0))</f>
        <v>3.9945738441809299E-6</v>
      </c>
      <c r="K32" s="66">
        <f>INDEX(testOutputs!$A$1:$BS$69,MATCH($B32,testOutputs!$A$1:$A$69,0),MATCH(K$29,testOutputs!$A$1:$BS$1,0))</f>
        <v>0</v>
      </c>
      <c r="L32" s="66">
        <f>INDEX(testOutputs!$A$1:$BS$69,MATCH($B32,testOutputs!$A$1:$A$69,0),MATCH(L$29,testOutputs!$A$1:$BS$1,0))</f>
        <v>-1.3590475351574301E-5</v>
      </c>
      <c r="M32" s="66">
        <f>INDEX(testOutputs!$A$1:$BS$69,MATCH($B32,testOutputs!$A$1:$A$69,0),MATCH(M$29,testOutputs!$A$1:$BS$1,0))</f>
        <v>-4.7669575090207803E-5</v>
      </c>
      <c r="N32" s="66">
        <f>INDEX(testOutputs!$A$1:$BS$69,MATCH($B32,testOutputs!$A$1:$A$69,0),MATCH(N$29,testOutputs!$A$1:$BS$1,0))</f>
        <v>-1.35405874773741E-4</v>
      </c>
    </row>
    <row r="33" spans="2:14" ht="15" x14ac:dyDescent="0.25">
      <c r="B33" s="88" t="s">
        <v>28</v>
      </c>
      <c r="C33" s="66">
        <f>INDEX(testOutputs!$A$1:$BS$69,MATCH($B33,testOutputs!$A$1:$A$69,0),MATCH(C$29,testOutputs!$A$1:$BS$1,0))</f>
        <v>1.9279486738124899E-7</v>
      </c>
      <c r="D33" s="66">
        <f>INDEX(testOutputs!$A$1:$BS$69,MATCH($B33,testOutputs!$A$1:$A$69,0),MATCH(D$29,testOutputs!$A$1:$BS$1,0))</f>
        <v>0</v>
      </c>
      <c r="E33" s="66">
        <f>INDEX(testOutputs!$A$1:$BS$69,MATCH($B33,testOutputs!$A$1:$A$69,0),MATCH(E$29,testOutputs!$A$1:$BS$1,0))</f>
        <v>-1.81557051321163E-6</v>
      </c>
      <c r="F33" s="66">
        <f>INDEX(testOutputs!$A$1:$BS$69,MATCH($B33,testOutputs!$A$1:$A$69,0),MATCH(F$29,testOutputs!$A$1:$BS$1,0))</f>
        <v>2.7521702804803098E-4</v>
      </c>
      <c r="G33" s="66">
        <f>INDEX(testOutputs!$A$1:$BS$69,MATCH($B33,testOutputs!$A$1:$A$69,0),MATCH(G$29,testOutputs!$A$1:$BS$1,0))</f>
        <v>-1.52343579428041E-6</v>
      </c>
      <c r="H33" s="66">
        <f>INDEX(testOutputs!$A$1:$BS$69,MATCH($B33,testOutputs!$A$1:$A$69,0),MATCH(H$29,testOutputs!$A$1:$BS$1,0))</f>
        <v>-1.8187241951516799E-7</v>
      </c>
      <c r="I33" s="66">
        <f>INDEX(testOutputs!$A$1:$BS$69,MATCH($B33,testOutputs!$A$1:$A$69,0),MATCH(I$29,testOutputs!$A$1:$BS$1,0))</f>
        <v>5.2799952684208403E-6</v>
      </c>
      <c r="J33" s="66">
        <f>INDEX(testOutputs!$A$1:$BS$69,MATCH($B33,testOutputs!$A$1:$A$69,0),MATCH(J$29,testOutputs!$A$1:$BS$1,0))</f>
        <v>4.2929966901344202E-7</v>
      </c>
      <c r="K33" s="66">
        <f>INDEX(testOutputs!$A$1:$BS$69,MATCH($B33,testOutputs!$A$1:$A$69,0),MATCH(K$29,testOutputs!$A$1:$BS$1,0))</f>
        <v>0</v>
      </c>
      <c r="L33" s="66">
        <f>INDEX(testOutputs!$A$1:$BS$69,MATCH($B33,testOutputs!$A$1:$A$69,0),MATCH(L$29,testOutputs!$A$1:$BS$1,0))</f>
        <v>-2.3450242139541098E-6</v>
      </c>
      <c r="M33" s="66">
        <f>INDEX(testOutputs!$A$1:$BS$69,MATCH($B33,testOutputs!$A$1:$A$69,0),MATCH(M$29,testOutputs!$A$1:$BS$1,0))</f>
        <v>-1.89124163680486E-7</v>
      </c>
      <c r="N33" s="66">
        <f>INDEX(testOutputs!$A$1:$BS$69,MATCH($B33,testOutputs!$A$1:$A$69,0),MATCH(N$29,testOutputs!$A$1:$BS$1,0))</f>
        <v>9.8010173427527098E-7</v>
      </c>
    </row>
    <row r="34" spans="2:14" ht="15" x14ac:dyDescent="0.25">
      <c r="B34" s="88" t="s">
        <v>49</v>
      </c>
      <c r="C34" s="66">
        <f>INDEX(testOutputs!$A$1:$BS$69,MATCH($B34,testOutputs!$A$1:$A$69,0),MATCH(C$29,testOutputs!$A$1:$BS$1,0))</f>
        <v>6.0661117441930495E-7</v>
      </c>
      <c r="D34" s="66">
        <f>INDEX(testOutputs!$A$1:$BS$69,MATCH($B34,testOutputs!$A$1:$A$69,0),MATCH(D$29,testOutputs!$A$1:$BS$1,0))</f>
        <v>0</v>
      </c>
      <c r="E34" s="66">
        <f>INDEX(testOutputs!$A$1:$BS$69,MATCH($B34,testOutputs!$A$1:$A$69,0),MATCH(E$29,testOutputs!$A$1:$BS$1,0))</f>
        <v>-3.05475925718624E-6</v>
      </c>
      <c r="F34" s="66">
        <f>INDEX(testOutputs!$A$1:$BS$69,MATCH($B34,testOutputs!$A$1:$A$69,0),MATCH(F$29,testOutputs!$A$1:$BS$1,0))</f>
        <v>-1.52343579428041E-6</v>
      </c>
      <c r="G34" s="66">
        <f>INDEX(testOutputs!$A$1:$BS$69,MATCH($B34,testOutputs!$A$1:$A$69,0),MATCH(G$29,testOutputs!$A$1:$BS$1,0))</f>
        <v>2.18891288040563E-4</v>
      </c>
      <c r="H34" s="66">
        <f>INDEX(testOutputs!$A$1:$BS$69,MATCH($B34,testOutputs!$A$1:$A$69,0),MATCH(H$29,testOutputs!$A$1:$BS$1,0))</f>
        <v>1.34653147118551E-6</v>
      </c>
      <c r="I34" s="66">
        <f>INDEX(testOutputs!$A$1:$BS$69,MATCH($B34,testOutputs!$A$1:$A$69,0),MATCH(I$29,testOutputs!$A$1:$BS$1,0))</f>
        <v>1.66257158195178E-5</v>
      </c>
      <c r="J34" s="66">
        <f>INDEX(testOutputs!$A$1:$BS$69,MATCH($B34,testOutputs!$A$1:$A$69,0),MATCH(J$29,testOutputs!$A$1:$BS$1,0))</f>
        <v>-5.3965889933825105E-7</v>
      </c>
      <c r="K34" s="66">
        <f>INDEX(testOutputs!$A$1:$BS$69,MATCH($B34,testOutputs!$A$1:$A$69,0),MATCH(K$29,testOutputs!$A$1:$BS$1,0))</f>
        <v>0</v>
      </c>
      <c r="L34" s="66">
        <f>INDEX(testOutputs!$A$1:$BS$69,MATCH($B34,testOutputs!$A$1:$A$69,0),MATCH(L$29,testOutputs!$A$1:$BS$1,0))</f>
        <v>-1.90440758583474E-6</v>
      </c>
      <c r="M34" s="66">
        <f>INDEX(testOutputs!$A$1:$BS$69,MATCH($B34,testOutputs!$A$1:$A$69,0),MATCH(M$29,testOutputs!$A$1:$BS$1,0))</f>
        <v>-6.84706017155581E-6</v>
      </c>
      <c r="N34" s="66">
        <f>INDEX(testOutputs!$A$1:$BS$69,MATCH($B34,testOutputs!$A$1:$A$69,0),MATCH(N$29,testOutputs!$A$1:$BS$1,0))</f>
        <v>-6.17545117115171E-6</v>
      </c>
    </row>
    <row r="35" spans="2:14" ht="15" x14ac:dyDescent="0.25">
      <c r="B35" s="88" t="s">
        <v>36</v>
      </c>
      <c r="C35" s="66">
        <f>INDEX(testOutputs!$A$1:$BS$69,MATCH($B35,testOutputs!$A$1:$A$69,0),MATCH(C$29,testOutputs!$A$1:$BS$1,0))</f>
        <v>-9.2179770941115301E-8</v>
      </c>
      <c r="D35" s="66">
        <f>INDEX(testOutputs!$A$1:$BS$69,MATCH($B35,testOutputs!$A$1:$A$69,0),MATCH(D$29,testOutputs!$A$1:$BS$1,0))</f>
        <v>0</v>
      </c>
      <c r="E35" s="66">
        <f>INDEX(testOutputs!$A$1:$BS$69,MATCH($B35,testOutputs!$A$1:$A$69,0),MATCH(E$29,testOutputs!$A$1:$BS$1,0))</f>
        <v>8.5915541664517693E-6</v>
      </c>
      <c r="F35" s="66">
        <f>INDEX(testOutputs!$A$1:$BS$69,MATCH($B35,testOutputs!$A$1:$A$69,0),MATCH(F$29,testOutputs!$A$1:$BS$1,0))</f>
        <v>-1.8187241951516799E-7</v>
      </c>
      <c r="G35" s="66">
        <f>INDEX(testOutputs!$A$1:$BS$69,MATCH($B35,testOutputs!$A$1:$A$69,0),MATCH(G$29,testOutputs!$A$1:$BS$1,0))</f>
        <v>1.34653147118551E-6</v>
      </c>
      <c r="H35" s="66">
        <f>INDEX(testOutputs!$A$1:$BS$69,MATCH($B35,testOutputs!$A$1:$A$69,0),MATCH(H$29,testOutputs!$A$1:$BS$1,0))</f>
        <v>1.4395842067804201E-4</v>
      </c>
      <c r="I35" s="66">
        <f>INDEX(testOutputs!$A$1:$BS$69,MATCH($B35,testOutputs!$A$1:$A$69,0),MATCH(I$29,testOutputs!$A$1:$BS$1,0))</f>
        <v>-4.3440612877841004E-6</v>
      </c>
      <c r="J35" s="66">
        <f>INDEX(testOutputs!$A$1:$BS$69,MATCH($B35,testOutputs!$A$1:$A$69,0),MATCH(J$29,testOutputs!$A$1:$BS$1,0))</f>
        <v>-2.4529716912514298E-7</v>
      </c>
      <c r="K35" s="66">
        <f>INDEX(testOutputs!$A$1:$BS$69,MATCH($B35,testOutputs!$A$1:$A$69,0),MATCH(K$29,testOutputs!$A$1:$BS$1,0))</f>
        <v>0</v>
      </c>
      <c r="L35" s="66">
        <f>INDEX(testOutputs!$A$1:$BS$69,MATCH($B35,testOutputs!$A$1:$A$69,0),MATCH(L$29,testOutputs!$A$1:$BS$1,0))</f>
        <v>-1.0724675629433399E-6</v>
      </c>
      <c r="M35" s="66">
        <f>INDEX(testOutputs!$A$1:$BS$69,MATCH($B35,testOutputs!$A$1:$A$69,0),MATCH(M$29,testOutputs!$A$1:$BS$1,0))</f>
        <v>4.2590433510439098E-6</v>
      </c>
      <c r="N35" s="66">
        <f>INDEX(testOutputs!$A$1:$BS$69,MATCH($B35,testOutputs!$A$1:$A$69,0),MATCH(N$29,testOutputs!$A$1:$BS$1,0))</f>
        <v>-6.18338840035674E-6</v>
      </c>
    </row>
    <row r="36" spans="2:14" ht="15" x14ac:dyDescent="0.25">
      <c r="B36" s="88" t="s">
        <v>59</v>
      </c>
      <c r="C36" s="66">
        <f>INDEX(testOutputs!$A$1:$BS$69,MATCH($B36,testOutputs!$A$1:$A$69,0),MATCH(C$29,testOutputs!$A$1:$BS$1,0))</f>
        <v>1.0140818336519799E-6</v>
      </c>
      <c r="D36" s="66">
        <f>INDEX(testOutputs!$A$1:$BS$69,MATCH($B36,testOutputs!$A$1:$A$69,0),MATCH(D$29,testOutputs!$A$1:$BS$1,0))</f>
        <v>0</v>
      </c>
      <c r="E36" s="66">
        <f>INDEX(testOutputs!$A$1:$BS$69,MATCH($B36,testOutputs!$A$1:$A$69,0),MATCH(E$29,testOutputs!$A$1:$BS$1,0))</f>
        <v>-8.0083910715878198E-5</v>
      </c>
      <c r="F36" s="66">
        <f>INDEX(testOutputs!$A$1:$BS$69,MATCH($B36,testOutputs!$A$1:$A$69,0),MATCH(F$29,testOutputs!$A$1:$BS$1,0))</f>
        <v>5.2799952684208403E-6</v>
      </c>
      <c r="G36" s="66">
        <f>INDEX(testOutputs!$A$1:$BS$69,MATCH($B36,testOutputs!$A$1:$A$69,0),MATCH(G$29,testOutputs!$A$1:$BS$1,0))</f>
        <v>1.66257158195178E-5</v>
      </c>
      <c r="H36" s="66">
        <f>INDEX(testOutputs!$A$1:$BS$69,MATCH($B36,testOutputs!$A$1:$A$69,0),MATCH(H$29,testOutputs!$A$1:$BS$1,0))</f>
        <v>-4.3440612877841004E-6</v>
      </c>
      <c r="I36" s="66">
        <f>INDEX(testOutputs!$A$1:$BS$69,MATCH($B36,testOutputs!$A$1:$A$69,0),MATCH(I$29,testOutputs!$A$1:$BS$1,0))</f>
        <v>2.9052038856509001E-3</v>
      </c>
      <c r="J36" s="66">
        <f>INDEX(testOutputs!$A$1:$BS$69,MATCH($B36,testOutputs!$A$1:$A$69,0),MATCH(J$29,testOutputs!$A$1:$BS$1,0))</f>
        <v>-4.8387174681363496E-6</v>
      </c>
      <c r="K36" s="66">
        <f>INDEX(testOutputs!$A$1:$BS$69,MATCH($B36,testOutputs!$A$1:$A$69,0),MATCH(K$29,testOutputs!$A$1:$BS$1,0))</f>
        <v>0</v>
      </c>
      <c r="L36" s="66">
        <f>INDEX(testOutputs!$A$1:$BS$69,MATCH($B36,testOutputs!$A$1:$A$69,0),MATCH(L$29,testOutputs!$A$1:$BS$1,0))</f>
        <v>7.6566129064121899E-7</v>
      </c>
      <c r="M36" s="66">
        <f>INDEX(testOutputs!$A$1:$BS$69,MATCH($B36,testOutputs!$A$1:$A$69,0),MATCH(M$29,testOutputs!$A$1:$BS$1,0))</f>
        <v>-5.7322714255335701E-5</v>
      </c>
      <c r="N36" s="66">
        <f>INDEX(testOutputs!$A$1:$BS$69,MATCH($B36,testOutputs!$A$1:$A$69,0),MATCH(N$29,testOutputs!$A$1:$BS$1,0))</f>
        <v>-1.86446327522923E-4</v>
      </c>
    </row>
    <row r="37" spans="2:14" ht="15" x14ac:dyDescent="0.25">
      <c r="B37" s="88" t="s">
        <v>20</v>
      </c>
      <c r="C37" s="66">
        <f>INDEX(testOutputs!$A$1:$BS$69,MATCH($B37,testOutputs!$A$1:$A$69,0),MATCH(C$29,testOutputs!$A$1:$BS$1,0))</f>
        <v>-2.2717504027972099E-6</v>
      </c>
      <c r="D37" s="66">
        <f>INDEX(testOutputs!$A$1:$BS$69,MATCH($B37,testOutputs!$A$1:$A$69,0),MATCH(D$29,testOutputs!$A$1:$BS$1,0))</f>
        <v>0</v>
      </c>
      <c r="E37" s="66">
        <f>INDEX(testOutputs!$A$1:$BS$69,MATCH($B37,testOutputs!$A$1:$A$69,0),MATCH(E$29,testOutputs!$A$1:$BS$1,0))</f>
        <v>3.9945738441809299E-6</v>
      </c>
      <c r="F37" s="66">
        <f>INDEX(testOutputs!$A$1:$BS$69,MATCH($B37,testOutputs!$A$1:$A$69,0),MATCH(F$29,testOutputs!$A$1:$BS$1,0))</f>
        <v>4.2929966901344202E-7</v>
      </c>
      <c r="G37" s="66">
        <f>INDEX(testOutputs!$A$1:$BS$69,MATCH($B37,testOutputs!$A$1:$A$69,0),MATCH(G$29,testOutputs!$A$1:$BS$1,0))</f>
        <v>-5.3965889933825105E-7</v>
      </c>
      <c r="H37" s="66">
        <f>INDEX(testOutputs!$A$1:$BS$69,MATCH($B37,testOutputs!$A$1:$A$69,0),MATCH(H$29,testOutputs!$A$1:$BS$1,0))</f>
        <v>-2.4529716912514298E-7</v>
      </c>
      <c r="I37" s="66">
        <f>INDEX(testOutputs!$A$1:$BS$69,MATCH($B37,testOutputs!$A$1:$A$69,0),MATCH(I$29,testOutputs!$A$1:$BS$1,0))</f>
        <v>-4.8387174681363496E-6</v>
      </c>
      <c r="J37" s="66">
        <f>INDEX(testOutputs!$A$1:$BS$69,MATCH($B37,testOutputs!$A$1:$A$69,0),MATCH(J$29,testOutputs!$A$1:$BS$1,0))</f>
        <v>2.0150512931331401E-4</v>
      </c>
      <c r="K37" s="66">
        <f>INDEX(testOutputs!$A$1:$BS$69,MATCH($B37,testOutputs!$A$1:$A$69,0),MATCH(K$29,testOutputs!$A$1:$BS$1,0))</f>
        <v>0</v>
      </c>
      <c r="L37" s="66">
        <f>INDEX(testOutputs!$A$1:$BS$69,MATCH($B37,testOutputs!$A$1:$A$69,0),MATCH(L$29,testOutputs!$A$1:$BS$1,0))</f>
        <v>-4.66411644859113E-7</v>
      </c>
      <c r="M37" s="66">
        <f>INDEX(testOutputs!$A$1:$BS$69,MATCH($B37,testOutputs!$A$1:$A$69,0),MATCH(M$29,testOutputs!$A$1:$BS$1,0))</f>
        <v>-2.87266186957754E-5</v>
      </c>
      <c r="N37" s="66">
        <f>INDEX(testOutputs!$A$1:$BS$69,MATCH($B37,testOutputs!$A$1:$A$69,0),MATCH(N$29,testOutputs!$A$1:$BS$1,0))</f>
        <v>-2.8262568026639901E-6</v>
      </c>
    </row>
    <row r="38" spans="2:14" ht="15" x14ac:dyDescent="0.25">
      <c r="B38" s="88" t="s">
        <v>45</v>
      </c>
      <c r="C38" s="66">
        <f>INDEX(testOutputs!$A$1:$BS$69,MATCH($B38,testOutputs!$A$1:$A$69,0),MATCH(C$29,testOutputs!$A$1:$BS$1,0))</f>
        <v>0</v>
      </c>
      <c r="D38" s="66">
        <f>INDEX(testOutputs!$A$1:$BS$69,MATCH($B38,testOutputs!$A$1:$A$69,0),MATCH(D$29,testOutputs!$A$1:$BS$1,0))</f>
        <v>0</v>
      </c>
      <c r="E38" s="66">
        <f>INDEX(testOutputs!$A$1:$BS$69,MATCH($B38,testOutputs!$A$1:$A$69,0),MATCH(E$29,testOutputs!$A$1:$BS$1,0))</f>
        <v>0</v>
      </c>
      <c r="F38" s="66">
        <f>INDEX(testOutputs!$A$1:$BS$69,MATCH($B38,testOutputs!$A$1:$A$69,0),MATCH(F$29,testOutputs!$A$1:$BS$1,0))</f>
        <v>0</v>
      </c>
      <c r="G38" s="66">
        <f>INDEX(testOutputs!$A$1:$BS$69,MATCH($B38,testOutputs!$A$1:$A$69,0),MATCH(G$29,testOutputs!$A$1:$BS$1,0))</f>
        <v>0</v>
      </c>
      <c r="H38" s="66">
        <f>INDEX(testOutputs!$A$1:$BS$69,MATCH($B38,testOutputs!$A$1:$A$69,0),MATCH(H$29,testOutputs!$A$1:$BS$1,0))</f>
        <v>0</v>
      </c>
      <c r="I38" s="66">
        <f>INDEX(testOutputs!$A$1:$BS$69,MATCH($B38,testOutputs!$A$1:$A$69,0),MATCH(I$29,testOutputs!$A$1:$BS$1,0))</f>
        <v>0</v>
      </c>
      <c r="J38" s="66">
        <f>INDEX(testOutputs!$A$1:$BS$69,MATCH($B38,testOutputs!$A$1:$A$69,0),MATCH(J$29,testOutputs!$A$1:$BS$1,0))</f>
        <v>0</v>
      </c>
      <c r="K38" s="66">
        <f>INDEX(testOutputs!$A$1:$BS$69,MATCH($B38,testOutputs!$A$1:$A$69,0),MATCH(K$29,testOutputs!$A$1:$BS$1,0))</f>
        <v>0</v>
      </c>
      <c r="L38" s="66">
        <f>INDEX(testOutputs!$A$1:$BS$69,MATCH($B38,testOutputs!$A$1:$A$69,0),MATCH(L$29,testOutputs!$A$1:$BS$1,0))</f>
        <v>0</v>
      </c>
      <c r="M38" s="66">
        <f>INDEX(testOutputs!$A$1:$BS$69,MATCH($B38,testOutputs!$A$1:$A$69,0),MATCH(M$29,testOutputs!$A$1:$BS$1,0))</f>
        <v>0</v>
      </c>
      <c r="N38" s="66">
        <f>INDEX(testOutputs!$A$1:$BS$69,MATCH($B38,testOutputs!$A$1:$A$69,0),MATCH(N$29,testOutputs!$A$1:$BS$1,0))</f>
        <v>0</v>
      </c>
    </row>
    <row r="39" spans="2:14" ht="15" x14ac:dyDescent="0.25">
      <c r="B39" s="88" t="s">
        <v>58</v>
      </c>
      <c r="C39" s="66">
        <f>INDEX(testOutputs!$A$1:$BS$69,MATCH($B39,testOutputs!$A$1:$A$69,0),MATCH(C$29,testOutputs!$A$1:$BS$1,0))</f>
        <v>-3.29646392657638E-6</v>
      </c>
      <c r="D39" s="66">
        <f>INDEX(testOutputs!$A$1:$BS$69,MATCH($B39,testOutputs!$A$1:$A$69,0),MATCH(D$29,testOutputs!$A$1:$BS$1,0))</f>
        <v>0</v>
      </c>
      <c r="E39" s="66">
        <f>INDEX(testOutputs!$A$1:$BS$69,MATCH($B39,testOutputs!$A$1:$A$69,0),MATCH(E$29,testOutputs!$A$1:$BS$1,0))</f>
        <v>-1.3590475351574301E-5</v>
      </c>
      <c r="F39" s="66">
        <f>INDEX(testOutputs!$A$1:$BS$69,MATCH($B39,testOutputs!$A$1:$A$69,0),MATCH(F$29,testOutputs!$A$1:$BS$1,0))</f>
        <v>-2.3450242139541098E-6</v>
      </c>
      <c r="G39" s="66">
        <f>INDEX(testOutputs!$A$1:$BS$69,MATCH($B39,testOutputs!$A$1:$A$69,0),MATCH(G$29,testOutputs!$A$1:$BS$1,0))</f>
        <v>-1.90440758583474E-6</v>
      </c>
      <c r="H39" s="66">
        <f>INDEX(testOutputs!$A$1:$BS$69,MATCH($B39,testOutputs!$A$1:$A$69,0),MATCH(H$29,testOutputs!$A$1:$BS$1,0))</f>
        <v>-1.0724675629433399E-6</v>
      </c>
      <c r="I39" s="66">
        <f>INDEX(testOutputs!$A$1:$BS$69,MATCH($B39,testOutputs!$A$1:$A$69,0),MATCH(I$29,testOutputs!$A$1:$BS$1,0))</f>
        <v>7.6566129064121899E-7</v>
      </c>
      <c r="J39" s="66">
        <f>INDEX(testOutputs!$A$1:$BS$69,MATCH($B39,testOutputs!$A$1:$A$69,0),MATCH(J$29,testOutputs!$A$1:$BS$1,0))</f>
        <v>-4.66411644859113E-7</v>
      </c>
      <c r="K39" s="66">
        <f>INDEX(testOutputs!$A$1:$BS$69,MATCH($B39,testOutputs!$A$1:$A$69,0),MATCH(K$29,testOutputs!$A$1:$BS$1,0))</f>
        <v>0</v>
      </c>
      <c r="L39" s="66">
        <f>INDEX(testOutputs!$A$1:$BS$69,MATCH($B39,testOutputs!$A$1:$A$69,0),MATCH(L$29,testOutputs!$A$1:$BS$1,0))</f>
        <v>4.3032157344543502E-4</v>
      </c>
      <c r="M39" s="66">
        <f>INDEX(testOutputs!$A$1:$BS$69,MATCH($B39,testOutputs!$A$1:$A$69,0),MATCH(M$29,testOutputs!$A$1:$BS$1,0))</f>
        <v>-2.29941732085594E-5</v>
      </c>
      <c r="N39" s="66">
        <f>INDEX(testOutputs!$A$1:$BS$69,MATCH($B39,testOutputs!$A$1:$A$69,0),MATCH(N$29,testOutputs!$A$1:$BS$1,0))</f>
        <v>-2.2372641650708099E-4</v>
      </c>
    </row>
    <row r="40" spans="2:14" ht="15" x14ac:dyDescent="0.25">
      <c r="B40" s="88" t="s">
        <v>57</v>
      </c>
      <c r="C40" s="66">
        <f>INDEX(testOutputs!$A$1:$BS$69,MATCH($B40,testOutputs!$A$1:$A$69,0),MATCH(C$29,testOutputs!$A$1:$BS$1,0))</f>
        <v>5.5441642378487803E-6</v>
      </c>
      <c r="D40" s="66">
        <f>INDEX(testOutputs!$A$1:$BS$69,MATCH($B40,testOutputs!$A$1:$A$69,0),MATCH(D$29,testOutputs!$A$1:$BS$1,0))</f>
        <v>0</v>
      </c>
      <c r="E40" s="66">
        <f>INDEX(testOutputs!$A$1:$BS$69,MATCH($B40,testOutputs!$A$1:$A$69,0),MATCH(E$29,testOutputs!$A$1:$BS$1,0))</f>
        <v>-4.7669575090207803E-5</v>
      </c>
      <c r="F40" s="66">
        <f>INDEX(testOutputs!$A$1:$BS$69,MATCH($B40,testOutputs!$A$1:$A$69,0),MATCH(F$29,testOutputs!$A$1:$BS$1,0))</f>
        <v>-1.89124163680486E-7</v>
      </c>
      <c r="G40" s="66">
        <f>INDEX(testOutputs!$A$1:$BS$69,MATCH($B40,testOutputs!$A$1:$A$69,0),MATCH(G$29,testOutputs!$A$1:$BS$1,0))</f>
        <v>-6.84706017155581E-6</v>
      </c>
      <c r="H40" s="66">
        <f>INDEX(testOutputs!$A$1:$BS$69,MATCH($B40,testOutputs!$A$1:$A$69,0),MATCH(H$29,testOutputs!$A$1:$BS$1,0))</f>
        <v>4.2590433510439098E-6</v>
      </c>
      <c r="I40" s="66">
        <f>INDEX(testOutputs!$A$1:$BS$69,MATCH($B40,testOutputs!$A$1:$A$69,0),MATCH(I$29,testOutputs!$A$1:$BS$1,0))</f>
        <v>-5.7322714255335701E-5</v>
      </c>
      <c r="J40" s="66">
        <f>INDEX(testOutputs!$A$1:$BS$69,MATCH($B40,testOutputs!$A$1:$A$69,0),MATCH(J$29,testOutputs!$A$1:$BS$1,0))</f>
        <v>-2.87266186957754E-5</v>
      </c>
      <c r="K40" s="66">
        <f>INDEX(testOutputs!$A$1:$BS$69,MATCH($B40,testOutputs!$A$1:$A$69,0),MATCH(K$29,testOutputs!$A$1:$BS$1,0))</f>
        <v>0</v>
      </c>
      <c r="L40" s="66">
        <f>INDEX(testOutputs!$A$1:$BS$69,MATCH($B40,testOutputs!$A$1:$A$69,0),MATCH(L$29,testOutputs!$A$1:$BS$1,0))</f>
        <v>-2.29941732085594E-5</v>
      </c>
      <c r="M40" s="66">
        <f>INDEX(testOutputs!$A$1:$BS$69,MATCH($B40,testOutputs!$A$1:$A$69,0),MATCH(M$29,testOutputs!$A$1:$BS$1,0))</f>
        <v>1.93257635469585E-3</v>
      </c>
      <c r="N40" s="66">
        <f>INDEX(testOutputs!$A$1:$BS$69,MATCH($B40,testOutputs!$A$1:$A$69,0),MATCH(N$29,testOutputs!$A$1:$BS$1,0))</f>
        <v>-2.9246902626684602E-4</v>
      </c>
    </row>
    <row r="41" spans="2:14" ht="15" x14ac:dyDescent="0.25">
      <c r="B41" s="88" t="s">
        <v>44</v>
      </c>
      <c r="C41" s="66">
        <f>INDEX(testOutputs!$A$1:$BS$69,MATCH($B41,testOutputs!$A$1:$A$69,0),MATCH(C$29,testOutputs!$A$1:$BS$1,0))</f>
        <v>-1.5795335671259701E-6</v>
      </c>
      <c r="D41" s="66">
        <f>INDEX(testOutputs!$A$1:$BS$69,MATCH($B41,testOutputs!$A$1:$A$69,0),MATCH(D$29,testOutputs!$A$1:$BS$1,0))</f>
        <v>0</v>
      </c>
      <c r="E41" s="66">
        <f>INDEX(testOutputs!$A$1:$BS$69,MATCH($B41,testOutputs!$A$1:$A$69,0),MATCH(E$29,testOutputs!$A$1:$BS$1,0))</f>
        <v>-1.35405874773741E-4</v>
      </c>
      <c r="F41" s="66">
        <f>INDEX(testOutputs!$A$1:$BS$69,MATCH($B41,testOutputs!$A$1:$A$69,0),MATCH(F$29,testOutputs!$A$1:$BS$1,0))</f>
        <v>9.8010173427527098E-7</v>
      </c>
      <c r="G41" s="66">
        <f>INDEX(testOutputs!$A$1:$BS$69,MATCH($B41,testOutputs!$A$1:$A$69,0),MATCH(G$29,testOutputs!$A$1:$BS$1,0))</f>
        <v>-6.17545117115171E-6</v>
      </c>
      <c r="H41" s="66">
        <f>INDEX(testOutputs!$A$1:$BS$69,MATCH($B41,testOutputs!$A$1:$A$69,0),MATCH(H$29,testOutputs!$A$1:$BS$1,0))</f>
        <v>-6.18338840035674E-6</v>
      </c>
      <c r="I41" s="66">
        <f>INDEX(testOutputs!$A$1:$BS$69,MATCH($B41,testOutputs!$A$1:$A$69,0),MATCH(I$29,testOutputs!$A$1:$BS$1,0))</f>
        <v>-1.86446327522923E-4</v>
      </c>
      <c r="J41" s="66">
        <f>INDEX(testOutputs!$A$1:$BS$69,MATCH($B41,testOutputs!$A$1:$A$69,0),MATCH(J$29,testOutputs!$A$1:$BS$1,0))</f>
        <v>-2.8262568026639901E-6</v>
      </c>
      <c r="K41" s="66">
        <f>INDEX(testOutputs!$A$1:$BS$69,MATCH($B41,testOutputs!$A$1:$A$69,0),MATCH(K$29,testOutputs!$A$1:$BS$1,0))</f>
        <v>0</v>
      </c>
      <c r="L41" s="66">
        <f>INDEX(testOutputs!$A$1:$BS$69,MATCH($B41,testOutputs!$A$1:$A$69,0),MATCH(L$29,testOutputs!$A$1:$BS$1,0))</f>
        <v>-2.2372641650708099E-4</v>
      </c>
      <c r="M41" s="66">
        <f>INDEX(testOutputs!$A$1:$BS$69,MATCH($B41,testOutputs!$A$1:$A$69,0),MATCH(M$29,testOutputs!$A$1:$BS$1,0))</f>
        <v>-2.9246902626684602E-4</v>
      </c>
      <c r="N41" s="66">
        <f>INDEX(testOutputs!$A$1:$BS$69,MATCH($B41,testOutputs!$A$1:$A$69,0),MATCH(N$29,testOutputs!$A$1:$BS$1,0))</f>
        <v>3.8302465449396202E-3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3"/>
  <sheetViews>
    <sheetView showGridLines="0" workbookViewId="0">
      <selection activeCell="A9" sqref="A9"/>
    </sheetView>
  </sheetViews>
  <sheetFormatPr defaultRowHeight="15" outlineLevelCol="1" x14ac:dyDescent="0.25"/>
  <cols>
    <col min="2" max="2" width="17.85546875" customWidth="1"/>
    <col min="3" max="3" width="17.5703125" customWidth="1"/>
    <col min="4" max="4" width="2.5703125" customWidth="1"/>
    <col min="5" max="7" width="17.5703125" customWidth="1" outlineLevel="1"/>
    <col min="8" max="8" width="2.5703125" customWidth="1" outlineLevel="1"/>
    <col min="9" max="11" width="17.5703125" customWidth="1"/>
  </cols>
  <sheetData>
    <row r="3" spans="2:11" ht="15.75" thickBot="1" x14ac:dyDescent="0.3"/>
    <row r="4" spans="2:11" ht="15.75" thickBot="1" x14ac:dyDescent="0.3">
      <c r="B4" s="84" t="s">
        <v>104</v>
      </c>
      <c r="C4" s="84" t="s">
        <v>105</v>
      </c>
      <c r="D4" s="83"/>
      <c r="E4" s="84" t="s">
        <v>126</v>
      </c>
      <c r="F4" s="84" t="s">
        <v>127</v>
      </c>
      <c r="G4" s="84" t="s">
        <v>101</v>
      </c>
      <c r="H4" s="83"/>
      <c r="I4" s="84" t="s">
        <v>126</v>
      </c>
      <c r="J4" s="84" t="s">
        <v>127</v>
      </c>
      <c r="K4" s="84" t="s">
        <v>101</v>
      </c>
    </row>
    <row r="5" spans="2:11" x14ac:dyDescent="0.25">
      <c r="B5" s="83" t="s">
        <v>100</v>
      </c>
      <c r="C5" s="85">
        <v>20</v>
      </c>
      <c r="D5" s="83"/>
      <c r="E5" s="86">
        <f>Decider!F5</f>
        <v>2.4118959999999993E-3</v>
      </c>
      <c r="F5" s="86">
        <f>Decider!G5</f>
        <v>5.8104402713390086E-3</v>
      </c>
      <c r="G5" s="86">
        <f>F5^2</f>
        <v>3.376121614679813E-5</v>
      </c>
      <c r="H5" s="83"/>
      <c r="I5" s="85">
        <f>E5*$C$13</f>
        <v>12.795108279999996</v>
      </c>
      <c r="J5" s="85">
        <f t="shared" ref="J5:K8" si="0">F5*$C$13</f>
        <v>30.824385639453439</v>
      </c>
      <c r="K5" s="85">
        <f t="shared" si="0"/>
        <v>0.17910325165876409</v>
      </c>
    </row>
    <row r="6" spans="2:11" x14ac:dyDescent="0.25">
      <c r="B6" s="83" t="s">
        <v>42</v>
      </c>
      <c r="C6" s="87">
        <v>80</v>
      </c>
      <c r="D6" s="83"/>
      <c r="E6" s="86">
        <f>Decider!F14</f>
        <v>3.1960199000000002E-2</v>
      </c>
      <c r="F6" s="86">
        <f>Decider!G14</f>
        <v>4.4305450793862701E-2</v>
      </c>
      <c r="G6" s="86">
        <f t="shared" ref="G6:G8" si="1">F6^2</f>
        <v>1.9629729700473891E-3</v>
      </c>
      <c r="H6" s="83"/>
      <c r="I6" s="87">
        <f t="shared" ref="I6:I8" si="2">E6*$C$13</f>
        <v>169.54885569500001</v>
      </c>
      <c r="J6" s="87">
        <f t="shared" si="0"/>
        <v>235.04041646144162</v>
      </c>
      <c r="K6" s="87">
        <f t="shared" si="0"/>
        <v>10.413571606101399</v>
      </c>
    </row>
    <row r="7" spans="2:11" x14ac:dyDescent="0.25">
      <c r="B7" s="83" t="s">
        <v>66</v>
      </c>
      <c r="C7" s="87">
        <v>200</v>
      </c>
      <c r="D7" s="83"/>
      <c r="E7" s="86">
        <f>Decider!F30</f>
        <v>7.6288595999999501E-2</v>
      </c>
      <c r="F7" s="86">
        <f>Decider!G30</f>
        <v>8.2329183800643399E-2</v>
      </c>
      <c r="G7" s="86">
        <f t="shared" si="1"/>
        <v>6.7780945052801234E-3</v>
      </c>
      <c r="H7" s="83"/>
      <c r="I7" s="87">
        <f t="shared" si="2"/>
        <v>404.71100177999733</v>
      </c>
      <c r="J7" s="87">
        <f t="shared" si="0"/>
        <v>436.75632006241324</v>
      </c>
      <c r="K7" s="87">
        <f t="shared" si="0"/>
        <v>35.957791350511052</v>
      </c>
    </row>
    <row r="8" spans="2:11" x14ac:dyDescent="0.25">
      <c r="B8" s="83" t="s">
        <v>19</v>
      </c>
      <c r="C8" s="87">
        <v>70</v>
      </c>
      <c r="D8" s="83"/>
      <c r="E8" s="86">
        <f>Decider!F57</f>
        <v>1.6298430999999901E-2</v>
      </c>
      <c r="F8" s="86">
        <f>Decider!G57</f>
        <v>2.4969131777506599E-2</v>
      </c>
      <c r="G8" s="86">
        <f t="shared" si="1"/>
        <v>6.234575417224899E-4</v>
      </c>
      <c r="H8" s="83"/>
      <c r="I8" s="87">
        <f t="shared" si="2"/>
        <v>86.463176454999484</v>
      </c>
      <c r="J8" s="87">
        <f t="shared" si="0"/>
        <v>132.4612440796725</v>
      </c>
      <c r="K8" s="87">
        <f t="shared" si="0"/>
        <v>3.307442258837809</v>
      </c>
    </row>
    <row r="9" spans="2:11" x14ac:dyDescent="0.25">
      <c r="B9" s="89" t="s">
        <v>125</v>
      </c>
      <c r="C9" s="90">
        <f>SUM(C5:C8)</f>
        <v>370</v>
      </c>
      <c r="D9" s="91"/>
      <c r="E9" s="92">
        <f>SUM(E5:E8)</f>
        <v>0.1269591219999994</v>
      </c>
      <c r="F9" s="92">
        <f>SQRT(G9)</f>
        <v>9.4847384385457589E-2</v>
      </c>
      <c r="G9" s="92">
        <f>SUM(C21:J28)</f>
        <v>8.9960263247627452E-3</v>
      </c>
      <c r="H9" s="91"/>
      <c r="I9" s="90">
        <f>E9*$C$13</f>
        <v>673.51814220999677</v>
      </c>
      <c r="J9" s="90">
        <f t="shared" ref="J9" si="3">F9*$C$13</f>
        <v>503.16537416485249</v>
      </c>
      <c r="K9" s="93">
        <f t="shared" ref="K9" si="4">G9*$C$13</f>
        <v>47.723919652866364</v>
      </c>
    </row>
    <row r="10" spans="2:11" x14ac:dyDescent="0.25">
      <c r="B10" s="94" t="s">
        <v>77</v>
      </c>
      <c r="C10" s="95"/>
      <c r="D10" s="95"/>
      <c r="E10" s="95"/>
      <c r="F10" s="95"/>
      <c r="G10" s="95"/>
      <c r="H10" s="95"/>
      <c r="I10" s="96">
        <f>+I9/C9-1</f>
        <v>0.82031930327026159</v>
      </c>
      <c r="J10" s="96">
        <f>+J9/C9</f>
        <v>1.3599064166617636</v>
      </c>
      <c r="K10" s="97"/>
    </row>
    <row r="11" spans="2:11" x14ac:dyDescent="0.25">
      <c r="C11" s="66"/>
    </row>
    <row r="13" spans="2:11" x14ac:dyDescent="0.25">
      <c r="B13" t="s">
        <v>128</v>
      </c>
      <c r="C13" s="82">
        <f>'2013'!I2</f>
        <v>5305</v>
      </c>
    </row>
    <row r="20" spans="1:10" x14ac:dyDescent="0.25">
      <c r="C20" t="s">
        <v>13</v>
      </c>
      <c r="D20" t="s">
        <v>63</v>
      </c>
      <c r="E20" t="s">
        <v>11</v>
      </c>
      <c r="F20" t="s">
        <v>14</v>
      </c>
      <c r="G20" t="s">
        <v>6</v>
      </c>
      <c r="H20" t="s">
        <v>42</v>
      </c>
      <c r="I20" t="s">
        <v>66</v>
      </c>
      <c r="J20" t="s">
        <v>19</v>
      </c>
    </row>
    <row r="21" spans="1:10" x14ac:dyDescent="0.25">
      <c r="B21" t="s">
        <v>13</v>
      </c>
      <c r="C21" s="66">
        <f>INDEX(testOutputs!$A$1:$BS$69,MATCH($B21,testOutputs!$A$1:$A$69,0),MATCH(C$20,testOutputs!$A$1:$BS$1,0))</f>
        <v>1.5139221218840699E-5</v>
      </c>
      <c r="D21" s="66">
        <f>INDEX(testOutputs!$A$1:$BS$69,MATCH($B21,testOutputs!$A$1:$A$69,0),MATCH(D$20,testOutputs!$A$1:$BS$1,0))</f>
        <v>0</v>
      </c>
      <c r="E21" s="66">
        <f>INDEX(testOutputs!$A$1:$BS$69,MATCH($B21,testOutputs!$A$1:$A$69,0),MATCH(E$20,testOutputs!$A$1:$BS$1,0))</f>
        <v>-1.3783085106812599E-7</v>
      </c>
      <c r="F21" s="66">
        <f>INDEX(testOutputs!$A$1:$BS$69,MATCH($B21,testOutputs!$A$1:$A$69,0),MATCH(F$20,testOutputs!$A$1:$BS$1,0))</f>
        <v>0</v>
      </c>
      <c r="G21" s="66">
        <f>INDEX(testOutputs!$A$1:$BS$69,MATCH($B21,testOutputs!$A$1:$A$69,0),MATCH(G$20,testOutputs!$A$1:$BS$1,0))</f>
        <v>1.2928654245424399E-7</v>
      </c>
      <c r="H21" s="66">
        <f>INDEX(testOutputs!$A$1:$BS$69,MATCH($B21,testOutputs!$A$1:$A$69,0),MATCH(H$20,testOutputs!$A$1:$BS$1,0))</f>
        <v>-3.5716185622952002E-5</v>
      </c>
      <c r="I21" s="66">
        <f>INDEX(testOutputs!$A$1:$BS$69,MATCH($B21,testOutputs!$A$1:$A$69,0),MATCH(I$20,testOutputs!$A$1:$BS$1,0))</f>
        <v>1.93333296553089E-6</v>
      </c>
      <c r="J21" s="66">
        <f>INDEX(testOutputs!$A$1:$BS$69,MATCH($B21,testOutputs!$A$1:$A$69,0),MATCH(J$20,testOutputs!$A$1:$BS$1,0))</f>
        <v>1.0945836430852599E-6</v>
      </c>
    </row>
    <row r="22" spans="1:10" x14ac:dyDescent="0.25">
      <c r="B22" t="s">
        <v>63</v>
      </c>
      <c r="C22" s="66">
        <f>INDEX(testOutputs!$A$1:$BS$69,MATCH($B22,testOutputs!$A$1:$A$69,0),MATCH(C$20,testOutputs!$A$1:$BS$1,0))</f>
        <v>0</v>
      </c>
      <c r="D22" s="66">
        <f>INDEX(testOutputs!$A$1:$BS$69,MATCH($B22,testOutputs!$A$1:$A$69,0),MATCH(D$20,testOutputs!$A$1:$BS$1,0))</f>
        <v>0</v>
      </c>
      <c r="E22" s="66">
        <f>INDEX(testOutputs!$A$1:$BS$69,MATCH($B22,testOutputs!$A$1:$A$69,0),MATCH(E$20,testOutputs!$A$1:$BS$1,0))</f>
        <v>0</v>
      </c>
      <c r="F22" s="66">
        <f>INDEX(testOutputs!$A$1:$BS$69,MATCH($B22,testOutputs!$A$1:$A$69,0),MATCH(F$20,testOutputs!$A$1:$BS$1,0))</f>
        <v>0</v>
      </c>
      <c r="G22" s="66">
        <f>INDEX(testOutputs!$A$1:$BS$69,MATCH($B22,testOutputs!$A$1:$A$69,0),MATCH(G$20,testOutputs!$A$1:$BS$1,0))</f>
        <v>0</v>
      </c>
      <c r="H22" s="66">
        <f>INDEX(testOutputs!$A$1:$BS$69,MATCH($B22,testOutputs!$A$1:$A$69,0),MATCH(H$20,testOutputs!$A$1:$BS$1,0))</f>
        <v>0</v>
      </c>
      <c r="I22" s="66">
        <f>INDEX(testOutputs!$A$1:$BS$69,MATCH($B22,testOutputs!$A$1:$A$69,0),MATCH(I$20,testOutputs!$A$1:$BS$1,0))</f>
        <v>0</v>
      </c>
      <c r="J22" s="66">
        <f>INDEX(testOutputs!$A$1:$BS$69,MATCH($B22,testOutputs!$A$1:$A$69,0),MATCH(J$20,testOutputs!$A$1:$BS$1,0))</f>
        <v>0</v>
      </c>
    </row>
    <row r="23" spans="1:10" x14ac:dyDescent="0.25">
      <c r="B23" t="s">
        <v>11</v>
      </c>
      <c r="C23" s="66">
        <f>INDEX(testOutputs!$A$1:$BS$69,MATCH($B23,testOutputs!$A$1:$A$69,0),MATCH(C$20,testOutputs!$A$1:$BS$1,0))</f>
        <v>-1.3783085106812599E-7</v>
      </c>
      <c r="D23" s="66">
        <f>INDEX(testOutputs!$A$1:$BS$69,MATCH($B23,testOutputs!$A$1:$A$69,0),MATCH(D$20,testOutputs!$A$1:$BS$1,0))</f>
        <v>0</v>
      </c>
      <c r="E23" s="66">
        <f>INDEX(testOutputs!$A$1:$BS$69,MATCH($B23,testOutputs!$A$1:$A$69,0),MATCH(E$20,testOutputs!$A$1:$BS$1,0))</f>
        <v>1.64976802580565E-5</v>
      </c>
      <c r="F23" s="66">
        <f>INDEX(testOutputs!$A$1:$BS$69,MATCH($B23,testOutputs!$A$1:$A$69,0),MATCH(F$20,testOutputs!$A$1:$BS$1,0))</f>
        <v>0</v>
      </c>
      <c r="G23" s="66">
        <f>INDEX(testOutputs!$A$1:$BS$69,MATCH($B23,testOutputs!$A$1:$A$69,0),MATCH(G$20,testOutputs!$A$1:$BS$1,0))</f>
        <v>9.5048198219820504E-8</v>
      </c>
      <c r="H23" s="66">
        <f>INDEX(testOutputs!$A$1:$BS$69,MATCH($B23,testOutputs!$A$1:$A$69,0),MATCH(H$20,testOutputs!$A$1:$BS$1,0))</f>
        <v>2.3846086961578101E-6</v>
      </c>
      <c r="I23" s="66">
        <f>INDEX(testOutputs!$A$1:$BS$69,MATCH($B23,testOutputs!$A$1:$A$69,0),MATCH(I$20,testOutputs!$A$1:$BS$1,0))</f>
        <v>-6.4665346280028504E-7</v>
      </c>
      <c r="J23" s="66">
        <f>INDEX(testOutputs!$A$1:$BS$69,MATCH($B23,testOutputs!$A$1:$A$69,0),MATCH(J$20,testOutputs!$A$1:$BS$1,0))</f>
        <v>6.6366830273316598E-7</v>
      </c>
    </row>
    <row r="24" spans="1:10" x14ac:dyDescent="0.25">
      <c r="B24" t="s">
        <v>14</v>
      </c>
      <c r="C24" s="66">
        <f>INDEX(testOutputs!$A$1:$BS$69,MATCH($B24,testOutputs!$A$1:$A$69,0),MATCH(C$20,testOutputs!$A$1:$BS$1,0))</f>
        <v>0</v>
      </c>
      <c r="D24" s="66">
        <f>INDEX(testOutputs!$A$1:$BS$69,MATCH($B24,testOutputs!$A$1:$A$69,0),MATCH(D$20,testOutputs!$A$1:$BS$1,0))</f>
        <v>0</v>
      </c>
      <c r="E24" s="66">
        <f>INDEX(testOutputs!$A$1:$BS$69,MATCH($B24,testOutputs!$A$1:$A$69,0),MATCH(E$20,testOutputs!$A$1:$BS$1,0))</f>
        <v>0</v>
      </c>
      <c r="F24" s="66">
        <f>INDEX(testOutputs!$A$1:$BS$69,MATCH($B24,testOutputs!$A$1:$A$69,0),MATCH(F$20,testOutputs!$A$1:$BS$1,0))</f>
        <v>0</v>
      </c>
      <c r="G24" s="66">
        <f>INDEX(testOutputs!$A$1:$BS$69,MATCH($B24,testOutputs!$A$1:$A$69,0),MATCH(G$20,testOutputs!$A$1:$BS$1,0))</f>
        <v>0</v>
      </c>
      <c r="H24" s="66">
        <f>INDEX(testOutputs!$A$1:$BS$69,MATCH($B24,testOutputs!$A$1:$A$69,0),MATCH(H$20,testOutputs!$A$1:$BS$1,0))</f>
        <v>0</v>
      </c>
      <c r="I24" s="66">
        <f>INDEX(testOutputs!$A$1:$BS$69,MATCH($B24,testOutputs!$A$1:$A$69,0),MATCH(I$20,testOutputs!$A$1:$BS$1,0))</f>
        <v>0</v>
      </c>
      <c r="J24" s="66">
        <f>INDEX(testOutputs!$A$1:$BS$69,MATCH($B24,testOutputs!$A$1:$A$69,0),MATCH(J$20,testOutputs!$A$1:$BS$1,0))</f>
        <v>0</v>
      </c>
    </row>
    <row r="25" spans="1:10" x14ac:dyDescent="0.25">
      <c r="B25" t="s">
        <v>6</v>
      </c>
      <c r="C25" s="66">
        <f>INDEX(testOutputs!$A$1:$BS$69,MATCH($B25,testOutputs!$A$1:$A$69,0),MATCH(C$20,testOutputs!$A$1:$BS$1,0))</f>
        <v>1.2928654245424399E-7</v>
      </c>
      <c r="D25" s="66">
        <f>INDEX(testOutputs!$A$1:$BS$69,MATCH($B25,testOutputs!$A$1:$A$69,0),MATCH(D$20,testOutputs!$A$1:$BS$1,0))</f>
        <v>0</v>
      </c>
      <c r="E25" s="66">
        <f>INDEX(testOutputs!$A$1:$BS$69,MATCH($B25,testOutputs!$A$1:$A$69,0),MATCH(E$20,testOutputs!$A$1:$BS$1,0))</f>
        <v>9.5048198219820504E-8</v>
      </c>
      <c r="F25" s="66">
        <f>INDEX(testOutputs!$A$1:$BS$69,MATCH($B25,testOutputs!$A$1:$A$69,0),MATCH(F$20,testOutputs!$A$1:$BS$1,0))</f>
        <v>0</v>
      </c>
      <c r="G25" s="66">
        <f>INDEX(testOutputs!$A$1:$BS$69,MATCH($B25,testOutputs!$A$1:$A$69,0),MATCH(G$20,testOutputs!$A$1:$BS$1,0))</f>
        <v>1.9513068906890601E-6</v>
      </c>
      <c r="H25" s="66">
        <f>INDEX(testOutputs!$A$1:$BS$69,MATCH($B25,testOutputs!$A$1:$A$69,0),MATCH(H$20,testOutputs!$A$1:$BS$1,0))</f>
        <v>2.6879666884690201E-6</v>
      </c>
      <c r="I25" s="66">
        <f>INDEX(testOutputs!$A$1:$BS$69,MATCH($B25,testOutputs!$A$1:$A$69,0),MATCH(I$20,testOutputs!$A$1:$BS$1,0))</f>
        <v>1.2392638635862099E-6</v>
      </c>
      <c r="J25" s="66">
        <f>INDEX(testOutputs!$A$1:$BS$69,MATCH($B25,testOutputs!$A$1:$A$69,0),MATCH(J$20,testOutputs!$A$1:$BS$1,0))</f>
        <v>-3.9949957575756302E-7</v>
      </c>
    </row>
    <row r="26" spans="1:10" x14ac:dyDescent="0.25">
      <c r="B26" t="s">
        <v>42</v>
      </c>
      <c r="C26" s="66">
        <f>INDEX(testOutputs!$A$1:$BS$69,MATCH($B26,testOutputs!$A$1:$A$69,0),MATCH(C$20,testOutputs!$A$1:$BS$1,0))</f>
        <v>-3.5716185622952002E-5</v>
      </c>
      <c r="D26" s="66">
        <f>INDEX(testOutputs!$A$1:$BS$69,MATCH($B26,testOutputs!$A$1:$A$69,0),MATCH(D$20,testOutputs!$A$1:$BS$1,0))</f>
        <v>0</v>
      </c>
      <c r="E26" s="66">
        <f>INDEX(testOutputs!$A$1:$BS$69,MATCH($B26,testOutputs!$A$1:$A$69,0),MATCH(E$20,testOutputs!$A$1:$BS$1,0))</f>
        <v>2.3846086961578101E-6</v>
      </c>
      <c r="F26" s="66">
        <f>INDEX(testOutputs!$A$1:$BS$69,MATCH($B26,testOutputs!$A$1:$A$69,0),MATCH(F$20,testOutputs!$A$1:$BS$1,0))</f>
        <v>0</v>
      </c>
      <c r="G26" s="66">
        <f>INDEX(testOutputs!$A$1:$BS$69,MATCH($B26,testOutputs!$A$1:$A$69,0),MATCH(G$20,testOutputs!$A$1:$BS$1,0))</f>
        <v>2.6879666884690201E-6</v>
      </c>
      <c r="H26" s="66">
        <f>INDEX(testOutputs!$A$1:$BS$69,MATCH($B26,testOutputs!$A$1:$A$69,0),MATCH(H$20,testOutputs!$A$1:$BS$1,0))</f>
        <v>1.96297297004739E-3</v>
      </c>
      <c r="I26" s="66">
        <f>INDEX(testOutputs!$A$1:$BS$69,MATCH($B26,testOutputs!$A$1:$A$69,0),MATCH(I$20,testOutputs!$A$1:$BS$1,0))</f>
        <v>-2.2213358992953001E-4</v>
      </c>
      <c r="J26" s="66">
        <f>INDEX(testOutputs!$A$1:$BS$69,MATCH($B26,testOutputs!$A$1:$A$69,0),MATCH(J$20,testOutputs!$A$1:$BS$1,0))</f>
        <v>-3.9998777455183499E-6</v>
      </c>
    </row>
    <row r="27" spans="1:10" x14ac:dyDescent="0.25">
      <c r="B27" t="s">
        <v>66</v>
      </c>
      <c r="C27" s="66">
        <f>INDEX(testOutputs!$A$1:$BS$69,MATCH($B27,testOutputs!$A$1:$A$69,0),MATCH(C$20,testOutputs!$A$1:$BS$1,0))</f>
        <v>1.93333296553089E-6</v>
      </c>
      <c r="D27" s="66">
        <f>INDEX(testOutputs!$A$1:$BS$69,MATCH($B27,testOutputs!$A$1:$A$69,0),MATCH(D$20,testOutputs!$A$1:$BS$1,0))</f>
        <v>0</v>
      </c>
      <c r="E27" s="66">
        <f>INDEX(testOutputs!$A$1:$BS$69,MATCH($B27,testOutputs!$A$1:$A$69,0),MATCH(E$20,testOutputs!$A$1:$BS$1,0))</f>
        <v>-6.4665346280028504E-7</v>
      </c>
      <c r="F27" s="66">
        <f>INDEX(testOutputs!$A$1:$BS$69,MATCH($B27,testOutputs!$A$1:$A$69,0),MATCH(F$20,testOutputs!$A$1:$BS$1,0))</f>
        <v>0</v>
      </c>
      <c r="G27" s="66">
        <f>INDEX(testOutputs!$A$1:$BS$69,MATCH($B27,testOutputs!$A$1:$A$69,0),MATCH(G$20,testOutputs!$A$1:$BS$1,0))</f>
        <v>1.2392638635862099E-6</v>
      </c>
      <c r="H27" s="66">
        <f>INDEX(testOutputs!$A$1:$BS$69,MATCH($B27,testOutputs!$A$1:$A$69,0),MATCH(H$20,testOutputs!$A$1:$BS$1,0))</f>
        <v>-2.2213358992953001E-4</v>
      </c>
      <c r="I27" s="66">
        <f>INDEX(testOutputs!$A$1:$BS$69,MATCH($B27,testOutputs!$A$1:$A$69,0),MATCH(I$20,testOutputs!$A$1:$BS$1,0))</f>
        <v>6.77809450528012E-3</v>
      </c>
      <c r="J27" s="66">
        <f>INDEX(testOutputs!$A$1:$BS$69,MATCH($B27,testOutputs!$A$1:$A$69,0),MATCH(J$20,testOutputs!$A$1:$BS$1,0))</f>
        <v>5.17624279599686E-5</v>
      </c>
    </row>
    <row r="28" spans="1:10" x14ac:dyDescent="0.25">
      <c r="B28" t="s">
        <v>19</v>
      </c>
      <c r="C28" s="66">
        <f>INDEX(testOutputs!$A$1:$BS$69,MATCH($B28,testOutputs!$A$1:$A$69,0),MATCH(C$20,testOutputs!$A$1:$BS$1,0))</f>
        <v>1.0945836430852599E-6</v>
      </c>
      <c r="D28" s="66">
        <f>INDEX(testOutputs!$A$1:$BS$69,MATCH($B28,testOutputs!$A$1:$A$69,0),MATCH(D$20,testOutputs!$A$1:$BS$1,0))</f>
        <v>0</v>
      </c>
      <c r="E28" s="66">
        <f>INDEX(testOutputs!$A$1:$BS$69,MATCH($B28,testOutputs!$A$1:$A$69,0),MATCH(E$20,testOutputs!$A$1:$BS$1,0))</f>
        <v>6.6366830273316598E-7</v>
      </c>
      <c r="F28" s="66">
        <f>INDEX(testOutputs!$A$1:$BS$69,MATCH($B28,testOutputs!$A$1:$A$69,0),MATCH(F$20,testOutputs!$A$1:$BS$1,0))</f>
        <v>0</v>
      </c>
      <c r="G28" s="66">
        <f>INDEX(testOutputs!$A$1:$BS$69,MATCH($B28,testOutputs!$A$1:$A$69,0),MATCH(G$20,testOutputs!$A$1:$BS$1,0))</f>
        <v>-3.9949957575756302E-7</v>
      </c>
      <c r="H28" s="66">
        <f>INDEX(testOutputs!$A$1:$BS$69,MATCH($B28,testOutputs!$A$1:$A$69,0),MATCH(H$20,testOutputs!$A$1:$BS$1,0))</f>
        <v>-3.9998777455183499E-6</v>
      </c>
      <c r="I28" s="66">
        <f>INDEX(testOutputs!$A$1:$BS$69,MATCH($B28,testOutputs!$A$1:$A$69,0),MATCH(I$20,testOutputs!$A$1:$BS$1,0))</f>
        <v>5.17624279599686E-5</v>
      </c>
      <c r="J28" s="66">
        <f>INDEX(testOutputs!$A$1:$BS$69,MATCH($B28,testOutputs!$A$1:$A$69,0),MATCH(J$20,testOutputs!$A$1:$BS$1,0))</f>
        <v>6.2345754172249304E-4</v>
      </c>
    </row>
    <row r="31" spans="1:10" x14ac:dyDescent="0.25">
      <c r="C31" t="s">
        <v>57</v>
      </c>
      <c r="D31" t="s">
        <v>54</v>
      </c>
    </row>
    <row r="32" spans="1:10" x14ac:dyDescent="0.25">
      <c r="A32">
        <v>-0.2</v>
      </c>
      <c r="B32" t="s">
        <v>57</v>
      </c>
      <c r="C32" s="66">
        <f>INDEX(testOutputs!$A$1:$BS$69,MATCH($B32,testOutputs!$A$1:$A$69,0),MATCH(C$31,testOutputs!$A$1:$BS$1,0))</f>
        <v>1.93257635469585E-3</v>
      </c>
      <c r="D32" s="66">
        <f>INDEX(testOutputs!$A$1:$BS$69,MATCH($B32,testOutputs!$A$1:$A$69,0),MATCH(D$31,testOutputs!$A$1:$BS$1,0))</f>
        <v>-4.4606374882638903E-6</v>
      </c>
    </row>
    <row r="33" spans="1:4" x14ac:dyDescent="0.25">
      <c r="A33">
        <v>0.5</v>
      </c>
      <c r="B33" t="s">
        <v>54</v>
      </c>
      <c r="C33" s="66">
        <f>INDEX(testOutputs!$A$1:$BS$69,MATCH($B33,testOutputs!$A$1:$A$69,0),MATCH(C$31,testOutputs!$A$1:$BS$1,0))</f>
        <v>-4.4606374882638903E-6</v>
      </c>
      <c r="D33" s="66">
        <f>INDEX(testOutputs!$A$1:$BS$69,MATCH($B33,testOutputs!$A$1:$A$69,0),MATCH(D$31,testOutputs!$A$1:$BS$1,0))</f>
        <v>9.4196960194313604E-4</v>
      </c>
    </row>
    <row r="35" spans="1:4" x14ac:dyDescent="0.25">
      <c r="C35">
        <f>A32^2*C32</f>
        <v>7.7303054187834018E-5</v>
      </c>
    </row>
    <row r="36" spans="1:4" x14ac:dyDescent="0.25">
      <c r="C36">
        <f>A33^2*D33</f>
        <v>2.3549240048578401E-4</v>
      </c>
    </row>
    <row r="37" spans="1:4" x14ac:dyDescent="0.25">
      <c r="C37">
        <f>2*A32*A33*C33</f>
        <v>8.9212749765277812E-7</v>
      </c>
    </row>
    <row r="38" spans="1:4" x14ac:dyDescent="0.25">
      <c r="C38">
        <f>SUM(C35:C37)</f>
        <v>3.1368758217127082E-4</v>
      </c>
    </row>
    <row r="39" spans="1:4" x14ac:dyDescent="0.25">
      <c r="C39" s="66">
        <f>SQRT(C38)</f>
        <v>1.7711227573809524E-2</v>
      </c>
    </row>
    <row r="41" spans="1:4" x14ac:dyDescent="0.25">
      <c r="B41" t="s">
        <v>129</v>
      </c>
      <c r="C41" s="66">
        <f>Decider!F58</f>
        <v>2.7450860000000001E-2</v>
      </c>
      <c r="D41" s="66">
        <f>A32*C41</f>
        <v>-5.4901720000000006E-3</v>
      </c>
    </row>
    <row r="42" spans="1:4" x14ac:dyDescent="0.25">
      <c r="B42" t="s">
        <v>130</v>
      </c>
      <c r="C42" s="66">
        <f>Decider!F44</f>
        <v>2.5962388999999999E-2</v>
      </c>
      <c r="D42" s="66">
        <f>A33*C42</f>
        <v>1.2981194499999999E-2</v>
      </c>
    </row>
    <row r="43" spans="1:4" x14ac:dyDescent="0.25">
      <c r="D43" s="66">
        <f>SUM(D41:D42)</f>
        <v>7.4910224999999988E-3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64"/>
  <sheetViews>
    <sheetView tabSelected="1" workbookViewId="0">
      <selection activeCell="Q16" sqref="Q16"/>
    </sheetView>
  </sheetViews>
  <sheetFormatPr defaultRowHeight="15" x14ac:dyDescent="0.25"/>
  <cols>
    <col min="3" max="3" width="25.28515625" customWidth="1"/>
    <col min="4" max="4" width="26.7109375" customWidth="1"/>
    <col min="5" max="5" width="6.85546875" customWidth="1"/>
    <col min="6" max="6" width="8" customWidth="1"/>
    <col min="12" max="12" width="29.5703125" customWidth="1"/>
    <col min="13" max="13" width="14" customWidth="1"/>
    <col min="14" max="14" width="18.42578125" customWidth="1"/>
  </cols>
  <sheetData>
    <row r="1" spans="2:17" x14ac:dyDescent="0.25">
      <c r="C1" t="s">
        <v>106</v>
      </c>
      <c r="D1" s="77">
        <f>SUM(M5:M62)</f>
        <v>5305</v>
      </c>
    </row>
    <row r="3" spans="2:17" x14ac:dyDescent="0.25">
      <c r="F3" s="78" t="s">
        <v>107</v>
      </c>
      <c r="G3" s="79"/>
      <c r="I3" s="78" t="s">
        <v>79</v>
      </c>
      <c r="J3" s="79"/>
      <c r="L3" s="78" t="s">
        <v>108</v>
      </c>
      <c r="M3" s="78"/>
      <c r="N3" s="79"/>
    </row>
    <row r="4" spans="2:17" x14ac:dyDescent="0.25">
      <c r="C4" s="80" t="s">
        <v>96</v>
      </c>
      <c r="D4" s="80" t="s">
        <v>97</v>
      </c>
      <c r="F4" s="80" t="s">
        <v>1</v>
      </c>
      <c r="G4" s="80" t="s">
        <v>98</v>
      </c>
      <c r="I4" s="80" t="s">
        <v>1</v>
      </c>
      <c r="J4" s="80" t="s">
        <v>98</v>
      </c>
      <c r="L4" s="80" t="s">
        <v>78</v>
      </c>
      <c r="M4" s="80" t="s">
        <v>105</v>
      </c>
      <c r="N4" s="80" t="s">
        <v>109</v>
      </c>
    </row>
    <row r="5" spans="2:17" x14ac:dyDescent="0.25">
      <c r="B5" s="21">
        <v>13</v>
      </c>
      <c r="C5" s="22" t="s">
        <v>90</v>
      </c>
      <c r="F5" s="66">
        <f>Combos!E9</f>
        <v>2.4118959999999993E-3</v>
      </c>
      <c r="G5" s="66">
        <f>Combos!F9</f>
        <v>5.8104402713390086E-3</v>
      </c>
      <c r="I5" s="2">
        <f>F5*$D$1</f>
        <v>12.795108279999996</v>
      </c>
      <c r="J5" s="2">
        <f>G5*$D$1</f>
        <v>30.824385639453439</v>
      </c>
      <c r="L5" t="s">
        <v>111</v>
      </c>
      <c r="M5" s="81">
        <v>20</v>
      </c>
      <c r="N5" s="2">
        <f>M5/F5</f>
        <v>8292.2315058360746</v>
      </c>
    </row>
    <row r="6" spans="2:17" x14ac:dyDescent="0.25">
      <c r="B6" s="21">
        <v>12</v>
      </c>
      <c r="C6" s="22" t="s">
        <v>12</v>
      </c>
      <c r="D6" t="str">
        <f>C6</f>
        <v>California</v>
      </c>
      <c r="F6" s="66">
        <f>VLOOKUP($D6,testOutputs!$A$1:$BS$69,2,FALSE)</f>
        <v>5.0821029999999897E-3</v>
      </c>
      <c r="G6" s="66">
        <f>VLOOKUP($D6,testOutputs!$A$1:$BS$69,3,FALSE)</f>
        <v>9.3167408010153604E-3</v>
      </c>
      <c r="I6" s="2">
        <f t="shared" ref="I6:I17" si="0">F6*$D$1</f>
        <v>26.960556414999946</v>
      </c>
      <c r="J6" s="2">
        <f t="shared" ref="J6:J17" si="1">G6*$D$1</f>
        <v>49.425309949386488</v>
      </c>
      <c r="L6" t="s">
        <v>112</v>
      </c>
      <c r="M6" s="81">
        <v>25</v>
      </c>
      <c r="N6" s="2">
        <f t="shared" ref="N6:N17" si="2">M6/F6</f>
        <v>4919.2234002341256</v>
      </c>
    </row>
    <row r="7" spans="2:17" x14ac:dyDescent="0.25">
      <c r="B7" s="21">
        <v>11</v>
      </c>
      <c r="C7" s="22" t="s">
        <v>8</v>
      </c>
      <c r="D7" t="str">
        <f t="shared" ref="D7:D17" si="3">C7</f>
        <v>Bucknell</v>
      </c>
      <c r="F7" s="66">
        <f>VLOOKUP($D7,testOutputs!$A$1:$BS$69,2,FALSE)</f>
        <v>0</v>
      </c>
      <c r="G7" s="66">
        <f>VLOOKUP($D7,testOutputs!$A$1:$BS$69,3,FALSE)</f>
        <v>0</v>
      </c>
      <c r="I7" s="2">
        <f t="shared" si="0"/>
        <v>0</v>
      </c>
      <c r="J7" s="2">
        <f t="shared" si="1"/>
        <v>0</v>
      </c>
      <c r="L7" t="s">
        <v>112</v>
      </c>
      <c r="M7" s="81">
        <v>20</v>
      </c>
      <c r="N7" s="2" t="e">
        <f t="shared" si="2"/>
        <v>#DIV/0!</v>
      </c>
    </row>
    <row r="8" spans="2:17" x14ac:dyDescent="0.25">
      <c r="B8" s="21">
        <v>10</v>
      </c>
      <c r="C8" s="22" t="s">
        <v>7</v>
      </c>
      <c r="D8" t="str">
        <f t="shared" si="3"/>
        <v>Colorado</v>
      </c>
      <c r="F8" s="66">
        <f>VLOOKUP($D8,testOutputs!$A$1:$BS$69,2,FALSE)</f>
        <v>7.8928919999999708E-3</v>
      </c>
      <c r="G8" s="66">
        <f>VLOOKUP($D8,testOutputs!$A$1:$BS$69,3,FALSE)</f>
        <v>1.3358292732785999E-2</v>
      </c>
      <c r="I8" s="2">
        <f t="shared" si="0"/>
        <v>41.871792059999848</v>
      </c>
      <c r="J8" s="2">
        <f t="shared" si="1"/>
        <v>70.865742947429723</v>
      </c>
      <c r="L8" t="s">
        <v>113</v>
      </c>
      <c r="M8" s="81">
        <v>20</v>
      </c>
      <c r="N8" s="2">
        <f t="shared" si="2"/>
        <v>2533.9254610350772</v>
      </c>
    </row>
    <row r="9" spans="2:17" x14ac:dyDescent="0.25">
      <c r="B9" s="21">
        <v>9</v>
      </c>
      <c r="C9" s="22" t="s">
        <v>9</v>
      </c>
      <c r="D9" t="str">
        <f t="shared" si="3"/>
        <v>Temple</v>
      </c>
      <c r="F9" s="66">
        <f>VLOOKUP($D9,testOutputs!$A$1:$BS$69,2,FALSE)</f>
        <v>4.2111899999999897E-3</v>
      </c>
      <c r="G9" s="66">
        <f>VLOOKUP($D9,testOutputs!$A$1:$BS$69,3,FALSE)</f>
        <v>8.0245591990422294E-3</v>
      </c>
      <c r="I9" s="2">
        <f t="shared" si="0"/>
        <v>22.340362949999946</v>
      </c>
      <c r="J9" s="2">
        <f t="shared" si="1"/>
        <v>42.570286550919029</v>
      </c>
      <c r="L9" t="s">
        <v>114</v>
      </c>
      <c r="M9" s="81">
        <v>20</v>
      </c>
      <c r="N9" s="2">
        <f t="shared" si="2"/>
        <v>4749.2513992482054</v>
      </c>
    </row>
    <row r="10" spans="2:17" x14ac:dyDescent="0.25">
      <c r="B10" s="21">
        <v>8</v>
      </c>
      <c r="C10" s="22" t="s">
        <v>39</v>
      </c>
      <c r="D10" t="str">
        <f t="shared" si="3"/>
        <v>NC State</v>
      </c>
      <c r="F10" s="66">
        <f>VLOOKUP($D10,testOutputs!$A$1:$BS$69,2,FALSE)</f>
        <v>1.1466064999999999E-2</v>
      </c>
      <c r="G10" s="66">
        <f>VLOOKUP($D10,testOutputs!$A$1:$BS$69,3,FALSE)</f>
        <v>1.8655134032441401E-2</v>
      </c>
      <c r="I10" s="2">
        <f t="shared" si="0"/>
        <v>60.827474824999996</v>
      </c>
      <c r="J10" s="2">
        <f t="shared" si="1"/>
        <v>98.965486042101631</v>
      </c>
      <c r="L10" t="s">
        <v>115</v>
      </c>
      <c r="M10" s="81">
        <v>35</v>
      </c>
      <c r="N10" s="2">
        <f t="shared" si="2"/>
        <v>3052.4857481620766</v>
      </c>
    </row>
    <row r="11" spans="2:17" x14ac:dyDescent="0.25">
      <c r="B11" s="21">
        <v>7</v>
      </c>
      <c r="C11" s="22" t="s">
        <v>41</v>
      </c>
      <c r="D11" t="str">
        <f t="shared" si="3"/>
        <v>Illinois</v>
      </c>
      <c r="F11" s="66">
        <f>VLOOKUP($D11,testOutputs!$A$1:$BS$69,2,FALSE)</f>
        <v>1.01077499999999E-2</v>
      </c>
      <c r="G11" s="66">
        <f>VLOOKUP($D11,testOutputs!$A$1:$BS$69,3,FALSE)</f>
        <v>1.6036127826787101E-2</v>
      </c>
      <c r="I11" s="2">
        <f t="shared" si="0"/>
        <v>53.621613749999469</v>
      </c>
      <c r="J11" s="2">
        <f t="shared" si="1"/>
        <v>85.071658121105571</v>
      </c>
      <c r="L11" t="s">
        <v>116</v>
      </c>
      <c r="M11" s="81">
        <v>45</v>
      </c>
      <c r="N11" s="2">
        <f t="shared" si="2"/>
        <v>4452.029383393975</v>
      </c>
    </row>
    <row r="12" spans="2:17" x14ac:dyDescent="0.25">
      <c r="B12" s="21">
        <v>6</v>
      </c>
      <c r="C12" s="22" t="s">
        <v>40</v>
      </c>
      <c r="D12" t="str">
        <f t="shared" si="3"/>
        <v>Butler</v>
      </c>
      <c r="F12" s="66">
        <f>VLOOKUP($D12,testOutputs!$A$1:$BS$69,2,FALSE)</f>
        <v>1.6975099E-2</v>
      </c>
      <c r="G12" s="66">
        <f>VLOOKUP($D12,testOutputs!$A$1:$BS$69,3,FALSE)</f>
        <v>1.41599409145273E-2</v>
      </c>
      <c r="I12" s="2">
        <f t="shared" si="0"/>
        <v>90.052900195000007</v>
      </c>
      <c r="J12" s="2">
        <f t="shared" si="1"/>
        <v>75.118486551567329</v>
      </c>
      <c r="L12" t="s">
        <v>117</v>
      </c>
      <c r="M12" s="81">
        <v>55</v>
      </c>
      <c r="N12" s="2">
        <f t="shared" si="2"/>
        <v>3240.0400139050735</v>
      </c>
    </row>
    <row r="13" spans="2:17" x14ac:dyDescent="0.25">
      <c r="B13" s="21">
        <v>5</v>
      </c>
      <c r="C13" s="22" t="s">
        <v>67</v>
      </c>
      <c r="D13" t="str">
        <f t="shared" si="3"/>
        <v>UNLV</v>
      </c>
      <c r="F13" s="66">
        <f>VLOOKUP($D13,testOutputs!$A$1:$BS$69,2,FALSE)</f>
        <v>1.08710389999999E-2</v>
      </c>
      <c r="G13" s="66">
        <f>VLOOKUP($D13,testOutputs!$A$1:$BS$69,3,FALSE)</f>
        <v>1.48705950314745E-2</v>
      </c>
      <c r="I13" s="2">
        <f t="shared" si="0"/>
        <v>57.670861894999469</v>
      </c>
      <c r="J13" s="2">
        <f t="shared" si="1"/>
        <v>78.888506641972228</v>
      </c>
      <c r="L13" t="s">
        <v>118</v>
      </c>
      <c r="M13" s="81">
        <v>55</v>
      </c>
      <c r="N13" s="2">
        <f t="shared" si="2"/>
        <v>5059.3140177310106</v>
      </c>
    </row>
    <row r="14" spans="2:17" x14ac:dyDescent="0.25">
      <c r="B14" s="21">
        <v>4</v>
      </c>
      <c r="C14" s="22" t="s">
        <v>42</v>
      </c>
      <c r="D14" t="str">
        <f t="shared" si="3"/>
        <v>Syracuse</v>
      </c>
      <c r="F14" s="66">
        <f>VLOOKUP($D14,testOutputs!$A$1:$BS$69,2,FALSE)</f>
        <v>3.1960199000000002E-2</v>
      </c>
      <c r="G14" s="66">
        <f>VLOOKUP($D14,testOutputs!$A$1:$BS$69,3,FALSE)</f>
        <v>4.4305450793862701E-2</v>
      </c>
      <c r="I14" s="2">
        <f t="shared" si="0"/>
        <v>169.54885569500001</v>
      </c>
      <c r="J14" s="2">
        <f t="shared" si="1"/>
        <v>235.04041646144162</v>
      </c>
      <c r="L14" t="s">
        <v>111</v>
      </c>
      <c r="M14" s="81">
        <v>80</v>
      </c>
      <c r="N14" s="2">
        <f t="shared" si="2"/>
        <v>2503.1133254207834</v>
      </c>
    </row>
    <row r="15" spans="2:17" x14ac:dyDescent="0.25">
      <c r="B15" s="21">
        <v>3</v>
      </c>
      <c r="C15" s="22" t="s">
        <v>10</v>
      </c>
      <c r="D15" t="str">
        <f t="shared" si="3"/>
        <v>Marquette</v>
      </c>
      <c r="F15" s="66">
        <f>VLOOKUP($D15,testOutputs!$A$1:$BS$69,2,FALSE)</f>
        <v>2.8883650999999899E-2</v>
      </c>
      <c r="G15" s="66">
        <f>VLOOKUP($D15,testOutputs!$A$1:$BS$69,3,FALSE)</f>
        <v>3.0941559520344601E-2</v>
      </c>
      <c r="I15" s="2">
        <f t="shared" si="0"/>
        <v>153.22776855499947</v>
      </c>
      <c r="J15" s="2">
        <f t="shared" si="1"/>
        <v>164.14497325542811</v>
      </c>
      <c r="L15" t="s">
        <v>116</v>
      </c>
      <c r="M15" s="81">
        <v>85</v>
      </c>
      <c r="N15" s="2">
        <f t="shared" si="2"/>
        <v>2942.8412633846151</v>
      </c>
    </row>
    <row r="16" spans="2:17" x14ac:dyDescent="0.25">
      <c r="B16" s="21">
        <v>2</v>
      </c>
      <c r="C16" s="22" t="s">
        <v>55</v>
      </c>
      <c r="D16" t="str">
        <f t="shared" si="3"/>
        <v>Miami (FL)</v>
      </c>
      <c r="F16" s="66">
        <f>VLOOKUP($D16,testOutputs!$A$1:$BS$69,2,FALSE)</f>
        <v>3.2668670999999899E-2</v>
      </c>
      <c r="G16" s="66">
        <f>VLOOKUP($D16,testOutputs!$A$1:$BS$69,3,FALSE)</f>
        <v>3.9499923635628598E-2</v>
      </c>
      <c r="I16" s="2">
        <f t="shared" si="0"/>
        <v>173.30729965499947</v>
      </c>
      <c r="J16" s="2">
        <f t="shared" si="1"/>
        <v>209.54709488700971</v>
      </c>
      <c r="L16" t="s">
        <v>115</v>
      </c>
      <c r="M16" s="81">
        <v>200</v>
      </c>
      <c r="N16" s="2">
        <f t="shared" si="2"/>
        <v>6122.0733466629426</v>
      </c>
      <c r="P16">
        <f>+I16*1.5</f>
        <v>259.96094948249919</v>
      </c>
      <c r="Q16">
        <f>+P16/4</f>
        <v>64.990237370624797</v>
      </c>
    </row>
    <row r="17" spans="2:14" x14ac:dyDescent="0.25">
      <c r="B17" s="21">
        <v>1</v>
      </c>
      <c r="C17" s="22" t="s">
        <v>56</v>
      </c>
      <c r="D17" t="str">
        <f t="shared" si="3"/>
        <v>Indiana</v>
      </c>
      <c r="F17" s="66">
        <f>VLOOKUP($D17,testOutputs!$A$1:$BS$69,2,FALSE)</f>
        <v>8.09434450000001E-2</v>
      </c>
      <c r="G17" s="66">
        <f>VLOOKUP($D17,testOutputs!$A$1:$BS$69,3,FALSE)</f>
        <v>8.3117088401972003E-2</v>
      </c>
      <c r="I17" s="2">
        <f t="shared" si="0"/>
        <v>429.40497572500055</v>
      </c>
      <c r="J17" s="2">
        <f t="shared" si="1"/>
        <v>440.93615397246145</v>
      </c>
      <c r="L17" t="s">
        <v>112</v>
      </c>
      <c r="M17" s="81">
        <v>300</v>
      </c>
      <c r="N17" s="2">
        <f t="shared" si="2"/>
        <v>3706.2914730155067</v>
      </c>
    </row>
    <row r="18" spans="2:14" x14ac:dyDescent="0.25">
      <c r="B18" s="21"/>
      <c r="C18" s="29"/>
      <c r="M18" s="81"/>
    </row>
    <row r="19" spans="2:14" x14ac:dyDescent="0.25">
      <c r="B19" s="21"/>
      <c r="C19" s="34" t="s">
        <v>91</v>
      </c>
      <c r="M19" s="81"/>
    </row>
    <row r="20" spans="2:14" x14ac:dyDescent="0.25">
      <c r="B20" s="21">
        <v>13</v>
      </c>
      <c r="C20" s="22" t="s">
        <v>90</v>
      </c>
      <c r="F20" s="66">
        <f>Combos!E19</f>
        <v>2.885769999999988E-3</v>
      </c>
      <c r="G20" s="66">
        <f>Combos!F19</f>
        <v>6.2291404323672151E-3</v>
      </c>
      <c r="I20" s="2">
        <f>F20*$D$1</f>
        <v>15.309009849999937</v>
      </c>
      <c r="J20" s="2">
        <f>G20*$D$1</f>
        <v>33.045589993708077</v>
      </c>
      <c r="L20" t="s">
        <v>119</v>
      </c>
      <c r="M20" s="81">
        <v>40</v>
      </c>
      <c r="N20" s="2">
        <f t="shared" ref="N20:N32" si="4">M20/F20</f>
        <v>13861.118522959268</v>
      </c>
    </row>
    <row r="21" spans="2:14" x14ac:dyDescent="0.25">
      <c r="B21" s="21">
        <v>12</v>
      </c>
      <c r="C21" s="22" t="s">
        <v>25</v>
      </c>
      <c r="D21" t="str">
        <f>C21</f>
        <v>Akron</v>
      </c>
      <c r="F21" s="66">
        <f>VLOOKUP($D21,testOutputs!$A$1:$BS$69,2,FALSE)</f>
        <v>3.013249E-3</v>
      </c>
      <c r="G21" s="66">
        <f>VLOOKUP($D21,testOutputs!$A$1:$BS$69,3,FALSE)</f>
        <v>6.8800044171553202E-3</v>
      </c>
      <c r="I21" s="2">
        <f t="shared" ref="I21:I32" si="5">F21*$D$1</f>
        <v>15.985285944999999</v>
      </c>
      <c r="J21" s="2">
        <f t="shared" ref="J21:J32" si="6">G21*$D$1</f>
        <v>36.498423433008973</v>
      </c>
      <c r="L21" t="s">
        <v>121</v>
      </c>
      <c r="M21" s="81">
        <v>35</v>
      </c>
      <c r="N21" s="2">
        <f t="shared" si="4"/>
        <v>11615.369323942363</v>
      </c>
    </row>
    <row r="22" spans="2:14" x14ac:dyDescent="0.25">
      <c r="B22" s="21">
        <v>11</v>
      </c>
      <c r="C22" s="22" t="s">
        <v>28</v>
      </c>
      <c r="D22" t="str">
        <f t="shared" ref="D22:D32" si="7">C22</f>
        <v>Minnesota</v>
      </c>
      <c r="F22" s="66">
        <f>VLOOKUP($D22,testOutputs!$A$1:$BS$69,2,FALSE)</f>
        <v>9.89023399999997E-3</v>
      </c>
      <c r="G22" s="66">
        <f>VLOOKUP($D22,testOutputs!$A$1:$BS$69,3,FALSE)</f>
        <v>1.65896663030945E-2</v>
      </c>
      <c r="I22" s="2">
        <f t="shared" si="5"/>
        <v>52.467691369999841</v>
      </c>
      <c r="J22" s="2">
        <f t="shared" si="6"/>
        <v>88.008179737916322</v>
      </c>
      <c r="L22" t="s">
        <v>112</v>
      </c>
      <c r="M22" s="81">
        <v>50</v>
      </c>
      <c r="N22" s="2">
        <f t="shared" si="4"/>
        <v>5055.4921147467439</v>
      </c>
    </row>
    <row r="23" spans="2:14" x14ac:dyDescent="0.25">
      <c r="B23" s="21">
        <v>10</v>
      </c>
      <c r="C23" s="22" t="s">
        <v>27</v>
      </c>
      <c r="D23" t="str">
        <f t="shared" si="7"/>
        <v>Oklahoma</v>
      </c>
      <c r="F23" s="66">
        <f>VLOOKUP($D23,testOutputs!$A$1:$BS$69,2,FALSE)</f>
        <v>6.0255999999999903E-3</v>
      </c>
      <c r="G23" s="66">
        <f>VLOOKUP($D23,testOutputs!$A$1:$BS$69,3,FALSE)</f>
        <v>1.13668587651917E-2</v>
      </c>
      <c r="I23" s="2">
        <f t="shared" si="5"/>
        <v>31.965807999999949</v>
      </c>
      <c r="J23" s="2">
        <f t="shared" si="6"/>
        <v>60.301185749341968</v>
      </c>
      <c r="L23" t="s">
        <v>120</v>
      </c>
      <c r="M23" s="81">
        <v>45</v>
      </c>
      <c r="N23" s="2">
        <f t="shared" si="4"/>
        <v>7468.1359532660772</v>
      </c>
    </row>
    <row r="24" spans="2:14" x14ac:dyDescent="0.25">
      <c r="B24" s="21">
        <v>9</v>
      </c>
      <c r="C24" s="41" t="s">
        <v>51</v>
      </c>
      <c r="D24" t="str">
        <f t="shared" si="7"/>
        <v>Villanova</v>
      </c>
      <c r="F24" s="66">
        <f>VLOOKUP($D24,testOutputs!$A$1:$BS$69,2,FALSE)</f>
        <v>4.6196450000000099E-3</v>
      </c>
      <c r="G24" s="66">
        <f>VLOOKUP($D24,testOutputs!$A$1:$BS$69,3,FALSE)</f>
        <v>9.3573198549296594E-3</v>
      </c>
      <c r="I24" s="2">
        <f t="shared" si="5"/>
        <v>24.507216725000053</v>
      </c>
      <c r="J24" s="2">
        <f t="shared" si="6"/>
        <v>49.640581830401842</v>
      </c>
      <c r="L24" t="s">
        <v>119</v>
      </c>
      <c r="M24" s="81">
        <v>50</v>
      </c>
      <c r="N24" s="2">
        <f t="shared" si="4"/>
        <v>10823.342486273274</v>
      </c>
    </row>
    <row r="25" spans="2:14" x14ac:dyDescent="0.25">
      <c r="B25" s="21">
        <v>8</v>
      </c>
      <c r="C25" s="22" t="s">
        <v>32</v>
      </c>
      <c r="D25" t="str">
        <f t="shared" si="7"/>
        <v>North Carolina</v>
      </c>
      <c r="F25" s="66">
        <f>VLOOKUP($D25,testOutputs!$A$1:$BS$69,2,FALSE)</f>
        <v>1.2317899999999901E-2</v>
      </c>
      <c r="G25" s="66">
        <f>VLOOKUP($D25,testOutputs!$A$1:$BS$69,3,FALSE)</f>
        <v>2.03569531645637E-2</v>
      </c>
      <c r="I25" s="2">
        <f t="shared" si="5"/>
        <v>65.346459499999469</v>
      </c>
      <c r="J25" s="2">
        <f t="shared" si="6"/>
        <v>107.99363653801043</v>
      </c>
      <c r="L25" t="s">
        <v>118</v>
      </c>
      <c r="M25" s="81">
        <v>60</v>
      </c>
      <c r="N25" s="2">
        <f t="shared" si="4"/>
        <v>4870.9601474277661</v>
      </c>
    </row>
    <row r="26" spans="2:14" x14ac:dyDescent="0.25">
      <c r="B26" s="21">
        <v>7</v>
      </c>
      <c r="C26" s="22" t="s">
        <v>49</v>
      </c>
      <c r="D26" t="str">
        <f t="shared" si="7"/>
        <v>San Diego State</v>
      </c>
      <c r="F26" s="66">
        <f>VLOOKUP($D26,testOutputs!$A$1:$BS$69,2,FALSE)</f>
        <v>1.0229831999999999E-2</v>
      </c>
      <c r="G26" s="66">
        <f>VLOOKUP($D26,testOutputs!$A$1:$BS$69,3,FALSE)</f>
        <v>1.47949750942866E-2</v>
      </c>
      <c r="I26" s="2">
        <f t="shared" si="5"/>
        <v>54.26925876</v>
      </c>
      <c r="J26" s="2">
        <f t="shared" si="6"/>
        <v>78.487342875190407</v>
      </c>
      <c r="L26" t="s">
        <v>112</v>
      </c>
      <c r="M26" s="81">
        <v>70</v>
      </c>
      <c r="N26" s="2">
        <f t="shared" si="4"/>
        <v>6842.7321191589463</v>
      </c>
    </row>
    <row r="27" spans="2:14" x14ac:dyDescent="0.25">
      <c r="B27" s="21">
        <v>6</v>
      </c>
      <c r="C27" s="22" t="s">
        <v>50</v>
      </c>
      <c r="D27" t="str">
        <f t="shared" si="7"/>
        <v>UCLA</v>
      </c>
      <c r="F27" s="66">
        <f>VLOOKUP($D27,testOutputs!$A$1:$BS$69,2,FALSE)</f>
        <v>5.1253519999999997E-3</v>
      </c>
      <c r="G27" s="66">
        <f>VLOOKUP($D27,testOutputs!$A$1:$BS$69,3,FALSE)</f>
        <v>9.8006800258447508E-3</v>
      </c>
      <c r="I27" s="2">
        <f t="shared" si="5"/>
        <v>27.189992359999998</v>
      </c>
      <c r="J27" s="2">
        <f t="shared" si="6"/>
        <v>51.992607537106402</v>
      </c>
      <c r="L27" t="s">
        <v>114</v>
      </c>
      <c r="M27" s="81">
        <v>70</v>
      </c>
      <c r="N27" s="2">
        <f t="shared" si="4"/>
        <v>13657.598541524563</v>
      </c>
    </row>
    <row r="28" spans="2:14" x14ac:dyDescent="0.25">
      <c r="B28" s="21">
        <v>5</v>
      </c>
      <c r="C28" s="22" t="s">
        <v>48</v>
      </c>
      <c r="D28" t="str">
        <f t="shared" si="7"/>
        <v>VCU</v>
      </c>
      <c r="F28" s="66">
        <f>VLOOKUP($D28,testOutputs!$A$1:$BS$69,2,FALSE)</f>
        <v>1.5691278999999898E-2</v>
      </c>
      <c r="G28" s="66">
        <f>VLOOKUP($D28,testOutputs!$A$1:$BS$69,3,FALSE)</f>
        <v>2.1173866495670001E-2</v>
      </c>
      <c r="I28" s="2">
        <f t="shared" si="5"/>
        <v>83.242235094999458</v>
      </c>
      <c r="J28" s="2">
        <f t="shared" si="6"/>
        <v>112.32736175952935</v>
      </c>
      <c r="L28" t="s">
        <v>122</v>
      </c>
      <c r="M28" s="81">
        <v>85</v>
      </c>
      <c r="N28" s="2">
        <f t="shared" si="4"/>
        <v>5417.02177368719</v>
      </c>
    </row>
    <row r="29" spans="2:14" x14ac:dyDescent="0.25">
      <c r="B29" s="21">
        <v>4</v>
      </c>
      <c r="C29" s="22" t="s">
        <v>60</v>
      </c>
      <c r="D29" t="str">
        <f t="shared" si="7"/>
        <v>Michigan</v>
      </c>
      <c r="F29" s="66">
        <f>VLOOKUP($D29,testOutputs!$A$1:$BS$69,2,FALSE)</f>
        <v>2.7863351000000001E-2</v>
      </c>
      <c r="G29" s="66">
        <f>VLOOKUP($D29,testOutputs!$A$1:$BS$69,3,FALSE)</f>
        <v>3.9250995289852E-2</v>
      </c>
      <c r="I29" s="2">
        <f t="shared" si="5"/>
        <v>147.81507705500002</v>
      </c>
      <c r="J29" s="2">
        <f t="shared" si="6"/>
        <v>208.22653001266485</v>
      </c>
      <c r="L29" t="s">
        <v>116</v>
      </c>
      <c r="M29" s="81">
        <v>110</v>
      </c>
      <c r="N29" s="2">
        <f t="shared" si="4"/>
        <v>3947.8381476800832</v>
      </c>
    </row>
    <row r="30" spans="2:14" x14ac:dyDescent="0.25">
      <c r="B30" s="21">
        <v>3</v>
      </c>
      <c r="C30" s="22" t="s">
        <v>66</v>
      </c>
      <c r="D30" t="str">
        <f t="shared" si="7"/>
        <v>Florida</v>
      </c>
      <c r="F30" s="66">
        <f>VLOOKUP($D30,testOutputs!$A$1:$BS$69,2,FALSE)</f>
        <v>7.6288595999999501E-2</v>
      </c>
      <c r="G30" s="66">
        <f>VLOOKUP($D30,testOutputs!$A$1:$BS$69,3,FALSE)</f>
        <v>8.2329183800643399E-2</v>
      </c>
      <c r="I30" s="2">
        <f t="shared" si="5"/>
        <v>404.71100177999733</v>
      </c>
      <c r="J30" s="2">
        <f t="shared" si="6"/>
        <v>436.75632006241324</v>
      </c>
      <c r="L30" t="s">
        <v>111</v>
      </c>
      <c r="M30" s="81">
        <v>200</v>
      </c>
      <c r="N30" s="2">
        <f t="shared" si="4"/>
        <v>2621.6238138659846</v>
      </c>
    </row>
    <row r="31" spans="2:14" x14ac:dyDescent="0.25">
      <c r="B31" s="21">
        <v>2</v>
      </c>
      <c r="C31" s="22" t="s">
        <v>61</v>
      </c>
      <c r="D31" t="str">
        <f t="shared" si="7"/>
        <v>Georgetown</v>
      </c>
      <c r="F31" s="66">
        <f>VLOOKUP($D31,testOutputs!$A$1:$BS$69,2,FALSE)</f>
        <v>2.90276280000001E-2</v>
      </c>
      <c r="G31" s="66">
        <f>VLOOKUP($D31,testOutputs!$A$1:$BS$69,3,FALSE)</f>
        <v>3.9510566521125903E-2</v>
      </c>
      <c r="I31" s="2">
        <f t="shared" si="5"/>
        <v>153.99156654000052</v>
      </c>
      <c r="J31" s="2">
        <f t="shared" si="6"/>
        <v>209.60355539457291</v>
      </c>
      <c r="L31" t="s">
        <v>118</v>
      </c>
      <c r="M31" s="81">
        <v>170</v>
      </c>
      <c r="N31" s="2">
        <f t="shared" si="4"/>
        <v>5856.4895485087318</v>
      </c>
    </row>
    <row r="32" spans="2:14" x14ac:dyDescent="0.25">
      <c r="B32" s="21">
        <v>1</v>
      </c>
      <c r="C32" s="22" t="s">
        <v>70</v>
      </c>
      <c r="D32" t="str">
        <f t="shared" si="7"/>
        <v>Kansas</v>
      </c>
      <c r="F32" s="66">
        <f>VLOOKUP($D32,testOutputs!$A$1:$BS$69,2,FALSE)</f>
        <v>5.4379563999999797E-2</v>
      </c>
      <c r="G32" s="66">
        <f>VLOOKUP($D32,testOutputs!$A$1:$BS$69,3,FALSE)</f>
        <v>6.7002859978622306E-2</v>
      </c>
      <c r="I32" s="2">
        <f t="shared" si="5"/>
        <v>288.48358701999894</v>
      </c>
      <c r="J32" s="2">
        <f t="shared" si="6"/>
        <v>355.45017218659132</v>
      </c>
      <c r="L32" t="s">
        <v>117</v>
      </c>
      <c r="M32" s="81">
        <v>375</v>
      </c>
      <c r="N32" s="2">
        <f t="shared" si="4"/>
        <v>6895.9729062925444</v>
      </c>
    </row>
    <row r="33" spans="2:14" x14ac:dyDescent="0.25">
      <c r="B33" s="21"/>
      <c r="C33" s="22"/>
      <c r="M33" s="81"/>
    </row>
    <row r="34" spans="2:14" x14ac:dyDescent="0.25">
      <c r="B34" s="21"/>
      <c r="C34" s="34" t="s">
        <v>92</v>
      </c>
      <c r="M34" s="81"/>
    </row>
    <row r="35" spans="2:14" x14ac:dyDescent="0.25">
      <c r="B35" s="21">
        <v>13</v>
      </c>
      <c r="C35" s="22" t="s">
        <v>90</v>
      </c>
      <c r="F35" s="66">
        <f>Combos!E29</f>
        <v>3.9034499999999892E-4</v>
      </c>
      <c r="G35" s="66">
        <f>Combos!F29</f>
        <v>2.1560955465321045E-3</v>
      </c>
      <c r="I35" s="2">
        <f>F35*$D$1</f>
        <v>2.0707802249999943</v>
      </c>
      <c r="J35" s="2">
        <f>G35*$D$1</f>
        <v>11.438086874352814</v>
      </c>
      <c r="L35" t="s">
        <v>119</v>
      </c>
      <c r="M35" s="81">
        <v>40</v>
      </c>
      <c r="N35" s="2">
        <f t="shared" ref="N35:N47" si="8">M35/F35</f>
        <v>102473.45297108997</v>
      </c>
    </row>
    <row r="36" spans="2:14" x14ac:dyDescent="0.25">
      <c r="B36" s="21">
        <v>12</v>
      </c>
      <c r="C36" s="22" t="s">
        <v>38</v>
      </c>
      <c r="D36" t="str">
        <f>C36</f>
        <v>Oregon</v>
      </c>
      <c r="F36" s="66">
        <f>VLOOKUP($D36,testOutputs!$A$1:$BS$69,2,FALSE)</f>
        <v>1.49418609999999E-2</v>
      </c>
      <c r="G36" s="66">
        <f>VLOOKUP($D36,testOutputs!$A$1:$BS$69,3,FALSE)</f>
        <v>1.08796991719465E-2</v>
      </c>
      <c r="I36" s="2">
        <f t="shared" ref="I36:I47" si="9">F36*$D$1</f>
        <v>79.266572604999467</v>
      </c>
      <c r="J36" s="2">
        <f t="shared" ref="J36:J47" si="10">G36*$D$1</f>
        <v>57.716804107176181</v>
      </c>
      <c r="L36" t="s">
        <v>115</v>
      </c>
      <c r="M36" s="81">
        <v>60</v>
      </c>
      <c r="N36" s="2">
        <f t="shared" si="8"/>
        <v>4015.5640585868387</v>
      </c>
    </row>
    <row r="37" spans="2:14" x14ac:dyDescent="0.25">
      <c r="B37" s="21">
        <v>11</v>
      </c>
      <c r="C37" s="22" t="s">
        <v>93</v>
      </c>
      <c r="D37" t="str">
        <f t="shared" ref="D37:D47" si="11">C37</f>
        <v>Mid Tenn / St. Mary's</v>
      </c>
      <c r="F37" s="66">
        <f>Combos!E36</f>
        <v>0</v>
      </c>
      <c r="G37" s="66">
        <f>Combos!F36</f>
        <v>0</v>
      </c>
      <c r="I37" s="2">
        <f t="shared" si="9"/>
        <v>0</v>
      </c>
      <c r="J37" s="2">
        <f t="shared" si="10"/>
        <v>0</v>
      </c>
      <c r="L37" t="s">
        <v>118</v>
      </c>
      <c r="M37" s="81">
        <v>35</v>
      </c>
      <c r="N37" s="2" t="e">
        <f t="shared" si="8"/>
        <v>#DIV/0!</v>
      </c>
    </row>
    <row r="38" spans="2:14" x14ac:dyDescent="0.25">
      <c r="B38" s="21">
        <v>10</v>
      </c>
      <c r="C38" s="22" t="s">
        <v>52</v>
      </c>
      <c r="D38" t="str">
        <f t="shared" si="11"/>
        <v>Cincinnati</v>
      </c>
      <c r="F38" s="66">
        <f>VLOOKUP($D38,testOutputs!$A$1:$BS$69,2,FALSE)</f>
        <v>5.70006799999998E-3</v>
      </c>
      <c r="G38" s="66">
        <f>VLOOKUP($D38,testOutputs!$A$1:$BS$69,3,FALSE)</f>
        <v>1.21078432275172E-2</v>
      </c>
      <c r="I38" s="2">
        <f t="shared" si="9"/>
        <v>30.238860739999893</v>
      </c>
      <c r="J38" s="2">
        <f t="shared" si="10"/>
        <v>64.232108321978743</v>
      </c>
      <c r="L38" t="s">
        <v>116</v>
      </c>
      <c r="M38" s="81">
        <v>45</v>
      </c>
      <c r="N38" s="2">
        <f t="shared" si="8"/>
        <v>7894.6426604033768</v>
      </c>
    </row>
    <row r="39" spans="2:14" x14ac:dyDescent="0.25">
      <c r="B39" s="21">
        <v>9</v>
      </c>
      <c r="C39" s="22" t="s">
        <v>68</v>
      </c>
      <c r="D39" t="str">
        <f t="shared" si="11"/>
        <v>Missouri</v>
      </c>
      <c r="F39" s="66">
        <f>VLOOKUP($D39,testOutputs!$A$1:$BS$69,2,FALSE)</f>
        <v>1.11349309999999E-2</v>
      </c>
      <c r="G39" s="66">
        <f>VLOOKUP($D39,testOutputs!$A$1:$BS$69,3,FALSE)</f>
        <v>2.1572789149260502E-2</v>
      </c>
      <c r="I39" s="2">
        <f t="shared" si="9"/>
        <v>59.070808954999471</v>
      </c>
      <c r="J39" s="2">
        <f t="shared" si="10"/>
        <v>114.44364643682697</v>
      </c>
      <c r="L39" t="s">
        <v>116</v>
      </c>
      <c r="M39" s="81">
        <v>45</v>
      </c>
      <c r="N39" s="2">
        <f t="shared" si="8"/>
        <v>4041.3362238167801</v>
      </c>
    </row>
    <row r="40" spans="2:14" x14ac:dyDescent="0.25">
      <c r="B40" s="21">
        <v>8</v>
      </c>
      <c r="C40" s="22" t="s">
        <v>36</v>
      </c>
      <c r="D40" t="str">
        <f t="shared" si="11"/>
        <v>Colorado State</v>
      </c>
      <c r="F40" s="66">
        <f>VLOOKUP($D40,testOutputs!$A$1:$BS$69,2,FALSE)</f>
        <v>5.6591550000000199E-3</v>
      </c>
      <c r="G40" s="66">
        <f>VLOOKUP($D40,testOutputs!$A$1:$BS$69,3,FALSE)</f>
        <v>1.19982674031729E-2</v>
      </c>
      <c r="I40" s="2">
        <f t="shared" si="9"/>
        <v>30.021817275000107</v>
      </c>
      <c r="J40" s="2">
        <f t="shared" si="10"/>
        <v>63.650808573832229</v>
      </c>
      <c r="L40" t="s">
        <v>112</v>
      </c>
      <c r="M40" s="81">
        <v>45</v>
      </c>
      <c r="N40" s="2">
        <f t="shared" si="8"/>
        <v>7951.7171733235509</v>
      </c>
    </row>
    <row r="41" spans="2:14" x14ac:dyDescent="0.25">
      <c r="B41" s="21">
        <v>7</v>
      </c>
      <c r="C41" s="22" t="s">
        <v>35</v>
      </c>
      <c r="D41" t="str">
        <f t="shared" si="11"/>
        <v>Creighton</v>
      </c>
      <c r="F41" s="66">
        <f>VLOOKUP($D41,testOutputs!$A$1:$BS$69,2,FALSE)</f>
        <v>1.3401078E-2</v>
      </c>
      <c r="G41" s="66">
        <f>VLOOKUP($D41,testOutputs!$A$1:$BS$69,3,FALSE)</f>
        <v>2.43228011327534E-2</v>
      </c>
      <c r="I41" s="2">
        <f t="shared" si="9"/>
        <v>71.092718790000006</v>
      </c>
      <c r="J41" s="2">
        <f t="shared" si="10"/>
        <v>129.03246000925679</v>
      </c>
      <c r="L41" t="s">
        <v>118</v>
      </c>
      <c r="M41" s="81">
        <v>55</v>
      </c>
      <c r="N41" s="2">
        <f t="shared" si="8"/>
        <v>4104.1474424669414</v>
      </c>
    </row>
    <row r="42" spans="2:14" x14ac:dyDescent="0.25">
      <c r="B42" s="21">
        <v>6</v>
      </c>
      <c r="C42" s="22" t="s">
        <v>23</v>
      </c>
      <c r="D42" t="str">
        <f t="shared" si="11"/>
        <v>Memphis</v>
      </c>
      <c r="F42" s="66">
        <f>VLOOKUP($D42,testOutputs!$A$1:$BS$69,2,FALSE)</f>
        <v>1.6231393999999798E-2</v>
      </c>
      <c r="G42" s="66">
        <f>VLOOKUP($D42,testOutputs!$A$1:$BS$69,3,FALSE)</f>
        <v>1.5435766690583601E-2</v>
      </c>
      <c r="I42" s="2">
        <f t="shared" si="9"/>
        <v>86.107545169998929</v>
      </c>
      <c r="J42" s="2">
        <f t="shared" si="10"/>
        <v>81.886742293546007</v>
      </c>
      <c r="L42" t="s">
        <v>119</v>
      </c>
      <c r="M42" s="81">
        <v>55</v>
      </c>
      <c r="N42" s="2">
        <f t="shared" si="8"/>
        <v>3388.4951594422932</v>
      </c>
    </row>
    <row r="43" spans="2:14" x14ac:dyDescent="0.25">
      <c r="B43" s="21">
        <v>5</v>
      </c>
      <c r="C43" s="22" t="s">
        <v>62</v>
      </c>
      <c r="D43" t="str">
        <f t="shared" si="11"/>
        <v>Oklahoma State</v>
      </c>
      <c r="F43" s="66">
        <f>VLOOKUP($D43,testOutputs!$A$1:$BS$69,2,FALSE)</f>
        <v>0</v>
      </c>
      <c r="G43" s="66">
        <f>VLOOKUP($D43,testOutputs!$A$1:$BS$69,3,FALSE)</f>
        <v>0</v>
      </c>
      <c r="I43" s="2">
        <f t="shared" si="9"/>
        <v>0</v>
      </c>
      <c r="J43" s="2">
        <f t="shared" si="10"/>
        <v>0</v>
      </c>
      <c r="L43" t="s">
        <v>119</v>
      </c>
      <c r="M43" s="81">
        <v>65</v>
      </c>
      <c r="N43" s="2" t="e">
        <f t="shared" si="8"/>
        <v>#DIV/0!</v>
      </c>
    </row>
    <row r="44" spans="2:14" x14ac:dyDescent="0.25">
      <c r="B44" s="21">
        <v>4</v>
      </c>
      <c r="C44" s="22" t="s">
        <v>54</v>
      </c>
      <c r="D44" t="str">
        <f t="shared" si="11"/>
        <v>Saint Louis</v>
      </c>
      <c r="F44" s="66">
        <f>VLOOKUP($D44,testOutputs!$A$1:$BS$69,2,FALSE)</f>
        <v>2.5962388999999999E-2</v>
      </c>
      <c r="G44" s="66">
        <f>VLOOKUP($D44,testOutputs!$A$1:$BS$69,3,FALSE)</f>
        <v>3.0691523291344398E-2</v>
      </c>
      <c r="I44" s="2">
        <f t="shared" si="9"/>
        <v>137.73047364499999</v>
      </c>
      <c r="J44" s="2">
        <f t="shared" si="10"/>
        <v>162.81853106058205</v>
      </c>
      <c r="L44" t="s">
        <v>122</v>
      </c>
      <c r="M44" s="81">
        <v>90</v>
      </c>
      <c r="N44" s="2">
        <f t="shared" si="8"/>
        <v>3466.5530972515667</v>
      </c>
    </row>
    <row r="45" spans="2:14" x14ac:dyDescent="0.25">
      <c r="B45" s="21">
        <v>3</v>
      </c>
      <c r="C45" s="22" t="s">
        <v>47</v>
      </c>
      <c r="D45" t="str">
        <f t="shared" si="11"/>
        <v>Michigan State</v>
      </c>
      <c r="F45" s="66">
        <f>VLOOKUP($D45,testOutputs!$A$1:$BS$69,2,FALSE)</f>
        <v>3.5916105999999899E-2</v>
      </c>
      <c r="G45" s="66">
        <f>VLOOKUP($D45,testOutputs!$A$1:$BS$69,3,FALSE)</f>
        <v>4.5943610471001303E-2</v>
      </c>
      <c r="I45" s="2">
        <f t="shared" si="9"/>
        <v>190.53494232999947</v>
      </c>
      <c r="J45" s="2">
        <f t="shared" si="10"/>
        <v>243.73085354866191</v>
      </c>
      <c r="L45" t="s">
        <v>121</v>
      </c>
      <c r="M45" s="81">
        <v>275</v>
      </c>
      <c r="N45" s="2">
        <f t="shared" si="8"/>
        <v>7656.7320521885304</v>
      </c>
    </row>
    <row r="46" spans="2:14" x14ac:dyDescent="0.25">
      <c r="B46" s="21">
        <v>2</v>
      </c>
      <c r="C46" s="22" t="s">
        <v>59</v>
      </c>
      <c r="D46" t="str">
        <f t="shared" si="11"/>
        <v>Duke</v>
      </c>
      <c r="F46" s="66">
        <f>VLOOKUP($D46,testOutputs!$A$1:$BS$69,2,FALSE)</f>
        <v>4.1541713999999799E-2</v>
      </c>
      <c r="G46" s="66">
        <f>VLOOKUP($D46,testOutputs!$A$1:$BS$69,3,FALSE)</f>
        <v>5.3899943280590799E-2</v>
      </c>
      <c r="I46" s="2">
        <f t="shared" si="9"/>
        <v>220.37879276999894</v>
      </c>
      <c r="J46" s="2">
        <f t="shared" si="10"/>
        <v>285.93919910353418</v>
      </c>
      <c r="L46" t="s">
        <v>112</v>
      </c>
      <c r="M46" s="81">
        <v>235</v>
      </c>
      <c r="N46" s="2">
        <f t="shared" si="8"/>
        <v>5656.9644670896614</v>
      </c>
    </row>
    <row r="47" spans="2:14" x14ac:dyDescent="0.25">
      <c r="B47" s="21">
        <v>1</v>
      </c>
      <c r="C47" s="22" t="s">
        <v>53</v>
      </c>
      <c r="D47" t="str">
        <f t="shared" si="11"/>
        <v>Louisville</v>
      </c>
      <c r="F47" s="66">
        <f>VLOOKUP($D47,testOutputs!$A$1:$BS$69,2,FALSE)</f>
        <v>9.0360959000000102E-2</v>
      </c>
      <c r="G47" s="66">
        <f>VLOOKUP($D47,testOutputs!$A$1:$BS$69,3,FALSE)</f>
        <v>8.9840801252700705E-2</v>
      </c>
      <c r="I47" s="2">
        <f t="shared" si="9"/>
        <v>479.36488749500052</v>
      </c>
      <c r="J47" s="2">
        <f t="shared" si="10"/>
        <v>476.60545064557726</v>
      </c>
      <c r="L47" t="s">
        <v>115</v>
      </c>
      <c r="M47" s="81">
        <v>475</v>
      </c>
      <c r="N47" s="2">
        <f t="shared" si="8"/>
        <v>5256.6949848329905</v>
      </c>
    </row>
    <row r="48" spans="2:14" x14ac:dyDescent="0.25">
      <c r="B48" s="21"/>
      <c r="C48" s="22"/>
      <c r="M48" s="81"/>
    </row>
    <row r="49" spans="2:14" x14ac:dyDescent="0.25">
      <c r="B49" s="21"/>
      <c r="C49" s="34" t="s">
        <v>94</v>
      </c>
      <c r="M49" s="81"/>
    </row>
    <row r="50" spans="2:14" x14ac:dyDescent="0.25">
      <c r="B50" s="21">
        <v>13</v>
      </c>
      <c r="C50" s="22" t="s">
        <v>90</v>
      </c>
      <c r="F50" s="66">
        <f>Combos!E46</f>
        <v>6.9672250000000222E-3</v>
      </c>
      <c r="G50" s="66">
        <f>Combos!F46</f>
        <v>1.1277232558867985E-2</v>
      </c>
      <c r="I50" s="2">
        <f>F50*$D$1</f>
        <v>36.961128625000114</v>
      </c>
      <c r="J50" s="2">
        <f>G50*$D$1</f>
        <v>59.825718724794662</v>
      </c>
      <c r="L50" t="s">
        <v>123</v>
      </c>
      <c r="M50" s="81">
        <v>40</v>
      </c>
      <c r="N50" s="2">
        <f t="shared" ref="N50:N62" si="12">M50/F50</f>
        <v>5741.166676833298</v>
      </c>
    </row>
    <row r="51" spans="2:14" x14ac:dyDescent="0.25">
      <c r="B51" s="21">
        <v>12</v>
      </c>
      <c r="C51" s="22" t="s">
        <v>95</v>
      </c>
      <c r="D51" t="s">
        <v>16</v>
      </c>
      <c r="F51" s="66">
        <f>VLOOKUP($D51,testOutputs!$A$1:$BS$69,2,FALSE)</f>
        <v>5.63774999999997E-3</v>
      </c>
      <c r="G51" s="66">
        <f>VLOOKUP($D51,testOutputs!$A$1:$BS$69,3,FALSE)</f>
        <v>1.4259846484435601E-2</v>
      </c>
      <c r="I51" s="2">
        <f t="shared" ref="I51:I62" si="13">F51*$D$1</f>
        <v>29.90826374999984</v>
      </c>
      <c r="J51" s="2">
        <f t="shared" ref="J51:J62" si="14">G51*$D$1</f>
        <v>75.648485599930865</v>
      </c>
      <c r="L51" t="s">
        <v>121</v>
      </c>
      <c r="M51" s="81">
        <v>50</v>
      </c>
      <c r="N51" s="2">
        <f t="shared" si="12"/>
        <v>8868.7863065939891</v>
      </c>
    </row>
    <row r="52" spans="2:14" x14ac:dyDescent="0.25">
      <c r="B52" s="21">
        <v>11</v>
      </c>
      <c r="C52" s="22" t="s">
        <v>46</v>
      </c>
      <c r="D52" t="str">
        <f t="shared" ref="D52:D62" si="15">C52</f>
        <v>Belmont</v>
      </c>
      <c r="F52" s="66">
        <f>VLOOKUP($D52,testOutputs!$A$1:$BS$69,2,FALSE)</f>
        <v>5.7914539999999902E-3</v>
      </c>
      <c r="G52" s="66">
        <f>VLOOKUP($D52,testOutputs!$A$1:$BS$69,3,FALSE)</f>
        <v>1.2354392222468801E-2</v>
      </c>
      <c r="I52" s="2">
        <f t="shared" si="13"/>
        <v>30.723663469999948</v>
      </c>
      <c r="J52" s="2">
        <f t="shared" si="14"/>
        <v>65.540050740196989</v>
      </c>
      <c r="L52" t="s">
        <v>116</v>
      </c>
      <c r="M52" s="81">
        <v>35</v>
      </c>
      <c r="N52" s="2">
        <f t="shared" si="12"/>
        <v>6043.3873773321966</v>
      </c>
    </row>
    <row r="53" spans="2:14" x14ac:dyDescent="0.25">
      <c r="B53" s="21">
        <v>10</v>
      </c>
      <c r="C53" s="22" t="s">
        <v>18</v>
      </c>
      <c r="D53" t="str">
        <f t="shared" si="15"/>
        <v>Iowa State</v>
      </c>
      <c r="F53" s="66">
        <f>VLOOKUP($D53,testOutputs!$A$1:$BS$69,2,FALSE)</f>
        <v>7.7262099999999799E-3</v>
      </c>
      <c r="G53" s="66">
        <f>VLOOKUP($D53,testOutputs!$A$1:$BS$69,3,FALSE)</f>
        <v>1.48423878127305E-2</v>
      </c>
      <c r="I53" s="2">
        <f t="shared" si="13"/>
        <v>40.98754404999989</v>
      </c>
      <c r="J53" s="2">
        <f t="shared" si="14"/>
        <v>78.738867346535301</v>
      </c>
      <c r="L53" t="s">
        <v>117</v>
      </c>
      <c r="M53" s="81">
        <v>35</v>
      </c>
      <c r="N53" s="2">
        <f t="shared" si="12"/>
        <v>4530.0347777241486</v>
      </c>
    </row>
    <row r="54" spans="2:14" x14ac:dyDescent="0.25">
      <c r="B54" s="21">
        <v>9</v>
      </c>
      <c r="C54" s="22" t="s">
        <v>20</v>
      </c>
      <c r="D54" t="str">
        <f t="shared" si="15"/>
        <v>Wichita State</v>
      </c>
      <c r="F54" s="66">
        <f>VLOOKUP($D54,testOutputs!$A$1:$BS$69,2,FALSE)</f>
        <v>1.4863550999999999E-2</v>
      </c>
      <c r="G54" s="66">
        <f>VLOOKUP($D54,testOutputs!$A$1:$BS$69,3,FALSE)</f>
        <v>1.41952502377842E-2</v>
      </c>
      <c r="I54" s="2">
        <f t="shared" si="13"/>
        <v>78.851138054999993</v>
      </c>
      <c r="J54" s="2">
        <f t="shared" si="14"/>
        <v>75.305802511445179</v>
      </c>
      <c r="L54" t="s">
        <v>112</v>
      </c>
      <c r="M54" s="81">
        <v>50</v>
      </c>
      <c r="N54" s="2">
        <f t="shared" si="12"/>
        <v>3363.9336925610846</v>
      </c>
    </row>
    <row r="55" spans="2:14" x14ac:dyDescent="0.25">
      <c r="B55" s="21">
        <v>8</v>
      </c>
      <c r="C55" s="22" t="s">
        <v>45</v>
      </c>
      <c r="D55" t="str">
        <f t="shared" si="15"/>
        <v>Pittsburgh</v>
      </c>
      <c r="F55" s="66">
        <f>VLOOKUP($D55,testOutputs!$A$1:$BS$69,2,FALSE)</f>
        <v>0</v>
      </c>
      <c r="G55" s="66">
        <f>VLOOKUP($D55,testOutputs!$A$1:$BS$69,3,FALSE)</f>
        <v>0</v>
      </c>
      <c r="I55" s="2">
        <f t="shared" si="13"/>
        <v>0</v>
      </c>
      <c r="J55" s="2">
        <f t="shared" si="14"/>
        <v>0</v>
      </c>
      <c r="L55" t="s">
        <v>112</v>
      </c>
      <c r="M55" s="81">
        <v>100</v>
      </c>
      <c r="N55" s="2" t="e">
        <f t="shared" si="12"/>
        <v>#DIV/0!</v>
      </c>
    </row>
    <row r="56" spans="2:14" x14ac:dyDescent="0.25">
      <c r="B56" s="21">
        <v>7</v>
      </c>
      <c r="C56" s="22" t="s">
        <v>58</v>
      </c>
      <c r="D56" t="str">
        <f t="shared" si="15"/>
        <v>Notre Dame</v>
      </c>
      <c r="F56" s="66">
        <f>VLOOKUP($D56,testOutputs!$A$1:$BS$69,2,FALSE)</f>
        <v>1.12478269999999E-2</v>
      </c>
      <c r="G56" s="66">
        <f>VLOOKUP($D56,testOutputs!$A$1:$BS$69,3,FALSE)</f>
        <v>2.0744193728497499E-2</v>
      </c>
      <c r="I56" s="2">
        <f t="shared" si="13"/>
        <v>59.669722234999469</v>
      </c>
      <c r="J56" s="2">
        <f t="shared" si="14"/>
        <v>110.04794772967924</v>
      </c>
      <c r="L56" t="s">
        <v>112</v>
      </c>
      <c r="M56" s="81">
        <v>70</v>
      </c>
      <c r="N56" s="2">
        <f t="shared" si="12"/>
        <v>6223.4243112025661</v>
      </c>
    </row>
    <row r="57" spans="2:14" x14ac:dyDescent="0.25">
      <c r="B57" s="21">
        <v>6</v>
      </c>
      <c r="C57" s="22" t="s">
        <v>19</v>
      </c>
      <c r="D57" t="str">
        <f t="shared" si="15"/>
        <v>Arizona</v>
      </c>
      <c r="F57" s="66">
        <f>VLOOKUP($D57,testOutputs!$A$1:$BS$69,2,FALSE)</f>
        <v>1.6298430999999901E-2</v>
      </c>
      <c r="G57" s="66">
        <f>VLOOKUP($D57,testOutputs!$A$1:$BS$69,3,FALSE)</f>
        <v>2.4969131777506599E-2</v>
      </c>
      <c r="I57" s="2">
        <f t="shared" si="13"/>
        <v>86.463176454999484</v>
      </c>
      <c r="J57" s="2">
        <f t="shared" si="14"/>
        <v>132.4612440796725</v>
      </c>
      <c r="L57" t="s">
        <v>111</v>
      </c>
      <c r="M57" s="81">
        <v>70</v>
      </c>
      <c r="N57" s="2">
        <f t="shared" si="12"/>
        <v>4294.8919438932753</v>
      </c>
    </row>
    <row r="58" spans="2:14" x14ac:dyDescent="0.25">
      <c r="B58" s="46">
        <v>5</v>
      </c>
      <c r="C58" s="22" t="s">
        <v>57</v>
      </c>
      <c r="D58" t="str">
        <f t="shared" si="15"/>
        <v>Wisconsin</v>
      </c>
      <c r="F58" s="66">
        <f>VLOOKUP($D58,testOutputs!$A$1:$BS$69,2,FALSE)</f>
        <v>2.7450860000000001E-2</v>
      </c>
      <c r="G58" s="66">
        <f>VLOOKUP($D58,testOutputs!$A$1:$BS$69,3,FALSE)</f>
        <v>4.3961077724458203E-2</v>
      </c>
      <c r="I58" s="2">
        <f t="shared" si="13"/>
        <v>145.62681230000001</v>
      </c>
      <c r="J58" s="2">
        <f t="shared" si="14"/>
        <v>233.21351732825076</v>
      </c>
      <c r="L58" t="s">
        <v>112</v>
      </c>
      <c r="M58" s="81">
        <v>145</v>
      </c>
      <c r="N58" s="2">
        <f t="shared" si="12"/>
        <v>5282.1660232138447</v>
      </c>
    </row>
    <row r="59" spans="2:14" x14ac:dyDescent="0.25">
      <c r="B59" s="46">
        <v>4</v>
      </c>
      <c r="C59" s="22" t="s">
        <v>43</v>
      </c>
      <c r="D59" t="str">
        <f t="shared" si="15"/>
        <v>Kansas State</v>
      </c>
      <c r="F59" s="66">
        <f>VLOOKUP($D59,testOutputs!$A$1:$BS$69,2,FALSE)</f>
        <v>1.3922386999999901E-2</v>
      </c>
      <c r="G59" s="66">
        <f>VLOOKUP($D59,testOutputs!$A$1:$BS$69,3,FALSE)</f>
        <v>2.04594283975215E-2</v>
      </c>
      <c r="I59" s="2">
        <f t="shared" si="13"/>
        <v>73.858263034999467</v>
      </c>
      <c r="J59" s="2">
        <f t="shared" si="14"/>
        <v>108.53726764885155</v>
      </c>
      <c r="L59" t="s">
        <v>123</v>
      </c>
      <c r="M59" s="81">
        <v>120</v>
      </c>
      <c r="N59" s="2">
        <f t="shared" si="12"/>
        <v>8619.211633752233</v>
      </c>
    </row>
    <row r="60" spans="2:14" x14ac:dyDescent="0.25">
      <c r="B60" s="46">
        <v>3</v>
      </c>
      <c r="C60" s="22" t="s">
        <v>65</v>
      </c>
      <c r="D60" t="str">
        <f t="shared" si="15"/>
        <v>New Mexico</v>
      </c>
      <c r="F60" s="66">
        <f>VLOOKUP($D60,testOutputs!$A$1:$BS$69,2,FALSE)</f>
        <v>2.0213379999999899E-2</v>
      </c>
      <c r="G60" s="66">
        <f>VLOOKUP($D60,testOutputs!$A$1:$BS$69,3,FALSE)</f>
        <v>2.59115571078802E-2</v>
      </c>
      <c r="I60" s="2">
        <f t="shared" si="13"/>
        <v>107.23198089999947</v>
      </c>
      <c r="J60" s="2">
        <f t="shared" si="14"/>
        <v>137.46081045730446</v>
      </c>
      <c r="L60" t="s">
        <v>115</v>
      </c>
      <c r="M60" s="81">
        <v>140</v>
      </c>
      <c r="N60" s="2">
        <f t="shared" si="12"/>
        <v>6926.1053816828608</v>
      </c>
    </row>
    <row r="61" spans="2:14" x14ac:dyDescent="0.25">
      <c r="B61" s="46">
        <v>2</v>
      </c>
      <c r="C61" s="22" t="s">
        <v>44</v>
      </c>
      <c r="D61" t="str">
        <f t="shared" si="15"/>
        <v>Ohio State</v>
      </c>
      <c r="F61" s="66">
        <f>VLOOKUP($D61,testOutputs!$A$1:$BS$69,2,FALSE)</f>
        <v>5.0009725999999997E-2</v>
      </c>
      <c r="G61" s="66">
        <f>VLOOKUP($D61,testOutputs!$A$1:$BS$69,3,FALSE)</f>
        <v>6.1888985651241901E-2</v>
      </c>
      <c r="I61" s="2">
        <f t="shared" si="13"/>
        <v>265.30159642999996</v>
      </c>
      <c r="J61" s="2">
        <f t="shared" si="14"/>
        <v>328.32106887983826</v>
      </c>
      <c r="L61" t="s">
        <v>124</v>
      </c>
      <c r="M61" s="81">
        <v>310</v>
      </c>
      <c r="N61" s="2">
        <f t="shared" si="12"/>
        <v>6198.7942105501643</v>
      </c>
    </row>
    <row r="62" spans="2:14" x14ac:dyDescent="0.25">
      <c r="B62" s="46">
        <v>1</v>
      </c>
      <c r="C62" s="22" t="s">
        <v>69</v>
      </c>
      <c r="D62" t="str">
        <f t="shared" si="15"/>
        <v>Gonzaga</v>
      </c>
      <c r="F62" s="66">
        <f>VLOOKUP($D62,testOutputs!$A$1:$BS$69,2,FALSE)</f>
        <v>5.7879198999999999E-2</v>
      </c>
      <c r="G62" s="66">
        <f>VLOOKUP($D62,testOutputs!$A$1:$BS$69,3,FALSE)</f>
        <v>6.6265676145138397E-2</v>
      </c>
      <c r="I62" s="2">
        <f t="shared" si="13"/>
        <v>307.04915069499998</v>
      </c>
      <c r="J62" s="2">
        <f t="shared" si="14"/>
        <v>351.53941194995917</v>
      </c>
      <c r="L62" t="s">
        <v>113</v>
      </c>
      <c r="M62" s="81">
        <v>300</v>
      </c>
      <c r="N62" s="2">
        <f t="shared" si="12"/>
        <v>5183.2092562303778</v>
      </c>
    </row>
    <row r="64" spans="2:14" x14ac:dyDescent="0.25">
      <c r="I64" s="2">
        <f>I58/I44</f>
        <v>1.057331819502435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showGridLines="0" view="pageBreakPreview" zoomScale="115" zoomScaleNormal="85" zoomScaleSheetLayoutView="115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.75" x14ac:dyDescent="0.2"/>
  <cols>
    <col min="1" max="2" width="9.140625" style="3"/>
    <col min="3" max="3" width="19.7109375" style="3" bestFit="1" customWidth="1"/>
    <col min="4" max="4" width="12.7109375" style="3" customWidth="1"/>
    <col min="5" max="5" width="16" style="3" customWidth="1"/>
    <col min="6" max="12" width="11.7109375" style="3" customWidth="1"/>
    <col min="13" max="14" width="10.7109375" style="3" customWidth="1"/>
    <col min="15" max="17" width="9.140625" style="3"/>
    <col min="18" max="24" width="13.7109375" style="3" customWidth="1"/>
    <col min="25" max="26" width="9.140625" style="3"/>
    <col min="27" max="33" width="13.7109375" style="3" customWidth="1"/>
    <col min="34" max="16384" width="9.140625" style="3"/>
  </cols>
  <sheetData>
    <row r="1" spans="1:14" x14ac:dyDescent="0.2">
      <c r="K1" s="4"/>
    </row>
    <row r="2" spans="1:14" x14ac:dyDescent="0.2">
      <c r="F2" s="5"/>
      <c r="G2" s="6" t="s">
        <v>71</v>
      </c>
      <c r="H2" s="7"/>
      <c r="I2" s="8">
        <v>5305</v>
      </c>
    </row>
    <row r="3" spans="1:14" x14ac:dyDescent="0.2">
      <c r="F3" s="5"/>
      <c r="J3" s="9"/>
    </row>
    <row r="4" spans="1:14" x14ac:dyDescent="0.2">
      <c r="D4" s="10"/>
      <c r="E4" s="11" t="s">
        <v>72</v>
      </c>
      <c r="F4" s="55">
        <f t="shared" ref="F4:K4" si="0">+F5*$I$2</f>
        <v>901.85</v>
      </c>
      <c r="G4" s="55">
        <f t="shared" si="0"/>
        <v>848.80000000000007</v>
      </c>
      <c r="H4" s="55">
        <f t="shared" si="0"/>
        <v>795.75</v>
      </c>
      <c r="I4" s="55">
        <f t="shared" si="0"/>
        <v>742.7</v>
      </c>
      <c r="J4" s="55">
        <f t="shared" si="0"/>
        <v>689.65</v>
      </c>
      <c r="K4" s="56">
        <f t="shared" si="0"/>
        <v>1326.25</v>
      </c>
    </row>
    <row r="5" spans="1:14" x14ac:dyDescent="0.2">
      <c r="D5" s="12"/>
      <c r="E5" s="13" t="s">
        <v>73</v>
      </c>
      <c r="F5" s="57">
        <f>+F6*16</f>
        <v>0.17</v>
      </c>
      <c r="G5" s="57">
        <f>+G6*8</f>
        <v>0.16</v>
      </c>
      <c r="H5" s="57">
        <f>+H6*4</f>
        <v>0.15</v>
      </c>
      <c r="I5" s="57">
        <f>+I6*2</f>
        <v>0.14000000000000001</v>
      </c>
      <c r="J5" s="57">
        <f>+J6*1</f>
        <v>0.13</v>
      </c>
      <c r="K5" s="58">
        <f>+K6*1</f>
        <v>0.25</v>
      </c>
    </row>
    <row r="6" spans="1:14" x14ac:dyDescent="0.2">
      <c r="E6" s="13" t="s">
        <v>74</v>
      </c>
      <c r="F6" s="59">
        <v>1.0625000000000001E-2</v>
      </c>
      <c r="G6" s="59">
        <v>0.02</v>
      </c>
      <c r="H6" s="59">
        <v>3.7499999999999999E-2</v>
      </c>
      <c r="I6" s="59">
        <v>7.0000000000000007E-2</v>
      </c>
      <c r="J6" s="59">
        <v>0.13</v>
      </c>
      <c r="K6" s="60">
        <v>0.25</v>
      </c>
    </row>
    <row r="7" spans="1:14" x14ac:dyDescent="0.2">
      <c r="E7" s="14" t="s">
        <v>75</v>
      </c>
      <c r="F7" s="61">
        <f t="shared" ref="F7:K7" si="1">F6*$I$2</f>
        <v>56.365625000000001</v>
      </c>
      <c r="G7" s="61">
        <f t="shared" si="1"/>
        <v>106.10000000000001</v>
      </c>
      <c r="H7" s="61">
        <f t="shared" si="1"/>
        <v>198.9375</v>
      </c>
      <c r="I7" s="61">
        <f t="shared" si="1"/>
        <v>371.35</v>
      </c>
      <c r="J7" s="61">
        <f t="shared" si="1"/>
        <v>689.65</v>
      </c>
      <c r="K7" s="62">
        <f t="shared" si="1"/>
        <v>1326.25</v>
      </c>
      <c r="L7" s="15"/>
    </row>
    <row r="8" spans="1:14" ht="13.5" thickBot="1" x14ac:dyDescent="0.25"/>
    <row r="9" spans="1:14" ht="15" customHeight="1" thickBot="1" x14ac:dyDescent="0.25">
      <c r="C9" s="16"/>
      <c r="D9" s="51" t="s">
        <v>76</v>
      </c>
      <c r="E9" s="52"/>
      <c r="F9" s="52"/>
      <c r="G9" s="52"/>
      <c r="H9" s="52"/>
      <c r="I9" s="52"/>
      <c r="J9" s="52"/>
      <c r="K9" s="52"/>
      <c r="L9" s="53"/>
      <c r="M9" s="51" t="s">
        <v>77</v>
      </c>
      <c r="N9" s="53"/>
    </row>
    <row r="10" spans="1:14" ht="15" customHeight="1" thickBot="1" x14ac:dyDescent="0.25">
      <c r="D10" s="54" t="s">
        <v>78</v>
      </c>
      <c r="E10" s="54" t="s">
        <v>79</v>
      </c>
      <c r="F10" s="54" t="s">
        <v>80</v>
      </c>
      <c r="G10" s="54" t="s">
        <v>81</v>
      </c>
      <c r="H10" s="54" t="s">
        <v>82</v>
      </c>
      <c r="I10" s="54" t="s">
        <v>83</v>
      </c>
      <c r="J10" s="54" t="s">
        <v>84</v>
      </c>
      <c r="K10" s="54" t="s">
        <v>85</v>
      </c>
      <c r="L10" s="54" t="s">
        <v>86</v>
      </c>
      <c r="M10" s="54" t="s">
        <v>87</v>
      </c>
      <c r="N10" s="54" t="s">
        <v>88</v>
      </c>
    </row>
    <row r="11" spans="1:14" x14ac:dyDescent="0.2">
      <c r="C11" s="16" t="s">
        <v>89</v>
      </c>
      <c r="D11" s="17"/>
      <c r="E11" s="17"/>
      <c r="F11" s="18"/>
      <c r="G11" s="18"/>
      <c r="H11" s="18"/>
      <c r="I11" s="18"/>
      <c r="J11" s="18"/>
      <c r="K11" s="19"/>
    </row>
    <row r="12" spans="1:14" s="22" customFormat="1" x14ac:dyDescent="0.2">
      <c r="A12" s="20"/>
      <c r="B12" s="21">
        <v>13</v>
      </c>
      <c r="C12" s="22" t="s">
        <v>90</v>
      </c>
      <c r="D12" s="23"/>
      <c r="E12" s="24"/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6">
        <v>0</v>
      </c>
      <c r="L12" s="63">
        <f t="shared" ref="L12:L24" si="2">SUMPRODUCT(F12:K12,$F$7:$K$7)</f>
        <v>0</v>
      </c>
      <c r="M12" s="27" t="e">
        <f t="shared" ref="M12:M24" si="3">+L12/E12-1</f>
        <v>#DIV/0!</v>
      </c>
      <c r="N12" s="28">
        <f t="shared" ref="N12:N24" si="4">+L12-E12</f>
        <v>0</v>
      </c>
    </row>
    <row r="13" spans="1:14" s="22" customFormat="1" x14ac:dyDescent="0.2">
      <c r="A13" s="20"/>
      <c r="B13" s="21">
        <v>12</v>
      </c>
      <c r="C13" s="22" t="s">
        <v>12</v>
      </c>
      <c r="D13" s="23"/>
      <c r="E13" s="24"/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6">
        <v>0</v>
      </c>
      <c r="L13" s="64">
        <f t="shared" si="2"/>
        <v>0</v>
      </c>
      <c r="M13" s="27" t="e">
        <f t="shared" si="3"/>
        <v>#DIV/0!</v>
      </c>
      <c r="N13" s="28">
        <f t="shared" si="4"/>
        <v>0</v>
      </c>
    </row>
    <row r="14" spans="1:14" s="22" customFormat="1" x14ac:dyDescent="0.2">
      <c r="A14" s="20"/>
      <c r="B14" s="21">
        <v>11</v>
      </c>
      <c r="C14" s="22" t="s">
        <v>8</v>
      </c>
      <c r="D14" s="23"/>
      <c r="E14" s="24"/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6">
        <v>0</v>
      </c>
      <c r="L14" s="64">
        <f t="shared" si="2"/>
        <v>0</v>
      </c>
      <c r="M14" s="27" t="e">
        <f t="shared" si="3"/>
        <v>#DIV/0!</v>
      </c>
      <c r="N14" s="28">
        <f t="shared" si="4"/>
        <v>0</v>
      </c>
    </row>
    <row r="15" spans="1:14" s="22" customFormat="1" x14ac:dyDescent="0.2">
      <c r="A15" s="20"/>
      <c r="B15" s="21">
        <v>10</v>
      </c>
      <c r="C15" s="22" t="s">
        <v>7</v>
      </c>
      <c r="D15" s="23"/>
      <c r="E15" s="24"/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6">
        <v>0</v>
      </c>
      <c r="L15" s="64">
        <f t="shared" si="2"/>
        <v>0</v>
      </c>
      <c r="M15" s="27" t="e">
        <f t="shared" si="3"/>
        <v>#DIV/0!</v>
      </c>
      <c r="N15" s="28">
        <f t="shared" si="4"/>
        <v>0</v>
      </c>
    </row>
    <row r="16" spans="1:14" s="22" customFormat="1" x14ac:dyDescent="0.2">
      <c r="A16" s="20"/>
      <c r="B16" s="21">
        <v>9</v>
      </c>
      <c r="C16" s="22" t="s">
        <v>9</v>
      </c>
      <c r="D16" s="23"/>
      <c r="E16" s="24"/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6">
        <v>0</v>
      </c>
      <c r="L16" s="64">
        <f t="shared" si="2"/>
        <v>0</v>
      </c>
      <c r="M16" s="27" t="e">
        <f t="shared" si="3"/>
        <v>#DIV/0!</v>
      </c>
      <c r="N16" s="28">
        <f t="shared" si="4"/>
        <v>0</v>
      </c>
    </row>
    <row r="17" spans="1:14" s="22" customFormat="1" x14ac:dyDescent="0.2">
      <c r="A17" s="20"/>
      <c r="B17" s="21">
        <v>8</v>
      </c>
      <c r="C17" s="22" t="s">
        <v>39</v>
      </c>
      <c r="D17" s="23"/>
      <c r="E17" s="24"/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6">
        <v>0</v>
      </c>
      <c r="L17" s="64">
        <f t="shared" si="2"/>
        <v>0</v>
      </c>
      <c r="M17" s="27" t="e">
        <f t="shared" si="3"/>
        <v>#DIV/0!</v>
      </c>
      <c r="N17" s="28">
        <f t="shared" si="4"/>
        <v>0</v>
      </c>
    </row>
    <row r="18" spans="1:14" s="22" customFormat="1" x14ac:dyDescent="0.2">
      <c r="A18" s="20"/>
      <c r="B18" s="21">
        <v>7</v>
      </c>
      <c r="C18" s="22" t="s">
        <v>41</v>
      </c>
      <c r="D18" s="23"/>
      <c r="E18" s="24"/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6">
        <v>0</v>
      </c>
      <c r="L18" s="64">
        <f t="shared" si="2"/>
        <v>0</v>
      </c>
      <c r="M18" s="27" t="e">
        <f t="shared" si="3"/>
        <v>#DIV/0!</v>
      </c>
      <c r="N18" s="28">
        <f t="shared" si="4"/>
        <v>0</v>
      </c>
    </row>
    <row r="19" spans="1:14" s="22" customFormat="1" x14ac:dyDescent="0.2">
      <c r="A19" s="20"/>
      <c r="B19" s="21">
        <v>6</v>
      </c>
      <c r="C19" s="22" t="s">
        <v>40</v>
      </c>
      <c r="D19" s="23"/>
      <c r="E19" s="24"/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6">
        <v>0</v>
      </c>
      <c r="L19" s="64">
        <f t="shared" si="2"/>
        <v>0</v>
      </c>
      <c r="M19" s="27" t="e">
        <f t="shared" si="3"/>
        <v>#DIV/0!</v>
      </c>
      <c r="N19" s="28">
        <f t="shared" si="4"/>
        <v>0</v>
      </c>
    </row>
    <row r="20" spans="1:14" s="22" customFormat="1" x14ac:dyDescent="0.2">
      <c r="A20" s="20"/>
      <c r="B20" s="21">
        <v>5</v>
      </c>
      <c r="C20" s="22" t="s">
        <v>67</v>
      </c>
      <c r="D20" s="23"/>
      <c r="E20" s="24"/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6">
        <v>0</v>
      </c>
      <c r="L20" s="64">
        <f t="shared" si="2"/>
        <v>0</v>
      </c>
      <c r="M20" s="27" t="e">
        <f t="shared" si="3"/>
        <v>#DIV/0!</v>
      </c>
      <c r="N20" s="28">
        <f t="shared" si="4"/>
        <v>0</v>
      </c>
    </row>
    <row r="21" spans="1:14" s="22" customFormat="1" x14ac:dyDescent="0.2">
      <c r="A21" s="20"/>
      <c r="B21" s="21">
        <v>4</v>
      </c>
      <c r="C21" s="22" t="s">
        <v>42</v>
      </c>
      <c r="D21" s="23"/>
      <c r="E21" s="24"/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6">
        <v>0</v>
      </c>
      <c r="L21" s="64">
        <f t="shared" si="2"/>
        <v>0</v>
      </c>
      <c r="M21" s="27" t="e">
        <f t="shared" si="3"/>
        <v>#DIV/0!</v>
      </c>
      <c r="N21" s="28">
        <f t="shared" si="4"/>
        <v>0</v>
      </c>
    </row>
    <row r="22" spans="1:14" s="22" customFormat="1" x14ac:dyDescent="0.2">
      <c r="A22" s="20"/>
      <c r="B22" s="21">
        <v>3</v>
      </c>
      <c r="C22" s="22" t="s">
        <v>10</v>
      </c>
      <c r="D22" s="23"/>
      <c r="E22" s="24"/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6">
        <v>0</v>
      </c>
      <c r="L22" s="64">
        <f t="shared" si="2"/>
        <v>0</v>
      </c>
      <c r="M22" s="27" t="e">
        <f t="shared" si="3"/>
        <v>#DIV/0!</v>
      </c>
      <c r="N22" s="28">
        <f t="shared" si="4"/>
        <v>0</v>
      </c>
    </row>
    <row r="23" spans="1:14" s="22" customFormat="1" x14ac:dyDescent="0.2">
      <c r="A23" s="20"/>
      <c r="B23" s="21">
        <v>2</v>
      </c>
      <c r="C23" s="22" t="s">
        <v>55</v>
      </c>
      <c r="D23" s="23"/>
      <c r="E23" s="24"/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6">
        <v>0</v>
      </c>
      <c r="L23" s="64">
        <f t="shared" si="2"/>
        <v>0</v>
      </c>
      <c r="M23" s="27" t="e">
        <f t="shared" si="3"/>
        <v>#DIV/0!</v>
      </c>
      <c r="N23" s="28">
        <f t="shared" si="4"/>
        <v>0</v>
      </c>
    </row>
    <row r="24" spans="1:14" s="22" customFormat="1" x14ac:dyDescent="0.2">
      <c r="A24" s="20"/>
      <c r="B24" s="21">
        <v>1</v>
      </c>
      <c r="C24" s="22" t="s">
        <v>56</v>
      </c>
      <c r="D24" s="23"/>
      <c r="E24" s="24"/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6">
        <v>0</v>
      </c>
      <c r="L24" s="64">
        <f t="shared" si="2"/>
        <v>0</v>
      </c>
      <c r="M24" s="27" t="e">
        <f t="shared" si="3"/>
        <v>#DIV/0!</v>
      </c>
      <c r="N24" s="28">
        <f t="shared" si="4"/>
        <v>0</v>
      </c>
    </row>
    <row r="25" spans="1:14" s="22" customFormat="1" x14ac:dyDescent="0.2">
      <c r="A25" s="20"/>
      <c r="B25" s="21"/>
      <c r="C25" s="29"/>
      <c r="D25" s="23"/>
      <c r="E25" s="30">
        <f>+SUM(E12:E24)</f>
        <v>0</v>
      </c>
      <c r="F25" s="31">
        <f t="shared" ref="F25:L25" si="5">SUM(F12:F24)</f>
        <v>0</v>
      </c>
      <c r="G25" s="32">
        <f t="shared" si="5"/>
        <v>0</v>
      </c>
      <c r="H25" s="32">
        <f t="shared" si="5"/>
        <v>0</v>
      </c>
      <c r="I25" s="32">
        <f t="shared" si="5"/>
        <v>0</v>
      </c>
      <c r="J25" s="32">
        <f t="shared" si="5"/>
        <v>0</v>
      </c>
      <c r="K25" s="33">
        <f t="shared" si="5"/>
        <v>0</v>
      </c>
      <c r="L25" s="65">
        <f t="shared" si="5"/>
        <v>0</v>
      </c>
    </row>
    <row r="26" spans="1:14" s="22" customFormat="1" x14ac:dyDescent="0.2">
      <c r="B26" s="21"/>
      <c r="C26" s="34" t="s">
        <v>91</v>
      </c>
      <c r="D26" s="23"/>
      <c r="E26" s="35"/>
      <c r="F26" s="36"/>
      <c r="G26" s="36"/>
      <c r="H26" s="36"/>
      <c r="I26" s="36"/>
      <c r="J26" s="36"/>
      <c r="K26" s="37"/>
      <c r="L26" s="38"/>
    </row>
    <row r="27" spans="1:14" s="22" customFormat="1" x14ac:dyDescent="0.2">
      <c r="A27" s="39"/>
      <c r="B27" s="21">
        <v>13</v>
      </c>
      <c r="C27" s="22" t="s">
        <v>90</v>
      </c>
      <c r="D27" s="23"/>
      <c r="E27" s="24"/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6">
        <v>0</v>
      </c>
      <c r="L27" s="63">
        <f t="shared" ref="L27:L39" si="6">SUMPRODUCT(F27:K27,$F$7:$K$7)</f>
        <v>0</v>
      </c>
      <c r="M27" s="27" t="e">
        <f t="shared" ref="M27:M39" si="7">+L27/E27-1</f>
        <v>#DIV/0!</v>
      </c>
      <c r="N27" s="28">
        <f t="shared" ref="N27:N39" si="8">+L27-E27</f>
        <v>0</v>
      </c>
    </row>
    <row r="28" spans="1:14" s="22" customFormat="1" x14ac:dyDescent="0.2">
      <c r="A28" s="40"/>
      <c r="B28" s="21">
        <v>12</v>
      </c>
      <c r="C28" s="22" t="s">
        <v>25</v>
      </c>
      <c r="D28" s="23"/>
      <c r="E28" s="24"/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6">
        <v>0</v>
      </c>
      <c r="L28" s="64">
        <f t="shared" si="6"/>
        <v>0</v>
      </c>
      <c r="M28" s="27" t="e">
        <f t="shared" si="7"/>
        <v>#DIV/0!</v>
      </c>
      <c r="N28" s="28">
        <f t="shared" si="8"/>
        <v>0</v>
      </c>
    </row>
    <row r="29" spans="1:14" s="22" customFormat="1" x14ac:dyDescent="0.2">
      <c r="B29" s="21">
        <v>11</v>
      </c>
      <c r="C29" s="22" t="s">
        <v>28</v>
      </c>
      <c r="D29" s="23"/>
      <c r="E29" s="24"/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6">
        <v>0</v>
      </c>
      <c r="L29" s="64">
        <f t="shared" si="6"/>
        <v>0</v>
      </c>
      <c r="M29" s="27" t="e">
        <f t="shared" si="7"/>
        <v>#DIV/0!</v>
      </c>
      <c r="N29" s="28">
        <f t="shared" si="8"/>
        <v>0</v>
      </c>
    </row>
    <row r="30" spans="1:14" s="22" customFormat="1" x14ac:dyDescent="0.2">
      <c r="B30" s="21">
        <v>10</v>
      </c>
      <c r="C30" s="22" t="s">
        <v>27</v>
      </c>
      <c r="D30" s="23"/>
      <c r="E30" s="24"/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6">
        <v>0</v>
      </c>
      <c r="L30" s="64">
        <f t="shared" si="6"/>
        <v>0</v>
      </c>
      <c r="M30" s="27" t="e">
        <f t="shared" si="7"/>
        <v>#DIV/0!</v>
      </c>
      <c r="N30" s="28">
        <f t="shared" si="8"/>
        <v>0</v>
      </c>
    </row>
    <row r="31" spans="1:14" s="22" customFormat="1" x14ac:dyDescent="0.2">
      <c r="B31" s="21">
        <v>9</v>
      </c>
      <c r="C31" s="41" t="s">
        <v>51</v>
      </c>
      <c r="D31" s="23"/>
      <c r="E31" s="24"/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6">
        <v>0</v>
      </c>
      <c r="L31" s="64">
        <f t="shared" si="6"/>
        <v>0</v>
      </c>
      <c r="M31" s="27" t="e">
        <f t="shared" si="7"/>
        <v>#DIV/0!</v>
      </c>
      <c r="N31" s="28">
        <f t="shared" si="8"/>
        <v>0</v>
      </c>
    </row>
    <row r="32" spans="1:14" s="22" customFormat="1" x14ac:dyDescent="0.2">
      <c r="B32" s="21">
        <v>8</v>
      </c>
      <c r="C32" s="22" t="s">
        <v>32</v>
      </c>
      <c r="D32" s="23"/>
      <c r="E32" s="24"/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6">
        <v>0</v>
      </c>
      <c r="L32" s="64">
        <f t="shared" si="6"/>
        <v>0</v>
      </c>
      <c r="M32" s="27" t="e">
        <f t="shared" si="7"/>
        <v>#DIV/0!</v>
      </c>
      <c r="N32" s="28">
        <f t="shared" si="8"/>
        <v>0</v>
      </c>
    </row>
    <row r="33" spans="1:14" s="22" customFormat="1" x14ac:dyDescent="0.2">
      <c r="B33" s="21">
        <v>7</v>
      </c>
      <c r="C33" s="22" t="s">
        <v>49</v>
      </c>
      <c r="D33" s="23"/>
      <c r="E33" s="24"/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6">
        <v>0</v>
      </c>
      <c r="L33" s="64">
        <f t="shared" si="6"/>
        <v>0</v>
      </c>
      <c r="M33" s="27" t="e">
        <f t="shared" si="7"/>
        <v>#DIV/0!</v>
      </c>
      <c r="N33" s="28">
        <f t="shared" si="8"/>
        <v>0</v>
      </c>
    </row>
    <row r="34" spans="1:14" s="22" customFormat="1" x14ac:dyDescent="0.2">
      <c r="B34" s="21">
        <v>6</v>
      </c>
      <c r="C34" s="22" t="s">
        <v>50</v>
      </c>
      <c r="D34" s="23"/>
      <c r="E34" s="24"/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6">
        <v>0</v>
      </c>
      <c r="L34" s="64">
        <f t="shared" si="6"/>
        <v>0</v>
      </c>
      <c r="M34" s="27" t="e">
        <f t="shared" si="7"/>
        <v>#DIV/0!</v>
      </c>
      <c r="N34" s="28">
        <f t="shared" si="8"/>
        <v>0</v>
      </c>
    </row>
    <row r="35" spans="1:14" s="22" customFormat="1" x14ac:dyDescent="0.2">
      <c r="B35" s="21">
        <v>5</v>
      </c>
      <c r="C35" s="22" t="s">
        <v>48</v>
      </c>
      <c r="D35" s="23"/>
      <c r="E35" s="24"/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6">
        <v>0</v>
      </c>
      <c r="L35" s="64">
        <f t="shared" si="6"/>
        <v>0</v>
      </c>
      <c r="M35" s="27" t="e">
        <f t="shared" si="7"/>
        <v>#DIV/0!</v>
      </c>
      <c r="N35" s="28">
        <f t="shared" si="8"/>
        <v>0</v>
      </c>
    </row>
    <row r="36" spans="1:14" s="22" customFormat="1" x14ac:dyDescent="0.2">
      <c r="B36" s="21">
        <v>4</v>
      </c>
      <c r="C36" s="22" t="s">
        <v>60</v>
      </c>
      <c r="D36" s="23"/>
      <c r="E36" s="24"/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6">
        <v>0</v>
      </c>
      <c r="L36" s="64">
        <f t="shared" si="6"/>
        <v>0</v>
      </c>
      <c r="M36" s="27" t="e">
        <f t="shared" si="7"/>
        <v>#DIV/0!</v>
      </c>
      <c r="N36" s="28">
        <f t="shared" si="8"/>
        <v>0</v>
      </c>
    </row>
    <row r="37" spans="1:14" s="22" customFormat="1" x14ac:dyDescent="0.2">
      <c r="B37" s="21">
        <v>3</v>
      </c>
      <c r="C37" s="22" t="s">
        <v>66</v>
      </c>
      <c r="D37" s="23"/>
      <c r="E37" s="24"/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6">
        <v>0</v>
      </c>
      <c r="L37" s="64">
        <f t="shared" si="6"/>
        <v>0</v>
      </c>
      <c r="M37" s="27" t="e">
        <f t="shared" si="7"/>
        <v>#DIV/0!</v>
      </c>
      <c r="N37" s="28">
        <f t="shared" si="8"/>
        <v>0</v>
      </c>
    </row>
    <row r="38" spans="1:14" s="22" customFormat="1" x14ac:dyDescent="0.2">
      <c r="A38" s="42"/>
      <c r="B38" s="21">
        <v>2</v>
      </c>
      <c r="C38" s="22" t="s">
        <v>61</v>
      </c>
      <c r="D38" s="23"/>
      <c r="E38" s="24"/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6">
        <v>0</v>
      </c>
      <c r="L38" s="64">
        <f t="shared" si="6"/>
        <v>0</v>
      </c>
      <c r="M38" s="27" t="e">
        <f t="shared" si="7"/>
        <v>#DIV/0!</v>
      </c>
      <c r="N38" s="28">
        <f t="shared" si="8"/>
        <v>0</v>
      </c>
    </row>
    <row r="39" spans="1:14" s="22" customFormat="1" x14ac:dyDescent="0.2">
      <c r="B39" s="21">
        <v>1</v>
      </c>
      <c r="C39" s="22" t="s">
        <v>70</v>
      </c>
      <c r="D39" s="23"/>
      <c r="E39" s="24"/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6">
        <v>0</v>
      </c>
      <c r="L39" s="64">
        <f t="shared" si="6"/>
        <v>0</v>
      </c>
      <c r="M39" s="27" t="e">
        <f t="shared" si="7"/>
        <v>#DIV/0!</v>
      </c>
      <c r="N39" s="28">
        <f t="shared" si="8"/>
        <v>0</v>
      </c>
    </row>
    <row r="40" spans="1:14" s="22" customFormat="1" x14ac:dyDescent="0.2">
      <c r="B40" s="21"/>
      <c r="D40" s="23"/>
      <c r="E40" s="30">
        <f>+SUM(E27:E39)</f>
        <v>0</v>
      </c>
      <c r="F40" s="31">
        <f t="shared" ref="F40:L40" si="9">SUM(F27:F39)</f>
        <v>0</v>
      </c>
      <c r="G40" s="32">
        <f t="shared" si="9"/>
        <v>0</v>
      </c>
      <c r="H40" s="32">
        <f t="shared" si="9"/>
        <v>0</v>
      </c>
      <c r="I40" s="32">
        <f t="shared" si="9"/>
        <v>0</v>
      </c>
      <c r="J40" s="32">
        <f t="shared" si="9"/>
        <v>0</v>
      </c>
      <c r="K40" s="33">
        <f t="shared" si="9"/>
        <v>0</v>
      </c>
      <c r="L40" s="65">
        <f t="shared" si="9"/>
        <v>0</v>
      </c>
    </row>
    <row r="41" spans="1:14" s="22" customFormat="1" x14ac:dyDescent="0.2">
      <c r="B41" s="21"/>
      <c r="C41" s="34" t="s">
        <v>92</v>
      </c>
      <c r="D41" s="23"/>
      <c r="E41" s="35"/>
      <c r="F41" s="36"/>
      <c r="G41" s="36"/>
      <c r="H41" s="36"/>
      <c r="I41" s="36"/>
      <c r="J41" s="36"/>
      <c r="K41" s="37"/>
      <c r="L41" s="38"/>
    </row>
    <row r="42" spans="1:14" s="22" customFormat="1" x14ac:dyDescent="0.2">
      <c r="B42" s="21">
        <v>13</v>
      </c>
      <c r="C42" s="22" t="s">
        <v>90</v>
      </c>
      <c r="D42" s="23"/>
      <c r="E42" s="24"/>
      <c r="F42" s="25">
        <v>0</v>
      </c>
      <c r="G42" s="25">
        <v>0</v>
      </c>
      <c r="H42" s="25">
        <v>0</v>
      </c>
      <c r="I42" s="25">
        <v>0</v>
      </c>
      <c r="J42" s="25">
        <v>0</v>
      </c>
      <c r="K42" s="26">
        <v>0</v>
      </c>
      <c r="L42" s="63">
        <f t="shared" ref="L42:L54" si="10">SUMPRODUCT(F42:K42,$F$7:$K$7)</f>
        <v>0</v>
      </c>
      <c r="M42" s="27" t="e">
        <f t="shared" ref="M42:M54" si="11">+L42/E42-1</f>
        <v>#DIV/0!</v>
      </c>
      <c r="N42" s="28">
        <f t="shared" ref="N42:N54" si="12">+L42-E42</f>
        <v>0</v>
      </c>
    </row>
    <row r="43" spans="1:14" s="22" customFormat="1" x14ac:dyDescent="0.2">
      <c r="A43" s="42"/>
      <c r="B43" s="21">
        <v>12</v>
      </c>
      <c r="C43" s="22" t="s">
        <v>38</v>
      </c>
      <c r="D43" s="23"/>
      <c r="E43" s="24"/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6">
        <v>0</v>
      </c>
      <c r="L43" s="64">
        <f t="shared" si="10"/>
        <v>0</v>
      </c>
      <c r="M43" s="27" t="e">
        <f t="shared" si="11"/>
        <v>#DIV/0!</v>
      </c>
      <c r="N43" s="28">
        <f t="shared" si="12"/>
        <v>0</v>
      </c>
    </row>
    <row r="44" spans="1:14" s="22" customFormat="1" x14ac:dyDescent="0.2">
      <c r="B44" s="21">
        <v>11</v>
      </c>
      <c r="C44" s="22" t="s">
        <v>93</v>
      </c>
      <c r="D44" s="23"/>
      <c r="E44" s="24"/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6">
        <v>0</v>
      </c>
      <c r="L44" s="64">
        <f t="shared" si="10"/>
        <v>0</v>
      </c>
      <c r="M44" s="27" t="e">
        <f t="shared" si="11"/>
        <v>#DIV/0!</v>
      </c>
      <c r="N44" s="28">
        <f t="shared" si="12"/>
        <v>0</v>
      </c>
    </row>
    <row r="45" spans="1:14" s="22" customFormat="1" x14ac:dyDescent="0.2">
      <c r="B45" s="21">
        <v>10</v>
      </c>
      <c r="C45" s="22" t="s">
        <v>52</v>
      </c>
      <c r="D45" s="23"/>
      <c r="E45" s="24"/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6">
        <v>0</v>
      </c>
      <c r="L45" s="64">
        <f t="shared" si="10"/>
        <v>0</v>
      </c>
      <c r="M45" s="27" t="e">
        <f t="shared" si="11"/>
        <v>#DIV/0!</v>
      </c>
      <c r="N45" s="28">
        <f t="shared" si="12"/>
        <v>0</v>
      </c>
    </row>
    <row r="46" spans="1:14" s="22" customFormat="1" x14ac:dyDescent="0.2">
      <c r="B46" s="21">
        <v>9</v>
      </c>
      <c r="C46" s="22" t="s">
        <v>68</v>
      </c>
      <c r="D46" s="23"/>
      <c r="E46" s="24"/>
      <c r="F46" s="25">
        <v>0</v>
      </c>
      <c r="G46" s="25">
        <v>0</v>
      </c>
      <c r="H46" s="25">
        <v>0</v>
      </c>
      <c r="I46" s="25">
        <v>0</v>
      </c>
      <c r="J46" s="25">
        <v>0</v>
      </c>
      <c r="K46" s="26">
        <v>0</v>
      </c>
      <c r="L46" s="64">
        <f t="shared" si="10"/>
        <v>0</v>
      </c>
      <c r="M46" s="27" t="e">
        <f t="shared" si="11"/>
        <v>#DIV/0!</v>
      </c>
      <c r="N46" s="28">
        <f t="shared" si="12"/>
        <v>0</v>
      </c>
    </row>
    <row r="47" spans="1:14" s="22" customFormat="1" x14ac:dyDescent="0.2">
      <c r="B47" s="21">
        <v>8</v>
      </c>
      <c r="C47" s="22" t="s">
        <v>36</v>
      </c>
      <c r="D47" s="23"/>
      <c r="E47" s="24"/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6">
        <v>0</v>
      </c>
      <c r="L47" s="64">
        <f t="shared" si="10"/>
        <v>0</v>
      </c>
      <c r="M47" s="27" t="e">
        <f t="shared" si="11"/>
        <v>#DIV/0!</v>
      </c>
      <c r="N47" s="28">
        <f t="shared" si="12"/>
        <v>0</v>
      </c>
    </row>
    <row r="48" spans="1:14" s="22" customFormat="1" x14ac:dyDescent="0.2">
      <c r="B48" s="21">
        <v>7</v>
      </c>
      <c r="C48" s="22" t="s">
        <v>35</v>
      </c>
      <c r="D48" s="23"/>
      <c r="E48" s="24"/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6">
        <v>0</v>
      </c>
      <c r="L48" s="64">
        <f t="shared" si="10"/>
        <v>0</v>
      </c>
      <c r="M48" s="27" t="e">
        <f t="shared" si="11"/>
        <v>#DIV/0!</v>
      </c>
      <c r="N48" s="28">
        <f t="shared" si="12"/>
        <v>0</v>
      </c>
    </row>
    <row r="49" spans="2:14" s="22" customFormat="1" x14ac:dyDescent="0.2">
      <c r="B49" s="21">
        <v>6</v>
      </c>
      <c r="C49" s="22" t="s">
        <v>23</v>
      </c>
      <c r="D49" s="23"/>
      <c r="E49" s="24"/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6">
        <v>0</v>
      </c>
      <c r="L49" s="64">
        <f t="shared" si="10"/>
        <v>0</v>
      </c>
      <c r="M49" s="27" t="e">
        <f t="shared" si="11"/>
        <v>#DIV/0!</v>
      </c>
      <c r="N49" s="28">
        <f t="shared" si="12"/>
        <v>0</v>
      </c>
    </row>
    <row r="50" spans="2:14" s="22" customFormat="1" x14ac:dyDescent="0.2">
      <c r="B50" s="21">
        <v>5</v>
      </c>
      <c r="C50" s="22" t="s">
        <v>62</v>
      </c>
      <c r="D50" s="23"/>
      <c r="E50" s="24"/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6">
        <v>0</v>
      </c>
      <c r="L50" s="64">
        <f t="shared" si="10"/>
        <v>0</v>
      </c>
      <c r="M50" s="27" t="e">
        <f t="shared" si="11"/>
        <v>#DIV/0!</v>
      </c>
      <c r="N50" s="28">
        <f t="shared" si="12"/>
        <v>0</v>
      </c>
    </row>
    <row r="51" spans="2:14" s="22" customFormat="1" x14ac:dyDescent="0.2">
      <c r="B51" s="21">
        <v>4</v>
      </c>
      <c r="C51" s="22" t="s">
        <v>54</v>
      </c>
      <c r="D51" s="23"/>
      <c r="E51" s="24"/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6">
        <v>0</v>
      </c>
      <c r="L51" s="64">
        <f t="shared" si="10"/>
        <v>0</v>
      </c>
      <c r="M51" s="27" t="e">
        <f t="shared" si="11"/>
        <v>#DIV/0!</v>
      </c>
      <c r="N51" s="28">
        <f t="shared" si="12"/>
        <v>0</v>
      </c>
    </row>
    <row r="52" spans="2:14" s="22" customFormat="1" x14ac:dyDescent="0.2">
      <c r="B52" s="21">
        <v>3</v>
      </c>
      <c r="C52" s="22" t="s">
        <v>47</v>
      </c>
      <c r="D52" s="23"/>
      <c r="E52" s="24"/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6">
        <v>0</v>
      </c>
      <c r="L52" s="64">
        <f t="shared" si="10"/>
        <v>0</v>
      </c>
      <c r="M52" s="27" t="e">
        <f t="shared" si="11"/>
        <v>#DIV/0!</v>
      </c>
      <c r="N52" s="28">
        <f t="shared" si="12"/>
        <v>0</v>
      </c>
    </row>
    <row r="53" spans="2:14" s="22" customFormat="1" x14ac:dyDescent="0.2">
      <c r="B53" s="21">
        <v>2</v>
      </c>
      <c r="C53" s="22" t="s">
        <v>59</v>
      </c>
      <c r="D53" s="23"/>
      <c r="E53" s="24"/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6">
        <v>0</v>
      </c>
      <c r="L53" s="64">
        <f t="shared" si="10"/>
        <v>0</v>
      </c>
      <c r="M53" s="27" t="e">
        <f t="shared" si="11"/>
        <v>#DIV/0!</v>
      </c>
      <c r="N53" s="28">
        <f t="shared" si="12"/>
        <v>0</v>
      </c>
    </row>
    <row r="54" spans="2:14" s="22" customFormat="1" x14ac:dyDescent="0.2">
      <c r="B54" s="21">
        <v>1</v>
      </c>
      <c r="C54" s="22" t="s">
        <v>53</v>
      </c>
      <c r="D54" s="23"/>
      <c r="E54" s="24"/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6">
        <v>0</v>
      </c>
      <c r="L54" s="64">
        <f t="shared" si="10"/>
        <v>0</v>
      </c>
      <c r="M54" s="27" t="e">
        <f t="shared" si="11"/>
        <v>#DIV/0!</v>
      </c>
      <c r="N54" s="28">
        <f t="shared" si="12"/>
        <v>0</v>
      </c>
    </row>
    <row r="55" spans="2:14" s="22" customFormat="1" x14ac:dyDescent="0.2">
      <c r="B55" s="21"/>
      <c r="D55" s="23"/>
      <c r="E55" s="30">
        <f>+SUM(E42:E54)</f>
        <v>0</v>
      </c>
      <c r="F55" s="31">
        <f t="shared" ref="F55:L55" si="13">SUM(F42:F54)</f>
        <v>0</v>
      </c>
      <c r="G55" s="32">
        <f t="shared" si="13"/>
        <v>0</v>
      </c>
      <c r="H55" s="32">
        <f t="shared" si="13"/>
        <v>0</v>
      </c>
      <c r="I55" s="32">
        <f t="shared" si="13"/>
        <v>0</v>
      </c>
      <c r="J55" s="32">
        <f t="shared" si="13"/>
        <v>0</v>
      </c>
      <c r="K55" s="33">
        <f t="shared" si="13"/>
        <v>0</v>
      </c>
      <c r="L55" s="65">
        <f t="shared" si="13"/>
        <v>0</v>
      </c>
    </row>
    <row r="56" spans="2:14" s="22" customFormat="1" x14ac:dyDescent="0.2">
      <c r="B56" s="21"/>
      <c r="C56" s="34" t="s">
        <v>94</v>
      </c>
      <c r="D56" s="23"/>
      <c r="E56" s="35"/>
      <c r="F56" s="43"/>
      <c r="G56" s="43"/>
      <c r="H56" s="43"/>
      <c r="I56" s="43"/>
      <c r="J56" s="43"/>
      <c r="K56" s="44"/>
      <c r="L56" s="38"/>
    </row>
    <row r="57" spans="2:14" s="22" customFormat="1" x14ac:dyDescent="0.2">
      <c r="B57" s="21">
        <v>13</v>
      </c>
      <c r="C57" s="22" t="s">
        <v>90</v>
      </c>
      <c r="D57" s="23"/>
      <c r="E57" s="24"/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6">
        <v>0</v>
      </c>
      <c r="L57" s="63">
        <f t="shared" ref="L57:L69" si="14">SUMPRODUCT(F57:K57,$F$7:$K$7)</f>
        <v>0</v>
      </c>
      <c r="M57" s="27" t="e">
        <f t="shared" ref="M57:M69" si="15">+L57/E57-1</f>
        <v>#DIV/0!</v>
      </c>
      <c r="N57" s="45">
        <f t="shared" ref="N57:N69" si="16">+L57-E57</f>
        <v>0</v>
      </c>
    </row>
    <row r="58" spans="2:14" s="22" customFormat="1" x14ac:dyDescent="0.2">
      <c r="B58" s="21">
        <v>12</v>
      </c>
      <c r="C58" s="22" t="s">
        <v>95</v>
      </c>
      <c r="D58" s="23"/>
      <c r="E58" s="24"/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6">
        <v>0</v>
      </c>
      <c r="L58" s="64">
        <f t="shared" si="14"/>
        <v>0</v>
      </c>
      <c r="M58" s="27" t="e">
        <f t="shared" si="15"/>
        <v>#DIV/0!</v>
      </c>
      <c r="N58" s="45">
        <f t="shared" si="16"/>
        <v>0</v>
      </c>
    </row>
    <row r="59" spans="2:14" s="22" customFormat="1" x14ac:dyDescent="0.2">
      <c r="B59" s="21">
        <v>11</v>
      </c>
      <c r="C59" s="22" t="s">
        <v>46</v>
      </c>
      <c r="D59" s="23"/>
      <c r="E59" s="24"/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6">
        <v>0</v>
      </c>
      <c r="L59" s="64">
        <f t="shared" si="14"/>
        <v>0</v>
      </c>
      <c r="M59" s="27" t="e">
        <f t="shared" si="15"/>
        <v>#DIV/0!</v>
      </c>
      <c r="N59" s="45">
        <f t="shared" si="16"/>
        <v>0</v>
      </c>
    </row>
    <row r="60" spans="2:14" s="22" customFormat="1" x14ac:dyDescent="0.2">
      <c r="B60" s="21">
        <v>10</v>
      </c>
      <c r="C60" s="22" t="s">
        <v>18</v>
      </c>
      <c r="D60" s="23"/>
      <c r="E60" s="24"/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6">
        <v>0</v>
      </c>
      <c r="L60" s="64">
        <f t="shared" si="14"/>
        <v>0</v>
      </c>
      <c r="M60" s="27" t="e">
        <f t="shared" si="15"/>
        <v>#DIV/0!</v>
      </c>
      <c r="N60" s="45">
        <f t="shared" si="16"/>
        <v>0</v>
      </c>
    </row>
    <row r="61" spans="2:14" s="22" customFormat="1" x14ac:dyDescent="0.2">
      <c r="B61" s="21">
        <v>9</v>
      </c>
      <c r="C61" s="22" t="s">
        <v>20</v>
      </c>
      <c r="D61" s="23"/>
      <c r="E61" s="24"/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6">
        <v>0</v>
      </c>
      <c r="L61" s="64">
        <f t="shared" si="14"/>
        <v>0</v>
      </c>
      <c r="M61" s="27" t="e">
        <f t="shared" si="15"/>
        <v>#DIV/0!</v>
      </c>
      <c r="N61" s="45">
        <f t="shared" si="16"/>
        <v>0</v>
      </c>
    </row>
    <row r="62" spans="2:14" s="22" customFormat="1" x14ac:dyDescent="0.2">
      <c r="B62" s="21">
        <v>8</v>
      </c>
      <c r="C62" s="22" t="s">
        <v>45</v>
      </c>
      <c r="D62" s="23"/>
      <c r="E62" s="24"/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6">
        <v>0</v>
      </c>
      <c r="L62" s="64">
        <f t="shared" si="14"/>
        <v>0</v>
      </c>
      <c r="M62" s="27" t="e">
        <f t="shared" si="15"/>
        <v>#DIV/0!</v>
      </c>
      <c r="N62" s="45">
        <f t="shared" si="16"/>
        <v>0</v>
      </c>
    </row>
    <row r="63" spans="2:14" s="22" customFormat="1" x14ac:dyDescent="0.2">
      <c r="B63" s="21">
        <v>7</v>
      </c>
      <c r="C63" s="22" t="s">
        <v>58</v>
      </c>
      <c r="D63" s="23"/>
      <c r="E63" s="24"/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26">
        <v>0</v>
      </c>
      <c r="L63" s="64">
        <f t="shared" si="14"/>
        <v>0</v>
      </c>
      <c r="M63" s="27" t="e">
        <f t="shared" si="15"/>
        <v>#DIV/0!</v>
      </c>
      <c r="N63" s="45">
        <f t="shared" si="16"/>
        <v>0</v>
      </c>
    </row>
    <row r="64" spans="2:14" s="22" customFormat="1" x14ac:dyDescent="0.2">
      <c r="B64" s="21">
        <v>6</v>
      </c>
      <c r="C64" s="22" t="s">
        <v>19</v>
      </c>
      <c r="D64" s="23"/>
      <c r="E64" s="24"/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6">
        <v>0</v>
      </c>
      <c r="L64" s="64">
        <f t="shared" si="14"/>
        <v>0</v>
      </c>
      <c r="M64" s="27" t="e">
        <f t="shared" si="15"/>
        <v>#DIV/0!</v>
      </c>
      <c r="N64" s="45">
        <f t="shared" si="16"/>
        <v>0</v>
      </c>
    </row>
    <row r="65" spans="2:14" x14ac:dyDescent="0.2">
      <c r="B65" s="46">
        <v>5</v>
      </c>
      <c r="C65" s="22" t="s">
        <v>57</v>
      </c>
      <c r="D65" s="47"/>
      <c r="E65" s="24"/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6">
        <v>0</v>
      </c>
      <c r="L65" s="64">
        <f t="shared" si="14"/>
        <v>0</v>
      </c>
      <c r="M65" s="27" t="e">
        <f t="shared" si="15"/>
        <v>#DIV/0!</v>
      </c>
      <c r="N65" s="48">
        <f t="shared" si="16"/>
        <v>0</v>
      </c>
    </row>
    <row r="66" spans="2:14" x14ac:dyDescent="0.2">
      <c r="B66" s="46">
        <v>4</v>
      </c>
      <c r="C66" s="22" t="s">
        <v>43</v>
      </c>
      <c r="D66" s="47"/>
      <c r="E66" s="24"/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26">
        <v>0</v>
      </c>
      <c r="L66" s="64">
        <f t="shared" si="14"/>
        <v>0</v>
      </c>
      <c r="M66" s="27" t="e">
        <f t="shared" si="15"/>
        <v>#DIV/0!</v>
      </c>
      <c r="N66" s="48">
        <f t="shared" si="16"/>
        <v>0</v>
      </c>
    </row>
    <row r="67" spans="2:14" x14ac:dyDescent="0.2">
      <c r="B67" s="46">
        <v>3</v>
      </c>
      <c r="C67" s="22" t="s">
        <v>65</v>
      </c>
      <c r="D67" s="47"/>
      <c r="E67" s="24"/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26">
        <v>0</v>
      </c>
      <c r="L67" s="64">
        <f t="shared" si="14"/>
        <v>0</v>
      </c>
      <c r="M67" s="27" t="e">
        <f t="shared" si="15"/>
        <v>#DIV/0!</v>
      </c>
      <c r="N67" s="48">
        <f t="shared" si="16"/>
        <v>0</v>
      </c>
    </row>
    <row r="68" spans="2:14" x14ac:dyDescent="0.2">
      <c r="B68" s="46">
        <v>2</v>
      </c>
      <c r="C68" s="22" t="s">
        <v>44</v>
      </c>
      <c r="D68" s="47"/>
      <c r="E68" s="24"/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6">
        <v>0</v>
      </c>
      <c r="L68" s="64">
        <f t="shared" si="14"/>
        <v>0</v>
      </c>
      <c r="M68" s="27" t="e">
        <f t="shared" si="15"/>
        <v>#DIV/0!</v>
      </c>
      <c r="N68" s="48">
        <f t="shared" si="16"/>
        <v>0</v>
      </c>
    </row>
    <row r="69" spans="2:14" x14ac:dyDescent="0.2">
      <c r="B69" s="46">
        <v>1</v>
      </c>
      <c r="C69" s="22" t="s">
        <v>69</v>
      </c>
      <c r="D69" s="47"/>
      <c r="E69" s="24"/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6">
        <v>0</v>
      </c>
      <c r="L69" s="64">
        <f t="shared" si="14"/>
        <v>0</v>
      </c>
      <c r="M69" s="27" t="e">
        <f t="shared" si="15"/>
        <v>#DIV/0!</v>
      </c>
      <c r="N69" s="48">
        <f t="shared" si="16"/>
        <v>0</v>
      </c>
    </row>
    <row r="70" spans="2:14" x14ac:dyDescent="0.2">
      <c r="E70" s="49">
        <f>+SUM(E57:E69)</f>
        <v>0</v>
      </c>
      <c r="F70" s="32">
        <f t="shared" ref="F70:L70" si="17">SUM(F57:F69)</f>
        <v>0</v>
      </c>
      <c r="G70" s="32">
        <f t="shared" si="17"/>
        <v>0</v>
      </c>
      <c r="H70" s="32">
        <f t="shared" si="17"/>
        <v>0</v>
      </c>
      <c r="I70" s="32">
        <f t="shared" si="17"/>
        <v>0</v>
      </c>
      <c r="J70" s="32">
        <f t="shared" si="17"/>
        <v>0</v>
      </c>
      <c r="K70" s="32">
        <f t="shared" si="17"/>
        <v>0</v>
      </c>
      <c r="L70" s="65">
        <f t="shared" si="17"/>
        <v>0</v>
      </c>
    </row>
    <row r="71" spans="2:14" x14ac:dyDescent="0.2">
      <c r="E71" s="50">
        <f>E70+E55+E40+E25</f>
        <v>0</v>
      </c>
      <c r="F71" s="16"/>
      <c r="G71" s="16"/>
      <c r="H71" s="16"/>
      <c r="I71" s="16"/>
      <c r="J71" s="16"/>
      <c r="K71" s="16"/>
      <c r="L71" s="63">
        <f>L70+L55+L40+L25</f>
        <v>0</v>
      </c>
    </row>
  </sheetData>
  <pageMargins left="0.75" right="0.75" top="1" bottom="1" header="0.5" footer="0.5"/>
  <pageSetup scale="5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46"/>
  <sheetViews>
    <sheetView topLeftCell="A7" workbookViewId="0">
      <selection activeCell="H2" sqref="H2"/>
    </sheetView>
  </sheetViews>
  <sheetFormatPr defaultRowHeight="15" x14ac:dyDescent="0.25"/>
  <cols>
    <col min="4" max="4" width="23.5703125" customWidth="1"/>
    <col min="7" max="7" width="12" bestFit="1" customWidth="1"/>
    <col min="8" max="12" width="18.7109375" bestFit="1" customWidth="1"/>
  </cols>
  <sheetData>
    <row r="2" spans="4:12" x14ac:dyDescent="0.25">
      <c r="H2" s="68" t="s">
        <v>99</v>
      </c>
      <c r="I2" s="68"/>
      <c r="J2" s="68"/>
      <c r="K2" s="68"/>
      <c r="L2" s="68"/>
    </row>
    <row r="3" spans="4:12" x14ac:dyDescent="0.25">
      <c r="D3" s="70" t="s">
        <v>0</v>
      </c>
      <c r="E3" s="69" t="s">
        <v>1</v>
      </c>
      <c r="F3" s="69" t="s">
        <v>98</v>
      </c>
      <c r="G3" s="69" t="s">
        <v>101</v>
      </c>
      <c r="H3" s="67" t="s">
        <v>13</v>
      </c>
      <c r="I3" s="67" t="s">
        <v>63</v>
      </c>
      <c r="J3" s="67" t="s">
        <v>11</v>
      </c>
      <c r="K3" s="67" t="s">
        <v>14</v>
      </c>
      <c r="L3" s="67" t="s">
        <v>6</v>
      </c>
    </row>
    <row r="4" spans="4:12" x14ac:dyDescent="0.25">
      <c r="D4" t="s">
        <v>13</v>
      </c>
      <c r="E4" s="66">
        <f>VLOOKUP($D4,testOutputs!$A$1:$BS$69,2,FALSE)</f>
        <v>1.117409E-3</v>
      </c>
      <c r="F4" s="66">
        <f>VLOOKUP($D4,testOutputs!$A$1:$BS$69,3,FALSE)</f>
        <v>3.89091521609514E-3</v>
      </c>
      <c r="G4" s="66">
        <f>F4^2</f>
        <v>1.5139221218840691E-5</v>
      </c>
      <c r="H4" s="66">
        <f>INDEX(testOutputs!$A$1:$BS$69,MATCH(Combos!$D4,testOutputs!$A$1:$A$69,0),MATCH(Combos!H$3,testOutputs!$A$1:$BS$1,0))</f>
        <v>1.5139221218840699E-5</v>
      </c>
      <c r="I4" s="66">
        <f>INDEX(testOutputs!$A$1:$BS$69,MATCH(Combos!$D4,testOutputs!$A$1:$A$69,0),MATCH(Combos!I$3,testOutputs!$A$1:$BS$1,0))</f>
        <v>0</v>
      </c>
      <c r="J4" s="66">
        <f>INDEX(testOutputs!$A$1:$BS$69,MATCH(Combos!$D4,testOutputs!$A$1:$A$69,0),MATCH(Combos!J$3,testOutputs!$A$1:$BS$1,0))</f>
        <v>-1.3783085106812599E-7</v>
      </c>
      <c r="K4" s="66">
        <f>INDEX(testOutputs!$A$1:$BS$69,MATCH(Combos!$D4,testOutputs!$A$1:$A$69,0),MATCH(Combos!K$3,testOutputs!$A$1:$BS$1,0))</f>
        <v>0</v>
      </c>
      <c r="L4" s="66">
        <f>INDEX(testOutputs!$A$1:$BS$69,MATCH(Combos!$D4,testOutputs!$A$1:$A$69,0),MATCH(Combos!L$3,testOutputs!$A$1:$BS$1,0))</f>
        <v>1.2928654245424399E-7</v>
      </c>
    </row>
    <row r="5" spans="4:12" x14ac:dyDescent="0.25">
      <c r="D5" t="s">
        <v>63</v>
      </c>
      <c r="E5" s="66">
        <f>VLOOKUP($D5,testOutputs!$A$1:$BS$69,2,FALSE)</f>
        <v>0</v>
      </c>
      <c r="F5" s="66">
        <f>VLOOKUP($D5,testOutputs!$A$1:$BS$69,3,FALSE)</f>
        <v>0</v>
      </c>
      <c r="G5" s="66">
        <f t="shared" ref="G5:G8" si="0">F5^2</f>
        <v>0</v>
      </c>
      <c r="H5" s="66">
        <f>INDEX(testOutputs!$A$1:$BS$69,MATCH(Combos!$D5,testOutputs!$A$1:$A$69,0),MATCH(Combos!H$3,testOutputs!$A$1:$BS$1,0))</f>
        <v>0</v>
      </c>
      <c r="I5" s="66">
        <f>INDEX(testOutputs!$A$1:$BS$69,MATCH(Combos!$D5,testOutputs!$A$1:$A$69,0),MATCH(Combos!I$3,testOutputs!$A$1:$BS$1,0))</f>
        <v>0</v>
      </c>
      <c r="J5" s="66">
        <f>INDEX(testOutputs!$A$1:$BS$69,MATCH(Combos!$D5,testOutputs!$A$1:$A$69,0),MATCH(Combos!J$3,testOutputs!$A$1:$BS$1,0))</f>
        <v>0</v>
      </c>
      <c r="K5" s="66">
        <f>INDEX(testOutputs!$A$1:$BS$69,MATCH(Combos!$D5,testOutputs!$A$1:$A$69,0),MATCH(Combos!K$3,testOutputs!$A$1:$BS$1,0))</f>
        <v>0</v>
      </c>
      <c r="L5" s="66">
        <f>INDEX(testOutputs!$A$1:$BS$69,MATCH(Combos!$D5,testOutputs!$A$1:$A$69,0),MATCH(Combos!L$3,testOutputs!$A$1:$BS$1,0))</f>
        <v>0</v>
      </c>
    </row>
    <row r="6" spans="4:12" x14ac:dyDescent="0.25">
      <c r="D6" t="s">
        <v>11</v>
      </c>
      <c r="E6" s="66">
        <f>VLOOKUP($D6,testOutputs!$A$1:$BS$69,2,FALSE)</f>
        <v>1.1526869999999999E-3</v>
      </c>
      <c r="F6" s="66">
        <f>VLOOKUP($D6,testOutputs!$A$1:$BS$69,3,FALSE)</f>
        <v>4.0617336517866998E-3</v>
      </c>
      <c r="G6" s="66">
        <f t="shared" si="0"/>
        <v>1.6497680258056521E-5</v>
      </c>
      <c r="H6" s="66">
        <f>INDEX(testOutputs!$A$1:$BS$69,MATCH(Combos!$D6,testOutputs!$A$1:$A$69,0),MATCH(Combos!H$3,testOutputs!$A$1:$BS$1,0))</f>
        <v>-1.3783085106812599E-7</v>
      </c>
      <c r="I6" s="66">
        <f>INDEX(testOutputs!$A$1:$BS$69,MATCH(Combos!$D6,testOutputs!$A$1:$A$69,0),MATCH(Combos!I$3,testOutputs!$A$1:$BS$1,0))</f>
        <v>0</v>
      </c>
      <c r="J6" s="66">
        <f>INDEX(testOutputs!$A$1:$BS$69,MATCH(Combos!$D6,testOutputs!$A$1:$A$69,0),MATCH(Combos!J$3,testOutputs!$A$1:$BS$1,0))</f>
        <v>1.64976802580565E-5</v>
      </c>
      <c r="K6" s="66">
        <f>INDEX(testOutputs!$A$1:$BS$69,MATCH(Combos!$D6,testOutputs!$A$1:$A$69,0),MATCH(Combos!K$3,testOutputs!$A$1:$BS$1,0))</f>
        <v>0</v>
      </c>
      <c r="L6" s="66">
        <f>INDEX(testOutputs!$A$1:$BS$69,MATCH(Combos!$D6,testOutputs!$A$1:$A$69,0),MATCH(Combos!L$3,testOutputs!$A$1:$BS$1,0))</f>
        <v>9.5048198219820504E-8</v>
      </c>
    </row>
    <row r="7" spans="4:12" x14ac:dyDescent="0.25">
      <c r="D7" t="s">
        <v>14</v>
      </c>
      <c r="E7" s="66">
        <f>VLOOKUP($D7,testOutputs!$A$1:$BS$69,2,FALSE)</f>
        <v>0</v>
      </c>
      <c r="F7" s="66">
        <f>VLOOKUP($D7,testOutputs!$A$1:$BS$69,3,FALSE)</f>
        <v>0</v>
      </c>
      <c r="G7" s="66">
        <f t="shared" si="0"/>
        <v>0</v>
      </c>
      <c r="H7" s="66">
        <f>INDEX(testOutputs!$A$1:$BS$69,MATCH(Combos!$D7,testOutputs!$A$1:$A$69,0),MATCH(Combos!H$3,testOutputs!$A$1:$BS$1,0))</f>
        <v>0</v>
      </c>
      <c r="I7" s="66">
        <f>INDEX(testOutputs!$A$1:$BS$69,MATCH(Combos!$D7,testOutputs!$A$1:$A$69,0),MATCH(Combos!I$3,testOutputs!$A$1:$BS$1,0))</f>
        <v>0</v>
      </c>
      <c r="J7" s="66">
        <f>INDEX(testOutputs!$A$1:$BS$69,MATCH(Combos!$D7,testOutputs!$A$1:$A$69,0),MATCH(Combos!J$3,testOutputs!$A$1:$BS$1,0))</f>
        <v>0</v>
      </c>
      <c r="K7" s="66">
        <f>INDEX(testOutputs!$A$1:$BS$69,MATCH(Combos!$D7,testOutputs!$A$1:$A$69,0),MATCH(Combos!K$3,testOutputs!$A$1:$BS$1,0))</f>
        <v>0</v>
      </c>
      <c r="L7" s="66">
        <f>INDEX(testOutputs!$A$1:$BS$69,MATCH(Combos!$D7,testOutputs!$A$1:$A$69,0),MATCH(Combos!L$3,testOutputs!$A$1:$BS$1,0))</f>
        <v>0</v>
      </c>
    </row>
    <row r="8" spans="4:12" x14ac:dyDescent="0.25">
      <c r="D8" t="s">
        <v>6</v>
      </c>
      <c r="E8" s="66">
        <f>VLOOKUP($D8,testOutputs!$A$1:$BS$69,2,FALSE)</f>
        <v>1.41799999999999E-4</v>
      </c>
      <c r="F8" s="66">
        <f>VLOOKUP($D8,testOutputs!$A$1:$BS$69,3,FALSE)</f>
        <v>1.3968918679300301E-3</v>
      </c>
      <c r="G8" s="66">
        <f t="shared" si="0"/>
        <v>1.9513068906890487E-6</v>
      </c>
      <c r="H8" s="66">
        <f>INDEX(testOutputs!$A$1:$BS$69,MATCH(Combos!$D8,testOutputs!$A$1:$A$69,0),MATCH(Combos!H$3,testOutputs!$A$1:$BS$1,0))</f>
        <v>1.2928654245424399E-7</v>
      </c>
      <c r="I8" s="66">
        <f>INDEX(testOutputs!$A$1:$BS$69,MATCH(Combos!$D8,testOutputs!$A$1:$A$69,0),MATCH(Combos!I$3,testOutputs!$A$1:$BS$1,0))</f>
        <v>0</v>
      </c>
      <c r="J8" s="66">
        <f>INDEX(testOutputs!$A$1:$BS$69,MATCH(Combos!$D8,testOutputs!$A$1:$A$69,0),MATCH(Combos!J$3,testOutputs!$A$1:$BS$1,0))</f>
        <v>9.5048198219820504E-8</v>
      </c>
      <c r="K8" s="66">
        <f>INDEX(testOutputs!$A$1:$BS$69,MATCH(Combos!$D8,testOutputs!$A$1:$A$69,0),MATCH(Combos!K$3,testOutputs!$A$1:$BS$1,0))</f>
        <v>0</v>
      </c>
      <c r="L8" s="66">
        <f>INDEX(testOutputs!$A$1:$BS$69,MATCH(Combos!$D8,testOutputs!$A$1:$A$69,0),MATCH(Combos!L$3,testOutputs!$A$1:$BS$1,0))</f>
        <v>1.9513068906890601E-6</v>
      </c>
    </row>
    <row r="9" spans="4:12" x14ac:dyDescent="0.25">
      <c r="D9" s="72" t="s">
        <v>100</v>
      </c>
      <c r="E9" s="73">
        <f>SUM(E4:E8)</f>
        <v>2.4118959999999993E-3</v>
      </c>
      <c r="F9" s="73">
        <f>SQRT(G9)</f>
        <v>5.8104402713390086E-3</v>
      </c>
      <c r="G9" s="74">
        <f>SUM(H4:L8)</f>
        <v>3.3761216146798137E-5</v>
      </c>
    </row>
    <row r="12" spans="4:12" x14ac:dyDescent="0.25">
      <c r="H12" s="71"/>
    </row>
    <row r="13" spans="4:12" x14ac:dyDescent="0.25">
      <c r="H13" s="68" t="s">
        <v>99</v>
      </c>
      <c r="I13" s="68"/>
      <c r="J13" s="68"/>
      <c r="K13" s="68"/>
    </row>
    <row r="14" spans="4:12" x14ac:dyDescent="0.25">
      <c r="D14" s="70" t="s">
        <v>0</v>
      </c>
      <c r="E14" s="69" t="s">
        <v>1</v>
      </c>
      <c r="F14" s="69" t="s">
        <v>98</v>
      </c>
      <c r="G14" s="69" t="s">
        <v>101</v>
      </c>
      <c r="H14" s="67" t="s">
        <v>26</v>
      </c>
      <c r="I14" s="67" t="s">
        <v>30</v>
      </c>
      <c r="J14" s="67" t="s">
        <v>31</v>
      </c>
      <c r="K14" s="67" t="s">
        <v>29</v>
      </c>
    </row>
    <row r="15" spans="4:12" x14ac:dyDescent="0.25">
      <c r="D15" t="s">
        <v>26</v>
      </c>
      <c r="E15" s="66">
        <f>VLOOKUP($D15,testOutputs!$A$1:$BS$69,2,FALSE)</f>
        <v>1.4973709999999999E-3</v>
      </c>
      <c r="F15" s="66">
        <f>VLOOKUP($D15,testOutputs!$A$1:$BS$69,3,FALSE)</f>
        <v>4.5606925252629901E-3</v>
      </c>
      <c r="G15" s="66">
        <f>F15^2</f>
        <v>2.0799916309989709E-5</v>
      </c>
      <c r="H15" s="66">
        <f>INDEX(testOutputs!$A$1:$BS$69,MATCH(Combos!$D15,testOutputs!$A$1:$A$69,0),MATCH(Combos!H$14,testOutputs!$A$1:$BS$1,0))</f>
        <v>2.0799916309989699E-5</v>
      </c>
      <c r="I15" s="66">
        <f>INDEX(testOutputs!$A$1:$BS$69,MATCH(Combos!$D15,testOutputs!$A$1:$A$69,0),MATCH(Combos!I$14,testOutputs!$A$1:$BS$1,0))</f>
        <v>-5.6257403468350402E-8</v>
      </c>
      <c r="J15" s="66">
        <f>INDEX(testOutputs!$A$1:$BS$69,MATCH(Combos!$D15,testOutputs!$A$1:$A$69,0),MATCH(Combos!J$14,testOutputs!$A$1:$BS$1,0))</f>
        <v>8.2020322292203701E-8</v>
      </c>
      <c r="K15" s="66">
        <f>INDEX(testOutputs!$A$1:$BS$69,MATCH(Combos!$D15,testOutputs!$A$1:$A$69,0),MATCH(Combos!K$14,testOutputs!$A$1:$BS$1,0))</f>
        <v>-5.4880249585961897E-8</v>
      </c>
    </row>
    <row r="16" spans="4:12" x14ac:dyDescent="0.25">
      <c r="D16" t="s">
        <v>30</v>
      </c>
      <c r="E16" s="66">
        <f>VLOOKUP($D16,testOutputs!$A$1:$BS$69,2,FALSE)</f>
        <v>1.91567999999999E-4</v>
      </c>
      <c r="F16" s="66">
        <f>VLOOKUP($D16,testOutputs!$A$1:$BS$69,3,FALSE)</f>
        <v>1.6440285351411699E-3</v>
      </c>
      <c r="G16" s="66">
        <f t="shared" ref="G16:G18" si="1">F16^2</f>
        <v>2.7028298243584211E-6</v>
      </c>
      <c r="H16" s="66">
        <f>INDEX(testOutputs!$A$1:$BS$69,MATCH(Combos!$D16,testOutputs!$A$1:$A$69,0),MATCH(Combos!H$14,testOutputs!$A$1:$BS$1,0))</f>
        <v>-5.6257403468350402E-8</v>
      </c>
      <c r="I16" s="66">
        <f>INDEX(testOutputs!$A$1:$BS$69,MATCH(Combos!$D16,testOutputs!$A$1:$A$69,0),MATCH(Combos!I$14,testOutputs!$A$1:$BS$1,0))</f>
        <v>2.70282982435843E-6</v>
      </c>
      <c r="J16" s="66">
        <f>INDEX(testOutputs!$A$1:$BS$69,MATCH(Combos!$D16,testOutputs!$A$1:$A$69,0),MATCH(Combos!J$14,testOutputs!$A$1:$BS$1,0))</f>
        <v>-7.2244716391639406E-8</v>
      </c>
      <c r="K16" s="66">
        <f>INDEX(testOutputs!$A$1:$BS$69,MATCH(Combos!$D16,testOutputs!$A$1:$A$69,0),MATCH(Combos!K$14,testOutputs!$A$1:$BS$1,0))</f>
        <v>-1.5202811161114699E-9</v>
      </c>
    </row>
    <row r="17" spans="4:12" x14ac:dyDescent="0.25">
      <c r="D17" t="s">
        <v>31</v>
      </c>
      <c r="E17" s="66">
        <f>VLOOKUP($D17,testOutputs!$A$1:$BS$69,2,FALSE)</f>
        <v>1.01193999999999E-3</v>
      </c>
      <c r="F17" s="66">
        <f>VLOOKUP($D17,testOutputs!$A$1:$BS$69,3,FALSE)</f>
        <v>3.6606689533633602E-3</v>
      </c>
      <c r="G17" s="66">
        <f t="shared" si="1"/>
        <v>1.3400497186118399E-5</v>
      </c>
      <c r="H17" s="66">
        <f>INDEX(testOutputs!$A$1:$BS$69,MATCH(Combos!$D17,testOutputs!$A$1:$A$69,0),MATCH(Combos!H$14,testOutputs!$A$1:$BS$1,0))</f>
        <v>8.2020322292203701E-8</v>
      </c>
      <c r="I17" s="66">
        <f>INDEX(testOutputs!$A$1:$BS$69,MATCH(Combos!$D17,testOutputs!$A$1:$A$69,0),MATCH(Combos!I$14,testOutputs!$A$1:$BS$1,0))</f>
        <v>-7.2244716391639406E-8</v>
      </c>
      <c r="J17" s="66">
        <f>INDEX(testOutputs!$A$1:$BS$69,MATCH(Combos!$D17,testOutputs!$A$1:$A$69,0),MATCH(Combos!J$14,testOutputs!$A$1:$BS$1,0))</f>
        <v>1.34004971861184E-5</v>
      </c>
      <c r="K17" s="66">
        <f>INDEX(testOutputs!$A$1:$BS$69,MATCH(Combos!$D17,testOutputs!$A$1:$A$69,0),MATCH(Combos!K$14,testOutputs!$A$1:$BS$1,0))</f>
        <v>2.31760322032196E-9</v>
      </c>
    </row>
    <row r="18" spans="4:12" x14ac:dyDescent="0.25">
      <c r="D18" t="s">
        <v>29</v>
      </c>
      <c r="E18" s="66">
        <f>VLOOKUP($D18,testOutputs!$A$1:$BS$69,2,FALSE)</f>
        <v>1.8489099999999901E-4</v>
      </c>
      <c r="F18" s="66">
        <f>VLOOKUP($D18,testOutputs!$A$1:$BS$69,3,FALSE)</f>
        <v>1.44916412313601E-3</v>
      </c>
      <c r="G18" s="66">
        <f t="shared" si="1"/>
        <v>2.100076655784561E-6</v>
      </c>
      <c r="H18" s="66">
        <f>INDEX(testOutputs!$A$1:$BS$69,MATCH(Combos!$D18,testOutputs!$A$1:$A$69,0),MATCH(Combos!H$14,testOutputs!$A$1:$BS$1,0))</f>
        <v>-5.4880249585961897E-8</v>
      </c>
      <c r="I18" s="66">
        <f>INDEX(testOutputs!$A$1:$BS$69,MATCH(Combos!$D18,testOutputs!$A$1:$A$69,0),MATCH(Combos!I$14,testOutputs!$A$1:$BS$1,0))</f>
        <v>-1.5202811161114699E-9</v>
      </c>
      <c r="J18" s="66">
        <f>INDEX(testOutputs!$A$1:$BS$69,MATCH(Combos!$D18,testOutputs!$A$1:$A$69,0),MATCH(Combos!J$14,testOutputs!$A$1:$BS$1,0))</f>
        <v>2.31760322032196E-9</v>
      </c>
      <c r="K18" s="66">
        <f>INDEX(testOutputs!$A$1:$BS$69,MATCH(Combos!$D18,testOutputs!$A$1:$A$69,0),MATCH(Combos!K$14,testOutputs!$A$1:$BS$1,0))</f>
        <v>2.1000766557845699E-6</v>
      </c>
    </row>
    <row r="19" spans="4:12" x14ac:dyDescent="0.25">
      <c r="D19" s="72" t="s">
        <v>102</v>
      </c>
      <c r="E19" s="73">
        <f>SUM(E15:E18)</f>
        <v>2.885769999999988E-3</v>
      </c>
      <c r="F19" s="73">
        <f>SQRT(G19)</f>
        <v>6.2291404323672151E-3</v>
      </c>
      <c r="G19" s="74">
        <f>SUM(H15:K18)</f>
        <v>3.8802190526152017E-5</v>
      </c>
    </row>
    <row r="20" spans="4:12" x14ac:dyDescent="0.25">
      <c r="D20" s="75"/>
      <c r="E20" s="76"/>
      <c r="F20" s="76"/>
      <c r="G20" s="76"/>
    </row>
    <row r="21" spans="4:12" x14ac:dyDescent="0.25">
      <c r="D21" s="75"/>
      <c r="E21" s="76"/>
      <c r="F21" s="76"/>
      <c r="G21" s="76"/>
    </row>
    <row r="22" spans="4:12" x14ac:dyDescent="0.25">
      <c r="H22" s="68" t="s">
        <v>99</v>
      </c>
      <c r="I22" s="68"/>
      <c r="J22" s="68"/>
      <c r="K22" s="68"/>
      <c r="L22" s="68"/>
    </row>
    <row r="23" spans="4:12" x14ac:dyDescent="0.25">
      <c r="E23" s="69" t="s">
        <v>1</v>
      </c>
      <c r="F23" s="69" t="s">
        <v>98</v>
      </c>
      <c r="G23" s="69" t="s">
        <v>101</v>
      </c>
      <c r="H23" s="67" t="s">
        <v>37</v>
      </c>
      <c r="I23" s="67" t="s">
        <v>34</v>
      </c>
      <c r="J23" s="67" t="s">
        <v>33</v>
      </c>
      <c r="K23" s="67" t="s">
        <v>15</v>
      </c>
      <c r="L23" s="67" t="s">
        <v>3</v>
      </c>
    </row>
    <row r="24" spans="4:12" x14ac:dyDescent="0.25">
      <c r="D24" t="s">
        <v>37</v>
      </c>
      <c r="E24" s="66">
        <f>VLOOKUP($D24,testOutputs!$A$1:$BS$69,2,FALSE)</f>
        <v>0</v>
      </c>
      <c r="F24" s="66">
        <f>VLOOKUP($D24,testOutputs!$A$1:$BS$69,3,FALSE)</f>
        <v>0</v>
      </c>
      <c r="G24" s="66">
        <f>F24^2</f>
        <v>0</v>
      </c>
      <c r="H24" s="66">
        <f>INDEX(testOutputs!$A$1:$BS$69,MATCH(Combos!$D24,testOutputs!$A$1:$A$69,0),MATCH(Combos!H$23,testOutputs!$A$1:$BS$1,0))</f>
        <v>0</v>
      </c>
      <c r="I24" s="66">
        <f>INDEX(testOutputs!$A$1:$BS$69,MATCH(Combos!$D24,testOutputs!$A$1:$A$69,0),MATCH(Combos!I$23,testOutputs!$A$1:$BS$1,0))</f>
        <v>0</v>
      </c>
      <c r="J24" s="66">
        <f>INDEX(testOutputs!$A$1:$BS$69,MATCH(Combos!$D24,testOutputs!$A$1:$A$69,0),MATCH(Combos!J$23,testOutputs!$A$1:$BS$1,0))</f>
        <v>0</v>
      </c>
      <c r="K24" s="66">
        <f>INDEX(testOutputs!$A$1:$BS$69,MATCH(Combos!$D24,testOutputs!$A$1:$A$69,0),MATCH(Combos!K$23,testOutputs!$A$1:$BS$1,0))</f>
        <v>0</v>
      </c>
      <c r="L24" s="66">
        <f>INDEX(testOutputs!$A$1:$BS$69,MATCH(Combos!$D24,testOutputs!$A$1:$A$69,0),MATCH(Combos!L$23,testOutputs!$A$1:$BS$1,0))</f>
        <v>0</v>
      </c>
    </row>
    <row r="25" spans="4:12" x14ac:dyDescent="0.25">
      <c r="D25" t="s">
        <v>34</v>
      </c>
      <c r="E25" s="66">
        <f>VLOOKUP($D25,testOutputs!$A$1:$BS$69,2,FALSE)</f>
        <v>0</v>
      </c>
      <c r="F25" s="66">
        <f>VLOOKUP($D25,testOutputs!$A$1:$BS$69,3,FALSE)</f>
        <v>0</v>
      </c>
      <c r="G25" s="66">
        <f t="shared" ref="G25:G28" si="2">F25^2</f>
        <v>0</v>
      </c>
      <c r="H25" s="66">
        <f>INDEX(testOutputs!$A$1:$BS$69,MATCH(Combos!$D25,testOutputs!$A$1:$A$69,0),MATCH(Combos!H$23,testOutputs!$A$1:$BS$1,0))</f>
        <v>0</v>
      </c>
      <c r="I25" s="66">
        <f>INDEX(testOutputs!$A$1:$BS$69,MATCH(Combos!$D25,testOutputs!$A$1:$A$69,0),MATCH(Combos!I$23,testOutputs!$A$1:$BS$1,0))</f>
        <v>0</v>
      </c>
      <c r="J25" s="66">
        <f>INDEX(testOutputs!$A$1:$BS$69,MATCH(Combos!$D25,testOutputs!$A$1:$A$69,0),MATCH(Combos!J$23,testOutputs!$A$1:$BS$1,0))</f>
        <v>0</v>
      </c>
      <c r="K25" s="66">
        <f>INDEX(testOutputs!$A$1:$BS$69,MATCH(Combos!$D25,testOutputs!$A$1:$A$69,0),MATCH(Combos!K$23,testOutputs!$A$1:$BS$1,0))</f>
        <v>0</v>
      </c>
      <c r="L25" s="66">
        <f>INDEX(testOutputs!$A$1:$BS$69,MATCH(Combos!$D25,testOutputs!$A$1:$A$69,0),MATCH(Combos!L$23,testOutputs!$A$1:$BS$1,0))</f>
        <v>0</v>
      </c>
    </row>
    <row r="26" spans="4:12" x14ac:dyDescent="0.25">
      <c r="D26" t="s">
        <v>33</v>
      </c>
      <c r="E26" s="66">
        <f>VLOOKUP($D26,testOutputs!$A$1:$BS$69,2,FALSE)</f>
        <v>3.5113999999999903E-4</v>
      </c>
      <c r="F26" s="66">
        <f>VLOOKUP($D26,testOutputs!$A$1:$BS$69,3,FALSE)</f>
        <v>2.0596815601478099E-3</v>
      </c>
      <c r="G26" s="66">
        <f t="shared" si="2"/>
        <v>4.2422881292129166E-6</v>
      </c>
      <c r="H26" s="66">
        <f>INDEX(testOutputs!$A$1:$BS$69,MATCH(Combos!$D26,testOutputs!$A$1:$A$69,0),MATCH(Combos!H$23,testOutputs!$A$1:$BS$1,0))</f>
        <v>0</v>
      </c>
      <c r="I26" s="66">
        <f>INDEX(testOutputs!$A$1:$BS$69,MATCH(Combos!$D26,testOutputs!$A$1:$A$69,0),MATCH(Combos!I$23,testOutputs!$A$1:$BS$1,0))</f>
        <v>0</v>
      </c>
      <c r="J26" s="66">
        <f>INDEX(testOutputs!$A$1:$BS$69,MATCH(Combos!$D26,testOutputs!$A$1:$A$69,0),MATCH(Combos!J$23,testOutputs!$A$1:$BS$1,0))</f>
        <v>4.24228812921292E-6</v>
      </c>
      <c r="K26" s="66">
        <f>INDEX(testOutputs!$A$1:$BS$69,MATCH(Combos!$D26,testOutputs!$A$1:$A$69,0),MATCH(Combos!K$23,testOutputs!$A$1:$BS$1,0))</f>
        <v>-1.37678204820481E-8</v>
      </c>
      <c r="L26" s="66">
        <f>INDEX(testOutputs!$A$1:$BS$69,MATCH(Combos!$D26,testOutputs!$A$1:$A$69,0),MATCH(Combos!L$23,testOutputs!$A$1:$BS$1,0))</f>
        <v>0</v>
      </c>
    </row>
    <row r="27" spans="4:12" x14ac:dyDescent="0.25">
      <c r="D27" t="s">
        <v>15</v>
      </c>
      <c r="E27" s="66">
        <f>VLOOKUP($D27,testOutputs!$A$1:$BS$69,2,FALSE)</f>
        <v>3.92049999999999E-5</v>
      </c>
      <c r="F27" s="66">
        <f>VLOOKUP($D27,testOutputs!$A$1:$BS$69,3,FALSE)</f>
        <v>6.58783361604368E-4</v>
      </c>
      <c r="G27" s="66">
        <f t="shared" si="2"/>
        <v>4.3399551752675151E-7</v>
      </c>
      <c r="H27" s="66">
        <f>INDEX(testOutputs!$A$1:$BS$69,MATCH(Combos!$D27,testOutputs!$A$1:$A$69,0),MATCH(Combos!H$23,testOutputs!$A$1:$BS$1,0))</f>
        <v>0</v>
      </c>
      <c r="I27" s="66">
        <f>INDEX(testOutputs!$A$1:$BS$69,MATCH(Combos!$D27,testOutputs!$A$1:$A$69,0),MATCH(Combos!I$23,testOutputs!$A$1:$BS$1,0))</f>
        <v>0</v>
      </c>
      <c r="J27" s="66">
        <f>INDEX(testOutputs!$A$1:$BS$69,MATCH(Combos!$D27,testOutputs!$A$1:$A$69,0),MATCH(Combos!J$23,testOutputs!$A$1:$BS$1,0))</f>
        <v>-1.37678204820481E-8</v>
      </c>
      <c r="K27" s="66">
        <f>INDEX(testOutputs!$A$1:$BS$69,MATCH(Combos!$D27,testOutputs!$A$1:$A$69,0),MATCH(Combos!K$23,testOutputs!$A$1:$BS$1,0))</f>
        <v>4.3399551752675199E-7</v>
      </c>
      <c r="L27" s="66">
        <f>INDEX(testOutputs!$A$1:$BS$69,MATCH(Combos!$D27,testOutputs!$A$1:$A$69,0),MATCH(Combos!L$23,testOutputs!$A$1:$BS$1,0))</f>
        <v>0</v>
      </c>
    </row>
    <row r="28" spans="4:12" x14ac:dyDescent="0.25">
      <c r="D28" t="s">
        <v>3</v>
      </c>
      <c r="E28" s="66">
        <f>VLOOKUP($D28,testOutputs!$A$1:$BS$69,2,FALSE)</f>
        <v>0</v>
      </c>
      <c r="F28" s="66">
        <f>VLOOKUP($D28,testOutputs!$A$1:$BS$69,3,FALSE)</f>
        <v>0</v>
      </c>
      <c r="G28" s="66">
        <f t="shared" si="2"/>
        <v>0</v>
      </c>
      <c r="H28" s="66">
        <f>INDEX(testOutputs!$A$1:$BS$69,MATCH(Combos!$D28,testOutputs!$A$1:$A$69,0),MATCH(Combos!H$23,testOutputs!$A$1:$BS$1,0))</f>
        <v>0</v>
      </c>
      <c r="I28" s="66">
        <f>INDEX(testOutputs!$A$1:$BS$69,MATCH(Combos!$D28,testOutputs!$A$1:$A$69,0),MATCH(Combos!I$23,testOutputs!$A$1:$BS$1,0))</f>
        <v>0</v>
      </c>
      <c r="J28" s="66">
        <f>INDEX(testOutputs!$A$1:$BS$69,MATCH(Combos!$D28,testOutputs!$A$1:$A$69,0),MATCH(Combos!J$23,testOutputs!$A$1:$BS$1,0))</f>
        <v>0</v>
      </c>
      <c r="K28" s="66">
        <f>INDEX(testOutputs!$A$1:$BS$69,MATCH(Combos!$D28,testOutputs!$A$1:$A$69,0),MATCH(Combos!K$23,testOutputs!$A$1:$BS$1,0))</f>
        <v>0</v>
      </c>
      <c r="L28" s="66">
        <f>INDEX(testOutputs!$A$1:$BS$69,MATCH(Combos!$D28,testOutputs!$A$1:$A$69,0),MATCH(Combos!L$23,testOutputs!$A$1:$BS$1,0))</f>
        <v>0</v>
      </c>
    </row>
    <row r="29" spans="4:12" x14ac:dyDescent="0.25">
      <c r="D29" s="72" t="s">
        <v>103</v>
      </c>
      <c r="E29" s="73">
        <f>SUM(E24:E28)</f>
        <v>3.9034499999999892E-4</v>
      </c>
      <c r="F29" s="73">
        <f>SQRT(G29)</f>
        <v>2.1560955465321045E-3</v>
      </c>
      <c r="G29" s="74">
        <f>SUM(H24:L28)</f>
        <v>4.6487480057755752E-6</v>
      </c>
    </row>
    <row r="32" spans="4:12" x14ac:dyDescent="0.25">
      <c r="H32" s="68" t="s">
        <v>99</v>
      </c>
      <c r="I32" s="68"/>
    </row>
    <row r="33" spans="4:12" x14ac:dyDescent="0.25">
      <c r="D33" s="70" t="s">
        <v>0</v>
      </c>
      <c r="E33" s="69" t="s">
        <v>1</v>
      </c>
      <c r="F33" s="69" t="s">
        <v>98</v>
      </c>
      <c r="G33" s="69" t="s">
        <v>101</v>
      </c>
      <c r="H33" s="67" t="s">
        <v>4</v>
      </c>
      <c r="I33" s="67" t="s">
        <v>64</v>
      </c>
    </row>
    <row r="34" spans="4:12" x14ac:dyDescent="0.25">
      <c r="D34" t="s">
        <v>4</v>
      </c>
      <c r="E34" s="66">
        <f>VLOOKUP($D34,testOutputs!$A$1:$BS$69,2,FALSE)</f>
        <v>0</v>
      </c>
      <c r="F34" s="66">
        <f>VLOOKUP($D34,testOutputs!$A$1:$BS$69,3,FALSE)</f>
        <v>0</v>
      </c>
      <c r="G34" s="66">
        <f>F34^2</f>
        <v>0</v>
      </c>
      <c r="H34" s="66">
        <f>INDEX(testOutputs!$A$1:$BS$69,MATCH(Combos!$D34,testOutputs!$A$1:$A$69,0),MATCH(Combos!H$33,testOutputs!$A$1:$BS$1,0))</f>
        <v>0</v>
      </c>
      <c r="I34" s="66">
        <f>INDEX(testOutputs!$A$1:$BS$69,MATCH(Combos!$D34,testOutputs!$A$1:$A$69,0),MATCH(Combos!I$33,testOutputs!$A$1:$BS$1,0))</f>
        <v>0</v>
      </c>
    </row>
    <row r="35" spans="4:12" x14ac:dyDescent="0.25">
      <c r="D35" t="s">
        <v>64</v>
      </c>
      <c r="E35" s="66">
        <f>VLOOKUP($D35,testOutputs!$A$1:$BS$69,2,FALSE)</f>
        <v>0</v>
      </c>
      <c r="F35" s="66">
        <f>VLOOKUP($D35,testOutputs!$A$1:$BS$69,3,FALSE)</f>
        <v>0</v>
      </c>
      <c r="G35" s="66">
        <f t="shared" ref="G35" si="3">F35^2</f>
        <v>0</v>
      </c>
      <c r="H35" s="66">
        <f>INDEX(testOutputs!$A$1:$BS$69,MATCH(Combos!$D35,testOutputs!$A$1:$A$69,0),MATCH(Combos!H$33,testOutputs!$A$1:$BS$1,0))</f>
        <v>0</v>
      </c>
      <c r="I35" s="66">
        <f>INDEX(testOutputs!$A$1:$BS$69,MATCH(Combos!$D35,testOutputs!$A$1:$A$69,0),MATCH(Combos!I$33,testOutputs!$A$1:$BS$1,0))</f>
        <v>0</v>
      </c>
    </row>
    <row r="36" spans="4:12" x14ac:dyDescent="0.25">
      <c r="D36" s="72" t="s">
        <v>93</v>
      </c>
      <c r="E36" s="73">
        <f>SUM(E34:E35)</f>
        <v>0</v>
      </c>
      <c r="F36" s="73">
        <f>SQRT(G36)</f>
        <v>0</v>
      </c>
      <c r="G36" s="74">
        <f>SUM(H34:K35)</f>
        <v>0</v>
      </c>
    </row>
    <row r="39" spans="4:12" x14ac:dyDescent="0.25">
      <c r="H39" s="68" t="s">
        <v>99</v>
      </c>
      <c r="I39" s="68"/>
      <c r="J39" s="68"/>
      <c r="K39" s="68"/>
      <c r="L39" s="68"/>
    </row>
    <row r="40" spans="4:12" x14ac:dyDescent="0.25">
      <c r="D40" s="70" t="s">
        <v>0</v>
      </c>
      <c r="E40" s="69" t="s">
        <v>1</v>
      </c>
      <c r="F40" s="69" t="s">
        <v>98</v>
      </c>
      <c r="G40" s="69" t="s">
        <v>101</v>
      </c>
      <c r="H40" s="67" t="s">
        <v>17</v>
      </c>
      <c r="I40" s="67" t="s">
        <v>5</v>
      </c>
      <c r="J40" s="67" t="s">
        <v>22</v>
      </c>
      <c r="K40" s="67" t="s">
        <v>21</v>
      </c>
      <c r="L40" s="67" t="s">
        <v>24</v>
      </c>
    </row>
    <row r="41" spans="4:12" x14ac:dyDescent="0.25">
      <c r="D41" t="s">
        <v>17</v>
      </c>
      <c r="E41" s="66">
        <f>VLOOKUP($D41,testOutputs!$A$1:$BS$69,2,FALSE)</f>
        <v>0</v>
      </c>
      <c r="F41" s="66">
        <f>VLOOKUP($D41,testOutputs!$A$1:$BS$69,3,FALSE)</f>
        <v>0</v>
      </c>
      <c r="G41" s="66">
        <f>F41^2</f>
        <v>0</v>
      </c>
      <c r="H41" s="66">
        <f>INDEX(testOutputs!$A$1:$BS$69,MATCH(Combos!$D41,testOutputs!$A$1:$A$69,0),MATCH(Combos!H$40,testOutputs!$A$1:$BS$1,0))</f>
        <v>0</v>
      </c>
      <c r="I41" s="66">
        <f>INDEX(testOutputs!$A$1:$BS$69,MATCH(Combos!$D41,testOutputs!$A$1:$A$69,0),MATCH(Combos!I$40,testOutputs!$A$1:$BS$1,0))</f>
        <v>0</v>
      </c>
      <c r="J41" s="66">
        <f>INDEX(testOutputs!$A$1:$BS$69,MATCH(Combos!$D41,testOutputs!$A$1:$A$69,0),MATCH(Combos!J$40,testOutputs!$A$1:$BS$1,0))</f>
        <v>0</v>
      </c>
      <c r="K41" s="66">
        <f>INDEX(testOutputs!$A$1:$BS$69,MATCH(Combos!$D41,testOutputs!$A$1:$A$69,0),MATCH(Combos!K$40,testOutputs!$A$1:$BS$1,0))</f>
        <v>0</v>
      </c>
      <c r="L41" s="66">
        <f>INDEX(testOutputs!$A$1:$BS$69,MATCH(Combos!$D41,testOutputs!$A$1:$A$69,0),MATCH(Combos!L$40,testOutputs!$A$1:$BS$1,0))</f>
        <v>0</v>
      </c>
    </row>
    <row r="42" spans="4:12" x14ac:dyDescent="0.25">
      <c r="D42" t="s">
        <v>5</v>
      </c>
      <c r="E42" s="66">
        <f>VLOOKUP($D42,testOutputs!$A$1:$BS$69,2,FALSE)</f>
        <v>4.1772530000000196E-3</v>
      </c>
      <c r="F42" s="66">
        <f>VLOOKUP($D42,testOutputs!$A$1:$BS$69,3,FALSE)</f>
        <v>9.2934833968407408E-3</v>
      </c>
      <c r="G42" s="66">
        <f t="shared" ref="G42:G45" si="4">F42^2</f>
        <v>8.6368833647354514E-5</v>
      </c>
      <c r="H42" s="66">
        <f>INDEX(testOutputs!$A$1:$BS$69,MATCH(Combos!$D42,testOutputs!$A$1:$A$69,0),MATCH(Combos!H$40,testOutputs!$A$1:$BS$1,0))</f>
        <v>0</v>
      </c>
      <c r="I42" s="66">
        <f>INDEX(testOutputs!$A$1:$BS$69,MATCH(Combos!$D42,testOutputs!$A$1:$A$69,0),MATCH(Combos!I$40,testOutputs!$A$1:$BS$1,0))</f>
        <v>8.6368833647354595E-5</v>
      </c>
      <c r="J42" s="66">
        <f>INDEX(testOutputs!$A$1:$BS$69,MATCH(Combos!$D42,testOutputs!$A$1:$A$69,0),MATCH(Combos!J$40,testOutputs!$A$1:$BS$1,0))</f>
        <v>-4.8592421037598196E-7</v>
      </c>
      <c r="K42" s="66">
        <f>INDEX(testOutputs!$A$1:$BS$69,MATCH(Combos!$D42,testOutputs!$A$1:$A$69,0),MATCH(Combos!K$40,testOutputs!$A$1:$BS$1,0))</f>
        <v>5.81972307621398E-8</v>
      </c>
      <c r="L42" s="66">
        <f>INDEX(testOutputs!$A$1:$BS$69,MATCH(Combos!$D42,testOutputs!$A$1:$A$69,0),MATCH(Combos!L$40,testOutputs!$A$1:$BS$1,0))</f>
        <v>0</v>
      </c>
    </row>
    <row r="43" spans="4:12" x14ac:dyDescent="0.25">
      <c r="D43" t="s">
        <v>22</v>
      </c>
      <c r="E43" s="66">
        <f>VLOOKUP($D43,testOutputs!$A$1:$BS$69,2,FALSE)</f>
        <v>1.799735E-3</v>
      </c>
      <c r="F43" s="66">
        <f>VLOOKUP($D43,testOutputs!$A$1:$BS$69,3,FALSE)</f>
        <v>4.9716406950718701E-3</v>
      </c>
      <c r="G43" s="66">
        <f t="shared" si="4"/>
        <v>2.4717211200894708E-5</v>
      </c>
      <c r="H43" s="66">
        <f>INDEX(testOutputs!$A$1:$BS$69,MATCH(Combos!$D43,testOutputs!$A$1:$A$69,0),MATCH(Combos!H$40,testOutputs!$A$1:$BS$1,0))</f>
        <v>0</v>
      </c>
      <c r="I43" s="66">
        <f>INDEX(testOutputs!$A$1:$BS$69,MATCH(Combos!$D43,testOutputs!$A$1:$A$69,0),MATCH(Combos!I$40,testOutputs!$A$1:$BS$1,0))</f>
        <v>-4.8592421037598196E-7</v>
      </c>
      <c r="J43" s="66">
        <f>INDEX(testOutputs!$A$1:$BS$69,MATCH(Combos!$D43,testOutputs!$A$1:$A$69,0),MATCH(Combos!J$40,testOutputs!$A$1:$BS$1,0))</f>
        <v>2.4717211200894702E-5</v>
      </c>
      <c r="K43" s="66">
        <f>INDEX(testOutputs!$A$1:$BS$69,MATCH(Combos!$D43,testOutputs!$A$1:$A$69,0),MATCH(Combos!K$40,testOutputs!$A$1:$BS$1,0))</f>
        <v>-9.4012518446864204E-8</v>
      </c>
      <c r="L43" s="66">
        <f>INDEX(testOutputs!$A$1:$BS$69,MATCH(Combos!$D43,testOutputs!$A$1:$A$69,0),MATCH(Combos!L$40,testOutputs!$A$1:$BS$1,0))</f>
        <v>0</v>
      </c>
    </row>
    <row r="44" spans="4:12" x14ac:dyDescent="0.25">
      <c r="D44" t="s">
        <v>21</v>
      </c>
      <c r="E44" s="66">
        <f>VLOOKUP($D44,testOutputs!$A$1:$BS$69,2,FALSE)</f>
        <v>9.902370000000021E-4</v>
      </c>
      <c r="F44" s="66">
        <f>VLOOKUP($D44,testOutputs!$A$1:$BS$69,3,FALSE)</f>
        <v>4.1392521467850099E-3</v>
      </c>
      <c r="G44" s="66">
        <f t="shared" si="4"/>
        <v>1.7133408334664313E-5</v>
      </c>
      <c r="H44" s="66">
        <f>INDEX(testOutputs!$A$1:$BS$69,MATCH(Combos!$D44,testOutputs!$A$1:$A$69,0),MATCH(Combos!H$40,testOutputs!$A$1:$BS$1,0))</f>
        <v>0</v>
      </c>
      <c r="I44" s="66">
        <f>INDEX(testOutputs!$A$1:$BS$69,MATCH(Combos!$D44,testOutputs!$A$1:$A$69,0),MATCH(Combos!I$40,testOutputs!$A$1:$BS$1,0))</f>
        <v>5.81972307621398E-8</v>
      </c>
      <c r="J44" s="66">
        <f>INDEX(testOutputs!$A$1:$BS$69,MATCH(Combos!$D44,testOutputs!$A$1:$A$69,0),MATCH(Combos!J$40,testOutputs!$A$1:$BS$1,0))</f>
        <v>-9.4012518446864204E-8</v>
      </c>
      <c r="K44" s="66">
        <f>INDEX(testOutputs!$A$1:$BS$69,MATCH(Combos!$D44,testOutputs!$A$1:$A$69,0),MATCH(Combos!K$40,testOutputs!$A$1:$BS$1,0))</f>
        <v>1.7133408334664299E-5</v>
      </c>
      <c r="L44" s="66">
        <f>INDEX(testOutputs!$A$1:$BS$69,MATCH(Combos!$D44,testOutputs!$A$1:$A$69,0),MATCH(Combos!L$40,testOutputs!$A$1:$BS$1,0))</f>
        <v>0</v>
      </c>
    </row>
    <row r="45" spans="4:12" x14ac:dyDescent="0.25">
      <c r="D45" t="s">
        <v>24</v>
      </c>
      <c r="E45" s="66">
        <f>VLOOKUP($D45,testOutputs!$A$1:$BS$69,2,FALSE)</f>
        <v>0</v>
      </c>
      <c r="F45" s="66">
        <f>VLOOKUP($D45,testOutputs!$A$1:$BS$69,3,FALSE)</f>
        <v>0</v>
      </c>
      <c r="G45" s="66">
        <f t="shared" si="4"/>
        <v>0</v>
      </c>
      <c r="H45" s="66">
        <f>INDEX(testOutputs!$A$1:$BS$69,MATCH(Combos!$D45,testOutputs!$A$1:$A$69,0),MATCH(Combos!H$40,testOutputs!$A$1:$BS$1,0))</f>
        <v>0</v>
      </c>
      <c r="I45" s="66">
        <f>INDEX(testOutputs!$A$1:$BS$69,MATCH(Combos!$D45,testOutputs!$A$1:$A$69,0),MATCH(Combos!I$40,testOutputs!$A$1:$BS$1,0))</f>
        <v>0</v>
      </c>
      <c r="J45" s="66">
        <f>INDEX(testOutputs!$A$1:$BS$69,MATCH(Combos!$D45,testOutputs!$A$1:$A$69,0),MATCH(Combos!J$40,testOutputs!$A$1:$BS$1,0))</f>
        <v>0</v>
      </c>
      <c r="K45" s="66">
        <f>INDEX(testOutputs!$A$1:$BS$69,MATCH(Combos!$D45,testOutputs!$A$1:$A$69,0),MATCH(Combos!K$40,testOutputs!$A$1:$BS$1,0))</f>
        <v>0</v>
      </c>
      <c r="L45" s="66">
        <f>INDEX(testOutputs!$A$1:$BS$69,MATCH(Combos!$D45,testOutputs!$A$1:$A$69,0),MATCH(Combos!L$40,testOutputs!$A$1:$BS$1,0))</f>
        <v>0</v>
      </c>
    </row>
    <row r="46" spans="4:12" x14ac:dyDescent="0.25">
      <c r="D46" s="72" t="s">
        <v>110</v>
      </c>
      <c r="E46" s="73">
        <f>SUM(E41:E45)</f>
        <v>6.9672250000000222E-3</v>
      </c>
      <c r="F46" s="73">
        <f>SQRT(G46)</f>
        <v>1.1277232558867985E-2</v>
      </c>
      <c r="G46" s="74">
        <f>SUM(H41:L45)</f>
        <v>1.2717597418679215E-4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9"/>
  <sheetViews>
    <sheetView workbookViewId="0">
      <selection sqref="A1:BS69"/>
    </sheetView>
  </sheetViews>
  <sheetFormatPr defaultRowHeight="15" x14ac:dyDescent="0.25"/>
  <cols>
    <col min="1" max="1" width="22.1406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14</v>
      </c>
      <c r="H1" t="s">
        <v>7</v>
      </c>
      <c r="I1" t="s">
        <v>8</v>
      </c>
      <c r="J1" t="s">
        <v>9</v>
      </c>
      <c r="K1" t="s">
        <v>63</v>
      </c>
      <c r="L1" t="s">
        <v>11</v>
      </c>
      <c r="M1" t="s">
        <v>12</v>
      </c>
      <c r="N1" t="s">
        <v>13</v>
      </c>
      <c r="O1" t="s">
        <v>43</v>
      </c>
      <c r="P1" t="s">
        <v>6</v>
      </c>
      <c r="Q1" t="s">
        <v>15</v>
      </c>
      <c r="R1" t="s">
        <v>16</v>
      </c>
      <c r="S1" t="s">
        <v>18</v>
      </c>
      <c r="T1" t="s">
        <v>46</v>
      </c>
      <c r="U1" t="s">
        <v>45</v>
      </c>
      <c r="V1" t="s">
        <v>21</v>
      </c>
      <c r="W1" t="s">
        <v>22</v>
      </c>
      <c r="X1" t="s">
        <v>64</v>
      </c>
      <c r="Y1" t="s">
        <v>24</v>
      </c>
      <c r="Z1" t="s">
        <v>25</v>
      </c>
      <c r="AA1" t="s">
        <v>60</v>
      </c>
      <c r="AB1" t="s">
        <v>49</v>
      </c>
      <c r="AC1" t="s">
        <v>50</v>
      </c>
      <c r="AD1" t="s">
        <v>29</v>
      </c>
      <c r="AE1" t="s">
        <v>30</v>
      </c>
      <c r="AF1" t="s">
        <v>61</v>
      </c>
      <c r="AG1" t="s">
        <v>51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62</v>
      </c>
      <c r="AN1" t="s">
        <v>39</v>
      </c>
      <c r="AO1" t="s">
        <v>41</v>
      </c>
      <c r="AP1" t="s">
        <v>10</v>
      </c>
      <c r="AQ1" t="s">
        <v>5</v>
      </c>
      <c r="AR1" t="s">
        <v>67</v>
      </c>
      <c r="AS1" t="s">
        <v>58</v>
      </c>
      <c r="AT1" t="s">
        <v>19</v>
      </c>
      <c r="AU1" t="s">
        <v>20</v>
      </c>
      <c r="AV1" t="s">
        <v>26</v>
      </c>
      <c r="AW1" t="s">
        <v>32</v>
      </c>
      <c r="AX1" t="s">
        <v>28</v>
      </c>
      <c r="AY1" t="s">
        <v>31</v>
      </c>
      <c r="AZ1" t="s">
        <v>52</v>
      </c>
      <c r="BA1" t="s">
        <v>23</v>
      </c>
      <c r="BB1" t="s">
        <v>68</v>
      </c>
      <c r="BC1" t="s">
        <v>38</v>
      </c>
      <c r="BD1" t="s">
        <v>40</v>
      </c>
      <c r="BE1" t="s">
        <v>42</v>
      </c>
      <c r="BF1" t="s">
        <v>57</v>
      </c>
      <c r="BG1" t="s">
        <v>44</v>
      </c>
      <c r="BH1" t="s">
        <v>70</v>
      </c>
      <c r="BI1" t="s">
        <v>27</v>
      </c>
      <c r="BJ1" t="s">
        <v>47</v>
      </c>
      <c r="BK1" t="s">
        <v>54</v>
      </c>
      <c r="BL1" t="s">
        <v>55</v>
      </c>
      <c r="BM1" t="s">
        <v>65</v>
      </c>
      <c r="BN1" t="s">
        <v>66</v>
      </c>
      <c r="BO1" t="s">
        <v>53</v>
      </c>
      <c r="BP1" t="s">
        <v>56</v>
      </c>
      <c r="BQ1" t="s">
        <v>59</v>
      </c>
      <c r="BR1" t="s">
        <v>48</v>
      </c>
      <c r="BS1" t="s">
        <v>69</v>
      </c>
    </row>
    <row r="2" spans="1:7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2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 t="s">
        <v>7</v>
      </c>
      <c r="B6">
        <v>7.8928919999999708E-3</v>
      </c>
      <c r="C6">
        <v>1.3358292732785999E-2</v>
      </c>
      <c r="D6">
        <v>0</v>
      </c>
      <c r="E6">
        <v>0</v>
      </c>
      <c r="F6">
        <v>0</v>
      </c>
      <c r="G6">
        <v>0</v>
      </c>
      <c r="H6" s="1">
        <v>1.7844398473480401E-4</v>
      </c>
      <c r="I6">
        <v>0</v>
      </c>
      <c r="J6" s="1">
        <v>3.96397288248822E-7</v>
      </c>
      <c r="K6">
        <v>0</v>
      </c>
      <c r="L6" s="1">
        <v>3.4589993991355201E-6</v>
      </c>
      <c r="M6" s="1">
        <v>-9.4551947071343697E-8</v>
      </c>
      <c r="N6" s="1">
        <v>-2.22749731801467E-7</v>
      </c>
      <c r="O6" s="1">
        <v>1.2288547522647501E-6</v>
      </c>
      <c r="P6" s="1">
        <v>-4.6322257825808501E-8</v>
      </c>
      <c r="Q6" s="1">
        <v>4.1417090849077303E-8</v>
      </c>
      <c r="R6" s="1">
        <v>3.5511928892720899E-7</v>
      </c>
      <c r="S6" s="1">
        <v>-1.26394065338863E-6</v>
      </c>
      <c r="T6" s="1">
        <v>1.97651540184613E-7</v>
      </c>
      <c r="U6">
        <v>0</v>
      </c>
      <c r="V6" s="1">
        <v>1.1223668112769E-6</v>
      </c>
      <c r="W6" s="1">
        <v>-7.9630777439800198E-7</v>
      </c>
      <c r="X6">
        <v>0</v>
      </c>
      <c r="Y6">
        <v>0</v>
      </c>
      <c r="Z6" s="1">
        <v>-6.4598071417959604E-7</v>
      </c>
      <c r="AA6" s="1">
        <v>-4.5270965607478603E-6</v>
      </c>
      <c r="AB6" s="1">
        <v>4.9876538912387602E-6</v>
      </c>
      <c r="AC6" s="1">
        <v>-1.6609972177058999E-6</v>
      </c>
      <c r="AD6" s="1">
        <v>1.14866891917161E-7</v>
      </c>
      <c r="AE6" s="1">
        <v>-3.0170001656197703E-8</v>
      </c>
      <c r="AF6" s="1">
        <v>3.0026303928601598E-6</v>
      </c>
      <c r="AG6" s="1">
        <v>-1.0832152848687799E-6</v>
      </c>
      <c r="AH6" s="1">
        <v>-1.1604057093715099E-7</v>
      </c>
      <c r="AI6">
        <v>0</v>
      </c>
      <c r="AJ6" s="1">
        <v>3.7727109952703799E-7</v>
      </c>
      <c r="AK6" s="1">
        <v>2.6161420516051802E-7</v>
      </c>
      <c r="AL6">
        <v>0</v>
      </c>
      <c r="AM6">
        <v>0</v>
      </c>
      <c r="AN6" s="1">
        <v>-1.53016567655833E-6</v>
      </c>
      <c r="AO6" s="1">
        <v>-7.97873578487903E-5</v>
      </c>
      <c r="AP6" s="1">
        <v>-1.6969439362622202E-5</v>
      </c>
      <c r="AQ6" s="1">
        <v>4.1407000132382202E-7</v>
      </c>
      <c r="AR6" s="1">
        <v>-7.95302155011252E-7</v>
      </c>
      <c r="AS6" s="1">
        <v>-8.2305534122535195E-7</v>
      </c>
      <c r="AT6" s="1">
        <v>1.2354620137474901E-6</v>
      </c>
      <c r="AU6" s="1">
        <v>4.5557936098595899E-6</v>
      </c>
      <c r="AV6" s="1">
        <v>-5.9203522045458995E-7</v>
      </c>
      <c r="AW6" s="1">
        <v>5.8249898321732196E-6</v>
      </c>
      <c r="AX6" s="1">
        <v>1.98280793405724E-6</v>
      </c>
      <c r="AY6" s="1">
        <v>1.16018661385899E-7</v>
      </c>
      <c r="AZ6" s="1">
        <v>1.5980490982530401E-6</v>
      </c>
      <c r="BA6" s="1">
        <v>1.31333151169743E-6</v>
      </c>
      <c r="BB6" s="1">
        <v>2.8814517847168201E-6</v>
      </c>
      <c r="BC6" s="1">
        <v>-4.56832800482117E-6</v>
      </c>
      <c r="BD6" s="1">
        <v>-3.6043770640168E-6</v>
      </c>
      <c r="BE6" s="1">
        <v>7.3008061255061904E-7</v>
      </c>
      <c r="BF6" s="1">
        <v>-1.22388000771274E-5</v>
      </c>
      <c r="BG6" s="1">
        <v>-4.9015552831241E-6</v>
      </c>
      <c r="BH6" s="1">
        <v>3.0903814390503301E-6</v>
      </c>
      <c r="BI6" s="1">
        <v>-4.1164916011701298E-7</v>
      </c>
      <c r="BJ6" s="1">
        <v>4.9548041918648503E-6</v>
      </c>
      <c r="BK6" s="1">
        <v>4.1980303440368301E-6</v>
      </c>
      <c r="BL6" s="1">
        <v>-6.9227864772998104E-5</v>
      </c>
      <c r="BM6" s="1">
        <v>1.47183703409966E-7</v>
      </c>
      <c r="BN6" s="1">
        <v>-3.0592962292692399E-6</v>
      </c>
      <c r="BO6" s="1">
        <v>2.57854941149532E-6</v>
      </c>
      <c r="BP6" s="1">
        <v>-1.6884213474294499E-5</v>
      </c>
      <c r="BQ6" s="1">
        <v>5.1770113142393096E-6</v>
      </c>
      <c r="BR6" s="1">
        <v>-3.30955021389329E-6</v>
      </c>
      <c r="BS6" s="1">
        <v>-5.5964802515372799E-6</v>
      </c>
    </row>
    <row r="7" spans="1:71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 t="s">
        <v>9</v>
      </c>
      <c r="B8">
        <v>4.2111899999999897E-3</v>
      </c>
      <c r="C8">
        <v>8.0245591990422294E-3</v>
      </c>
      <c r="D8">
        <v>0</v>
      </c>
      <c r="E8">
        <v>0</v>
      </c>
      <c r="F8">
        <v>0</v>
      </c>
      <c r="G8">
        <v>0</v>
      </c>
      <c r="H8" s="1">
        <v>3.96397288248822E-7</v>
      </c>
      <c r="I8">
        <v>0</v>
      </c>
      <c r="J8" s="1">
        <v>6.4393550338933298E-5</v>
      </c>
      <c r="K8">
        <v>0</v>
      </c>
      <c r="L8" s="1">
        <v>5.1551814428452805E-7</v>
      </c>
      <c r="M8" s="1">
        <v>-2.0077891046038101E-7</v>
      </c>
      <c r="N8" s="1">
        <v>7.5200062335245305E-7</v>
      </c>
      <c r="O8" s="1">
        <v>-6.7181124165486497E-7</v>
      </c>
      <c r="P8" s="1">
        <v>7.1838759675969197E-7</v>
      </c>
      <c r="Q8" s="1">
        <v>2.2309426992703601E-8</v>
      </c>
      <c r="R8" s="1">
        <v>2.9966979447977098E-7</v>
      </c>
      <c r="S8" s="1">
        <v>-1.35386920682081E-6</v>
      </c>
      <c r="T8" s="1">
        <v>3.7988582832330099E-7</v>
      </c>
      <c r="U8">
        <v>0</v>
      </c>
      <c r="V8" s="1">
        <v>6.7940812051316504E-8</v>
      </c>
      <c r="W8" s="1">
        <v>-2.4908605325519699E-7</v>
      </c>
      <c r="X8">
        <v>0</v>
      </c>
      <c r="Y8">
        <v>0</v>
      </c>
      <c r="Z8" s="1">
        <v>-3.6012706901646901E-7</v>
      </c>
      <c r="AA8" s="1">
        <v>2.7932195842753701E-6</v>
      </c>
      <c r="AB8" s="1">
        <v>-1.1851462147027199E-6</v>
      </c>
      <c r="AC8" s="1">
        <v>1.6207599371146199E-6</v>
      </c>
      <c r="AD8" s="1">
        <v>-3.5577688058783302E-8</v>
      </c>
      <c r="AE8" s="1">
        <v>1.1290995507553E-7</v>
      </c>
      <c r="AF8" s="1">
        <v>-2.31461338865216E-6</v>
      </c>
      <c r="AG8" s="1">
        <v>-3.2002894044332699E-7</v>
      </c>
      <c r="AH8" s="1">
        <v>-2.2905748234818699E-7</v>
      </c>
      <c r="AI8">
        <v>0</v>
      </c>
      <c r="AJ8" s="1">
        <v>2.6620703842172699E-6</v>
      </c>
      <c r="AK8" s="1">
        <v>4.9965519107015597E-7</v>
      </c>
      <c r="AL8">
        <v>0</v>
      </c>
      <c r="AM8">
        <v>0</v>
      </c>
      <c r="AN8" s="1">
        <v>-4.8290607328085697E-5</v>
      </c>
      <c r="AO8" s="1">
        <v>3.3261631738163798E-6</v>
      </c>
      <c r="AP8" s="1">
        <v>-3.1799246271437702E-6</v>
      </c>
      <c r="AQ8" s="1">
        <v>-2.1751288235759901E-7</v>
      </c>
      <c r="AR8" s="1">
        <v>2.0484209779799899E-7</v>
      </c>
      <c r="AS8" s="1">
        <v>-1.9151004141730201E-6</v>
      </c>
      <c r="AT8" s="1">
        <v>-2.5538668995777202E-6</v>
      </c>
      <c r="AU8" s="1">
        <v>1.2971900233097701E-6</v>
      </c>
      <c r="AV8" s="1">
        <v>5.9550985949603396E-7</v>
      </c>
      <c r="AW8" s="1">
        <v>2.4127087498720201E-6</v>
      </c>
      <c r="AX8" s="1">
        <v>2.05230293183083E-6</v>
      </c>
      <c r="AY8" s="1">
        <v>-1.3062615121501401E-7</v>
      </c>
      <c r="AZ8" s="1">
        <v>6.7587204628536899E-7</v>
      </c>
      <c r="BA8" s="1">
        <v>1.12867824896466E-6</v>
      </c>
      <c r="BB8" s="1">
        <v>1.5143459567027101E-6</v>
      </c>
      <c r="BC8" s="1">
        <v>-9.8824056997370698E-8</v>
      </c>
      <c r="BD8" s="1">
        <v>2.9566825904501198E-6</v>
      </c>
      <c r="BE8" s="1">
        <v>-3.0918367804782299E-6</v>
      </c>
      <c r="BF8" s="1">
        <v>-1.736497603154E-6</v>
      </c>
      <c r="BG8" s="1">
        <v>8.6677561216845108E-6</v>
      </c>
      <c r="BH8" s="1">
        <v>1.25459136798632E-6</v>
      </c>
      <c r="BI8" s="1">
        <v>8.7780414641534598E-7</v>
      </c>
      <c r="BJ8" s="1">
        <v>1.2985261464868899E-6</v>
      </c>
      <c r="BK8" s="1">
        <v>-3.1988070636155101E-6</v>
      </c>
      <c r="BL8" s="1">
        <v>-5.1699852770067503E-6</v>
      </c>
      <c r="BM8" s="1">
        <v>3.7503844862519198E-6</v>
      </c>
      <c r="BN8" s="1">
        <v>2.3103465654169901E-6</v>
      </c>
      <c r="BO8" s="1">
        <v>1.5300996087487299E-6</v>
      </c>
      <c r="BP8" s="1">
        <v>-3.1240710220573202E-5</v>
      </c>
      <c r="BQ8" s="1">
        <v>1.25846612696624E-6</v>
      </c>
      <c r="BR8" s="1">
        <v>-1.0337208340925601E-6</v>
      </c>
      <c r="BS8" s="1">
        <v>-3.56842881968326E-6</v>
      </c>
    </row>
    <row r="9" spans="1:71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 t="s">
        <v>11</v>
      </c>
      <c r="B10">
        <v>1.1526869999999999E-3</v>
      </c>
      <c r="C10">
        <v>4.0617336517866998E-3</v>
      </c>
      <c r="D10">
        <v>0</v>
      </c>
      <c r="E10">
        <v>0</v>
      </c>
      <c r="F10">
        <v>0</v>
      </c>
      <c r="G10">
        <v>0</v>
      </c>
      <c r="H10" s="1">
        <v>3.4589993991355201E-6</v>
      </c>
      <c r="I10">
        <v>0</v>
      </c>
      <c r="J10" s="1">
        <v>5.1551814428452805E-7</v>
      </c>
      <c r="K10">
        <v>0</v>
      </c>
      <c r="L10" s="1">
        <v>1.64976802580565E-5</v>
      </c>
      <c r="M10" s="1">
        <v>5.7692223146216595E-7</v>
      </c>
      <c r="N10" s="1">
        <v>-1.3783085106812599E-7</v>
      </c>
      <c r="O10" s="1">
        <v>-3.4857947181701601E-7</v>
      </c>
      <c r="P10" s="1">
        <v>9.5048198219820504E-8</v>
      </c>
      <c r="Q10" s="1">
        <v>2.1269793144313902E-8</v>
      </c>
      <c r="R10" s="1">
        <v>9.1092616836666996E-7</v>
      </c>
      <c r="S10" s="1">
        <v>5.4861861559119703E-7</v>
      </c>
      <c r="T10" s="1">
        <v>-2.0240580747884499E-7</v>
      </c>
      <c r="U10">
        <v>0</v>
      </c>
      <c r="V10" s="1">
        <v>3.3587729091007801E-7</v>
      </c>
      <c r="W10" s="1">
        <v>-6.8288108261223501E-9</v>
      </c>
      <c r="X10">
        <v>0</v>
      </c>
      <c r="Y10">
        <v>0</v>
      </c>
      <c r="Z10" s="1">
        <v>-1.6013682374534801E-7</v>
      </c>
      <c r="AA10" s="1">
        <v>6.0997757362093799E-7</v>
      </c>
      <c r="AB10" s="1">
        <v>-1.1761037689617099E-6</v>
      </c>
      <c r="AC10" s="1">
        <v>-1.06876068430732E-7</v>
      </c>
      <c r="AD10" s="1">
        <v>3.7420759958994398E-8</v>
      </c>
      <c r="AE10" s="1">
        <v>-3.2744627678769498E-8</v>
      </c>
      <c r="AF10" s="1">
        <v>2.0475024238069199E-6</v>
      </c>
      <c r="AG10" s="1">
        <v>2.7469069295436399E-7</v>
      </c>
      <c r="AH10" s="1">
        <v>1.1399806800677601E-8</v>
      </c>
      <c r="AI10">
        <v>0</v>
      </c>
      <c r="AJ10" s="1">
        <v>1.6562392273358501E-6</v>
      </c>
      <c r="AK10" s="1">
        <v>6.1755578609372498E-7</v>
      </c>
      <c r="AL10">
        <v>0</v>
      </c>
      <c r="AM10">
        <v>0</v>
      </c>
      <c r="AN10" s="1">
        <v>1.75606340968454E-6</v>
      </c>
      <c r="AO10" s="1">
        <v>5.1129492706764498E-6</v>
      </c>
      <c r="AP10" s="1">
        <v>7.2683627960435602E-6</v>
      </c>
      <c r="AQ10" s="1">
        <v>-2.1182382119307901E-7</v>
      </c>
      <c r="AR10" s="1">
        <v>-1.1739579175857699E-6</v>
      </c>
      <c r="AS10" s="1">
        <v>-7.5403459460939904E-7</v>
      </c>
      <c r="AT10" s="1">
        <v>6.6366830273316598E-7</v>
      </c>
      <c r="AU10" s="1">
        <v>-1.9425592713100401E-7</v>
      </c>
      <c r="AV10" s="1">
        <v>5.0478551978156603E-8</v>
      </c>
      <c r="AW10" s="1">
        <v>1.7320721299116799E-6</v>
      </c>
      <c r="AX10" s="1">
        <v>-6.1107684644370501E-7</v>
      </c>
      <c r="AY10" s="1">
        <v>-2.3470159293930801E-7</v>
      </c>
      <c r="AZ10" s="1">
        <v>-4.5914157687367199E-7</v>
      </c>
      <c r="BA10" s="1">
        <v>-2.16489044583186E-7</v>
      </c>
      <c r="BB10" s="1">
        <v>-6.3740776037431097E-7</v>
      </c>
      <c r="BC10" s="1">
        <v>2.1637460695258101E-7</v>
      </c>
      <c r="BD10" s="1">
        <v>1.994743863373E-6</v>
      </c>
      <c r="BE10" s="1">
        <v>2.3846086961578101E-6</v>
      </c>
      <c r="BF10" s="1">
        <v>2.1044820400085299E-7</v>
      </c>
      <c r="BG10" s="1">
        <v>-1.49344743850431E-6</v>
      </c>
      <c r="BH10" s="1">
        <v>-2.6504172701941902E-6</v>
      </c>
      <c r="BI10" s="1">
        <v>9.73334586258579E-7</v>
      </c>
      <c r="BJ10" s="1">
        <v>2.8511088426786498E-7</v>
      </c>
      <c r="BK10" s="1">
        <v>1.38465108586472E-6</v>
      </c>
      <c r="BL10" s="1">
        <v>-3.7660518420817697E-5</v>
      </c>
      <c r="BM10" s="1">
        <v>-2.2064983418941599E-6</v>
      </c>
      <c r="BN10" s="1">
        <v>-6.4665346280028504E-7</v>
      </c>
      <c r="BO10" s="1">
        <v>-3.5872470415408E-6</v>
      </c>
      <c r="BP10" s="1">
        <v>1.87169605288831E-6</v>
      </c>
      <c r="BQ10" s="1">
        <v>1.3781631407975299E-6</v>
      </c>
      <c r="BR10" s="1">
        <v>-2.0107289396284001E-7</v>
      </c>
      <c r="BS10" s="1">
        <v>-3.8812176988897402E-7</v>
      </c>
    </row>
    <row r="11" spans="1:71" x14ac:dyDescent="0.25">
      <c r="A11" t="s">
        <v>12</v>
      </c>
      <c r="B11">
        <v>5.0821029999999897E-3</v>
      </c>
      <c r="C11">
        <v>9.3167408010153604E-3</v>
      </c>
      <c r="D11">
        <v>0</v>
      </c>
      <c r="E11">
        <v>0</v>
      </c>
      <c r="F11">
        <v>0</v>
      </c>
      <c r="G11">
        <v>0</v>
      </c>
      <c r="H11" s="1">
        <v>-9.4551947071343697E-8</v>
      </c>
      <c r="I11">
        <v>0</v>
      </c>
      <c r="J11" s="1">
        <v>-2.0077891046038101E-7</v>
      </c>
      <c r="K11">
        <v>0</v>
      </c>
      <c r="L11" s="1">
        <v>5.7692223146216595E-7</v>
      </c>
      <c r="M11" s="1">
        <v>8.6801659153304406E-5</v>
      </c>
      <c r="N11" s="1">
        <v>1.9457744463176301E-6</v>
      </c>
      <c r="O11" s="1">
        <v>7.3930197033419199E-7</v>
      </c>
      <c r="P11" s="1">
        <v>4.1055924052406102E-7</v>
      </c>
      <c r="Q11" s="1">
        <v>7.5734992349256794E-9</v>
      </c>
      <c r="R11" s="1">
        <v>-3.1208852467746998E-6</v>
      </c>
      <c r="S11" s="1">
        <v>1.6565449048597501E-6</v>
      </c>
      <c r="T11" s="1">
        <v>7.8682410479179701E-8</v>
      </c>
      <c r="U11">
        <v>0</v>
      </c>
      <c r="V11" s="1">
        <v>5.29925704159468E-7</v>
      </c>
      <c r="W11" s="1">
        <v>-1.01907737044205E-6</v>
      </c>
      <c r="X11">
        <v>0</v>
      </c>
      <c r="Y11">
        <v>0</v>
      </c>
      <c r="Z11" s="1">
        <v>5.5508224557790597E-7</v>
      </c>
      <c r="AA11" s="1">
        <v>7.02876576943037E-6</v>
      </c>
      <c r="AB11" s="1">
        <v>6.0661117441930495E-7</v>
      </c>
      <c r="AC11" s="1">
        <v>-2.3050805606081901E-7</v>
      </c>
      <c r="AD11" s="1">
        <v>1.05260520279041E-7</v>
      </c>
      <c r="AE11" s="1">
        <v>-6.3047879827856703E-9</v>
      </c>
      <c r="AF11" s="1">
        <v>-1.8567258242611699E-6</v>
      </c>
      <c r="AG11" s="1">
        <v>2.4366414297992102E-7</v>
      </c>
      <c r="AH11" s="1">
        <v>-3.3059130655062602E-7</v>
      </c>
      <c r="AI11">
        <v>0</v>
      </c>
      <c r="AJ11" s="1">
        <v>5.7631185414909496E-7</v>
      </c>
      <c r="AK11" s="1">
        <v>-9.2179770941115301E-8</v>
      </c>
      <c r="AL11">
        <v>0</v>
      </c>
      <c r="AM11">
        <v>0</v>
      </c>
      <c r="AN11" s="1">
        <v>7.8261202650290001E-7</v>
      </c>
      <c r="AO11" s="1">
        <v>2.2978992074014901E-7</v>
      </c>
      <c r="AP11" s="1">
        <v>5.7961708366437395E-7</v>
      </c>
      <c r="AQ11" s="1">
        <v>8.1367766470800701E-7</v>
      </c>
      <c r="AR11" s="1">
        <v>-5.5253265241544001E-5</v>
      </c>
      <c r="AS11" s="1">
        <v>-3.29646392657638E-6</v>
      </c>
      <c r="AT11" s="1">
        <v>-1.17832758315E-6</v>
      </c>
      <c r="AU11" s="1">
        <v>-2.2717504027972099E-6</v>
      </c>
      <c r="AV11" s="1">
        <v>2.0132392026162201E-8</v>
      </c>
      <c r="AW11" s="1">
        <v>1.65623364966066E-6</v>
      </c>
      <c r="AX11" s="1">
        <v>1.9279486738124899E-7</v>
      </c>
      <c r="AY11" s="1">
        <v>-4.11226882508201E-7</v>
      </c>
      <c r="AZ11" s="1">
        <v>1.2002081278092899E-6</v>
      </c>
      <c r="BA11" s="1">
        <v>-1.3541885704405299E-6</v>
      </c>
      <c r="BB11" s="1">
        <v>-6.7787030692799698E-7</v>
      </c>
      <c r="BC11" s="1">
        <v>-1.01000023688434E-7</v>
      </c>
      <c r="BD11" s="1">
        <v>-9.1548673186998299E-7</v>
      </c>
      <c r="BE11" s="1">
        <v>-2.2547107929280099E-5</v>
      </c>
      <c r="BF11" s="1">
        <v>5.5441642378487803E-6</v>
      </c>
      <c r="BG11" s="1">
        <v>-1.5795335671259701E-6</v>
      </c>
      <c r="BH11" s="1">
        <v>-7.3275268657753004E-6</v>
      </c>
      <c r="BI11" s="1">
        <v>-1.34372996979653E-6</v>
      </c>
      <c r="BJ11" s="1">
        <v>-4.3271208629932199E-6</v>
      </c>
      <c r="BK11" s="1">
        <v>4.8339290688385503E-6</v>
      </c>
      <c r="BL11" s="1">
        <v>-4.2368044455464597E-6</v>
      </c>
      <c r="BM11" s="1">
        <v>1.0861755694192001E-6</v>
      </c>
      <c r="BN11" s="1">
        <v>8.2363740400095794E-6</v>
      </c>
      <c r="BO11" s="1">
        <v>2.3860843216494402E-6</v>
      </c>
      <c r="BP11" s="1">
        <v>-2.60694917140159E-5</v>
      </c>
      <c r="BQ11" s="1">
        <v>1.0140818336519799E-6</v>
      </c>
      <c r="BR11" s="1">
        <v>9.0432909317215197E-7</v>
      </c>
      <c r="BS11" s="1">
        <v>8.4996550800144299E-6</v>
      </c>
    </row>
    <row r="12" spans="1:71" x14ac:dyDescent="0.25">
      <c r="A12" t="s">
        <v>13</v>
      </c>
      <c r="B12">
        <v>1.117409E-3</v>
      </c>
      <c r="C12">
        <v>3.89091521609514E-3</v>
      </c>
      <c r="D12">
        <v>0</v>
      </c>
      <c r="E12">
        <v>0</v>
      </c>
      <c r="F12">
        <v>0</v>
      </c>
      <c r="G12">
        <v>0</v>
      </c>
      <c r="H12" s="1">
        <v>-2.22749731801467E-7</v>
      </c>
      <c r="I12">
        <v>0</v>
      </c>
      <c r="J12" s="1">
        <v>7.5200062335245305E-7</v>
      </c>
      <c r="K12">
        <v>0</v>
      </c>
      <c r="L12" s="1">
        <v>-1.3783085106812599E-7</v>
      </c>
      <c r="M12" s="1">
        <v>1.9457744463176301E-6</v>
      </c>
      <c r="N12" s="1">
        <v>1.5139221218840699E-5</v>
      </c>
      <c r="O12" s="1">
        <v>-3.59444769760736E-7</v>
      </c>
      <c r="P12" s="1">
        <v>1.2928654245424399E-7</v>
      </c>
      <c r="Q12" s="1">
        <v>1.39087924292399E-9</v>
      </c>
      <c r="R12" s="1">
        <v>1.7513574382425899E-7</v>
      </c>
      <c r="S12" s="1">
        <v>-2.1495380527082901E-7</v>
      </c>
      <c r="T12" s="1">
        <v>-3.9995024771083701E-7</v>
      </c>
      <c r="U12">
        <v>0</v>
      </c>
      <c r="V12" s="1">
        <v>-2.5991000693370202E-7</v>
      </c>
      <c r="W12" s="1">
        <v>3.1904046743171202E-7</v>
      </c>
      <c r="X12">
        <v>0</v>
      </c>
      <c r="Y12">
        <v>0</v>
      </c>
      <c r="Z12" s="1">
        <v>3.7220722888192798E-7</v>
      </c>
      <c r="AA12" s="1">
        <v>2.3701225366708799E-7</v>
      </c>
      <c r="AB12" s="1">
        <v>3.9803258797002598E-7</v>
      </c>
      <c r="AC12" s="1">
        <v>-4.3788018098597702E-7</v>
      </c>
      <c r="AD12" s="1">
        <v>1.40388164626455E-8</v>
      </c>
      <c r="AE12" s="1">
        <v>-3.25246097729782E-8</v>
      </c>
      <c r="AF12" s="1">
        <v>-2.8108850470180201E-7</v>
      </c>
      <c r="AG12" s="1">
        <v>-4.1154772457737901E-7</v>
      </c>
      <c r="AH12" s="1">
        <v>-7.2719538213822096E-8</v>
      </c>
      <c r="AI12">
        <v>0</v>
      </c>
      <c r="AJ12" s="1">
        <v>-7.6829844674746898E-7</v>
      </c>
      <c r="AK12" s="1">
        <v>-2.3126842079046E-8</v>
      </c>
      <c r="AL12">
        <v>0</v>
      </c>
      <c r="AM12">
        <v>0</v>
      </c>
      <c r="AN12" s="1">
        <v>2.39265000941463E-6</v>
      </c>
      <c r="AO12" s="1">
        <v>1.17996872712203E-6</v>
      </c>
      <c r="AP12" s="1">
        <v>2.0365010798501899E-6</v>
      </c>
      <c r="AQ12" s="1">
        <v>-2.3100564804175001E-7</v>
      </c>
      <c r="AR12" s="1">
        <v>3.9813688189300302E-6</v>
      </c>
      <c r="AS12" s="1">
        <v>-6.7183619386325402E-7</v>
      </c>
      <c r="AT12" s="1">
        <v>1.0945836430852599E-6</v>
      </c>
      <c r="AU12" s="1">
        <v>-5.33168010402732E-8</v>
      </c>
      <c r="AV12" s="1">
        <v>-7.6117629153252508E-9</v>
      </c>
      <c r="AW12" s="1">
        <v>8.5478406739431E-8</v>
      </c>
      <c r="AX12" s="1">
        <v>-1.8639236294327101E-7</v>
      </c>
      <c r="AY12" s="1">
        <v>1.5094183072306199E-7</v>
      </c>
      <c r="AZ12" s="1">
        <v>-3.5366692050401299E-7</v>
      </c>
      <c r="BA12" s="1">
        <v>-3.7623010447697102E-8</v>
      </c>
      <c r="BB12" s="1">
        <v>-1.0788825720373999E-6</v>
      </c>
      <c r="BC12" s="1">
        <v>9.5208858070810497E-7</v>
      </c>
      <c r="BD12" s="1">
        <v>2.1262652416115801E-7</v>
      </c>
      <c r="BE12" s="1">
        <v>-3.5716185622952002E-5</v>
      </c>
      <c r="BF12" s="1">
        <v>1.44839940820137E-6</v>
      </c>
      <c r="BG12" s="1">
        <v>2.2506307031380501E-6</v>
      </c>
      <c r="BH12" s="1">
        <v>1.81129227955306E-6</v>
      </c>
      <c r="BI12" s="1">
        <v>-1.11092219621964E-7</v>
      </c>
      <c r="BJ12" s="1">
        <v>-1.7277766870211199E-6</v>
      </c>
      <c r="BK12" s="1">
        <v>-1.19047933803552E-6</v>
      </c>
      <c r="BL12" s="1">
        <v>4.5961343800003699E-6</v>
      </c>
      <c r="BM12" s="1">
        <v>6.2868641622178602E-7</v>
      </c>
      <c r="BN12" s="1">
        <v>1.93333296553089E-6</v>
      </c>
      <c r="BO12" s="1">
        <v>1.79248819358534E-6</v>
      </c>
      <c r="BP12" s="1">
        <v>2.4313251585092501E-6</v>
      </c>
      <c r="BQ12" s="1">
        <v>-1.4664860388484701E-7</v>
      </c>
      <c r="BR12" s="1">
        <v>-2.6225905201657302E-7</v>
      </c>
      <c r="BS12" s="1">
        <v>-3.0648358789777998E-6</v>
      </c>
    </row>
    <row r="13" spans="1:71" x14ac:dyDescent="0.25">
      <c r="A13" t="s">
        <v>43</v>
      </c>
      <c r="B13">
        <v>1.3922386999999901E-2</v>
      </c>
      <c r="C13">
        <v>2.04594283975215E-2</v>
      </c>
      <c r="D13">
        <v>0</v>
      </c>
      <c r="E13">
        <v>0</v>
      </c>
      <c r="F13">
        <v>0</v>
      </c>
      <c r="G13">
        <v>0</v>
      </c>
      <c r="H13" s="1">
        <v>1.2288547522647501E-6</v>
      </c>
      <c r="I13">
        <v>0</v>
      </c>
      <c r="J13" s="1">
        <v>-6.7181124165486497E-7</v>
      </c>
      <c r="K13">
        <v>0</v>
      </c>
      <c r="L13" s="1">
        <v>-3.4857947181701601E-7</v>
      </c>
      <c r="M13" s="1">
        <v>7.3930197033419199E-7</v>
      </c>
      <c r="N13" s="1">
        <v>-3.59444769760736E-7</v>
      </c>
      <c r="O13" s="1">
        <v>4.1858821035331101E-4</v>
      </c>
      <c r="P13" s="1">
        <v>2.3961779577887099E-8</v>
      </c>
      <c r="Q13" s="1">
        <v>-2.4895891924212401E-8</v>
      </c>
      <c r="R13" s="1">
        <v>-1.2490516360889299E-5</v>
      </c>
      <c r="S13" s="1">
        <v>2.1663862753507898E-6</v>
      </c>
      <c r="T13" s="1">
        <v>9.8529554885323308E-7</v>
      </c>
      <c r="U13">
        <v>0</v>
      </c>
      <c r="V13" s="1">
        <v>6.2350748502888699E-7</v>
      </c>
      <c r="W13" s="1">
        <v>6.7569972252612403E-7</v>
      </c>
      <c r="X13">
        <v>0</v>
      </c>
      <c r="Y13">
        <v>0</v>
      </c>
      <c r="Z13" s="1">
        <v>-1.09288803416716E-6</v>
      </c>
      <c r="AA13" s="1">
        <v>1.4709393650711299E-6</v>
      </c>
      <c r="AB13" s="1">
        <v>-4.4359330823042497E-6</v>
      </c>
      <c r="AC13" s="1">
        <v>1.9172258573606299E-6</v>
      </c>
      <c r="AD13" s="1">
        <v>-3.2275867068415598E-7</v>
      </c>
      <c r="AE13" s="1">
        <v>-9.6478300646159602E-8</v>
      </c>
      <c r="AF13" s="1">
        <v>1.3460825275556E-7</v>
      </c>
      <c r="AG13" s="1">
        <v>-3.7234264852647499E-6</v>
      </c>
      <c r="AH13" s="1">
        <v>1.1711235811779599E-6</v>
      </c>
      <c r="AI13">
        <v>0</v>
      </c>
      <c r="AJ13" s="1">
        <v>1.8770505918600599E-6</v>
      </c>
      <c r="AK13" s="1">
        <v>2.9515632633404501E-6</v>
      </c>
      <c r="AL13">
        <v>0</v>
      </c>
      <c r="AM13">
        <v>0</v>
      </c>
      <c r="AN13" s="1">
        <v>-7.4493781849929503E-6</v>
      </c>
      <c r="AO13" s="1">
        <v>1.2218457253121499E-6</v>
      </c>
      <c r="AP13" s="1">
        <v>1.45343418592257E-5</v>
      </c>
      <c r="AQ13" s="1">
        <v>-5.8163149177829898E-5</v>
      </c>
      <c r="AR13" s="1">
        <v>5.1300475546479297E-6</v>
      </c>
      <c r="AS13" s="1">
        <v>-4.7023575388162501E-6</v>
      </c>
      <c r="AT13" s="1">
        <v>-5.0681614609529201E-6</v>
      </c>
      <c r="AU13" s="1">
        <v>-8.1466155241123204E-7</v>
      </c>
      <c r="AV13" s="1">
        <v>4.9160121434059797E-8</v>
      </c>
      <c r="AW13" s="1">
        <v>5.4030368863706997E-6</v>
      </c>
      <c r="AX13" s="1">
        <v>-1.7573777163444201E-6</v>
      </c>
      <c r="AY13" s="1">
        <v>-2.7867591837247799E-7</v>
      </c>
      <c r="AZ13" s="1">
        <v>-7.7114619693796499E-7</v>
      </c>
      <c r="BA13" s="1">
        <v>3.3325277752795898E-6</v>
      </c>
      <c r="BB13" s="1">
        <v>-4.2779674770624899E-6</v>
      </c>
      <c r="BC13" s="1">
        <v>6.1044356213033599E-7</v>
      </c>
      <c r="BD13" s="1">
        <v>-2.9092303743655501E-6</v>
      </c>
      <c r="BE13" s="1">
        <v>8.3989510400798505E-6</v>
      </c>
      <c r="BF13" s="1">
        <v>-1.3651193009584601E-4</v>
      </c>
      <c r="BG13" s="1">
        <v>-4.8783714967430498E-5</v>
      </c>
      <c r="BH13" s="1">
        <v>-7.3042729365405601E-6</v>
      </c>
      <c r="BI13" s="1">
        <v>8.9510990378753803E-7</v>
      </c>
      <c r="BJ13" s="1">
        <v>1.1327598464831399E-5</v>
      </c>
      <c r="BK13" s="1">
        <v>3.2850113485381598E-6</v>
      </c>
      <c r="BL13" s="1">
        <v>-1.0826531250808501E-5</v>
      </c>
      <c r="BM13" s="1">
        <v>-5.6848392647430602E-7</v>
      </c>
      <c r="BN13" s="1">
        <v>1.1531295580905401E-5</v>
      </c>
      <c r="BO13" s="1">
        <v>-2.5136852574402801E-5</v>
      </c>
      <c r="BP13" s="1">
        <v>1.0865558023638399E-6</v>
      </c>
      <c r="BQ13" s="1">
        <v>-8.5057747187709998E-6</v>
      </c>
      <c r="BR13" s="1">
        <v>-4.2259242654115503E-6</v>
      </c>
      <c r="BS13" s="1">
        <v>-1.49737331781172E-4</v>
      </c>
    </row>
    <row r="14" spans="1:71" x14ac:dyDescent="0.25">
      <c r="A14" t="s">
        <v>6</v>
      </c>
      <c r="B14" s="1">
        <v>1.41799999999999E-4</v>
      </c>
      <c r="C14">
        <v>1.3968918679300301E-3</v>
      </c>
      <c r="D14">
        <v>0</v>
      </c>
      <c r="E14">
        <v>0</v>
      </c>
      <c r="F14">
        <v>0</v>
      </c>
      <c r="G14">
        <v>0</v>
      </c>
      <c r="H14" s="1">
        <v>-4.6322257825808501E-8</v>
      </c>
      <c r="I14">
        <v>0</v>
      </c>
      <c r="J14" s="1">
        <v>7.1838759675969197E-7</v>
      </c>
      <c r="K14">
        <v>0</v>
      </c>
      <c r="L14" s="1">
        <v>9.5048198219820504E-8</v>
      </c>
      <c r="M14" s="1">
        <v>4.1055924052406102E-7</v>
      </c>
      <c r="N14" s="1">
        <v>1.2928654245424399E-7</v>
      </c>
      <c r="O14" s="1">
        <v>2.3961779577887099E-8</v>
      </c>
      <c r="P14" s="1">
        <v>1.9513068906890601E-6</v>
      </c>
      <c r="Q14" s="1">
        <v>-5.5598249824982498E-9</v>
      </c>
      <c r="R14" s="1">
        <v>-2.2805073507351701E-7</v>
      </c>
      <c r="S14" s="1">
        <v>-1.3371885188546399E-8</v>
      </c>
      <c r="T14" s="1">
        <v>1.92000428042757E-8</v>
      </c>
      <c r="U14">
        <v>0</v>
      </c>
      <c r="V14" s="1">
        <v>3.2367650165016203E-8</v>
      </c>
      <c r="W14" s="1">
        <v>1.39186788678847E-8</v>
      </c>
      <c r="X14">
        <v>0</v>
      </c>
      <c r="Y14">
        <v>0</v>
      </c>
      <c r="Z14" s="1">
        <v>-1.7528088628861999E-7</v>
      </c>
      <c r="AA14" s="1">
        <v>-2.9355494729462101E-7</v>
      </c>
      <c r="AB14" s="1">
        <v>-6.8590696669740896E-8</v>
      </c>
      <c r="AC14" s="1">
        <v>1.05872943694387E-7</v>
      </c>
      <c r="AD14" s="1">
        <v>-2.62201658165815E-8</v>
      </c>
      <c r="AE14" s="1">
        <v>2.4000247624762501E-8</v>
      </c>
      <c r="AF14" s="1">
        <v>-4.4018660906080601E-7</v>
      </c>
      <c r="AG14" s="1">
        <v>-6.5884498449713096E-9</v>
      </c>
      <c r="AH14" s="1">
        <v>-5.93286528652843E-9</v>
      </c>
      <c r="AI14">
        <v>0</v>
      </c>
      <c r="AJ14" s="1">
        <v>5.1904038363828505E-7</v>
      </c>
      <c r="AK14" s="1">
        <v>1.8965931693171501E-7</v>
      </c>
      <c r="AL14">
        <v>0</v>
      </c>
      <c r="AM14">
        <v>0</v>
      </c>
      <c r="AN14" s="1">
        <v>1.79980946394625E-6</v>
      </c>
      <c r="AO14" s="1">
        <v>1.0154479847984099E-6</v>
      </c>
      <c r="AP14" s="1">
        <v>1.09602138414015E-7</v>
      </c>
      <c r="AQ14" s="1">
        <v>-3.8622327632753399E-8</v>
      </c>
      <c r="AR14" s="1">
        <v>1.6616557635753899E-7</v>
      </c>
      <c r="AS14" s="1">
        <v>3.9389822122203402E-7</v>
      </c>
      <c r="AT14" s="1">
        <v>-3.9949957575756302E-7</v>
      </c>
      <c r="AU14" s="1">
        <v>2.6080629882976097E-7</v>
      </c>
      <c r="AV14" s="1">
        <v>1.17324154415411E-8</v>
      </c>
      <c r="AW14" s="1">
        <v>7.1673262326219103E-7</v>
      </c>
      <c r="AX14" s="1">
        <v>-2.5215620682078599E-7</v>
      </c>
      <c r="AY14" s="1">
        <v>8.1652445244521298E-9</v>
      </c>
      <c r="AZ14" s="1">
        <v>1.6769032663267099E-7</v>
      </c>
      <c r="BA14" s="1">
        <v>-3.4118808800885398E-7</v>
      </c>
      <c r="BB14" s="1">
        <v>1.2431369556942699E-7</v>
      </c>
      <c r="BC14" s="1">
        <v>6.5523012501148804E-8</v>
      </c>
      <c r="BD14" s="1">
        <v>4.8648822062205005E-7</v>
      </c>
      <c r="BE14" s="1">
        <v>2.6879666884690201E-6</v>
      </c>
      <c r="BF14" s="1">
        <v>5.8537069906999695E-7</v>
      </c>
      <c r="BG14" s="1">
        <v>-7.2904230102984304E-7</v>
      </c>
      <c r="BH14" s="1">
        <v>-8.5708342354216697E-7</v>
      </c>
      <c r="BI14" s="1">
        <v>1.15739073907394E-7</v>
      </c>
      <c r="BJ14" s="1">
        <v>-4.5638566936670802E-7</v>
      </c>
      <c r="BK14" s="1">
        <v>-3.1227633783386401E-7</v>
      </c>
      <c r="BL14" s="1">
        <v>1.26615600780099E-6</v>
      </c>
      <c r="BM14" s="1">
        <v>1.9885270127016001E-7</v>
      </c>
      <c r="BN14" s="1">
        <v>1.2392638635862099E-6</v>
      </c>
      <c r="BO14" s="1">
        <v>-6.1942493869418499E-7</v>
      </c>
      <c r="BP14" s="1">
        <v>-1.14789283938395E-5</v>
      </c>
      <c r="BQ14" s="1">
        <v>9.0672820762099996E-7</v>
      </c>
      <c r="BR14" s="1">
        <v>1.07027460546029E-7</v>
      </c>
      <c r="BS14" s="1">
        <v>1.2817714951512799E-7</v>
      </c>
    </row>
    <row r="15" spans="1:71" x14ac:dyDescent="0.25">
      <c r="A15" t="s">
        <v>15</v>
      </c>
      <c r="B15" s="1">
        <v>3.92049999999999E-5</v>
      </c>
      <c r="C15" s="1">
        <v>6.58783361604368E-4</v>
      </c>
      <c r="D15">
        <v>0</v>
      </c>
      <c r="E15">
        <v>0</v>
      </c>
      <c r="F15">
        <v>0</v>
      </c>
      <c r="G15">
        <v>0</v>
      </c>
      <c r="H15" s="1">
        <v>4.1417090849077303E-8</v>
      </c>
      <c r="I15">
        <v>0</v>
      </c>
      <c r="J15" s="1">
        <v>2.2309426992703601E-8</v>
      </c>
      <c r="K15">
        <v>0</v>
      </c>
      <c r="L15" s="1">
        <v>2.1269793144313902E-8</v>
      </c>
      <c r="M15" s="1">
        <v>7.5734992349256794E-9</v>
      </c>
      <c r="N15" s="1">
        <v>1.39087924292399E-9</v>
      </c>
      <c r="O15" s="1">
        <v>-2.4895891924212401E-8</v>
      </c>
      <c r="P15" s="1">
        <v>-5.5598249824982498E-9</v>
      </c>
      <c r="Q15" s="1">
        <v>4.3399551752675199E-7</v>
      </c>
      <c r="R15" s="1">
        <v>-5.9553614111414202E-8</v>
      </c>
      <c r="S15" s="1">
        <v>-3.6447497799788002E-8</v>
      </c>
      <c r="T15" s="1">
        <v>-8.4184542524253998E-8</v>
      </c>
      <c r="U15">
        <v>0</v>
      </c>
      <c r="V15" s="1">
        <v>5.8862714686468499E-8</v>
      </c>
      <c r="W15" s="1">
        <v>3.2032796529646199E-9</v>
      </c>
      <c r="X15">
        <v>0</v>
      </c>
      <c r="Y15">
        <v>0</v>
      </c>
      <c r="Z15" s="1">
        <v>-1.9117888833881299E-8</v>
      </c>
      <c r="AA15" s="1">
        <v>-7.2537099664938305E-8</v>
      </c>
      <c r="AB15" s="1">
        <v>1.2654025046502501E-7</v>
      </c>
      <c r="AC15" s="1">
        <v>-2.14859137513703E-8</v>
      </c>
      <c r="AD15" s="1">
        <v>4.0514434893489396E-9</v>
      </c>
      <c r="AE15" s="1">
        <v>-7.51117455745574E-9</v>
      </c>
      <c r="AF15" s="1">
        <v>3.7765557981800699E-7</v>
      </c>
      <c r="AG15" s="1">
        <v>6.0119419716975096E-8</v>
      </c>
      <c r="AH15" s="1">
        <v>-1.37678204820481E-8</v>
      </c>
      <c r="AI15">
        <v>0</v>
      </c>
      <c r="AJ15" s="1">
        <v>-4.69801810081233E-8</v>
      </c>
      <c r="AK15" s="1">
        <v>1.5285561378638399E-7</v>
      </c>
      <c r="AL15">
        <v>0</v>
      </c>
      <c r="AM15">
        <v>0</v>
      </c>
      <c r="AN15" s="1">
        <v>9.0709222597219194E-8</v>
      </c>
      <c r="AO15" s="1">
        <v>-1.8709929742992301E-8</v>
      </c>
      <c r="AP15" s="1">
        <v>-6.2897664315971103E-9</v>
      </c>
      <c r="AQ15" s="1">
        <v>1.0329969131915701E-8</v>
      </c>
      <c r="AR15" s="1">
        <v>-9.7933217316758797E-8</v>
      </c>
      <c r="AS15" s="1">
        <v>1.38263738838858E-7</v>
      </c>
      <c r="AT15" s="1">
        <v>3.5382229487448998E-7</v>
      </c>
      <c r="AU15" s="1">
        <v>-6.3031120067040794E-8</v>
      </c>
      <c r="AV15" s="1">
        <v>6.4155915041495199E-9</v>
      </c>
      <c r="AW15" s="1">
        <v>-1.8447264226460199E-8</v>
      </c>
      <c r="AX15" s="1">
        <v>1.2393018904887499E-7</v>
      </c>
      <c r="AY15" s="1">
        <v>4.1866909690967503E-9</v>
      </c>
      <c r="AZ15" s="1">
        <v>-4.8017187658763797E-8</v>
      </c>
      <c r="BA15" s="1">
        <v>1.4176774500448401E-7</v>
      </c>
      <c r="BB15" s="1">
        <v>5.8133566371133396E-7</v>
      </c>
      <c r="BC15" s="1">
        <v>1.1318602809778099E-7</v>
      </c>
      <c r="BD15" s="1">
        <v>-1.1196270256526E-7</v>
      </c>
      <c r="BE15" s="1">
        <v>-3.0825728752370299E-7</v>
      </c>
      <c r="BF15" s="1">
        <v>-3.9661622792276901E-7</v>
      </c>
      <c r="BG15" s="1">
        <v>-5.8272268009793898E-7</v>
      </c>
      <c r="BH15" s="1">
        <v>4.3807552093214098E-7</v>
      </c>
      <c r="BI15" s="1">
        <v>-4.35373617361727E-8</v>
      </c>
      <c r="BJ15" s="1">
        <v>4.7366771104116399E-7</v>
      </c>
      <c r="BK15" s="1">
        <v>4.04011220377013E-7</v>
      </c>
      <c r="BL15" s="1">
        <v>1.9352943638869501E-7</v>
      </c>
      <c r="BM15" s="1">
        <v>1.8227051415142399E-7</v>
      </c>
      <c r="BN15" s="1">
        <v>4.5136677487704302E-8</v>
      </c>
      <c r="BO15" s="1">
        <v>-3.5429556931644001E-6</v>
      </c>
      <c r="BP15" s="1">
        <v>4.7583984275923E-7</v>
      </c>
      <c r="BQ15" s="1">
        <v>1.4554074670473501E-7</v>
      </c>
      <c r="BR15" s="1">
        <v>-1.3547415061006799E-7</v>
      </c>
      <c r="BS15" s="1">
        <v>5.32732726477696E-7</v>
      </c>
    </row>
    <row r="16" spans="1:71" x14ac:dyDescent="0.25">
      <c r="A16" t="s">
        <v>16</v>
      </c>
      <c r="B16">
        <v>5.63774999999997E-3</v>
      </c>
      <c r="C16">
        <v>1.4259846484435601E-2</v>
      </c>
      <c r="D16">
        <v>0</v>
      </c>
      <c r="E16">
        <v>0</v>
      </c>
      <c r="F16">
        <v>0</v>
      </c>
      <c r="G16">
        <v>0</v>
      </c>
      <c r="H16" s="1">
        <v>3.5511928892720899E-7</v>
      </c>
      <c r="I16">
        <v>0</v>
      </c>
      <c r="J16" s="1">
        <v>2.9966979447977098E-7</v>
      </c>
      <c r="K16">
        <v>0</v>
      </c>
      <c r="L16" s="1">
        <v>9.1092616836666996E-7</v>
      </c>
      <c r="M16" s="1">
        <v>-3.1208852467746998E-6</v>
      </c>
      <c r="N16" s="1">
        <v>1.7513574382425899E-7</v>
      </c>
      <c r="O16" s="1">
        <v>-1.2490516360889299E-5</v>
      </c>
      <c r="P16" s="1">
        <v>-2.2805073507351701E-7</v>
      </c>
      <c r="Q16" s="1">
        <v>-5.9553614111414202E-8</v>
      </c>
      <c r="R16" s="1">
        <v>2.0334322175967199E-4</v>
      </c>
      <c r="S16" s="1">
        <v>2.2903856010583901E-6</v>
      </c>
      <c r="T16" s="1">
        <v>2.11340065505991E-7</v>
      </c>
      <c r="U16">
        <v>0</v>
      </c>
      <c r="V16" s="1">
        <v>1.5851097142213199E-6</v>
      </c>
      <c r="W16" s="1">
        <v>9.8640641439113797E-7</v>
      </c>
      <c r="X16">
        <v>0</v>
      </c>
      <c r="Y16">
        <v>0</v>
      </c>
      <c r="Z16" s="1">
        <v>3.5772457270731202E-7</v>
      </c>
      <c r="AA16" s="1">
        <v>-4.8459275952345999E-7</v>
      </c>
      <c r="AB16" s="1">
        <v>-3.5054448245198802E-7</v>
      </c>
      <c r="AC16" s="1">
        <v>-1.9266526932689799E-6</v>
      </c>
      <c r="AD16" s="1">
        <v>2.4859471422141E-7</v>
      </c>
      <c r="AE16" s="1">
        <v>-4.6798391839196697E-8</v>
      </c>
      <c r="AF16" s="1">
        <v>1.6712119174919501E-5</v>
      </c>
      <c r="AG16" s="1">
        <v>1.15404640589079E-6</v>
      </c>
      <c r="AH16" s="1">
        <v>3.2154709970995102E-7</v>
      </c>
      <c r="AI16">
        <v>0</v>
      </c>
      <c r="AJ16" s="1">
        <v>-2.1295729317974498E-6</v>
      </c>
      <c r="AK16" s="1">
        <v>-2.4220619574452501E-6</v>
      </c>
      <c r="AL16">
        <v>0</v>
      </c>
      <c r="AM16">
        <v>0</v>
      </c>
      <c r="AN16" s="1">
        <v>2.32625757200057E-6</v>
      </c>
      <c r="AO16" s="1">
        <v>1.0736611736139399E-6</v>
      </c>
      <c r="AP16" s="1">
        <v>8.0450552602817293E-6</v>
      </c>
      <c r="AQ16" s="1">
        <v>-1.1689599967494701E-6</v>
      </c>
      <c r="AR16" s="1">
        <v>2.2642344411894001E-6</v>
      </c>
      <c r="AS16" s="1">
        <v>1.2791264333889099E-6</v>
      </c>
      <c r="AT16" s="1">
        <v>2.3319576155105198E-6</v>
      </c>
      <c r="AU16" s="1">
        <v>1.23273515325954E-6</v>
      </c>
      <c r="AV16" s="1">
        <v>-7.8873339836811397E-9</v>
      </c>
      <c r="AW16" s="1">
        <v>-1.6172881438207301E-6</v>
      </c>
      <c r="AX16" s="1">
        <v>4.1063182683218401E-6</v>
      </c>
      <c r="AY16" s="1">
        <v>-6.0833443844393701E-7</v>
      </c>
      <c r="AZ16" s="1">
        <v>1.76141392439235E-6</v>
      </c>
      <c r="BA16" s="1">
        <v>-1.3217580693105901E-6</v>
      </c>
      <c r="BB16" s="1">
        <v>-2.49782203745981E-6</v>
      </c>
      <c r="BC16" s="1">
        <v>7.4161793423991702E-8</v>
      </c>
      <c r="BD16" s="1">
        <v>-6.7897050377554796E-6</v>
      </c>
      <c r="BE16" s="1">
        <v>7.7549614736938803E-7</v>
      </c>
      <c r="BF16" s="1">
        <v>-1.5477656362136E-4</v>
      </c>
      <c r="BG16" s="1">
        <v>-2.2172289515447502E-5</v>
      </c>
      <c r="BH16" s="1">
        <v>3.7234924082383699E-6</v>
      </c>
      <c r="BI16" s="1">
        <v>1.1029391139111499E-6</v>
      </c>
      <c r="BJ16" s="1">
        <v>7.3771304815541603E-6</v>
      </c>
      <c r="BK16" s="1">
        <v>4.1168868739323703E-6</v>
      </c>
      <c r="BL16" s="1">
        <v>-1.87962612285514E-6</v>
      </c>
      <c r="BM16" s="1">
        <v>7.50263151314881E-7</v>
      </c>
      <c r="BN16" s="1">
        <v>-1.5229888947910401E-5</v>
      </c>
      <c r="BO16" s="1">
        <v>-2.1376945417219798E-6</v>
      </c>
      <c r="BP16" s="1">
        <v>-1.6277789966625099E-6</v>
      </c>
      <c r="BQ16" s="1">
        <v>-4.1908566206094001E-7</v>
      </c>
      <c r="BR16" s="1">
        <v>1.18248182565921E-7</v>
      </c>
      <c r="BS16" s="1">
        <v>-3.5896812873538002E-5</v>
      </c>
    </row>
    <row r="17" spans="1:71" x14ac:dyDescent="0.25">
      <c r="A17" t="s">
        <v>18</v>
      </c>
      <c r="B17">
        <v>7.7262099999999799E-3</v>
      </c>
      <c r="C17">
        <v>1.48423878127305E-2</v>
      </c>
      <c r="D17">
        <v>0</v>
      </c>
      <c r="E17">
        <v>0</v>
      </c>
      <c r="F17">
        <v>0</v>
      </c>
      <c r="G17">
        <v>0</v>
      </c>
      <c r="H17" s="1">
        <v>-1.26394065338863E-6</v>
      </c>
      <c r="I17">
        <v>0</v>
      </c>
      <c r="J17" s="1">
        <v>-1.35386920682081E-6</v>
      </c>
      <c r="K17">
        <v>0</v>
      </c>
      <c r="L17" s="1">
        <v>5.4861861559119703E-7</v>
      </c>
      <c r="M17" s="1">
        <v>1.6565449048597501E-6</v>
      </c>
      <c r="N17" s="1">
        <v>-2.1495380527082901E-7</v>
      </c>
      <c r="O17" s="1">
        <v>2.1663862753507898E-6</v>
      </c>
      <c r="P17" s="1">
        <v>-1.3371885188546399E-8</v>
      </c>
      <c r="Q17" s="1">
        <v>-3.6447497799788002E-8</v>
      </c>
      <c r="R17" s="1">
        <v>2.2903856010583901E-6</v>
      </c>
      <c r="S17" s="1">
        <v>2.20296475983493E-4</v>
      </c>
      <c r="T17" s="1">
        <v>9.3251897255564797E-7</v>
      </c>
      <c r="U17">
        <v>0</v>
      </c>
      <c r="V17" s="1">
        <v>4.0851495031800197E-6</v>
      </c>
      <c r="W17" s="1">
        <v>-8.07761619667921E-8</v>
      </c>
      <c r="X17">
        <v>0</v>
      </c>
      <c r="Y17">
        <v>0</v>
      </c>
      <c r="Z17" s="1">
        <v>1.20503691740151E-6</v>
      </c>
      <c r="AA17" s="1">
        <v>-8.7497985695656705E-6</v>
      </c>
      <c r="AB17" s="1">
        <v>2.7088424075142299E-6</v>
      </c>
      <c r="AC17" s="1">
        <v>2.7024693910187499E-6</v>
      </c>
      <c r="AD17" s="1">
        <v>2.04712328122779E-7</v>
      </c>
      <c r="AE17" s="1">
        <v>-6.6313298609896401E-8</v>
      </c>
      <c r="AF17" s="1">
        <v>-1.6778037202533101E-6</v>
      </c>
      <c r="AG17" s="1">
        <v>-4.0240952640307099E-7</v>
      </c>
      <c r="AH17" s="1">
        <v>-2.3345295469553E-7</v>
      </c>
      <c r="AI17">
        <v>0</v>
      </c>
      <c r="AJ17" s="1">
        <v>4.6327640120139898E-6</v>
      </c>
      <c r="AK17" s="1">
        <v>7.9986426387621304E-7</v>
      </c>
      <c r="AL17">
        <v>0</v>
      </c>
      <c r="AM17">
        <v>0</v>
      </c>
      <c r="AN17" s="1">
        <v>4.2826379701364297E-6</v>
      </c>
      <c r="AO17" s="1">
        <v>8.2701263375748797E-7</v>
      </c>
      <c r="AP17" s="1">
        <v>1.9433869259853202E-6</v>
      </c>
      <c r="AQ17" s="1">
        <v>1.75952565143472E-6</v>
      </c>
      <c r="AR17" s="1">
        <v>-4.147313833581E-6</v>
      </c>
      <c r="AS17" s="1">
        <v>-8.69117646221392E-5</v>
      </c>
      <c r="AT17" s="1">
        <v>-5.8817951960313801E-6</v>
      </c>
      <c r="AU17" s="1">
        <v>4.9731405968602104E-7</v>
      </c>
      <c r="AV17" s="1">
        <v>2.26670825691514E-6</v>
      </c>
      <c r="AW17" s="1">
        <v>1.9322276737572799E-6</v>
      </c>
      <c r="AX17" s="1">
        <v>2.30947781630039E-7</v>
      </c>
      <c r="AY17" s="1">
        <v>-1.2327143188321001E-6</v>
      </c>
      <c r="AZ17" s="1">
        <v>4.9643558127725096E-7</v>
      </c>
      <c r="BA17" s="1">
        <v>2.2072526485187198E-6</v>
      </c>
      <c r="BB17" s="1">
        <v>-3.6300141129310302E-6</v>
      </c>
      <c r="BC17" s="1">
        <v>1.7534130444859601E-6</v>
      </c>
      <c r="BD17" s="1">
        <v>-2.1712502498183699E-6</v>
      </c>
      <c r="BE17" s="1">
        <v>1.64160266447308E-6</v>
      </c>
      <c r="BF17" s="1">
        <v>-4.6488475153517702E-6</v>
      </c>
      <c r="BG17" s="1">
        <v>-1.21051690287493E-4</v>
      </c>
      <c r="BH17" s="1">
        <v>8.3962682023264603E-7</v>
      </c>
      <c r="BI17" s="1">
        <v>-1.1666533513362499E-6</v>
      </c>
      <c r="BJ17" s="1">
        <v>6.7180587076066403E-6</v>
      </c>
      <c r="BK17" s="1">
        <v>-2.9970054962476198E-6</v>
      </c>
      <c r="BL17" s="1">
        <v>1.5370455298619099E-5</v>
      </c>
      <c r="BM17" s="1">
        <v>-5.7953649862992299E-6</v>
      </c>
      <c r="BN17" s="1">
        <v>-1.01509410652796E-5</v>
      </c>
      <c r="BO17" s="1">
        <v>-2.12070540108102E-5</v>
      </c>
      <c r="BP17" s="1">
        <v>1.29106729038321E-5</v>
      </c>
      <c r="BQ17" s="1">
        <v>-8.8570857480292098E-7</v>
      </c>
      <c r="BR17" s="1">
        <v>-1.4354458571798701E-6</v>
      </c>
      <c r="BS17" s="1">
        <v>-1.2500347040503199E-5</v>
      </c>
    </row>
    <row r="18" spans="1:71" x14ac:dyDescent="0.25">
      <c r="A18" t="s">
        <v>46</v>
      </c>
      <c r="B18">
        <v>5.7914539999999902E-3</v>
      </c>
      <c r="C18">
        <v>1.2354392222468801E-2</v>
      </c>
      <c r="D18">
        <v>0</v>
      </c>
      <c r="E18">
        <v>0</v>
      </c>
      <c r="F18">
        <v>0</v>
      </c>
      <c r="G18">
        <v>0</v>
      </c>
      <c r="H18" s="1">
        <v>1.97651540184613E-7</v>
      </c>
      <c r="I18">
        <v>0</v>
      </c>
      <c r="J18" s="1">
        <v>3.7988582832330099E-7</v>
      </c>
      <c r="K18">
        <v>0</v>
      </c>
      <c r="L18" s="1">
        <v>-2.0240580747884499E-7</v>
      </c>
      <c r="M18" s="1">
        <v>7.8682410479179701E-8</v>
      </c>
      <c r="N18" s="1">
        <v>-3.9995024771083701E-7</v>
      </c>
      <c r="O18" s="1">
        <v>9.8529554885323308E-7</v>
      </c>
      <c r="P18" s="1">
        <v>1.92000428042757E-8</v>
      </c>
      <c r="Q18" s="1">
        <v>-8.4184542524253998E-8</v>
      </c>
      <c r="R18" s="1">
        <v>2.11340065505991E-7</v>
      </c>
      <c r="S18" s="1">
        <v>9.3251897255564797E-7</v>
      </c>
      <c r="T18" s="1">
        <v>1.5263100718659799E-4</v>
      </c>
      <c r="U18">
        <v>0</v>
      </c>
      <c r="V18" s="1">
        <v>9.4925284068602499E-7</v>
      </c>
      <c r="W18" s="1">
        <v>1.5783453698467201E-6</v>
      </c>
      <c r="X18">
        <v>0</v>
      </c>
      <c r="Y18">
        <v>0</v>
      </c>
      <c r="Z18" s="1">
        <v>-5.89713065352407E-7</v>
      </c>
      <c r="AA18" s="1">
        <v>-1.1108921115611499E-6</v>
      </c>
      <c r="AB18" s="1">
        <v>3.0335256768361598E-6</v>
      </c>
      <c r="AC18" s="1">
        <v>-2.3925460726824799E-7</v>
      </c>
      <c r="AD18" s="1">
        <v>3.8055291377737299E-7</v>
      </c>
      <c r="AE18" s="1">
        <v>3.9894289556950801E-8</v>
      </c>
      <c r="AF18" s="1">
        <v>7.48493488240459E-7</v>
      </c>
      <c r="AG18" s="1">
        <v>2.8998064423477102E-7</v>
      </c>
      <c r="AH18" s="1">
        <v>3.6969031147114301E-7</v>
      </c>
      <c r="AI18">
        <v>0</v>
      </c>
      <c r="AJ18" s="1">
        <v>2.0986196845525399E-6</v>
      </c>
      <c r="AK18" s="1">
        <v>2.8581461009162301E-7</v>
      </c>
      <c r="AL18">
        <v>0</v>
      </c>
      <c r="AM18">
        <v>0</v>
      </c>
      <c r="AN18" s="1">
        <v>-8.0190290880725804E-7</v>
      </c>
      <c r="AO18" s="1">
        <v>2.7578542003893701E-7</v>
      </c>
      <c r="AP18" s="1">
        <v>-2.5695314916954002E-6</v>
      </c>
      <c r="AQ18" s="1">
        <v>-1.69127028564596E-7</v>
      </c>
      <c r="AR18" s="1">
        <v>-1.4139998606963501E-6</v>
      </c>
      <c r="AS18" s="1">
        <v>-2.93489365982812E-6</v>
      </c>
      <c r="AT18" s="1">
        <v>-9.4401053514025506E-5</v>
      </c>
      <c r="AU18" s="1">
        <v>2.44551401980376E-7</v>
      </c>
      <c r="AV18" s="1">
        <v>2.4047484004977898E-7</v>
      </c>
      <c r="AW18" s="1">
        <v>-1.2662570823142799E-6</v>
      </c>
      <c r="AX18" s="1">
        <v>1.0422578755467201E-6</v>
      </c>
      <c r="AY18" s="1">
        <v>-6.0164380514055905E-7</v>
      </c>
      <c r="AZ18" s="1">
        <v>2.4980179129193401E-6</v>
      </c>
      <c r="BA18" s="1">
        <v>-1.3302494518243E-6</v>
      </c>
      <c r="BB18" s="1">
        <v>2.0951091912392199E-6</v>
      </c>
      <c r="BC18" s="1">
        <v>8.5161214531544104E-7</v>
      </c>
      <c r="BD18" s="1">
        <v>6.1103046357453604E-8</v>
      </c>
      <c r="BE18" s="1">
        <v>6.3621831989797699E-6</v>
      </c>
      <c r="BF18" s="1">
        <v>-9.9410716376010604E-6</v>
      </c>
      <c r="BG18" s="1">
        <v>-3.5904972638860702E-5</v>
      </c>
      <c r="BH18" s="1">
        <v>1.06801040743499E-5</v>
      </c>
      <c r="BI18" s="1">
        <v>-1.4728440168017299E-6</v>
      </c>
      <c r="BJ18" s="1">
        <v>-7.0899715152665503E-6</v>
      </c>
      <c r="BK18" s="1">
        <v>5.1421309694869697E-6</v>
      </c>
      <c r="BL18" s="1">
        <v>-1.7279625138762201E-6</v>
      </c>
      <c r="BM18" s="1">
        <v>-2.1351818136331901E-5</v>
      </c>
      <c r="BN18" s="1">
        <v>-1.31118157501721E-5</v>
      </c>
      <c r="BO18" s="1">
        <v>-9.7731213165308105E-6</v>
      </c>
      <c r="BP18" s="1">
        <v>6.83718881984393E-6</v>
      </c>
      <c r="BQ18" s="1">
        <v>8.68661312916289E-6</v>
      </c>
      <c r="BR18" s="1">
        <v>-1.8827748071484601E-6</v>
      </c>
      <c r="BS18" s="1">
        <v>1.4452806745855099E-7</v>
      </c>
    </row>
    <row r="19" spans="1:71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 t="s">
        <v>21</v>
      </c>
      <c r="B20" s="1">
        <v>9.902370000000021E-4</v>
      </c>
      <c r="C20">
        <v>4.1392521467850099E-3</v>
      </c>
      <c r="D20">
        <v>0</v>
      </c>
      <c r="E20">
        <v>0</v>
      </c>
      <c r="F20">
        <v>0</v>
      </c>
      <c r="G20">
        <v>0</v>
      </c>
      <c r="H20" s="1">
        <v>1.1223668112769E-6</v>
      </c>
      <c r="I20">
        <v>0</v>
      </c>
      <c r="J20" s="1">
        <v>6.7940812051316504E-8</v>
      </c>
      <c r="K20">
        <v>0</v>
      </c>
      <c r="L20" s="1">
        <v>3.3587729091007801E-7</v>
      </c>
      <c r="M20" s="1">
        <v>5.29925704159468E-7</v>
      </c>
      <c r="N20" s="1">
        <v>-2.5991000693370202E-7</v>
      </c>
      <c r="O20" s="1">
        <v>6.2350748502888699E-7</v>
      </c>
      <c r="P20" s="1">
        <v>3.2367650165016203E-8</v>
      </c>
      <c r="Q20" s="1">
        <v>5.8862714686468499E-8</v>
      </c>
      <c r="R20" s="1">
        <v>1.5851097142213199E-6</v>
      </c>
      <c r="S20" s="1">
        <v>4.0851495031800197E-6</v>
      </c>
      <c r="T20" s="1">
        <v>9.4925284068602499E-7</v>
      </c>
      <c r="U20">
        <v>0</v>
      </c>
      <c r="V20" s="1">
        <v>1.7133408334664299E-5</v>
      </c>
      <c r="W20" s="1">
        <v>-9.4012518446864204E-8</v>
      </c>
      <c r="X20">
        <v>0</v>
      </c>
      <c r="Y20">
        <v>0</v>
      </c>
      <c r="Z20" s="1">
        <v>1.3514250423746501E-7</v>
      </c>
      <c r="AA20" s="1">
        <v>-3.47129354798238E-8</v>
      </c>
      <c r="AB20" s="1">
        <v>-7.2812127231183999E-7</v>
      </c>
      <c r="AC20" s="1">
        <v>-1.54411269550836E-7</v>
      </c>
      <c r="AD20" s="1">
        <v>-6.14742265896589E-8</v>
      </c>
      <c r="AE20" s="1">
        <v>3.0244808320831002E-9</v>
      </c>
      <c r="AF20" s="1">
        <v>8.4621745391010296E-7</v>
      </c>
      <c r="AG20" s="1">
        <v>-7.28938729737897E-7</v>
      </c>
      <c r="AH20" s="1">
        <v>3.1059445764577102E-8</v>
      </c>
      <c r="AI20">
        <v>0</v>
      </c>
      <c r="AJ20" s="1">
        <v>3.3161833634695698E-7</v>
      </c>
      <c r="AK20" s="1">
        <v>1.6748352861802099E-7</v>
      </c>
      <c r="AL20">
        <v>0</v>
      </c>
      <c r="AM20">
        <v>0</v>
      </c>
      <c r="AN20" s="1">
        <v>-1.9149455686181199E-7</v>
      </c>
      <c r="AO20" s="1">
        <v>9.1127735098454405E-7</v>
      </c>
      <c r="AP20" s="1">
        <v>-1.26606348163399E-6</v>
      </c>
      <c r="AQ20" s="1">
        <v>5.81972307621398E-8</v>
      </c>
      <c r="AR20" s="1">
        <v>-5.4860430667444996E-7</v>
      </c>
      <c r="AS20" s="1">
        <v>3.81080411541187E-6</v>
      </c>
      <c r="AT20" s="1">
        <v>1.5286989717501801E-6</v>
      </c>
      <c r="AU20" s="1">
        <v>9.3628793720571996E-7</v>
      </c>
      <c r="AV20" s="1">
        <v>9.6307933866362001E-8</v>
      </c>
      <c r="AW20" s="1">
        <v>8.6061829952889898E-7</v>
      </c>
      <c r="AX20" s="1">
        <v>1.5163496803796501E-7</v>
      </c>
      <c r="AY20" s="1">
        <v>-2.5624462226227899E-8</v>
      </c>
      <c r="AZ20" s="1">
        <v>-2.2292512862881199E-7</v>
      </c>
      <c r="BA20" s="1">
        <v>-1.8177366774529299E-7</v>
      </c>
      <c r="BB20" s="1">
        <v>-1.5405715057985699E-6</v>
      </c>
      <c r="BC20" s="1">
        <v>1.2065728467061E-7</v>
      </c>
      <c r="BD20" s="1">
        <v>-6.08360674530663E-7</v>
      </c>
      <c r="BE20" s="1">
        <v>4.1685395823406103E-7</v>
      </c>
      <c r="BF20" s="1">
        <v>9.9509897170316203E-8</v>
      </c>
      <c r="BG20" s="1">
        <v>-4.9526433688429102E-5</v>
      </c>
      <c r="BH20" s="1">
        <v>-9.0502798946585002E-7</v>
      </c>
      <c r="BI20" s="1">
        <v>-3.33908468046781E-7</v>
      </c>
      <c r="BJ20" s="1">
        <v>8.1143698657820501E-7</v>
      </c>
      <c r="BK20" s="1">
        <v>1.59913719752619E-6</v>
      </c>
      <c r="BL20" s="1">
        <v>-1.7247294779733199E-6</v>
      </c>
      <c r="BM20" s="1">
        <v>3.0630047994201299E-6</v>
      </c>
      <c r="BN20" s="1">
        <v>2.3692210848553601E-6</v>
      </c>
      <c r="BO20" s="1">
        <v>3.88327644035857E-6</v>
      </c>
      <c r="BP20" s="1">
        <v>-2.5614100674728701E-6</v>
      </c>
      <c r="BQ20" s="1">
        <v>2.0471497687604399E-6</v>
      </c>
      <c r="BR20" s="1">
        <v>-7.2304713594650298E-8</v>
      </c>
      <c r="BS20" s="1">
        <v>1.09684243122694E-5</v>
      </c>
    </row>
    <row r="21" spans="1:71" x14ac:dyDescent="0.25">
      <c r="A21" t="s">
        <v>22</v>
      </c>
      <c r="B21">
        <v>1.799735E-3</v>
      </c>
      <c r="C21">
        <v>4.9716406950718701E-3</v>
      </c>
      <c r="D21">
        <v>0</v>
      </c>
      <c r="E21">
        <v>0</v>
      </c>
      <c r="F21">
        <v>0</v>
      </c>
      <c r="G21">
        <v>0</v>
      </c>
      <c r="H21" s="1">
        <v>-7.9630777439800198E-7</v>
      </c>
      <c r="I21">
        <v>0</v>
      </c>
      <c r="J21" s="1">
        <v>-2.4908605325519699E-7</v>
      </c>
      <c r="K21">
        <v>0</v>
      </c>
      <c r="L21" s="1">
        <v>-6.8288108261223501E-9</v>
      </c>
      <c r="M21" s="1">
        <v>-1.01907737044205E-6</v>
      </c>
      <c r="N21" s="1">
        <v>3.1904046743171202E-7</v>
      </c>
      <c r="O21" s="1">
        <v>6.7569972252612403E-7</v>
      </c>
      <c r="P21" s="1">
        <v>1.39186788678847E-8</v>
      </c>
      <c r="Q21" s="1">
        <v>3.2032796529646199E-9</v>
      </c>
      <c r="R21" s="1">
        <v>9.8640641439113797E-7</v>
      </c>
      <c r="S21" s="1">
        <v>-8.07761619667921E-8</v>
      </c>
      <c r="T21" s="1">
        <v>1.5783453698467201E-6</v>
      </c>
      <c r="U21">
        <v>0</v>
      </c>
      <c r="V21" s="1">
        <v>-9.4012518446864204E-8</v>
      </c>
      <c r="W21" s="1">
        <v>2.4717211200894702E-5</v>
      </c>
      <c r="X21">
        <v>0</v>
      </c>
      <c r="Y21">
        <v>0</v>
      </c>
      <c r="Z21" s="1">
        <v>-5.8718550870022202E-8</v>
      </c>
      <c r="AA21" s="1">
        <v>2.3048701750333901E-6</v>
      </c>
      <c r="AB21" s="1">
        <v>-5.0347691221242795E-7</v>
      </c>
      <c r="AC21" s="1">
        <v>1.7100205103311001E-6</v>
      </c>
      <c r="AD21" s="1">
        <v>5.6043050420039897E-8</v>
      </c>
      <c r="AE21" s="1">
        <v>-6.9062880768079196E-8</v>
      </c>
      <c r="AF21" s="1">
        <v>-2.5297734159207E-6</v>
      </c>
      <c r="AG21" s="1">
        <v>-1.2047746182112801E-7</v>
      </c>
      <c r="AH21" s="1">
        <v>2.1732294229389701E-9</v>
      </c>
      <c r="AI21">
        <v>0</v>
      </c>
      <c r="AJ21" s="1">
        <v>-1.16605335966725E-6</v>
      </c>
      <c r="AK21" s="1">
        <v>-4.2715483940880599E-7</v>
      </c>
      <c r="AL21">
        <v>0</v>
      </c>
      <c r="AM21">
        <v>0</v>
      </c>
      <c r="AN21" s="1">
        <v>-1.13347379015617E-6</v>
      </c>
      <c r="AO21" s="1">
        <v>1.2113897627252401E-6</v>
      </c>
      <c r="AP21" s="1">
        <v>-4.87870769560284E-7</v>
      </c>
      <c r="AQ21" s="1">
        <v>-4.8592421037598196E-7</v>
      </c>
      <c r="AR21" s="1">
        <v>-1.9435418008448599E-7</v>
      </c>
      <c r="AS21" s="1">
        <v>1.5082061247661199E-6</v>
      </c>
      <c r="AT21" s="1">
        <v>3.7321314973649302E-6</v>
      </c>
      <c r="AU21" s="1">
        <v>1.44263317344796E-7</v>
      </c>
      <c r="AV21" s="1">
        <v>-7.691167783629E-7</v>
      </c>
      <c r="AW21" s="1">
        <v>8.6614784976538298E-8</v>
      </c>
      <c r="AX21" s="1">
        <v>-5.0646389438107095E-7</v>
      </c>
      <c r="AY21" s="1">
        <v>-8.8017107610781195E-8</v>
      </c>
      <c r="AZ21" s="1">
        <v>-5.7823175515558198E-7</v>
      </c>
      <c r="BA21" s="1">
        <v>2.4331930133910502E-7</v>
      </c>
      <c r="BB21" s="1">
        <v>2.15149341647243E-7</v>
      </c>
      <c r="BC21" s="1">
        <v>2.7825044820821698E-7</v>
      </c>
      <c r="BD21" s="1">
        <v>1.9213681491601799E-7</v>
      </c>
      <c r="BE21" s="1">
        <v>1.68334617735476E-6</v>
      </c>
      <c r="BF21" s="1">
        <v>-3.9691357856777902E-6</v>
      </c>
      <c r="BG21" s="1">
        <v>4.9729393513277801E-6</v>
      </c>
      <c r="BH21" s="1">
        <v>-1.8671237879173899E-6</v>
      </c>
      <c r="BI21" s="1">
        <v>6.2996703070293903E-7</v>
      </c>
      <c r="BJ21" s="1">
        <v>-3.0553108629940199E-6</v>
      </c>
      <c r="BK21" s="1">
        <v>1.01840689377311E-6</v>
      </c>
      <c r="BL21" s="1">
        <v>1.55373390120729E-6</v>
      </c>
      <c r="BM21" s="1">
        <v>-3.6382365690868901E-5</v>
      </c>
      <c r="BN21" s="1">
        <v>-4.1325891209752301E-6</v>
      </c>
      <c r="BO21" s="1">
        <v>1.37658852298137E-6</v>
      </c>
      <c r="BP21" s="1">
        <v>5.2398108940108498E-6</v>
      </c>
      <c r="BQ21" s="1">
        <v>1.72881701591398E-6</v>
      </c>
      <c r="BR21" s="1">
        <v>-1.99583638470401E-6</v>
      </c>
      <c r="BS21" s="1">
        <v>4.5846169494315604E-6</v>
      </c>
    </row>
    <row r="22" spans="1:71" x14ac:dyDescent="0.25">
      <c r="A22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 t="s">
        <v>25</v>
      </c>
      <c r="B24">
        <v>3.013249E-3</v>
      </c>
      <c r="C24">
        <v>6.8800044171553202E-3</v>
      </c>
      <c r="D24">
        <v>0</v>
      </c>
      <c r="E24">
        <v>0</v>
      </c>
      <c r="F24">
        <v>0</v>
      </c>
      <c r="G24">
        <v>0</v>
      </c>
      <c r="H24" s="1">
        <v>-6.4598071417959604E-7</v>
      </c>
      <c r="I24">
        <v>0</v>
      </c>
      <c r="J24" s="1">
        <v>-3.6012706901646901E-7</v>
      </c>
      <c r="K24">
        <v>0</v>
      </c>
      <c r="L24" s="1">
        <v>-1.6013682374534801E-7</v>
      </c>
      <c r="M24" s="1">
        <v>5.5508224557790597E-7</v>
      </c>
      <c r="N24" s="1">
        <v>3.7220722888192798E-7</v>
      </c>
      <c r="O24" s="1">
        <v>-1.09288803416716E-6</v>
      </c>
      <c r="P24" s="1">
        <v>-1.7528088628861999E-7</v>
      </c>
      <c r="Q24" s="1">
        <v>-1.9117888833881299E-8</v>
      </c>
      <c r="R24" s="1">
        <v>3.5772457270731202E-7</v>
      </c>
      <c r="S24" s="1">
        <v>1.20503691740151E-6</v>
      </c>
      <c r="T24" s="1">
        <v>-5.89713065352407E-7</v>
      </c>
      <c r="U24">
        <v>0</v>
      </c>
      <c r="V24" s="1">
        <v>1.3514250423746501E-7</v>
      </c>
      <c r="W24" s="1">
        <v>-5.8718550870022202E-8</v>
      </c>
      <c r="X24">
        <v>0</v>
      </c>
      <c r="Y24">
        <v>0</v>
      </c>
      <c r="Z24" s="1">
        <v>4.7334460780076703E-5</v>
      </c>
      <c r="AA24" s="1">
        <v>-5.5050500423988397E-6</v>
      </c>
      <c r="AB24" s="1">
        <v>1.5456691500092399E-8</v>
      </c>
      <c r="AC24" s="1">
        <v>5.29360527405291E-7</v>
      </c>
      <c r="AD24" s="1">
        <v>9.6111120253036394E-8</v>
      </c>
      <c r="AE24" s="1">
        <v>-1.01474691901178E-7</v>
      </c>
      <c r="AF24" s="1">
        <v>-2.23320103347176E-6</v>
      </c>
      <c r="AG24" s="1">
        <v>4.0616860025540399E-7</v>
      </c>
      <c r="AH24" s="1">
        <v>-1.90864050265003E-7</v>
      </c>
      <c r="AI24">
        <v>0</v>
      </c>
      <c r="AJ24" s="1">
        <v>-8.6879597202023895E-7</v>
      </c>
      <c r="AK24" s="1">
        <v>1.1102871827746901E-7</v>
      </c>
      <c r="AL24">
        <v>0</v>
      </c>
      <c r="AM24">
        <v>0</v>
      </c>
      <c r="AN24" s="1">
        <v>1.9703926873930901E-7</v>
      </c>
      <c r="AO24" s="1">
        <v>6.9269908015710598E-7</v>
      </c>
      <c r="AP24" s="1">
        <v>-6.9463991608573005E-7</v>
      </c>
      <c r="AQ24" s="1">
        <v>8.4161033603691997E-7</v>
      </c>
      <c r="AR24" s="1">
        <v>7.4118534282178795E-7</v>
      </c>
      <c r="AS24" s="1">
        <v>-2.4278653464590101E-6</v>
      </c>
      <c r="AT24" s="1">
        <v>4.2382266994916001E-7</v>
      </c>
      <c r="AU24" s="1">
        <v>2.6379856265524001E-7</v>
      </c>
      <c r="AV24" s="1">
        <v>8.8817714933595395E-7</v>
      </c>
      <c r="AW24" s="1">
        <v>9.7824552745038106E-7</v>
      </c>
      <c r="AX24" s="1">
        <v>1.5166763649579301E-7</v>
      </c>
      <c r="AY24" s="1">
        <v>2.6258963590363298E-7</v>
      </c>
      <c r="AZ24" s="1">
        <v>-8.1303820475209398E-7</v>
      </c>
      <c r="BA24" s="1">
        <v>-6.6917517662412197E-7</v>
      </c>
      <c r="BB24" s="1">
        <v>-7.2936850767208502E-7</v>
      </c>
      <c r="BC24" s="1">
        <v>8.2075360897049001E-7</v>
      </c>
      <c r="BD24" s="1">
        <v>-3.9923267991846402E-7</v>
      </c>
      <c r="BE24" s="1">
        <v>-6.7850735728110996E-7</v>
      </c>
      <c r="BF24" s="1">
        <v>3.6800255184153099E-6</v>
      </c>
      <c r="BG24" s="1">
        <v>2.81935793602829E-6</v>
      </c>
      <c r="BH24" s="1">
        <v>-1.8092837518034701E-6</v>
      </c>
      <c r="BI24" s="1">
        <v>-2.8109700410009598E-7</v>
      </c>
      <c r="BJ24" s="1">
        <v>-1.5430314015272699E-6</v>
      </c>
      <c r="BK24" s="1">
        <v>-3.9054624076133201E-9</v>
      </c>
      <c r="BL24" s="1">
        <v>4.5883519144637998E-7</v>
      </c>
      <c r="BM24" s="1">
        <v>-2.2017574673648402E-6</v>
      </c>
      <c r="BN24" s="1">
        <v>2.9532119371528201E-7</v>
      </c>
      <c r="BO24" s="1">
        <v>4.0563898231879404E-6</v>
      </c>
      <c r="BP24" s="1">
        <v>-1.83102953101262E-7</v>
      </c>
      <c r="BQ24" s="1">
        <v>3.6468105022721201E-6</v>
      </c>
      <c r="BR24" s="1">
        <v>-4.7286459401410801E-5</v>
      </c>
      <c r="BS24" s="1">
        <v>-6.1429543708770905E-7</v>
      </c>
    </row>
    <row r="25" spans="1:71" x14ac:dyDescent="0.25">
      <c r="A25" t="s">
        <v>60</v>
      </c>
      <c r="B25">
        <v>2.7863351000000001E-2</v>
      </c>
      <c r="C25">
        <v>3.9250995289852E-2</v>
      </c>
      <c r="D25">
        <v>0</v>
      </c>
      <c r="E25">
        <v>0</v>
      </c>
      <c r="F25">
        <v>0</v>
      </c>
      <c r="G25">
        <v>0</v>
      </c>
      <c r="H25" s="1">
        <v>-4.5270965607478603E-6</v>
      </c>
      <c r="I25">
        <v>0</v>
      </c>
      <c r="J25" s="1">
        <v>2.7932195842753701E-6</v>
      </c>
      <c r="K25">
        <v>0</v>
      </c>
      <c r="L25" s="1">
        <v>6.0997757362093799E-7</v>
      </c>
      <c r="M25" s="1">
        <v>7.02876576943037E-6</v>
      </c>
      <c r="N25" s="1">
        <v>2.3701225366708799E-7</v>
      </c>
      <c r="O25" s="1">
        <v>1.4709393650711299E-6</v>
      </c>
      <c r="P25" s="1">
        <v>-2.9355494729462101E-7</v>
      </c>
      <c r="Q25" s="1">
        <v>-7.2537099664938305E-8</v>
      </c>
      <c r="R25" s="1">
        <v>-4.8459275952345999E-7</v>
      </c>
      <c r="S25" s="1">
        <v>-8.7497985695656705E-6</v>
      </c>
      <c r="T25" s="1">
        <v>-1.1108921115611499E-6</v>
      </c>
      <c r="U25">
        <v>0</v>
      </c>
      <c r="V25" s="1">
        <v>-3.47129354798238E-8</v>
      </c>
      <c r="W25" s="1">
        <v>2.3048701750333901E-6</v>
      </c>
      <c r="X25">
        <v>0</v>
      </c>
      <c r="Y25">
        <v>0</v>
      </c>
      <c r="Z25" s="1">
        <v>-5.5050500423988397E-6</v>
      </c>
      <c r="AA25">
        <v>1.5406406312439801E-3</v>
      </c>
      <c r="AB25" s="1">
        <v>2.7181409070375902E-6</v>
      </c>
      <c r="AC25" s="1">
        <v>1.68183981943822E-6</v>
      </c>
      <c r="AD25" s="1">
        <v>1.18272837309645E-6</v>
      </c>
      <c r="AE25" s="1">
        <v>1.5676007657087101E-6</v>
      </c>
      <c r="AF25" s="1">
        <v>-7.6285376308982895E-5</v>
      </c>
      <c r="AG25" s="1">
        <v>-1.2433334137294999E-6</v>
      </c>
      <c r="AH25" s="1">
        <v>4.9669686828954399E-8</v>
      </c>
      <c r="AI25">
        <v>0</v>
      </c>
      <c r="AJ25" s="1">
        <v>6.1929819741784005E-7</v>
      </c>
      <c r="AK25" s="1">
        <v>-8.0160554739425604E-6</v>
      </c>
      <c r="AL25">
        <v>0</v>
      </c>
      <c r="AM25">
        <v>0</v>
      </c>
      <c r="AN25" s="1">
        <v>4.0134963357819297E-6</v>
      </c>
      <c r="AO25" s="1">
        <v>-6.16177708797378E-6</v>
      </c>
      <c r="AP25" s="1">
        <v>6.7133533109207496E-6</v>
      </c>
      <c r="AQ25" s="1">
        <v>2.8031472999321098E-6</v>
      </c>
      <c r="AR25" s="1">
        <v>-1.6170883005471399E-6</v>
      </c>
      <c r="AS25" s="1">
        <v>9.8847977714776701E-6</v>
      </c>
      <c r="AT25" s="1">
        <v>2.6518015049233601E-5</v>
      </c>
      <c r="AU25" s="1">
        <v>-8.3484263920877607E-6</v>
      </c>
      <c r="AV25" s="1">
        <v>-4.1725946344854901E-5</v>
      </c>
      <c r="AW25" s="1">
        <v>-4.3048812694202399E-5</v>
      </c>
      <c r="AX25" s="1">
        <v>-1.2074865028081099E-6</v>
      </c>
      <c r="AY25" s="1">
        <v>7.5472026263341594E-8</v>
      </c>
      <c r="AZ25" s="1">
        <v>-3.6616705249136401E-6</v>
      </c>
      <c r="BA25" s="1">
        <v>4.2154345921533702E-6</v>
      </c>
      <c r="BB25" s="1">
        <v>8.3346484810337507E-6</v>
      </c>
      <c r="BC25" s="1">
        <v>-3.7551744236945498E-6</v>
      </c>
      <c r="BD25" s="1">
        <v>-4.5180478215316702E-6</v>
      </c>
      <c r="BE25" s="1">
        <v>-1.5615592325982E-5</v>
      </c>
      <c r="BF25" s="1">
        <v>-7.2292135731521696E-6</v>
      </c>
      <c r="BG25" s="1">
        <v>-1.6242457227386101E-5</v>
      </c>
      <c r="BH25" s="1">
        <v>-5.2005406068489997E-4</v>
      </c>
      <c r="BI25" s="1">
        <v>-1.2257917947734199E-6</v>
      </c>
      <c r="BJ25" s="1">
        <v>-7.7664923403224399E-6</v>
      </c>
      <c r="BK25" s="1">
        <v>6.3631287073643302E-6</v>
      </c>
      <c r="BL25" s="1">
        <v>-6.3724959560083498E-6</v>
      </c>
      <c r="BM25" s="1">
        <v>-1.9018919328285298E-5</v>
      </c>
      <c r="BN25" s="1">
        <v>-4.3258535955104999E-4</v>
      </c>
      <c r="BO25" s="1">
        <v>-3.3573340437690102E-5</v>
      </c>
      <c r="BP25" s="1">
        <v>-1.89093496513807E-4</v>
      </c>
      <c r="BQ25" s="1">
        <v>-6.1162455180240601E-6</v>
      </c>
      <c r="BR25" s="1">
        <v>-1.51181405056454E-4</v>
      </c>
      <c r="BS25" s="1">
        <v>-5.3838866643441403E-6</v>
      </c>
    </row>
    <row r="26" spans="1:71" x14ac:dyDescent="0.25">
      <c r="A26" t="s">
        <v>49</v>
      </c>
      <c r="B26">
        <v>1.0229831999999999E-2</v>
      </c>
      <c r="C26">
        <v>1.47949750942866E-2</v>
      </c>
      <c r="D26">
        <v>0</v>
      </c>
      <c r="E26">
        <v>0</v>
      </c>
      <c r="F26">
        <v>0</v>
      </c>
      <c r="G26">
        <v>0</v>
      </c>
      <c r="H26" s="1">
        <v>4.9876538912387602E-6</v>
      </c>
      <c r="I26">
        <v>0</v>
      </c>
      <c r="J26" s="1">
        <v>-1.1851462147027199E-6</v>
      </c>
      <c r="K26">
        <v>0</v>
      </c>
      <c r="L26" s="1">
        <v>-1.1761037689617099E-6</v>
      </c>
      <c r="M26" s="1">
        <v>6.0661117441930495E-7</v>
      </c>
      <c r="N26" s="1">
        <v>3.9803258797002598E-7</v>
      </c>
      <c r="O26" s="1">
        <v>-4.4359330823042497E-6</v>
      </c>
      <c r="P26" s="1">
        <v>-6.8590696669740896E-8</v>
      </c>
      <c r="Q26" s="1">
        <v>1.2654025046502501E-7</v>
      </c>
      <c r="R26" s="1">
        <v>-3.5054448245198802E-7</v>
      </c>
      <c r="S26" s="1">
        <v>2.7088424075142299E-6</v>
      </c>
      <c r="T26" s="1">
        <v>3.0335256768361598E-6</v>
      </c>
      <c r="U26">
        <v>0</v>
      </c>
      <c r="V26" s="1">
        <v>-7.2812127231183999E-7</v>
      </c>
      <c r="W26" s="1">
        <v>-5.0347691221242795E-7</v>
      </c>
      <c r="X26">
        <v>0</v>
      </c>
      <c r="Y26">
        <v>0</v>
      </c>
      <c r="Z26" s="1">
        <v>1.5456691500092399E-8</v>
      </c>
      <c r="AA26" s="1">
        <v>2.7181409070375902E-6</v>
      </c>
      <c r="AB26" s="1">
        <v>2.18891288040563E-4</v>
      </c>
      <c r="AC26" s="1">
        <v>7.0364215334961004E-7</v>
      </c>
      <c r="AD26" s="1">
        <v>8.6103642052111306E-8</v>
      </c>
      <c r="AE26" s="1">
        <v>3.02915094933394E-7</v>
      </c>
      <c r="AF26" s="1">
        <v>-8.1900417840290198E-5</v>
      </c>
      <c r="AG26" s="1">
        <v>2.3651361171951099E-7</v>
      </c>
      <c r="AH26" s="1">
        <v>-1.72565184998672E-7</v>
      </c>
      <c r="AI26">
        <v>0</v>
      </c>
      <c r="AJ26" s="1">
        <v>-1.0478488137899E-6</v>
      </c>
      <c r="AK26" s="1">
        <v>1.34653147118551E-6</v>
      </c>
      <c r="AL26">
        <v>0</v>
      </c>
      <c r="AM26">
        <v>0</v>
      </c>
      <c r="AN26" s="1">
        <v>-1.9743493560323302E-6</v>
      </c>
      <c r="AO26" s="1">
        <v>1.8387063226219599E-6</v>
      </c>
      <c r="AP26" s="1">
        <v>-4.65284635114015E-7</v>
      </c>
      <c r="AQ26" s="1">
        <v>1.73591676017848E-6</v>
      </c>
      <c r="AR26" s="1">
        <v>-5.1631582704374804E-7</v>
      </c>
      <c r="AS26" s="1">
        <v>-1.90440758583474E-6</v>
      </c>
      <c r="AT26" s="1">
        <v>-3.8680332469237104E-6</v>
      </c>
      <c r="AU26" s="1">
        <v>-5.3965889933825105E-7</v>
      </c>
      <c r="AV26" s="1">
        <v>5.4949420774765295E-7</v>
      </c>
      <c r="AW26" s="1">
        <v>1.5388156534063299E-7</v>
      </c>
      <c r="AX26" s="1">
        <v>-1.52343579428041E-6</v>
      </c>
      <c r="AY26" s="1">
        <v>2.9756838743067601E-6</v>
      </c>
      <c r="AZ26" s="1">
        <v>-3.7918418227608399E-6</v>
      </c>
      <c r="BA26" s="1">
        <v>-8.31110693044226E-9</v>
      </c>
      <c r="BB26" s="1">
        <v>-2.3265884749205001E-7</v>
      </c>
      <c r="BC26" s="1">
        <v>7.6666959959328003E-7</v>
      </c>
      <c r="BD26" s="1">
        <v>3.1075047871024402E-6</v>
      </c>
      <c r="BE26" s="1">
        <v>8.6396486882746604E-6</v>
      </c>
      <c r="BF26" s="1">
        <v>-6.84706017155581E-6</v>
      </c>
      <c r="BG26" s="1">
        <v>-6.17545117115171E-6</v>
      </c>
      <c r="BH26" s="1">
        <v>-1.37042575990133E-5</v>
      </c>
      <c r="BI26" s="1">
        <v>-6.1647040403243198E-5</v>
      </c>
      <c r="BJ26" s="1">
        <v>-1.0849282770440101E-6</v>
      </c>
      <c r="BK26" s="1">
        <v>-6.3523970983930002E-6</v>
      </c>
      <c r="BL26" s="1">
        <v>-3.3742310863998001E-6</v>
      </c>
      <c r="BM26" s="1">
        <v>1.6205612039514799E-6</v>
      </c>
      <c r="BN26" s="1">
        <v>-8.1811466342535206E-5</v>
      </c>
      <c r="BO26" s="1">
        <v>1.68562620872846E-5</v>
      </c>
      <c r="BP26" s="1">
        <v>-3.05475925718624E-6</v>
      </c>
      <c r="BQ26" s="1">
        <v>1.66257158195178E-5</v>
      </c>
      <c r="BR26" s="1">
        <v>2.3709927241349901E-6</v>
      </c>
      <c r="BS26" s="1">
        <v>-2.9581984444134001E-6</v>
      </c>
    </row>
    <row r="27" spans="1:71" x14ac:dyDescent="0.25">
      <c r="A27" t="s">
        <v>50</v>
      </c>
      <c r="B27">
        <v>5.1253519999999997E-3</v>
      </c>
      <c r="C27">
        <v>9.8006800258447508E-3</v>
      </c>
      <c r="D27">
        <v>0</v>
      </c>
      <c r="E27">
        <v>0</v>
      </c>
      <c r="F27">
        <v>0</v>
      </c>
      <c r="G27">
        <v>0</v>
      </c>
      <c r="H27" s="1">
        <v>-1.6609972177058999E-6</v>
      </c>
      <c r="I27">
        <v>0</v>
      </c>
      <c r="J27" s="1">
        <v>1.6207599371146199E-6</v>
      </c>
      <c r="K27">
        <v>0</v>
      </c>
      <c r="L27" s="1">
        <v>-1.06876068430732E-7</v>
      </c>
      <c r="M27" s="1">
        <v>-2.3050805606081901E-7</v>
      </c>
      <c r="N27" s="1">
        <v>-4.3788018098597702E-7</v>
      </c>
      <c r="O27" s="1">
        <v>1.9172258573606299E-6</v>
      </c>
      <c r="P27" s="1">
        <v>1.05872943694387E-7</v>
      </c>
      <c r="Q27" s="1">
        <v>-2.14859137513703E-8</v>
      </c>
      <c r="R27" s="1">
        <v>-1.9266526932689799E-6</v>
      </c>
      <c r="S27" s="1">
        <v>2.7024693910187499E-6</v>
      </c>
      <c r="T27" s="1">
        <v>-2.3925460726824799E-7</v>
      </c>
      <c r="U27">
        <v>0</v>
      </c>
      <c r="V27" s="1">
        <v>-1.54411269550836E-7</v>
      </c>
      <c r="W27" s="1">
        <v>1.7100205103311001E-6</v>
      </c>
      <c r="X27">
        <v>0</v>
      </c>
      <c r="Y27">
        <v>0</v>
      </c>
      <c r="Z27" s="1">
        <v>5.29360527405291E-7</v>
      </c>
      <c r="AA27" s="1">
        <v>1.68183981943822E-6</v>
      </c>
      <c r="AB27" s="1">
        <v>7.0364215334961004E-7</v>
      </c>
      <c r="AC27" s="1">
        <v>9.6053328968992397E-5</v>
      </c>
      <c r="AD27" s="1">
        <v>-1.3951028766074101E-7</v>
      </c>
      <c r="AE27" s="1">
        <v>8.8645771383540904E-7</v>
      </c>
      <c r="AF27" s="1">
        <v>-3.8922948045277204E-6</v>
      </c>
      <c r="AG27" s="1">
        <v>-1.2020487949186501E-6</v>
      </c>
      <c r="AH27" s="1">
        <v>6.3502890161020696E-7</v>
      </c>
      <c r="AI27">
        <v>0</v>
      </c>
      <c r="AJ27" s="1">
        <v>4.1953145820006997E-6</v>
      </c>
      <c r="AK27" s="1">
        <v>3.3080930534277203E-8</v>
      </c>
      <c r="AL27">
        <v>0</v>
      </c>
      <c r="AM27">
        <v>0</v>
      </c>
      <c r="AN27" s="1">
        <v>-6.5781078096224003E-7</v>
      </c>
      <c r="AO27" s="1">
        <v>1.32218179017763E-6</v>
      </c>
      <c r="AP27" s="1">
        <v>2.9252389537552702E-6</v>
      </c>
      <c r="AQ27" s="1">
        <v>3.4003806575130699E-7</v>
      </c>
      <c r="AR27" s="1">
        <v>5.7252733200282397E-7</v>
      </c>
      <c r="AS27" s="1">
        <v>6.1597390728459303E-7</v>
      </c>
      <c r="AT27" s="1">
        <v>-8.8557454016357605E-7</v>
      </c>
      <c r="AU27" s="1">
        <v>-1.24260740569588E-6</v>
      </c>
      <c r="AV27" s="1">
        <v>1.04129644005202E-6</v>
      </c>
      <c r="AW27" s="1">
        <v>1.9176605552517399E-6</v>
      </c>
      <c r="AX27" s="1">
        <v>-5.0696000212391801E-5</v>
      </c>
      <c r="AY27" s="1">
        <v>-1.4993633651353101E-7</v>
      </c>
      <c r="AZ27" s="1">
        <v>2.7645139120398103E-7</v>
      </c>
      <c r="BA27" s="1">
        <v>-7.8046514720325103E-7</v>
      </c>
      <c r="BB27" s="1">
        <v>-2.5297759783136298E-6</v>
      </c>
      <c r="BC27" s="1">
        <v>7.6551989191488703E-7</v>
      </c>
      <c r="BD27" s="1">
        <v>-3.7471317116399999E-7</v>
      </c>
      <c r="BE27" s="1">
        <v>-1.9518271777549201E-6</v>
      </c>
      <c r="BF27" s="1">
        <v>-7.7641356406930303E-7</v>
      </c>
      <c r="BG27" s="1">
        <v>-4.3255197655165698E-6</v>
      </c>
      <c r="BH27" s="1">
        <v>9.8905607495543293E-6</v>
      </c>
      <c r="BI27" s="1">
        <v>2.5155620442118502E-7</v>
      </c>
      <c r="BJ27" s="1">
        <v>-1.33747580687802E-6</v>
      </c>
      <c r="BK27" s="1">
        <v>4.6728436584385201E-6</v>
      </c>
      <c r="BL27" s="1">
        <v>-4.5649466518433704E-6</v>
      </c>
      <c r="BM27" s="1">
        <v>3.13360996343269E-7</v>
      </c>
      <c r="BN27" s="1">
        <v>-6.6119857571552895E-5</v>
      </c>
      <c r="BO27" s="1">
        <v>1.1669824259861099E-5</v>
      </c>
      <c r="BP27" s="1">
        <v>2.08085672803254E-6</v>
      </c>
      <c r="BQ27" s="1">
        <v>-1.1300422365548599E-5</v>
      </c>
      <c r="BR27" s="1">
        <v>2.2179893037231201E-6</v>
      </c>
      <c r="BS27" s="1">
        <v>4.0569839053485996E-6</v>
      </c>
    </row>
    <row r="28" spans="1:71" x14ac:dyDescent="0.25">
      <c r="A28" t="s">
        <v>29</v>
      </c>
      <c r="B28" s="1">
        <v>1.8489099999999901E-4</v>
      </c>
      <c r="C28">
        <v>1.44916412313601E-3</v>
      </c>
      <c r="D28">
        <v>0</v>
      </c>
      <c r="E28">
        <v>0</v>
      </c>
      <c r="F28">
        <v>0</v>
      </c>
      <c r="G28">
        <v>0</v>
      </c>
      <c r="H28" s="1">
        <v>1.14866891917161E-7</v>
      </c>
      <c r="I28">
        <v>0</v>
      </c>
      <c r="J28" s="1">
        <v>-3.5577688058783302E-8</v>
      </c>
      <c r="K28">
        <v>0</v>
      </c>
      <c r="L28" s="1">
        <v>3.7420759958994398E-8</v>
      </c>
      <c r="M28" s="1">
        <v>1.05260520279041E-7</v>
      </c>
      <c r="N28" s="1">
        <v>1.40388164626455E-8</v>
      </c>
      <c r="O28" s="1">
        <v>-3.2275867068415598E-7</v>
      </c>
      <c r="P28" s="1">
        <v>-2.62201658165815E-8</v>
      </c>
      <c r="Q28" s="1">
        <v>4.0514434893489396E-9</v>
      </c>
      <c r="R28" s="1">
        <v>2.4859471422141E-7</v>
      </c>
      <c r="S28" s="1">
        <v>2.04712328122779E-7</v>
      </c>
      <c r="T28" s="1">
        <v>3.8055291377737299E-7</v>
      </c>
      <c r="U28">
        <v>0</v>
      </c>
      <c r="V28" s="1">
        <v>-6.14742265896589E-8</v>
      </c>
      <c r="W28" s="1">
        <v>5.6043050420039897E-8</v>
      </c>
      <c r="X28">
        <v>0</v>
      </c>
      <c r="Y28">
        <v>0</v>
      </c>
      <c r="Z28" s="1">
        <v>9.6111120253036394E-8</v>
      </c>
      <c r="AA28" s="1">
        <v>1.18272837309645E-6</v>
      </c>
      <c r="AB28" s="1">
        <v>8.6103642052111306E-8</v>
      </c>
      <c r="AC28" s="1">
        <v>-1.3951028766074101E-7</v>
      </c>
      <c r="AD28" s="1">
        <v>2.1000766557845699E-6</v>
      </c>
      <c r="AE28" s="1">
        <v>-1.5202811161114699E-9</v>
      </c>
      <c r="AF28" s="1">
        <v>1.6021169031424399E-6</v>
      </c>
      <c r="AG28" s="1">
        <v>6.3413262956797602E-7</v>
      </c>
      <c r="AH28" s="1">
        <v>-3.1026658405840101E-8</v>
      </c>
      <c r="AI28">
        <v>0</v>
      </c>
      <c r="AJ28" s="1">
        <v>5.4656889439133802E-7</v>
      </c>
      <c r="AK28" s="1">
        <v>4.2390691964228098E-8</v>
      </c>
      <c r="AL28">
        <v>0</v>
      </c>
      <c r="AM28">
        <v>0</v>
      </c>
      <c r="AN28" s="1">
        <v>-5.0631513542872401E-7</v>
      </c>
      <c r="AO28" s="1">
        <v>4.0699540429034699E-7</v>
      </c>
      <c r="AP28" s="1">
        <v>7.3376639959919899E-7</v>
      </c>
      <c r="AQ28" s="1">
        <v>1.3207184276129E-7</v>
      </c>
      <c r="AR28" s="1">
        <v>-5.8232004949618699E-8</v>
      </c>
      <c r="AS28" s="1">
        <v>-1.23827324589569E-7</v>
      </c>
      <c r="AT28" s="1">
        <v>-3.5178078409938701E-7</v>
      </c>
      <c r="AU28" s="1">
        <v>4.0635055564400202E-8</v>
      </c>
      <c r="AV28" s="1">
        <v>-5.4880249585961897E-8</v>
      </c>
      <c r="AW28" s="1">
        <v>2.1501411652163501E-6</v>
      </c>
      <c r="AX28" s="1">
        <v>1.11933638869752E-7</v>
      </c>
      <c r="AY28" s="1">
        <v>2.31760322032196E-9</v>
      </c>
      <c r="AZ28" s="1">
        <v>8.24214495569686E-8</v>
      </c>
      <c r="BA28" s="1">
        <v>3.3813113257254798E-8</v>
      </c>
      <c r="BB28" s="1">
        <v>-3.61678585379702E-7</v>
      </c>
      <c r="BC28" s="1">
        <v>-2.0111607375850399E-7</v>
      </c>
      <c r="BD28" s="1">
        <v>-1.7397173638264699E-7</v>
      </c>
      <c r="BE28" s="1">
        <v>-5.8084987829658096E-7</v>
      </c>
      <c r="BF28" s="1">
        <v>8.9916495389665296E-8</v>
      </c>
      <c r="BG28" s="1">
        <v>3.89616121746516E-7</v>
      </c>
      <c r="BH28" s="1">
        <v>-1.0055297497273399E-5</v>
      </c>
      <c r="BI28" s="1">
        <v>-6.1502759875979905E-8</v>
      </c>
      <c r="BJ28" s="1">
        <v>-1.1333376582115101E-6</v>
      </c>
      <c r="BK28" s="1">
        <v>6.2366447184809103E-7</v>
      </c>
      <c r="BL28" s="1">
        <v>6.6499450084299495E-8</v>
      </c>
      <c r="BM28" s="1">
        <v>-2.37405156315093E-8</v>
      </c>
      <c r="BN28" s="1">
        <v>9.1929906687052099E-7</v>
      </c>
      <c r="BO28" s="1">
        <v>-3.0081090155952698E-7</v>
      </c>
      <c r="BP28" s="1">
        <v>1.80682530303514E-6</v>
      </c>
      <c r="BQ28" s="1">
        <v>-1.7524423759743999E-7</v>
      </c>
      <c r="BR28" s="1">
        <v>2.1357870228119899E-7</v>
      </c>
      <c r="BS28" s="1">
        <v>-4.7859231153990401E-7</v>
      </c>
    </row>
    <row r="29" spans="1:71" x14ac:dyDescent="0.25">
      <c r="A29" t="s">
        <v>30</v>
      </c>
      <c r="B29" s="1">
        <v>1.91567999999999E-4</v>
      </c>
      <c r="C29">
        <v>1.6440285351411699E-3</v>
      </c>
      <c r="D29">
        <v>0</v>
      </c>
      <c r="E29">
        <v>0</v>
      </c>
      <c r="F29">
        <v>0</v>
      </c>
      <c r="G29">
        <v>0</v>
      </c>
      <c r="H29" s="1">
        <v>-3.0170001656197703E-8</v>
      </c>
      <c r="I29">
        <v>0</v>
      </c>
      <c r="J29" s="1">
        <v>1.1290995507553E-7</v>
      </c>
      <c r="K29">
        <v>0</v>
      </c>
      <c r="L29" s="1">
        <v>-3.2744627678769498E-8</v>
      </c>
      <c r="M29" s="1">
        <v>-6.3047879827856703E-9</v>
      </c>
      <c r="N29" s="1">
        <v>-3.25246097729782E-8</v>
      </c>
      <c r="O29" s="1">
        <v>-9.6478300646159602E-8</v>
      </c>
      <c r="P29" s="1">
        <v>2.4000247624762501E-8</v>
      </c>
      <c r="Q29" s="1">
        <v>-7.51117455745574E-9</v>
      </c>
      <c r="R29" s="1">
        <v>-4.6798391839196697E-8</v>
      </c>
      <c r="S29" s="1">
        <v>-6.6313298609896401E-8</v>
      </c>
      <c r="T29" s="1">
        <v>3.9894289556950801E-8</v>
      </c>
      <c r="U29">
        <v>0</v>
      </c>
      <c r="V29" s="1">
        <v>3.0244808320831002E-9</v>
      </c>
      <c r="W29" s="1">
        <v>-6.9062880768079196E-8</v>
      </c>
      <c r="X29">
        <v>0</v>
      </c>
      <c r="Y29">
        <v>0</v>
      </c>
      <c r="Z29" s="1">
        <v>-1.01474691901178E-7</v>
      </c>
      <c r="AA29" s="1">
        <v>1.5676007657087101E-6</v>
      </c>
      <c r="AB29" s="1">
        <v>3.02915094933394E-7</v>
      </c>
      <c r="AC29" s="1">
        <v>8.8645771383540904E-7</v>
      </c>
      <c r="AD29" s="1">
        <v>-1.5202811161114699E-9</v>
      </c>
      <c r="AE29" s="1">
        <v>2.70282982435843E-6</v>
      </c>
      <c r="AF29" s="1">
        <v>2.1863890982059501E-6</v>
      </c>
      <c r="AG29" s="1">
        <v>-5.6442357595740898E-8</v>
      </c>
      <c r="AH29" s="1">
        <v>3.1754437923792699E-8</v>
      </c>
      <c r="AI29">
        <v>0</v>
      </c>
      <c r="AJ29" s="1">
        <v>1.71417071403034E-7</v>
      </c>
      <c r="AK29" s="1">
        <v>3.5963092312517701E-10</v>
      </c>
      <c r="AL29">
        <v>0</v>
      </c>
      <c r="AM29">
        <v>0</v>
      </c>
      <c r="AN29" s="1">
        <v>3.2102021210101802E-7</v>
      </c>
      <c r="AO29" s="1">
        <v>-2.7265859785987E-7</v>
      </c>
      <c r="AP29" s="1">
        <v>3.8284326955919602E-7</v>
      </c>
      <c r="AQ29" s="1">
        <v>-7.4867619465932099E-8</v>
      </c>
      <c r="AR29" s="1">
        <v>-3.1212750427169802E-8</v>
      </c>
      <c r="AS29" s="1">
        <v>-1.3517743047916301E-7</v>
      </c>
      <c r="AT29" s="1">
        <v>1.09257885980617E-7</v>
      </c>
      <c r="AU29" s="1">
        <v>4.32508702902128E-7</v>
      </c>
      <c r="AV29" s="1">
        <v>-5.6257403468350402E-8</v>
      </c>
      <c r="AW29" s="1">
        <v>7.4315995879570005E-7</v>
      </c>
      <c r="AX29" s="1">
        <v>1.6134089939872499E-6</v>
      </c>
      <c r="AY29" s="1">
        <v>-7.2244716391639406E-8</v>
      </c>
      <c r="AZ29" s="1">
        <v>-1.7541370799478599E-7</v>
      </c>
      <c r="BA29" s="1">
        <v>-2.7724128992106302E-7</v>
      </c>
      <c r="BB29" s="1">
        <v>-8.4383480156188405E-8</v>
      </c>
      <c r="BC29" s="1">
        <v>-1.05899968044938E-7</v>
      </c>
      <c r="BD29" s="1">
        <v>1.74630810760959E-8</v>
      </c>
      <c r="BE29" s="1">
        <v>3.4976274424267698E-7</v>
      </c>
      <c r="BF29" s="1">
        <v>-1.38444182898163E-7</v>
      </c>
      <c r="BG29" s="1">
        <v>1.5153266289864201E-7</v>
      </c>
      <c r="BH29" s="1">
        <v>1.72997690133838E-6</v>
      </c>
      <c r="BI29" s="1">
        <v>2.7615212441244901E-7</v>
      </c>
      <c r="BJ29" s="1">
        <v>-5.0127850205789303E-7</v>
      </c>
      <c r="BK29" s="1">
        <v>9.9512886693459001E-7</v>
      </c>
      <c r="BL29" s="1">
        <v>2.4479509338163102E-7</v>
      </c>
      <c r="BM29" s="1">
        <v>1.14947044864538E-7</v>
      </c>
      <c r="BN29" s="1">
        <v>-1.4615915350063101E-5</v>
      </c>
      <c r="BO29" s="1">
        <v>6.1257438372599395E-7</v>
      </c>
      <c r="BP29" s="1">
        <v>9.8399458185635106E-8</v>
      </c>
      <c r="BQ29" s="1">
        <v>1.98902562501082E-6</v>
      </c>
      <c r="BR29" s="1">
        <v>4.4573301858153998E-8</v>
      </c>
      <c r="BS29" s="1">
        <v>-1.16774251828357E-6</v>
      </c>
    </row>
    <row r="30" spans="1:71" x14ac:dyDescent="0.25">
      <c r="A30" t="s">
        <v>61</v>
      </c>
      <c r="B30">
        <v>2.90276280000001E-2</v>
      </c>
      <c r="C30">
        <v>3.9510566521125903E-2</v>
      </c>
      <c r="D30">
        <v>0</v>
      </c>
      <c r="E30">
        <v>0</v>
      </c>
      <c r="F30">
        <v>0</v>
      </c>
      <c r="G30">
        <v>0</v>
      </c>
      <c r="H30" s="1">
        <v>3.0026303928601598E-6</v>
      </c>
      <c r="I30">
        <v>0</v>
      </c>
      <c r="J30" s="1">
        <v>-2.31461338865216E-6</v>
      </c>
      <c r="K30">
        <v>0</v>
      </c>
      <c r="L30" s="1">
        <v>2.0475024238069199E-6</v>
      </c>
      <c r="M30" s="1">
        <v>-1.8567258242611699E-6</v>
      </c>
      <c r="N30" s="1">
        <v>-2.8108850470180201E-7</v>
      </c>
      <c r="O30" s="1">
        <v>1.3460825275556E-7</v>
      </c>
      <c r="P30" s="1">
        <v>-4.4018660906080601E-7</v>
      </c>
      <c r="Q30" s="1">
        <v>3.7765557981800699E-7</v>
      </c>
      <c r="R30" s="1">
        <v>1.6712119174919501E-5</v>
      </c>
      <c r="S30" s="1">
        <v>-1.6778037202533101E-6</v>
      </c>
      <c r="T30" s="1">
        <v>7.48493488240459E-7</v>
      </c>
      <c r="U30">
        <v>0</v>
      </c>
      <c r="V30" s="1">
        <v>8.4621745391010296E-7</v>
      </c>
      <c r="W30" s="1">
        <v>-2.5297734159207E-6</v>
      </c>
      <c r="X30">
        <v>0</v>
      </c>
      <c r="Y30">
        <v>0</v>
      </c>
      <c r="Z30" s="1">
        <v>-2.23320103347176E-6</v>
      </c>
      <c r="AA30" s="1">
        <v>-7.6285376308982895E-5</v>
      </c>
      <c r="AB30" s="1">
        <v>-8.1900417840290198E-5</v>
      </c>
      <c r="AC30" s="1">
        <v>-3.8922948045277204E-6</v>
      </c>
      <c r="AD30" s="1">
        <v>1.6021169031424399E-6</v>
      </c>
      <c r="AE30" s="1">
        <v>2.1863890982059501E-6</v>
      </c>
      <c r="AF30">
        <v>1.5610848668203101E-3</v>
      </c>
      <c r="AG30" s="1">
        <v>4.23388999694614E-6</v>
      </c>
      <c r="AH30" s="1">
        <v>-2.32061822101978E-7</v>
      </c>
      <c r="AI30">
        <v>0</v>
      </c>
      <c r="AJ30" s="1">
        <v>-7.8202253240629599E-8</v>
      </c>
      <c r="AK30" s="1">
        <v>7.1014170673762102E-6</v>
      </c>
      <c r="AL30">
        <v>0</v>
      </c>
      <c r="AM30">
        <v>0</v>
      </c>
      <c r="AN30" s="1">
        <v>7.2691785339883796E-6</v>
      </c>
      <c r="AO30" s="1">
        <v>6.8910064636245199E-6</v>
      </c>
      <c r="AP30" s="1">
        <v>8.3950529755702095E-6</v>
      </c>
      <c r="AQ30" s="1">
        <v>1.0632657706982399E-6</v>
      </c>
      <c r="AR30" s="1">
        <v>3.44827449192169E-6</v>
      </c>
      <c r="AS30" s="1">
        <v>-2.42955455984051E-6</v>
      </c>
      <c r="AT30" s="1">
        <v>-1.9093936345295998E-5</v>
      </c>
      <c r="AU30" s="1">
        <v>1.2931350064321099E-6</v>
      </c>
      <c r="AV30" s="1">
        <v>3.45379354336689E-6</v>
      </c>
      <c r="AW30" s="1">
        <v>-1.6029474459866E-6</v>
      </c>
      <c r="AX30" s="1">
        <v>-1.44687393189131E-5</v>
      </c>
      <c r="AY30" s="1">
        <v>-2.93771555938787E-5</v>
      </c>
      <c r="AZ30" s="1">
        <v>-6.0627491936168598E-6</v>
      </c>
      <c r="BA30" s="1">
        <v>4.2158103375933797E-6</v>
      </c>
      <c r="BB30" s="1">
        <v>-7.3721063843453103E-6</v>
      </c>
      <c r="BC30" s="1">
        <v>1.86610299455405E-6</v>
      </c>
      <c r="BD30" s="1">
        <v>-5.3848443596011801E-6</v>
      </c>
      <c r="BE30" s="1">
        <v>-2.0646904728339601E-5</v>
      </c>
      <c r="BF30" s="1">
        <v>9.3776047304640993E-6</v>
      </c>
      <c r="BG30" s="1">
        <v>-1.9071630982866899E-5</v>
      </c>
      <c r="BH30" s="1">
        <v>-2.6187226499053301E-4</v>
      </c>
      <c r="BI30" s="1">
        <v>-3.2993702147007597E-5</v>
      </c>
      <c r="BJ30" s="1">
        <v>-1.13790121476631E-5</v>
      </c>
      <c r="BK30" s="1">
        <v>2.19215512918748E-5</v>
      </c>
      <c r="BL30" s="1">
        <v>-2.3032218464118001E-5</v>
      </c>
      <c r="BM30" s="1">
        <v>8.6341426216611198E-6</v>
      </c>
      <c r="BN30" s="1">
        <v>-8.3313762764295396E-4</v>
      </c>
      <c r="BO30" s="1">
        <v>-3.2793016966986697E-5</v>
      </c>
      <c r="BP30" s="1">
        <v>-1.77424143222756E-4</v>
      </c>
      <c r="BQ30" s="1">
        <v>-3.92085589801531E-5</v>
      </c>
      <c r="BR30" s="1">
        <v>-3.62000576679525E-6</v>
      </c>
      <c r="BS30" s="1">
        <v>3.6786039354113098E-5</v>
      </c>
    </row>
    <row r="31" spans="1:71" x14ac:dyDescent="0.25">
      <c r="A31" t="s">
        <v>51</v>
      </c>
      <c r="B31">
        <v>4.6196450000000099E-3</v>
      </c>
      <c r="C31">
        <v>9.3573198549296594E-3</v>
      </c>
      <c r="D31">
        <v>0</v>
      </c>
      <c r="E31">
        <v>0</v>
      </c>
      <c r="F31">
        <v>0</v>
      </c>
      <c r="G31">
        <v>0</v>
      </c>
      <c r="H31" s="1">
        <v>-1.0832152848687799E-6</v>
      </c>
      <c r="I31">
        <v>0</v>
      </c>
      <c r="J31" s="1">
        <v>-3.2002894044332699E-7</v>
      </c>
      <c r="K31">
        <v>0</v>
      </c>
      <c r="L31" s="1">
        <v>2.7469069295436399E-7</v>
      </c>
      <c r="M31" s="1">
        <v>2.4366414297992102E-7</v>
      </c>
      <c r="N31" s="1">
        <v>-4.1154772457737901E-7</v>
      </c>
      <c r="O31" s="1">
        <v>-3.7234264852647499E-6</v>
      </c>
      <c r="P31" s="1">
        <v>-6.5884498449713096E-9</v>
      </c>
      <c r="Q31" s="1">
        <v>6.0119419716975096E-8</v>
      </c>
      <c r="R31" s="1">
        <v>1.15404640589079E-6</v>
      </c>
      <c r="S31" s="1">
        <v>-4.0240952640307099E-7</v>
      </c>
      <c r="T31" s="1">
        <v>2.8998064423477102E-7</v>
      </c>
      <c r="U31">
        <v>0</v>
      </c>
      <c r="V31" s="1">
        <v>-7.28938729737897E-7</v>
      </c>
      <c r="W31" s="1">
        <v>-1.2047746182112801E-7</v>
      </c>
      <c r="X31">
        <v>0</v>
      </c>
      <c r="Y31">
        <v>0</v>
      </c>
      <c r="Z31" s="1">
        <v>4.0616860025540399E-7</v>
      </c>
      <c r="AA31" s="1">
        <v>-1.2433334137294999E-6</v>
      </c>
      <c r="AB31" s="1">
        <v>2.3651361171951099E-7</v>
      </c>
      <c r="AC31" s="1">
        <v>-1.2020487949186501E-6</v>
      </c>
      <c r="AD31" s="1">
        <v>6.3413262956797602E-7</v>
      </c>
      <c r="AE31" s="1">
        <v>-5.6442357595740898E-8</v>
      </c>
      <c r="AF31" s="1">
        <v>4.23388999694614E-6</v>
      </c>
      <c r="AG31" s="1">
        <v>8.7559434867460895E-5</v>
      </c>
      <c r="AH31" s="1">
        <v>2.9102341704174202E-7</v>
      </c>
      <c r="AI31">
        <v>0</v>
      </c>
      <c r="AJ31" s="1">
        <v>2.2100224349318098E-6</v>
      </c>
      <c r="AK31" s="1">
        <v>5.6376504653065603E-7</v>
      </c>
      <c r="AL31">
        <v>0</v>
      </c>
      <c r="AM31">
        <v>0</v>
      </c>
      <c r="AN31" s="1">
        <v>-8.7168086098357497E-9</v>
      </c>
      <c r="AO31" s="1">
        <v>1.71292225347394E-6</v>
      </c>
      <c r="AP31" s="1">
        <v>6.6854901101561595E-7</v>
      </c>
      <c r="AQ31" s="1">
        <v>2.7120380519611299E-7</v>
      </c>
      <c r="AR31" s="1">
        <v>-2.9568843000027999E-7</v>
      </c>
      <c r="AS31" s="1">
        <v>-4.8548943036013399E-7</v>
      </c>
      <c r="AT31" s="1">
        <v>-1.8898963566288599E-6</v>
      </c>
      <c r="AU31" s="1">
        <v>2.1237114417459599E-6</v>
      </c>
      <c r="AV31" s="1">
        <v>-3.0036848014296802E-7</v>
      </c>
      <c r="AW31" s="1">
        <v>-5.6910016147117899E-5</v>
      </c>
      <c r="AX31" s="1">
        <v>-4.2509580651358E-7</v>
      </c>
      <c r="AY31" s="1">
        <v>-3.76401421442058E-7</v>
      </c>
      <c r="AZ31" s="1">
        <v>2.3277753716778302E-6</v>
      </c>
      <c r="BA31" s="1">
        <v>2.2039294178110498E-6</v>
      </c>
      <c r="BB31" s="1">
        <v>-6.2695262476107803E-7</v>
      </c>
      <c r="BC31" s="1">
        <v>-8.0529412288550606E-8</v>
      </c>
      <c r="BD31" s="1">
        <v>3.63992949440702E-7</v>
      </c>
      <c r="BE31" s="1">
        <v>6.1016105817125304E-6</v>
      </c>
      <c r="BF31" s="1">
        <v>-1.77814317901203E-6</v>
      </c>
      <c r="BG31" s="1">
        <v>8.5933449572360705E-6</v>
      </c>
      <c r="BH31" s="1">
        <v>-4.2054633898157802E-5</v>
      </c>
      <c r="BI31" s="1">
        <v>-5.2342655465490895E-7</v>
      </c>
      <c r="BJ31" s="1">
        <v>4.8854882364657599E-6</v>
      </c>
      <c r="BK31" s="1">
        <v>8.8023174126927697E-7</v>
      </c>
      <c r="BL31" s="1">
        <v>-1.81255031681554E-6</v>
      </c>
      <c r="BM31" s="1">
        <v>3.9769092408269198E-6</v>
      </c>
      <c r="BN31" s="1">
        <v>-5.6750315615781698E-6</v>
      </c>
      <c r="BO31" s="1">
        <v>-5.7135306926282803E-6</v>
      </c>
      <c r="BP31" s="1">
        <v>6.7044556485367004E-6</v>
      </c>
      <c r="BQ31" s="1">
        <v>-8.1123903605528908E-6</v>
      </c>
      <c r="BR31" s="1">
        <v>-1.07901384733923E-6</v>
      </c>
      <c r="BS31" s="1">
        <v>-1.5252440687556999E-6</v>
      </c>
    </row>
    <row r="32" spans="1:71" x14ac:dyDescent="0.25">
      <c r="A32" t="s">
        <v>33</v>
      </c>
      <c r="B32" s="1">
        <v>3.5113999999999903E-4</v>
      </c>
      <c r="C32">
        <v>2.0596815601478099E-3</v>
      </c>
      <c r="D32">
        <v>0</v>
      </c>
      <c r="E32">
        <v>0</v>
      </c>
      <c r="F32">
        <v>0</v>
      </c>
      <c r="G32">
        <v>0</v>
      </c>
      <c r="H32" s="1">
        <v>-1.1604057093715099E-7</v>
      </c>
      <c r="I32">
        <v>0</v>
      </c>
      <c r="J32" s="1">
        <v>-2.2905748234818699E-7</v>
      </c>
      <c r="K32">
        <v>0</v>
      </c>
      <c r="L32" s="1">
        <v>1.1399806800677601E-8</v>
      </c>
      <c r="M32" s="1">
        <v>-3.3059130655062602E-7</v>
      </c>
      <c r="N32" s="1">
        <v>-7.2719538213822096E-8</v>
      </c>
      <c r="O32" s="1">
        <v>1.1711235811779599E-6</v>
      </c>
      <c r="P32" s="1">
        <v>-5.93286528652843E-9</v>
      </c>
      <c r="Q32" s="1">
        <v>-1.37678204820481E-8</v>
      </c>
      <c r="R32" s="1">
        <v>3.2154709970995102E-7</v>
      </c>
      <c r="S32" s="1">
        <v>-2.3345295469553E-7</v>
      </c>
      <c r="T32" s="1">
        <v>3.6969031147114301E-7</v>
      </c>
      <c r="U32">
        <v>0</v>
      </c>
      <c r="V32" s="1">
        <v>3.1059445764577102E-8</v>
      </c>
      <c r="W32" s="1">
        <v>2.1732294229389701E-9</v>
      </c>
      <c r="X32">
        <v>0</v>
      </c>
      <c r="Y32">
        <v>0</v>
      </c>
      <c r="Z32" s="1">
        <v>-1.90864050265003E-7</v>
      </c>
      <c r="AA32" s="1">
        <v>4.9669686828954399E-8</v>
      </c>
      <c r="AB32" s="1">
        <v>-1.72565184998672E-7</v>
      </c>
      <c r="AC32" s="1">
        <v>6.3502890161020696E-7</v>
      </c>
      <c r="AD32" s="1">
        <v>-3.1026658405840101E-8</v>
      </c>
      <c r="AE32" s="1">
        <v>3.1754437923792699E-8</v>
      </c>
      <c r="AF32" s="1">
        <v>-2.32061822101978E-7</v>
      </c>
      <c r="AG32" s="1">
        <v>2.9102341704174202E-7</v>
      </c>
      <c r="AH32" s="1">
        <v>4.24228812921292E-6</v>
      </c>
      <c r="AI32">
        <v>0</v>
      </c>
      <c r="AJ32" s="1">
        <v>3.7774632174015399E-6</v>
      </c>
      <c r="AK32" s="1">
        <v>-2.5596885358529501E-7</v>
      </c>
      <c r="AL32">
        <v>0</v>
      </c>
      <c r="AM32">
        <v>0</v>
      </c>
      <c r="AN32" s="1">
        <v>2.5350666656632297E-7</v>
      </c>
      <c r="AO32" s="1">
        <v>-3.5989668466861602E-7</v>
      </c>
      <c r="AP32" s="1">
        <v>-6.8675924806437695E-7</v>
      </c>
      <c r="AQ32" s="1">
        <v>-1.7472171059102701E-7</v>
      </c>
      <c r="AR32" s="1">
        <v>4.9091899743952499E-7</v>
      </c>
      <c r="AS32" s="1">
        <v>1.51747241943995E-7</v>
      </c>
      <c r="AT32" s="1">
        <v>-1.06354286768619E-7</v>
      </c>
      <c r="AU32" s="1">
        <v>3.3514460632036798E-7</v>
      </c>
      <c r="AV32" s="1">
        <v>4.32300500650006E-8</v>
      </c>
      <c r="AW32" s="1">
        <v>1.3200373977394601E-6</v>
      </c>
      <c r="AX32" s="1">
        <v>-9.2219098670118706E-8</v>
      </c>
      <c r="AY32" s="1">
        <v>2.2395523552359802E-9</v>
      </c>
      <c r="AZ32" s="1">
        <v>2.3676448869687198E-6</v>
      </c>
      <c r="BA32" s="1">
        <v>1.1191644672865999E-6</v>
      </c>
      <c r="BB32" s="1">
        <v>8.0451138979867796E-7</v>
      </c>
      <c r="BC32" s="1">
        <v>5.2348143274106998E-8</v>
      </c>
      <c r="BD32" s="1">
        <v>1.7710500764078E-7</v>
      </c>
      <c r="BE32" s="1">
        <v>1.01581783492392E-6</v>
      </c>
      <c r="BF32" s="1">
        <v>-2.7516859725950399E-7</v>
      </c>
      <c r="BG32" s="1">
        <v>4.8409995235593996E-7</v>
      </c>
      <c r="BH32" s="1">
        <v>-2.8004702799874901E-6</v>
      </c>
      <c r="BI32" s="1">
        <v>6.1754587058707205E-7</v>
      </c>
      <c r="BJ32" s="1">
        <v>7.5455795495607403E-7</v>
      </c>
      <c r="BK32" s="1">
        <v>2.1731619701737501E-8</v>
      </c>
      <c r="BL32" s="1">
        <v>5.2775489054957605E-7</v>
      </c>
      <c r="BM32" s="1">
        <v>-2.8690061326121798E-7</v>
      </c>
      <c r="BN32" s="1">
        <v>-1.5144376832085599E-6</v>
      </c>
      <c r="BO32" s="1">
        <v>-1.0360230855692101E-6</v>
      </c>
      <c r="BP32" s="1">
        <v>1.1206765503547501E-6</v>
      </c>
      <c r="BQ32" s="1">
        <v>-1.4588416295588901E-5</v>
      </c>
      <c r="BR32" s="1">
        <v>3.5908174011398101E-7</v>
      </c>
      <c r="BS32" s="1">
        <v>8.5233060620119397E-7</v>
      </c>
    </row>
    <row r="33" spans="1:71" x14ac:dyDescent="0.25">
      <c r="A33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 t="s">
        <v>35</v>
      </c>
      <c r="B34">
        <v>1.3401078E-2</v>
      </c>
      <c r="C34">
        <v>2.43228011327534E-2</v>
      </c>
      <c r="D34">
        <v>0</v>
      </c>
      <c r="E34">
        <v>0</v>
      </c>
      <c r="F34">
        <v>0</v>
      </c>
      <c r="G34">
        <v>0</v>
      </c>
      <c r="H34" s="1">
        <v>3.7727109952703799E-7</v>
      </c>
      <c r="I34">
        <v>0</v>
      </c>
      <c r="J34" s="1">
        <v>2.6620703842172699E-6</v>
      </c>
      <c r="K34">
        <v>0</v>
      </c>
      <c r="L34" s="1">
        <v>1.6562392273358501E-6</v>
      </c>
      <c r="M34" s="1">
        <v>5.7631185414909496E-7</v>
      </c>
      <c r="N34" s="1">
        <v>-7.6829844674746898E-7</v>
      </c>
      <c r="O34" s="1">
        <v>1.8770505918600599E-6</v>
      </c>
      <c r="P34" s="1">
        <v>5.1904038363828505E-7</v>
      </c>
      <c r="Q34" s="1">
        <v>-4.69801810081233E-8</v>
      </c>
      <c r="R34" s="1">
        <v>-2.1295729317974498E-6</v>
      </c>
      <c r="S34" s="1">
        <v>4.6327640120139898E-6</v>
      </c>
      <c r="T34" s="1">
        <v>2.0986196845525399E-6</v>
      </c>
      <c r="U34">
        <v>0</v>
      </c>
      <c r="V34" s="1">
        <v>3.3161833634695698E-7</v>
      </c>
      <c r="W34" s="1">
        <v>-1.16605335966725E-6</v>
      </c>
      <c r="X34">
        <v>0</v>
      </c>
      <c r="Y34">
        <v>0</v>
      </c>
      <c r="Z34" s="1">
        <v>-8.6879597202023895E-7</v>
      </c>
      <c r="AA34" s="1">
        <v>6.1929819741784005E-7</v>
      </c>
      <c r="AB34" s="1">
        <v>-1.0478488137899E-6</v>
      </c>
      <c r="AC34" s="1">
        <v>4.1953145820006997E-6</v>
      </c>
      <c r="AD34" s="1">
        <v>5.4656889439133802E-7</v>
      </c>
      <c r="AE34" s="1">
        <v>1.71417071403034E-7</v>
      </c>
      <c r="AF34" s="1">
        <v>-7.8202253240629599E-8</v>
      </c>
      <c r="AG34" s="1">
        <v>2.2100224349318098E-6</v>
      </c>
      <c r="AH34" s="1">
        <v>3.7774632174015399E-6</v>
      </c>
      <c r="AI34">
        <v>0</v>
      </c>
      <c r="AJ34" s="1">
        <v>5.9159865494347102E-4</v>
      </c>
      <c r="AK34" s="1">
        <v>3.4893717880873398E-6</v>
      </c>
      <c r="AL34">
        <v>0</v>
      </c>
      <c r="AM34">
        <v>0</v>
      </c>
      <c r="AN34" s="1">
        <v>-3.6961114792376498E-6</v>
      </c>
      <c r="AO34" s="1">
        <v>-3.7519966507502302E-8</v>
      </c>
      <c r="AP34" s="1">
        <v>-1.47382532833415E-6</v>
      </c>
      <c r="AQ34" s="1">
        <v>-1.6659866874043099E-6</v>
      </c>
      <c r="AR34" s="1">
        <v>-4.8788965397112098E-6</v>
      </c>
      <c r="AS34" s="1">
        <v>2.7046593084110798E-6</v>
      </c>
      <c r="AT34" s="1">
        <v>1.16326440057703E-5</v>
      </c>
      <c r="AU34" s="1">
        <v>2.5045750095045102E-6</v>
      </c>
      <c r="AV34" s="1">
        <v>1.04141197525834E-6</v>
      </c>
      <c r="AW34" s="1">
        <v>2.38284464824613E-6</v>
      </c>
      <c r="AX34" s="1">
        <v>3.4798352912618102E-6</v>
      </c>
      <c r="AY34" s="1">
        <v>-1.33535881720244E-6</v>
      </c>
      <c r="AZ34" s="1">
        <v>-7.6394695342840694E-5</v>
      </c>
      <c r="BA34" s="1">
        <v>-7.4034867014163898E-6</v>
      </c>
      <c r="BB34" s="1">
        <v>-9.7213931649523894E-6</v>
      </c>
      <c r="BC34" s="1">
        <v>7.2123916774174502E-7</v>
      </c>
      <c r="BD34" s="1">
        <v>-1.14997967155619E-8</v>
      </c>
      <c r="BE34" s="1">
        <v>1.9903937929257199E-5</v>
      </c>
      <c r="BF34" s="1">
        <v>-6.1759637673995603E-7</v>
      </c>
      <c r="BG34" s="1">
        <v>-2.4209971081718501E-5</v>
      </c>
      <c r="BH34" s="1">
        <v>-2.7420794129391801E-5</v>
      </c>
      <c r="BI34" s="1">
        <v>2.1129256657632698E-6</v>
      </c>
      <c r="BJ34" s="1">
        <v>-8.5466241136403703E-5</v>
      </c>
      <c r="BK34" s="1">
        <v>-5.8165093363214203E-6</v>
      </c>
      <c r="BL34" s="1">
        <v>-5.8237147449340103E-7</v>
      </c>
      <c r="BM34" s="1">
        <v>-5.0859356301516002E-7</v>
      </c>
      <c r="BN34" s="1">
        <v>-2.5755931258166502E-6</v>
      </c>
      <c r="BO34" s="1">
        <v>-1.5490506311014501E-4</v>
      </c>
      <c r="BP34" s="1">
        <v>-1.15123778615084E-5</v>
      </c>
      <c r="BQ34" s="1">
        <v>-2.1877400946866899E-4</v>
      </c>
      <c r="BR34" s="1">
        <v>1.4411314043666601E-6</v>
      </c>
      <c r="BS34" s="1">
        <v>-2.41506546619704E-5</v>
      </c>
    </row>
    <row r="35" spans="1:71" x14ac:dyDescent="0.25">
      <c r="A35" t="s">
        <v>36</v>
      </c>
      <c r="B35">
        <v>5.6591550000000199E-3</v>
      </c>
      <c r="C35">
        <v>1.19982674031729E-2</v>
      </c>
      <c r="D35">
        <v>0</v>
      </c>
      <c r="E35">
        <v>0</v>
      </c>
      <c r="F35">
        <v>0</v>
      </c>
      <c r="G35">
        <v>0</v>
      </c>
      <c r="H35" s="1">
        <v>2.6161420516051802E-7</v>
      </c>
      <c r="I35">
        <v>0</v>
      </c>
      <c r="J35" s="1">
        <v>4.9965519107015597E-7</v>
      </c>
      <c r="K35">
        <v>0</v>
      </c>
      <c r="L35" s="1">
        <v>6.1755578609372498E-7</v>
      </c>
      <c r="M35" s="1">
        <v>-9.2179770941115301E-8</v>
      </c>
      <c r="N35" s="1">
        <v>-2.3126842079046E-8</v>
      </c>
      <c r="O35" s="1">
        <v>2.9515632633404501E-6</v>
      </c>
      <c r="P35" s="1">
        <v>1.8965931693171501E-7</v>
      </c>
      <c r="Q35" s="1">
        <v>1.5285561378638399E-7</v>
      </c>
      <c r="R35" s="1">
        <v>-2.4220619574452501E-6</v>
      </c>
      <c r="S35" s="1">
        <v>7.9986426387621304E-7</v>
      </c>
      <c r="T35" s="1">
        <v>2.8581461009162301E-7</v>
      </c>
      <c r="U35">
        <v>0</v>
      </c>
      <c r="V35" s="1">
        <v>1.6748352861802099E-7</v>
      </c>
      <c r="W35" s="1">
        <v>-4.2715483940880599E-7</v>
      </c>
      <c r="X35">
        <v>0</v>
      </c>
      <c r="Y35">
        <v>0</v>
      </c>
      <c r="Z35" s="1">
        <v>1.1102871827746901E-7</v>
      </c>
      <c r="AA35" s="1">
        <v>-8.0160554739425604E-6</v>
      </c>
      <c r="AB35" s="1">
        <v>1.34653147118551E-6</v>
      </c>
      <c r="AC35" s="1">
        <v>3.3080930534277203E-8</v>
      </c>
      <c r="AD35" s="1">
        <v>4.2390691964228098E-8</v>
      </c>
      <c r="AE35" s="1">
        <v>3.5963092312517701E-10</v>
      </c>
      <c r="AF35" s="1">
        <v>7.1014170673762102E-6</v>
      </c>
      <c r="AG35" s="1">
        <v>5.6376504653065603E-7</v>
      </c>
      <c r="AH35" s="1">
        <v>-2.5596885358529501E-7</v>
      </c>
      <c r="AI35">
        <v>0</v>
      </c>
      <c r="AJ35" s="1">
        <v>3.4893717880873398E-6</v>
      </c>
      <c r="AK35" s="1">
        <v>1.4395842067804201E-4</v>
      </c>
      <c r="AL35">
        <v>0</v>
      </c>
      <c r="AM35">
        <v>0</v>
      </c>
      <c r="AN35" s="1">
        <v>1.34070544546517E-6</v>
      </c>
      <c r="AO35" s="1">
        <v>1.97139682843155E-6</v>
      </c>
      <c r="AP35" s="1">
        <v>4.0640957546844401E-6</v>
      </c>
      <c r="AQ35" s="1">
        <v>-7.9630371158527596E-7</v>
      </c>
      <c r="AR35" s="1">
        <v>1.1572888268353001E-6</v>
      </c>
      <c r="AS35" s="1">
        <v>-1.0724675629433399E-6</v>
      </c>
      <c r="AT35" s="1">
        <v>-1.70167923372522E-6</v>
      </c>
      <c r="AU35" s="1">
        <v>-2.4529716912514298E-7</v>
      </c>
      <c r="AV35" s="1">
        <v>5.2608746724177104E-7</v>
      </c>
      <c r="AW35" s="1">
        <v>-8.0769028353212698E-7</v>
      </c>
      <c r="AX35" s="1">
        <v>-1.8187241951516799E-7</v>
      </c>
      <c r="AY35" s="1">
        <v>4.0096428943055998E-8</v>
      </c>
      <c r="AZ35" s="1">
        <v>-1.4503626688058699E-6</v>
      </c>
      <c r="BA35" s="1">
        <v>-1.1323119332636701E-6</v>
      </c>
      <c r="BB35" s="1">
        <v>-6.3020602503558698E-5</v>
      </c>
      <c r="BC35" s="1">
        <v>2.0145078762179899E-7</v>
      </c>
      <c r="BD35" s="1">
        <v>-2.2595120025434901E-6</v>
      </c>
      <c r="BE35" s="1">
        <v>-2.6449463764697898E-6</v>
      </c>
      <c r="BF35" s="1">
        <v>4.2590433510439098E-6</v>
      </c>
      <c r="BG35" s="1">
        <v>-6.18338840035674E-6</v>
      </c>
      <c r="BH35" s="1">
        <v>-9.8623900074127901E-6</v>
      </c>
      <c r="BI35" s="1">
        <v>8.1776003800471301E-7</v>
      </c>
      <c r="BJ35" s="1">
        <v>2.3206880583921002E-6</v>
      </c>
      <c r="BK35" s="1">
        <v>-7.4367625775504501E-6</v>
      </c>
      <c r="BL35" s="1">
        <v>-1.1104194942483501E-5</v>
      </c>
      <c r="BM35" s="1">
        <v>3.5625761037154699E-6</v>
      </c>
      <c r="BN35" s="1">
        <v>1.7554624036028999E-5</v>
      </c>
      <c r="BO35" s="1">
        <v>-8.5840411970843498E-5</v>
      </c>
      <c r="BP35" s="1">
        <v>8.5915541664517693E-6</v>
      </c>
      <c r="BQ35" s="1">
        <v>-4.3440612877841004E-6</v>
      </c>
      <c r="BR35" s="1">
        <v>-3.2341816105995502E-7</v>
      </c>
      <c r="BS35" s="1">
        <v>2.6644218553478299E-6</v>
      </c>
    </row>
    <row r="36" spans="1:71" x14ac:dyDescent="0.25">
      <c r="A36" t="s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 t="s">
        <v>62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 t="s">
        <v>39</v>
      </c>
      <c r="B38">
        <v>1.1466064999999999E-2</v>
      </c>
      <c r="C38">
        <v>1.8655134032441401E-2</v>
      </c>
      <c r="D38">
        <v>0</v>
      </c>
      <c r="E38">
        <v>0</v>
      </c>
      <c r="F38">
        <v>0</v>
      </c>
      <c r="G38">
        <v>0</v>
      </c>
      <c r="H38" s="1">
        <v>-1.53016567655833E-6</v>
      </c>
      <c r="I38">
        <v>0</v>
      </c>
      <c r="J38" s="1">
        <v>-4.8290607328085697E-5</v>
      </c>
      <c r="K38">
        <v>0</v>
      </c>
      <c r="L38" s="1">
        <v>1.75606340968454E-6</v>
      </c>
      <c r="M38" s="1">
        <v>7.8261202650290001E-7</v>
      </c>
      <c r="N38" s="1">
        <v>2.39265000941463E-6</v>
      </c>
      <c r="O38" s="1">
        <v>-7.4493781849929503E-6</v>
      </c>
      <c r="P38" s="1">
        <v>1.79980946394625E-6</v>
      </c>
      <c r="Q38" s="1">
        <v>9.0709222597219194E-8</v>
      </c>
      <c r="R38" s="1">
        <v>2.32625757200057E-6</v>
      </c>
      <c r="S38" s="1">
        <v>4.2826379701364297E-6</v>
      </c>
      <c r="T38" s="1">
        <v>-8.0190290880725804E-7</v>
      </c>
      <c r="U38">
        <v>0</v>
      </c>
      <c r="V38" s="1">
        <v>-1.9149455686181199E-7</v>
      </c>
      <c r="W38" s="1">
        <v>-1.13347379015617E-6</v>
      </c>
      <c r="X38">
        <v>0</v>
      </c>
      <c r="Y38">
        <v>0</v>
      </c>
      <c r="Z38" s="1">
        <v>1.9703926873930901E-7</v>
      </c>
      <c r="AA38" s="1">
        <v>4.0134963357819297E-6</v>
      </c>
      <c r="AB38" s="1">
        <v>-1.9743493560323302E-6</v>
      </c>
      <c r="AC38" s="1">
        <v>-6.5781078096224003E-7</v>
      </c>
      <c r="AD38" s="1">
        <v>-5.0631513542872401E-7</v>
      </c>
      <c r="AE38" s="1">
        <v>3.2102021210101802E-7</v>
      </c>
      <c r="AF38" s="1">
        <v>7.2691785339883796E-6</v>
      </c>
      <c r="AG38" s="1">
        <v>-8.7168086098357497E-9</v>
      </c>
      <c r="AH38" s="1">
        <v>2.5350666656632297E-7</v>
      </c>
      <c r="AI38">
        <v>0</v>
      </c>
      <c r="AJ38" s="1">
        <v>-3.6961114792376498E-6</v>
      </c>
      <c r="AK38" s="1">
        <v>1.34070544546517E-6</v>
      </c>
      <c r="AL38">
        <v>0</v>
      </c>
      <c r="AM38">
        <v>0</v>
      </c>
      <c r="AN38" s="1">
        <v>3.4801402576835501E-4</v>
      </c>
      <c r="AO38" s="1">
        <v>2.1932281890533501E-6</v>
      </c>
      <c r="AP38" s="1">
        <v>-4.17459879340191E-7</v>
      </c>
      <c r="AQ38" s="1">
        <v>5.1067010756213799E-7</v>
      </c>
      <c r="AR38" s="1">
        <v>-8.5203567512122998E-7</v>
      </c>
      <c r="AS38" s="1">
        <v>-5.4988518929239596E-7</v>
      </c>
      <c r="AT38" s="1">
        <v>-1.1690294769771799E-6</v>
      </c>
      <c r="AU38" s="1">
        <v>-1.2039293097713299E-6</v>
      </c>
      <c r="AV38" s="1">
        <v>7.2650479931114397E-8</v>
      </c>
      <c r="AW38" s="1">
        <v>2.0507467223366601E-8</v>
      </c>
      <c r="AX38" s="1">
        <v>-1.8739851577449901E-6</v>
      </c>
      <c r="AY38" s="1">
        <v>7.8064780376859597E-8</v>
      </c>
      <c r="AZ38" s="1">
        <v>2.2832628138559398E-6</v>
      </c>
      <c r="BA38" s="1">
        <v>-5.4193148261129198E-6</v>
      </c>
      <c r="BB38" s="1">
        <v>-4.0857995864958902E-6</v>
      </c>
      <c r="BC38" s="1">
        <v>-3.0449483918273099E-6</v>
      </c>
      <c r="BD38" s="1">
        <v>-6.3397013246477403E-7</v>
      </c>
      <c r="BE38" s="1">
        <v>-3.3289601047082499E-5</v>
      </c>
      <c r="BF38" s="1">
        <v>7.2819916732317902E-6</v>
      </c>
      <c r="BG38" s="1">
        <v>-1.1468151397138901E-6</v>
      </c>
      <c r="BH38" s="1">
        <v>1.9293003144641201E-5</v>
      </c>
      <c r="BI38" s="1">
        <v>4.2964872547193402E-6</v>
      </c>
      <c r="BJ38" s="1">
        <v>8.9296722242969895E-6</v>
      </c>
      <c r="BK38" s="1">
        <v>2.40965153581387E-6</v>
      </c>
      <c r="BL38" s="1">
        <v>-2.14874336398972E-6</v>
      </c>
      <c r="BM38" s="1">
        <v>2.2410535956356799E-6</v>
      </c>
      <c r="BN38" s="1">
        <v>-7.1250261274077701E-6</v>
      </c>
      <c r="BO38" s="1">
        <v>2.50387411777121E-5</v>
      </c>
      <c r="BP38" s="1">
        <v>-3.2691863855786201E-4</v>
      </c>
      <c r="BQ38" s="1">
        <v>-5.1444285382874696E-6</v>
      </c>
      <c r="BR38" s="1">
        <v>8.1487673195799206E-6</v>
      </c>
      <c r="BS38" s="1">
        <v>3.6264727353260499E-6</v>
      </c>
    </row>
    <row r="39" spans="1:71" x14ac:dyDescent="0.25">
      <c r="A39" t="s">
        <v>41</v>
      </c>
      <c r="B39">
        <v>1.01077499999999E-2</v>
      </c>
      <c r="C39">
        <v>1.6036127826787101E-2</v>
      </c>
      <c r="D39">
        <v>0</v>
      </c>
      <c r="E39">
        <v>0</v>
      </c>
      <c r="F39">
        <v>0</v>
      </c>
      <c r="G39">
        <v>0</v>
      </c>
      <c r="H39" s="1">
        <v>-7.97873578487903E-5</v>
      </c>
      <c r="I39">
        <v>0</v>
      </c>
      <c r="J39" s="1">
        <v>3.3261631738163798E-6</v>
      </c>
      <c r="K39">
        <v>0</v>
      </c>
      <c r="L39" s="1">
        <v>5.1129492706764498E-6</v>
      </c>
      <c r="M39" s="1">
        <v>2.2978992074014901E-7</v>
      </c>
      <c r="N39" s="1">
        <v>1.17996872712203E-6</v>
      </c>
      <c r="O39" s="1">
        <v>1.2218457253121499E-6</v>
      </c>
      <c r="P39" s="1">
        <v>1.0154479847984099E-6</v>
      </c>
      <c r="Q39" s="1">
        <v>-1.8709929742992301E-8</v>
      </c>
      <c r="R39" s="1">
        <v>1.0736611736139399E-6</v>
      </c>
      <c r="S39" s="1">
        <v>8.2701263375748797E-7</v>
      </c>
      <c r="T39" s="1">
        <v>2.7578542003893701E-7</v>
      </c>
      <c r="U39">
        <v>0</v>
      </c>
      <c r="V39" s="1">
        <v>9.1127735098454405E-7</v>
      </c>
      <c r="W39" s="1">
        <v>1.2113897627252401E-6</v>
      </c>
      <c r="X39">
        <v>0</v>
      </c>
      <c r="Y39">
        <v>0</v>
      </c>
      <c r="Z39" s="1">
        <v>6.9269908015710598E-7</v>
      </c>
      <c r="AA39" s="1">
        <v>-6.16177708797378E-6</v>
      </c>
      <c r="AB39" s="1">
        <v>1.8387063226219599E-6</v>
      </c>
      <c r="AC39" s="1">
        <v>1.32218179017763E-6</v>
      </c>
      <c r="AD39" s="1">
        <v>4.0699540429034699E-7</v>
      </c>
      <c r="AE39" s="1">
        <v>-2.7265859785987E-7</v>
      </c>
      <c r="AF39" s="1">
        <v>6.8910064636245199E-6</v>
      </c>
      <c r="AG39" s="1">
        <v>1.71292225347394E-6</v>
      </c>
      <c r="AH39" s="1">
        <v>-3.5989668466861602E-7</v>
      </c>
      <c r="AI39">
        <v>0</v>
      </c>
      <c r="AJ39" s="1">
        <v>-3.7519966507502302E-8</v>
      </c>
      <c r="AK39" s="1">
        <v>1.97139682843155E-6</v>
      </c>
      <c r="AL39">
        <v>0</v>
      </c>
      <c r="AM39">
        <v>0</v>
      </c>
      <c r="AN39" s="1">
        <v>2.1932281890533501E-6</v>
      </c>
      <c r="AO39" s="1">
        <v>2.57157395677056E-4</v>
      </c>
      <c r="AP39" s="1">
        <v>-2.5148766821941499E-5</v>
      </c>
      <c r="AQ39" s="1">
        <v>-7.2262656340768498E-7</v>
      </c>
      <c r="AR39" s="1">
        <v>2.5682835760956099E-6</v>
      </c>
      <c r="AS39" s="1">
        <v>2.0453991106497699E-6</v>
      </c>
      <c r="AT39" s="1">
        <v>4.6438408815398999E-7</v>
      </c>
      <c r="AU39" s="1">
        <v>3.7852876261212599E-7</v>
      </c>
      <c r="AV39" s="1">
        <v>-2.30531228373823E-7</v>
      </c>
      <c r="AW39" s="1">
        <v>1.1498601309982999E-6</v>
      </c>
      <c r="AX39" s="1">
        <v>-4.65130573408586E-6</v>
      </c>
      <c r="AY39" s="1">
        <v>-6.5310475547608803E-7</v>
      </c>
      <c r="AZ39" s="1">
        <v>-2.8587905960619001E-6</v>
      </c>
      <c r="BA39" s="1">
        <v>-1.3277692604355599E-6</v>
      </c>
      <c r="BB39" s="1">
        <v>9.1286940167579596E-7</v>
      </c>
      <c r="BC39" s="1">
        <v>3.6879163788753198E-6</v>
      </c>
      <c r="BD39" s="1">
        <v>-4.6861219794533796E-6</v>
      </c>
      <c r="BE39" s="1">
        <v>-1.4135741306397101E-5</v>
      </c>
      <c r="BF39" s="1">
        <v>2.9642794429305499E-6</v>
      </c>
      <c r="BG39" s="1">
        <v>2.6929450680108099E-6</v>
      </c>
      <c r="BH39" s="1">
        <v>-2.03882301340198E-5</v>
      </c>
      <c r="BI39" s="1">
        <v>-2.12530165016776E-6</v>
      </c>
      <c r="BJ39" s="1">
        <v>7.2020285613367299E-6</v>
      </c>
      <c r="BK39" s="1">
        <v>-9.465074532231E-6</v>
      </c>
      <c r="BL39" s="1">
        <v>-1.10296376437893E-4</v>
      </c>
      <c r="BM39" s="1">
        <v>-4.3428416491695302E-6</v>
      </c>
      <c r="BN39" s="1">
        <v>1.3506448445820199E-5</v>
      </c>
      <c r="BO39" s="1">
        <v>4.1986996876871897E-6</v>
      </c>
      <c r="BP39" s="1">
        <v>-5.0654543193084703E-5</v>
      </c>
      <c r="BQ39" s="1">
        <v>2.5895245789452798E-6</v>
      </c>
      <c r="BR39" s="1">
        <v>2.6748510728499001E-6</v>
      </c>
      <c r="BS39" s="1">
        <v>7.1720449819881303E-7</v>
      </c>
    </row>
    <row r="40" spans="1:71" x14ac:dyDescent="0.25">
      <c r="A40" t="s">
        <v>10</v>
      </c>
      <c r="B40">
        <v>2.8883650999999899E-2</v>
      </c>
      <c r="C40">
        <v>3.0941559520344601E-2</v>
      </c>
      <c r="D40">
        <v>0</v>
      </c>
      <c r="E40">
        <v>0</v>
      </c>
      <c r="F40">
        <v>0</v>
      </c>
      <c r="G40">
        <v>0</v>
      </c>
      <c r="H40" s="1">
        <v>-1.6969439362622202E-5</v>
      </c>
      <c r="I40">
        <v>0</v>
      </c>
      <c r="J40" s="1">
        <v>-3.1799246271437702E-6</v>
      </c>
      <c r="K40">
        <v>0</v>
      </c>
      <c r="L40" s="1">
        <v>7.2683627960435602E-6</v>
      </c>
      <c r="M40" s="1">
        <v>5.7961708366437395E-7</v>
      </c>
      <c r="N40" s="1">
        <v>2.0365010798501899E-6</v>
      </c>
      <c r="O40" s="1">
        <v>1.45343418592257E-5</v>
      </c>
      <c r="P40" s="1">
        <v>1.09602138414015E-7</v>
      </c>
      <c r="Q40" s="1">
        <v>-6.2897664315971103E-9</v>
      </c>
      <c r="R40" s="1">
        <v>8.0450552602817293E-6</v>
      </c>
      <c r="S40" s="1">
        <v>1.9433869259853202E-6</v>
      </c>
      <c r="T40" s="1">
        <v>-2.5695314916954002E-6</v>
      </c>
      <c r="U40">
        <v>0</v>
      </c>
      <c r="V40" s="1">
        <v>-1.26606348163399E-6</v>
      </c>
      <c r="W40" s="1">
        <v>-4.87870769560284E-7</v>
      </c>
      <c r="X40">
        <v>0</v>
      </c>
      <c r="Y40">
        <v>0</v>
      </c>
      <c r="Z40" s="1">
        <v>-6.9463991608573005E-7</v>
      </c>
      <c r="AA40" s="1">
        <v>6.7133533109207496E-6</v>
      </c>
      <c r="AB40" s="1">
        <v>-4.65284635114015E-7</v>
      </c>
      <c r="AC40" s="1">
        <v>2.9252389537552702E-6</v>
      </c>
      <c r="AD40" s="1">
        <v>7.3376639959919899E-7</v>
      </c>
      <c r="AE40" s="1">
        <v>3.8284326955919602E-7</v>
      </c>
      <c r="AF40" s="1">
        <v>8.3950529755702095E-6</v>
      </c>
      <c r="AG40" s="1">
        <v>6.6854901101561595E-7</v>
      </c>
      <c r="AH40" s="1">
        <v>-6.8675924806437695E-7</v>
      </c>
      <c r="AI40">
        <v>0</v>
      </c>
      <c r="AJ40" s="1">
        <v>-1.47382532833415E-6</v>
      </c>
      <c r="AK40" s="1">
        <v>4.0640957546844401E-6</v>
      </c>
      <c r="AL40">
        <v>0</v>
      </c>
      <c r="AM40">
        <v>0</v>
      </c>
      <c r="AN40" s="1">
        <v>-4.17459879340191E-7</v>
      </c>
      <c r="AO40" s="1">
        <v>-2.5148766821941499E-5</v>
      </c>
      <c r="AP40" s="1">
        <v>9.5738010555102796E-4</v>
      </c>
      <c r="AQ40" s="1">
        <v>-4.3368664773433298E-6</v>
      </c>
      <c r="AR40" s="1">
        <v>-3.0175196953855701E-6</v>
      </c>
      <c r="AS40" s="1">
        <v>4.9756334169436603E-6</v>
      </c>
      <c r="AT40" s="1">
        <v>1.28639902427577E-7</v>
      </c>
      <c r="AU40" s="1">
        <v>-8.4396858433229705E-6</v>
      </c>
      <c r="AV40" s="1">
        <v>-9.8409837135691104E-7</v>
      </c>
      <c r="AW40" s="1">
        <v>2.3582696140271199E-6</v>
      </c>
      <c r="AX40" s="1">
        <v>-1.0587302873859499E-6</v>
      </c>
      <c r="AY40" s="1">
        <v>-2.15658441137993E-6</v>
      </c>
      <c r="AZ40" s="1">
        <v>-3.6367453127888099E-6</v>
      </c>
      <c r="BA40" s="1">
        <v>4.3559407945858296E-6</v>
      </c>
      <c r="BB40" s="1">
        <v>-8.3613145745692405E-6</v>
      </c>
      <c r="BC40" s="1">
        <v>2.23731988657803E-7</v>
      </c>
      <c r="BD40" s="1">
        <v>-1.1583280598709601E-4</v>
      </c>
      <c r="BE40" s="1">
        <v>-7.6384560702487999E-5</v>
      </c>
      <c r="BF40" s="1">
        <v>1.14561335535791E-5</v>
      </c>
      <c r="BG40" s="1">
        <v>2.4570900580644401E-5</v>
      </c>
      <c r="BH40" s="1">
        <v>-6.21737875167062E-5</v>
      </c>
      <c r="BI40" s="1">
        <v>-2.0902935549451899E-6</v>
      </c>
      <c r="BJ40" s="1">
        <v>-1.6747102803130999E-5</v>
      </c>
      <c r="BK40" s="1">
        <v>-6.5956479669844299E-6</v>
      </c>
      <c r="BL40" s="1">
        <v>-2.3314285037273901E-4</v>
      </c>
      <c r="BM40" s="1">
        <v>5.4917687365374498E-6</v>
      </c>
      <c r="BN40" s="1">
        <v>-1.1346088394232E-4</v>
      </c>
      <c r="BO40" s="1">
        <v>1.1849362094866501E-5</v>
      </c>
      <c r="BP40" s="1">
        <v>-3.5044585825343101E-4</v>
      </c>
      <c r="BQ40" s="1">
        <v>2.2151923884761099E-5</v>
      </c>
      <c r="BR40" s="1">
        <v>-9.2166482611032E-7</v>
      </c>
      <c r="BS40" s="1">
        <v>-4.0189320707420897E-5</v>
      </c>
    </row>
    <row r="41" spans="1:71" x14ac:dyDescent="0.25">
      <c r="A41" t="s">
        <v>5</v>
      </c>
      <c r="B41">
        <v>4.1772530000000196E-3</v>
      </c>
      <c r="C41">
        <v>9.2934833968407408E-3</v>
      </c>
      <c r="D41">
        <v>0</v>
      </c>
      <c r="E41">
        <v>0</v>
      </c>
      <c r="F41">
        <v>0</v>
      </c>
      <c r="G41">
        <v>0</v>
      </c>
      <c r="H41" s="1">
        <v>4.1407000132382202E-7</v>
      </c>
      <c r="I41">
        <v>0</v>
      </c>
      <c r="J41" s="1">
        <v>-2.1751288235759901E-7</v>
      </c>
      <c r="K41">
        <v>0</v>
      </c>
      <c r="L41" s="1">
        <v>-2.1182382119307901E-7</v>
      </c>
      <c r="M41" s="1">
        <v>8.1367766470800701E-7</v>
      </c>
      <c r="N41" s="1">
        <v>-2.3100564804175001E-7</v>
      </c>
      <c r="O41" s="1">
        <v>-5.8163149177829898E-5</v>
      </c>
      <c r="P41" s="1">
        <v>-3.8622327632753399E-8</v>
      </c>
      <c r="Q41" s="1">
        <v>1.0329969131915701E-8</v>
      </c>
      <c r="R41" s="1">
        <v>-1.1689599967494701E-6</v>
      </c>
      <c r="S41" s="1">
        <v>1.75952565143472E-6</v>
      </c>
      <c r="T41" s="1">
        <v>-1.69127028564596E-7</v>
      </c>
      <c r="U41">
        <v>0</v>
      </c>
      <c r="V41" s="1">
        <v>5.81972307621398E-8</v>
      </c>
      <c r="W41" s="1">
        <v>-4.8592421037598196E-7</v>
      </c>
      <c r="X41">
        <v>0</v>
      </c>
      <c r="Y41">
        <v>0</v>
      </c>
      <c r="Z41" s="1">
        <v>8.4161033603691997E-7</v>
      </c>
      <c r="AA41" s="1">
        <v>2.8031472999321098E-6</v>
      </c>
      <c r="AB41" s="1">
        <v>1.73591676017848E-6</v>
      </c>
      <c r="AC41" s="1">
        <v>3.4003806575130699E-7</v>
      </c>
      <c r="AD41" s="1">
        <v>1.3207184276129E-7</v>
      </c>
      <c r="AE41" s="1">
        <v>-7.4867619465932099E-8</v>
      </c>
      <c r="AF41" s="1">
        <v>1.0632657706982399E-6</v>
      </c>
      <c r="AG41" s="1">
        <v>2.7120380519611299E-7</v>
      </c>
      <c r="AH41" s="1">
        <v>-1.7472171059102701E-7</v>
      </c>
      <c r="AI41">
        <v>0</v>
      </c>
      <c r="AJ41" s="1">
        <v>-1.6659866874043099E-6</v>
      </c>
      <c r="AK41" s="1">
        <v>-7.9630371158527596E-7</v>
      </c>
      <c r="AL41">
        <v>0</v>
      </c>
      <c r="AM41">
        <v>0</v>
      </c>
      <c r="AN41" s="1">
        <v>5.1067010756213799E-7</v>
      </c>
      <c r="AO41" s="1">
        <v>-7.2262656340768498E-7</v>
      </c>
      <c r="AP41" s="1">
        <v>-4.3368664773433298E-6</v>
      </c>
      <c r="AQ41" s="1">
        <v>8.6368833647354595E-5</v>
      </c>
      <c r="AR41" s="1">
        <v>-2.2726055664258002E-6</v>
      </c>
      <c r="AS41" s="1">
        <v>-1.1840452537583299E-6</v>
      </c>
      <c r="AT41" s="1">
        <v>3.5998939293513801E-6</v>
      </c>
      <c r="AU41" s="1">
        <v>1.63067496209034E-6</v>
      </c>
      <c r="AV41" s="1">
        <v>-7.6214133599657396E-7</v>
      </c>
      <c r="AW41" s="1">
        <v>-3.26143759246252E-6</v>
      </c>
      <c r="AX41" s="1">
        <v>2.66388101605499E-7</v>
      </c>
      <c r="AY41" s="1">
        <v>-3.9635544374376101E-8</v>
      </c>
      <c r="AZ41" s="1">
        <v>-1.2767514783512899E-6</v>
      </c>
      <c r="BA41" s="1">
        <v>4.1022362529424903E-6</v>
      </c>
      <c r="BB41" s="1">
        <v>3.9110580603434898E-7</v>
      </c>
      <c r="BC41" s="1">
        <v>-1.6808317615274099E-7</v>
      </c>
      <c r="BD41" s="1">
        <v>7.6628279523299296E-7</v>
      </c>
      <c r="BE41" s="1">
        <v>-4.4442530086401796E-6</v>
      </c>
      <c r="BF41" s="1">
        <v>-1.7603102597834299E-5</v>
      </c>
      <c r="BG41" s="1">
        <v>-4.5552468173487598E-6</v>
      </c>
      <c r="BH41" s="1">
        <v>3.69589360167491E-6</v>
      </c>
      <c r="BI41" s="1">
        <v>3.7482570577106602E-7</v>
      </c>
      <c r="BJ41" s="1">
        <v>-4.6652489817061904E-6</v>
      </c>
      <c r="BK41" s="1">
        <v>2.6323129638788199E-6</v>
      </c>
      <c r="BL41" s="1">
        <v>4.6514579150378897E-6</v>
      </c>
      <c r="BM41" s="1">
        <v>-2.1160403554125499E-7</v>
      </c>
      <c r="BN41" s="1">
        <v>-1.4597446921483201E-5</v>
      </c>
      <c r="BO41" s="1">
        <v>-7.7099330489370803E-6</v>
      </c>
      <c r="BP41" s="1">
        <v>1.7740178051216901E-5</v>
      </c>
      <c r="BQ41" s="1">
        <v>4.5847515135206698E-6</v>
      </c>
      <c r="BR41" s="1">
        <v>3.1365545895908599E-7</v>
      </c>
      <c r="BS41" s="1">
        <v>-1.0663181988538899E-5</v>
      </c>
    </row>
    <row r="42" spans="1:71" x14ac:dyDescent="0.25">
      <c r="A42" t="s">
        <v>67</v>
      </c>
      <c r="B42">
        <v>1.08710389999999E-2</v>
      </c>
      <c r="C42">
        <v>1.48705950314745E-2</v>
      </c>
      <c r="D42">
        <v>0</v>
      </c>
      <c r="E42">
        <v>0</v>
      </c>
      <c r="F42">
        <v>0</v>
      </c>
      <c r="G42">
        <v>0</v>
      </c>
      <c r="H42" s="1">
        <v>-7.95302155011252E-7</v>
      </c>
      <c r="I42">
        <v>0</v>
      </c>
      <c r="J42" s="1">
        <v>2.0484209779799899E-7</v>
      </c>
      <c r="K42">
        <v>0</v>
      </c>
      <c r="L42" s="1">
        <v>-1.1739579175857699E-6</v>
      </c>
      <c r="M42" s="1">
        <v>-5.5253265241544001E-5</v>
      </c>
      <c r="N42" s="1">
        <v>3.9813688189300302E-6</v>
      </c>
      <c r="O42" s="1">
        <v>5.1300475546479297E-6</v>
      </c>
      <c r="P42" s="1">
        <v>1.6616557635753899E-7</v>
      </c>
      <c r="Q42" s="1">
        <v>-9.7933217316758797E-8</v>
      </c>
      <c r="R42" s="1">
        <v>2.2642344411894001E-6</v>
      </c>
      <c r="S42" s="1">
        <v>-4.147313833581E-6</v>
      </c>
      <c r="T42" s="1">
        <v>-1.4139998606963501E-6</v>
      </c>
      <c r="U42">
        <v>0</v>
      </c>
      <c r="V42" s="1">
        <v>-5.4860430667444996E-7</v>
      </c>
      <c r="W42" s="1">
        <v>-1.9435418008448599E-7</v>
      </c>
      <c r="X42">
        <v>0</v>
      </c>
      <c r="Y42">
        <v>0</v>
      </c>
      <c r="Z42" s="1">
        <v>7.4118534282178795E-7</v>
      </c>
      <c r="AA42" s="1">
        <v>-1.6170883005471399E-6</v>
      </c>
      <c r="AB42" s="1">
        <v>-5.1631582704374804E-7</v>
      </c>
      <c r="AC42" s="1">
        <v>5.7252733200282397E-7</v>
      </c>
      <c r="AD42" s="1">
        <v>-5.8232004949618699E-8</v>
      </c>
      <c r="AE42" s="1">
        <v>-3.1212750427169802E-8</v>
      </c>
      <c r="AF42" s="1">
        <v>3.44827449192169E-6</v>
      </c>
      <c r="AG42" s="1">
        <v>-2.9568843000027999E-7</v>
      </c>
      <c r="AH42" s="1">
        <v>4.9091899743952499E-7</v>
      </c>
      <c r="AI42">
        <v>0</v>
      </c>
      <c r="AJ42" s="1">
        <v>-4.8788965397112098E-6</v>
      </c>
      <c r="AK42" s="1">
        <v>1.1572888268353001E-6</v>
      </c>
      <c r="AL42">
        <v>0</v>
      </c>
      <c r="AM42">
        <v>0</v>
      </c>
      <c r="AN42" s="1">
        <v>-8.5203567512122998E-7</v>
      </c>
      <c r="AO42" s="1">
        <v>2.5682835760956099E-6</v>
      </c>
      <c r="AP42" s="1">
        <v>-3.0175196953855701E-6</v>
      </c>
      <c r="AQ42" s="1">
        <v>-2.2726055664258002E-6</v>
      </c>
      <c r="AR42" s="1">
        <v>2.2113459659011599E-4</v>
      </c>
      <c r="AS42" s="1">
        <v>5.5461408118138996E-6</v>
      </c>
      <c r="AT42" s="1">
        <v>2.3063716389798199E-7</v>
      </c>
      <c r="AU42" s="1">
        <v>1.7715960600977601E-6</v>
      </c>
      <c r="AV42" s="1">
        <v>-1.20451853655727E-7</v>
      </c>
      <c r="AW42" s="1">
        <v>-1.68085052317084E-6</v>
      </c>
      <c r="AX42" s="1">
        <v>9.8545739259813099E-7</v>
      </c>
      <c r="AY42" s="1">
        <v>5.8555850018917398E-7</v>
      </c>
      <c r="AZ42" s="1">
        <v>8.0724877422203103E-7</v>
      </c>
      <c r="BA42" s="1">
        <v>-6.3267095090187205E-8</v>
      </c>
      <c r="BB42" s="1">
        <v>-1.4483275860849901E-6</v>
      </c>
      <c r="BC42" s="1">
        <v>-1.70800443641384E-7</v>
      </c>
      <c r="BD42" s="1">
        <v>5.4769329654248201E-6</v>
      </c>
      <c r="BE42" s="1">
        <v>-1.02883790655849E-4</v>
      </c>
      <c r="BF42" s="1">
        <v>-5.0337301565810996E-6</v>
      </c>
      <c r="BG42" s="1">
        <v>2.2411380484906599E-6</v>
      </c>
      <c r="BH42" s="1">
        <v>1.6398831356133601E-5</v>
      </c>
      <c r="BI42" s="1">
        <v>3.44252540413644E-6</v>
      </c>
      <c r="BJ42" s="1">
        <v>-5.7098393981055902E-6</v>
      </c>
      <c r="BK42" s="1">
        <v>-5.3114427264862002E-6</v>
      </c>
      <c r="BL42" s="1">
        <v>1.0048333941451699E-6</v>
      </c>
      <c r="BM42" s="1">
        <v>4.2264032984935998E-6</v>
      </c>
      <c r="BN42" s="1">
        <v>1.1166878575062499E-6</v>
      </c>
      <c r="BO42" s="1">
        <v>1.20647392974813E-5</v>
      </c>
      <c r="BP42" s="1">
        <v>-9.8400074276811894E-5</v>
      </c>
      <c r="BQ42" s="1">
        <v>3.8879262917628602E-6</v>
      </c>
      <c r="BR42" s="1">
        <v>1.8887338244892601E-6</v>
      </c>
      <c r="BS42" s="1">
        <v>-5.5482238701507101E-6</v>
      </c>
    </row>
    <row r="43" spans="1:71" x14ac:dyDescent="0.25">
      <c r="A43" t="s">
        <v>58</v>
      </c>
      <c r="B43">
        <v>1.12478269999999E-2</v>
      </c>
      <c r="C43">
        <v>2.0744193728497499E-2</v>
      </c>
      <c r="D43">
        <v>0</v>
      </c>
      <c r="E43">
        <v>0</v>
      </c>
      <c r="F43">
        <v>0</v>
      </c>
      <c r="G43">
        <v>0</v>
      </c>
      <c r="H43" s="1">
        <v>-8.2305534122535195E-7</v>
      </c>
      <c r="I43">
        <v>0</v>
      </c>
      <c r="J43" s="1">
        <v>-1.9151004141730201E-6</v>
      </c>
      <c r="K43">
        <v>0</v>
      </c>
      <c r="L43" s="1">
        <v>-7.5403459460939904E-7</v>
      </c>
      <c r="M43" s="1">
        <v>-3.29646392657638E-6</v>
      </c>
      <c r="N43" s="1">
        <v>-6.7183619386325402E-7</v>
      </c>
      <c r="O43" s="1">
        <v>-4.7023575388162501E-6</v>
      </c>
      <c r="P43" s="1">
        <v>3.9389822122203402E-7</v>
      </c>
      <c r="Q43" s="1">
        <v>1.38263738838858E-7</v>
      </c>
      <c r="R43" s="1">
        <v>1.2791264333889099E-6</v>
      </c>
      <c r="S43" s="1">
        <v>-8.69117646221392E-5</v>
      </c>
      <c r="T43" s="1">
        <v>-2.93489365982812E-6</v>
      </c>
      <c r="U43">
        <v>0</v>
      </c>
      <c r="V43" s="1">
        <v>3.81080411541187E-6</v>
      </c>
      <c r="W43" s="1">
        <v>1.5082061247661199E-6</v>
      </c>
      <c r="X43">
        <v>0</v>
      </c>
      <c r="Y43">
        <v>0</v>
      </c>
      <c r="Z43" s="1">
        <v>-2.4278653464590101E-6</v>
      </c>
      <c r="AA43" s="1">
        <v>9.8847977714776701E-6</v>
      </c>
      <c r="AB43" s="1">
        <v>-1.90440758583474E-6</v>
      </c>
      <c r="AC43" s="1">
        <v>6.1597390728459303E-7</v>
      </c>
      <c r="AD43" s="1">
        <v>-1.23827324589569E-7</v>
      </c>
      <c r="AE43" s="1">
        <v>-1.3517743047916301E-7</v>
      </c>
      <c r="AF43" s="1">
        <v>-2.42955455984051E-6</v>
      </c>
      <c r="AG43" s="1">
        <v>-4.8548943036013399E-7</v>
      </c>
      <c r="AH43" s="1">
        <v>1.51747241943995E-7</v>
      </c>
      <c r="AI43">
        <v>0</v>
      </c>
      <c r="AJ43" s="1">
        <v>2.7046593084110798E-6</v>
      </c>
      <c r="AK43" s="1">
        <v>-1.0724675629433399E-6</v>
      </c>
      <c r="AL43">
        <v>0</v>
      </c>
      <c r="AM43">
        <v>0</v>
      </c>
      <c r="AN43" s="1">
        <v>-5.4988518929239596E-7</v>
      </c>
      <c r="AO43" s="1">
        <v>2.0453991106497699E-6</v>
      </c>
      <c r="AP43" s="1">
        <v>4.9756334169436603E-6</v>
      </c>
      <c r="AQ43" s="1">
        <v>-1.1840452537583299E-6</v>
      </c>
      <c r="AR43" s="1">
        <v>5.5461408118138996E-6</v>
      </c>
      <c r="AS43" s="1">
        <v>4.3032157344543502E-4</v>
      </c>
      <c r="AT43" s="1">
        <v>-2.2969998379282099E-5</v>
      </c>
      <c r="AU43" s="1">
        <v>-4.66411644859113E-7</v>
      </c>
      <c r="AV43" s="1">
        <v>-1.6451642392421899E-6</v>
      </c>
      <c r="AW43" s="1">
        <v>-9.6355193851156905E-7</v>
      </c>
      <c r="AX43" s="1">
        <v>-2.3450242139541098E-6</v>
      </c>
      <c r="AY43" s="1">
        <v>1.8762196275819901E-6</v>
      </c>
      <c r="AZ43" s="1">
        <v>-3.75269689208056E-7</v>
      </c>
      <c r="BA43" s="1">
        <v>7.1260154930443801E-7</v>
      </c>
      <c r="BB43" s="1">
        <v>4.9217203070769198E-6</v>
      </c>
      <c r="BC43" s="1">
        <v>2.2997585797948601E-6</v>
      </c>
      <c r="BD43" s="1">
        <v>-4.0114924291250704E-6</v>
      </c>
      <c r="BE43" s="1">
        <v>7.5851379361958103E-6</v>
      </c>
      <c r="BF43" s="1">
        <v>-2.29941732085594E-5</v>
      </c>
      <c r="BG43" s="1">
        <v>-2.2372641650708099E-4</v>
      </c>
      <c r="BH43" s="1">
        <v>5.2020439669650102E-6</v>
      </c>
      <c r="BI43" s="1">
        <v>3.6831111990830099E-7</v>
      </c>
      <c r="BJ43" s="1">
        <v>2.6730945477697798E-6</v>
      </c>
      <c r="BK43" s="1">
        <v>1.48947543166874E-5</v>
      </c>
      <c r="BL43" s="1">
        <v>-2.0396010880438099E-6</v>
      </c>
      <c r="BM43" s="1">
        <v>-2.2856915116779801E-5</v>
      </c>
      <c r="BN43" s="1">
        <v>-6.9157214830706102E-6</v>
      </c>
      <c r="BO43" s="1">
        <v>-4.3078768993036197E-5</v>
      </c>
      <c r="BP43" s="1">
        <v>-1.3590475351574301E-5</v>
      </c>
      <c r="BQ43" s="1">
        <v>7.6566129064121899E-7</v>
      </c>
      <c r="BR43" s="1">
        <v>1.62494228348524E-6</v>
      </c>
      <c r="BS43" s="1">
        <v>-2.5999258916462498E-5</v>
      </c>
    </row>
    <row r="44" spans="1:71" x14ac:dyDescent="0.25">
      <c r="A44" t="s">
        <v>19</v>
      </c>
      <c r="B44">
        <v>1.6298430999999901E-2</v>
      </c>
      <c r="C44">
        <v>2.4969131777506599E-2</v>
      </c>
      <c r="D44">
        <v>0</v>
      </c>
      <c r="E44">
        <v>0</v>
      </c>
      <c r="F44">
        <v>0</v>
      </c>
      <c r="G44">
        <v>0</v>
      </c>
      <c r="H44" s="1">
        <v>1.2354620137474901E-6</v>
      </c>
      <c r="I44">
        <v>0</v>
      </c>
      <c r="J44" s="1">
        <v>-2.5538668995777202E-6</v>
      </c>
      <c r="K44">
        <v>0</v>
      </c>
      <c r="L44" s="1">
        <v>6.6366830273316598E-7</v>
      </c>
      <c r="M44" s="1">
        <v>-1.17832758315E-6</v>
      </c>
      <c r="N44" s="1">
        <v>1.0945836430852599E-6</v>
      </c>
      <c r="O44" s="1">
        <v>-5.0681614609529201E-6</v>
      </c>
      <c r="P44" s="1">
        <v>-3.9949957575756302E-7</v>
      </c>
      <c r="Q44" s="1">
        <v>3.5382229487448998E-7</v>
      </c>
      <c r="R44" s="1">
        <v>2.3319576155105198E-6</v>
      </c>
      <c r="S44" s="1">
        <v>-5.8817951960313801E-6</v>
      </c>
      <c r="T44" s="1">
        <v>-9.4401053514025506E-5</v>
      </c>
      <c r="U44">
        <v>0</v>
      </c>
      <c r="V44" s="1">
        <v>1.5286989717501801E-6</v>
      </c>
      <c r="W44" s="1">
        <v>3.7321314973649302E-6</v>
      </c>
      <c r="X44">
        <v>0</v>
      </c>
      <c r="Y44">
        <v>0</v>
      </c>
      <c r="Z44" s="1">
        <v>4.2382266994916001E-7</v>
      </c>
      <c r="AA44" s="1">
        <v>2.6518015049233601E-5</v>
      </c>
      <c r="AB44" s="1">
        <v>-3.8680332469237104E-6</v>
      </c>
      <c r="AC44" s="1">
        <v>-8.8557454016357605E-7</v>
      </c>
      <c r="AD44" s="1">
        <v>-3.5178078409938701E-7</v>
      </c>
      <c r="AE44" s="1">
        <v>1.09257885980617E-7</v>
      </c>
      <c r="AF44" s="1">
        <v>-1.9093936345295998E-5</v>
      </c>
      <c r="AG44" s="1">
        <v>-1.8898963566288599E-6</v>
      </c>
      <c r="AH44" s="1">
        <v>-1.06354286768619E-7</v>
      </c>
      <c r="AI44">
        <v>0</v>
      </c>
      <c r="AJ44" s="1">
        <v>1.16326440057703E-5</v>
      </c>
      <c r="AK44" s="1">
        <v>-1.70167923372522E-6</v>
      </c>
      <c r="AL44">
        <v>0</v>
      </c>
      <c r="AM44">
        <v>0</v>
      </c>
      <c r="AN44" s="1">
        <v>-1.1690294769771799E-6</v>
      </c>
      <c r="AO44" s="1">
        <v>4.6438408815398999E-7</v>
      </c>
      <c r="AP44" s="1">
        <v>1.28639902427577E-7</v>
      </c>
      <c r="AQ44" s="1">
        <v>3.5998939293513801E-6</v>
      </c>
      <c r="AR44" s="1">
        <v>2.3063716389798199E-7</v>
      </c>
      <c r="AS44" s="1">
        <v>-2.2969998379282099E-5</v>
      </c>
      <c r="AT44" s="1">
        <v>6.2345754172249304E-4</v>
      </c>
      <c r="AU44" s="1">
        <v>4.8369174432410902E-6</v>
      </c>
      <c r="AV44" s="1">
        <v>-1.1312338382850101E-6</v>
      </c>
      <c r="AW44" s="1">
        <v>1.39621498658589E-6</v>
      </c>
      <c r="AX44" s="1">
        <v>1.5113368008160399E-6</v>
      </c>
      <c r="AY44" s="1">
        <v>2.89559894589277E-8</v>
      </c>
      <c r="AZ44" s="1">
        <v>-3.1339804813547601E-6</v>
      </c>
      <c r="BA44" s="1">
        <v>6.0058322303906003E-6</v>
      </c>
      <c r="BB44" s="1">
        <v>-4.5840892121947296E-6</v>
      </c>
      <c r="BC44" s="1">
        <v>-2.4205227623873801E-6</v>
      </c>
      <c r="BD44" s="1">
        <v>-5.5838515148333196E-6</v>
      </c>
      <c r="BE44" s="1">
        <v>-3.9998777455183499E-6</v>
      </c>
      <c r="BF44" s="1">
        <v>-1.7972057526411199E-5</v>
      </c>
      <c r="BG44" s="1">
        <v>-1.9724795176502701E-4</v>
      </c>
      <c r="BH44" s="1">
        <v>-1.3090478271846399E-5</v>
      </c>
      <c r="BI44" s="1">
        <v>5.25639427950322E-8</v>
      </c>
      <c r="BJ44" s="1">
        <v>-1.0137639453590999E-5</v>
      </c>
      <c r="BK44" s="1">
        <v>1.7636973780491601E-6</v>
      </c>
      <c r="BL44" s="1">
        <v>8.6858857834109507E-6</v>
      </c>
      <c r="BM44" s="1">
        <v>-1.14420893796155E-4</v>
      </c>
      <c r="BN44" s="1">
        <v>5.17624279599686E-5</v>
      </c>
      <c r="BO44" s="1">
        <v>-6.5236936428936601E-5</v>
      </c>
      <c r="BP44" s="1">
        <v>-2.8910327927540898E-5</v>
      </c>
      <c r="BQ44" s="1">
        <v>-1.4820308421522E-5</v>
      </c>
      <c r="BR44" s="1">
        <v>1.99600546795273E-7</v>
      </c>
      <c r="BS44" s="1">
        <v>-1.09539457792481E-4</v>
      </c>
    </row>
    <row r="45" spans="1:71" x14ac:dyDescent="0.25">
      <c r="A45" t="s">
        <v>20</v>
      </c>
      <c r="B45">
        <v>1.4863550999999999E-2</v>
      </c>
      <c r="C45">
        <v>1.41952502377842E-2</v>
      </c>
      <c r="D45">
        <v>0</v>
      </c>
      <c r="E45">
        <v>0</v>
      </c>
      <c r="F45">
        <v>0</v>
      </c>
      <c r="G45">
        <v>0</v>
      </c>
      <c r="H45" s="1">
        <v>4.5557936098595899E-6</v>
      </c>
      <c r="I45">
        <v>0</v>
      </c>
      <c r="J45" s="1">
        <v>1.2971900233097701E-6</v>
      </c>
      <c r="K45">
        <v>0</v>
      </c>
      <c r="L45" s="1">
        <v>-1.9425592713100401E-7</v>
      </c>
      <c r="M45" s="1">
        <v>-2.2717504027972099E-6</v>
      </c>
      <c r="N45" s="1">
        <v>-5.33168010402732E-8</v>
      </c>
      <c r="O45" s="1">
        <v>-8.1466155241123204E-7</v>
      </c>
      <c r="P45" s="1">
        <v>2.6080629882976097E-7</v>
      </c>
      <c r="Q45" s="1">
        <v>-6.3031120067040794E-8</v>
      </c>
      <c r="R45" s="1">
        <v>1.23273515325954E-6</v>
      </c>
      <c r="S45" s="1">
        <v>4.9731405968602104E-7</v>
      </c>
      <c r="T45" s="1">
        <v>2.44551401980376E-7</v>
      </c>
      <c r="U45">
        <v>0</v>
      </c>
      <c r="V45" s="1">
        <v>9.3628793720571996E-7</v>
      </c>
      <c r="W45" s="1">
        <v>1.44263317344796E-7</v>
      </c>
      <c r="X45">
        <v>0</v>
      </c>
      <c r="Y45">
        <v>0</v>
      </c>
      <c r="Z45" s="1">
        <v>2.6379856265524001E-7</v>
      </c>
      <c r="AA45" s="1">
        <v>-8.3484263920877607E-6</v>
      </c>
      <c r="AB45" s="1">
        <v>-5.3965889933825105E-7</v>
      </c>
      <c r="AC45" s="1">
        <v>-1.24260740569588E-6</v>
      </c>
      <c r="AD45" s="1">
        <v>4.0635055564400202E-8</v>
      </c>
      <c r="AE45" s="1">
        <v>4.32508702902128E-7</v>
      </c>
      <c r="AF45" s="1">
        <v>1.2931350064321099E-6</v>
      </c>
      <c r="AG45" s="1">
        <v>2.1237114417459599E-6</v>
      </c>
      <c r="AH45" s="1">
        <v>3.3514460632036798E-7</v>
      </c>
      <c r="AI45">
        <v>0</v>
      </c>
      <c r="AJ45" s="1">
        <v>2.5045750095045102E-6</v>
      </c>
      <c r="AK45" s="1">
        <v>-2.4529716912514298E-7</v>
      </c>
      <c r="AL45">
        <v>0</v>
      </c>
      <c r="AM45">
        <v>0</v>
      </c>
      <c r="AN45" s="1">
        <v>-1.2039293097713299E-6</v>
      </c>
      <c r="AO45" s="1">
        <v>3.7852876261212599E-7</v>
      </c>
      <c r="AP45" s="1">
        <v>-8.4396858433229705E-6</v>
      </c>
      <c r="AQ45" s="1">
        <v>1.63067496209034E-6</v>
      </c>
      <c r="AR45" s="1">
        <v>1.7715960600977601E-6</v>
      </c>
      <c r="AS45" s="1">
        <v>-4.66411644859113E-7</v>
      </c>
      <c r="AT45" s="1">
        <v>4.8369174432410902E-6</v>
      </c>
      <c r="AU45" s="1">
        <v>2.0150512931331401E-4</v>
      </c>
      <c r="AV45" s="1">
        <v>7.08379593731905E-8</v>
      </c>
      <c r="AW45" s="1">
        <v>2.19880515759232E-6</v>
      </c>
      <c r="AX45" s="1">
        <v>4.2929966901344202E-7</v>
      </c>
      <c r="AY45" s="1">
        <v>-1.2196209515057799E-7</v>
      </c>
      <c r="AZ45" s="1">
        <v>7.2556294482180495E-7</v>
      </c>
      <c r="BA45" s="1">
        <v>4.0799780076766204E-6</v>
      </c>
      <c r="BB45" s="1">
        <v>2.9007880888052101E-6</v>
      </c>
      <c r="BC45" s="1">
        <v>-1.4108114395852301E-6</v>
      </c>
      <c r="BD45" s="1">
        <v>-2.0131554813273599E-7</v>
      </c>
      <c r="BE45" s="1">
        <v>1.5373929626299202E-5</v>
      </c>
      <c r="BF45" s="1">
        <v>-2.87266186957754E-5</v>
      </c>
      <c r="BG45" s="1">
        <v>-2.8262568026639901E-6</v>
      </c>
      <c r="BH45" s="1">
        <v>8.9107517634479194E-6</v>
      </c>
      <c r="BI45" s="1">
        <v>-4.4243901950715798E-7</v>
      </c>
      <c r="BJ45" s="1">
        <v>3.0601748650914598E-6</v>
      </c>
      <c r="BK45" s="1">
        <v>3.7015666532437298E-6</v>
      </c>
      <c r="BL45" s="1">
        <v>3.2465973524583801E-7</v>
      </c>
      <c r="BM45" s="1">
        <v>-3.9447666008376899E-7</v>
      </c>
      <c r="BN45" s="1">
        <v>-6.2594892733279198E-6</v>
      </c>
      <c r="BO45" s="1">
        <v>-6.12221427569091E-7</v>
      </c>
      <c r="BP45" s="1">
        <v>3.9945738441809299E-6</v>
      </c>
      <c r="BQ45" s="1">
        <v>-4.8387174681363496E-6</v>
      </c>
      <c r="BR45" s="1">
        <v>-2.2869852802806202E-6</v>
      </c>
      <c r="BS45" s="1">
        <v>-2.0005189886554599E-4</v>
      </c>
    </row>
    <row r="46" spans="1:71" x14ac:dyDescent="0.25">
      <c r="A46" t="s">
        <v>26</v>
      </c>
      <c r="B46">
        <v>1.4973709999999999E-3</v>
      </c>
      <c r="C46">
        <v>4.5606925252629901E-3</v>
      </c>
      <c r="D46">
        <v>0</v>
      </c>
      <c r="E46">
        <v>0</v>
      </c>
      <c r="F46">
        <v>0</v>
      </c>
      <c r="G46">
        <v>0</v>
      </c>
      <c r="H46" s="1">
        <v>-5.9203522045458995E-7</v>
      </c>
      <c r="I46">
        <v>0</v>
      </c>
      <c r="J46" s="1">
        <v>5.9550985949603396E-7</v>
      </c>
      <c r="K46">
        <v>0</v>
      </c>
      <c r="L46" s="1">
        <v>5.0478551978156603E-8</v>
      </c>
      <c r="M46" s="1">
        <v>2.0132392026162201E-8</v>
      </c>
      <c r="N46" s="1">
        <v>-7.6117629153252508E-9</v>
      </c>
      <c r="O46" s="1">
        <v>4.9160121434059797E-8</v>
      </c>
      <c r="P46" s="1">
        <v>1.17324154415411E-8</v>
      </c>
      <c r="Q46" s="1">
        <v>6.4155915041495199E-9</v>
      </c>
      <c r="R46" s="1">
        <v>-7.8873339836811397E-9</v>
      </c>
      <c r="S46" s="1">
        <v>2.26670825691514E-6</v>
      </c>
      <c r="T46" s="1">
        <v>2.4047484004977898E-7</v>
      </c>
      <c r="U46">
        <v>0</v>
      </c>
      <c r="V46" s="1">
        <v>9.6307933866362001E-8</v>
      </c>
      <c r="W46" s="1">
        <v>-7.691167783629E-7</v>
      </c>
      <c r="X46">
        <v>0</v>
      </c>
      <c r="Y46">
        <v>0</v>
      </c>
      <c r="Z46" s="1">
        <v>8.8817714933595395E-7</v>
      </c>
      <c r="AA46" s="1">
        <v>-4.1725946344854901E-5</v>
      </c>
      <c r="AB46" s="1">
        <v>5.4949420774765295E-7</v>
      </c>
      <c r="AC46" s="1">
        <v>1.04129644005202E-6</v>
      </c>
      <c r="AD46" s="1">
        <v>-5.4880249585961897E-8</v>
      </c>
      <c r="AE46" s="1">
        <v>-5.6257403468350402E-8</v>
      </c>
      <c r="AF46" s="1">
        <v>3.45379354336689E-6</v>
      </c>
      <c r="AG46" s="1">
        <v>-3.0036848014296802E-7</v>
      </c>
      <c r="AH46" s="1">
        <v>4.32300500650006E-8</v>
      </c>
      <c r="AI46">
        <v>0</v>
      </c>
      <c r="AJ46" s="1">
        <v>1.04141197525834E-6</v>
      </c>
      <c r="AK46" s="1">
        <v>5.2608746724177104E-7</v>
      </c>
      <c r="AL46">
        <v>0</v>
      </c>
      <c r="AM46">
        <v>0</v>
      </c>
      <c r="AN46" s="1">
        <v>7.2650479931114397E-8</v>
      </c>
      <c r="AO46" s="1">
        <v>-2.30531228373823E-7</v>
      </c>
      <c r="AP46" s="1">
        <v>-9.8409837135691104E-7</v>
      </c>
      <c r="AQ46" s="1">
        <v>-7.6214133599657396E-7</v>
      </c>
      <c r="AR46" s="1">
        <v>-1.20451853655727E-7</v>
      </c>
      <c r="AS46" s="1">
        <v>-1.6451642392421899E-6</v>
      </c>
      <c r="AT46" s="1">
        <v>-1.1312338382850101E-6</v>
      </c>
      <c r="AU46" s="1">
        <v>7.08379593731905E-8</v>
      </c>
      <c r="AV46" s="1">
        <v>2.0799916309989699E-5</v>
      </c>
      <c r="AW46" s="1">
        <v>3.3606501441127001E-6</v>
      </c>
      <c r="AX46" s="1">
        <v>-1.36642108692415E-6</v>
      </c>
      <c r="AY46" s="1">
        <v>8.2020322292203701E-8</v>
      </c>
      <c r="AZ46" s="1">
        <v>-2.36129904218507E-7</v>
      </c>
      <c r="BA46" s="1">
        <v>7.4161860668567197E-7</v>
      </c>
      <c r="BB46" s="1">
        <v>-9.6029866626935708E-7</v>
      </c>
      <c r="BC46" s="1">
        <v>-7.1078985641812604E-7</v>
      </c>
      <c r="BD46" s="1">
        <v>1.20183402867339E-6</v>
      </c>
      <c r="BE46" s="1">
        <v>2.4278528170057799E-7</v>
      </c>
      <c r="BF46" s="1">
        <v>6.1127272821320798E-7</v>
      </c>
      <c r="BG46" s="1">
        <v>2.3058007897346302E-6</v>
      </c>
      <c r="BH46" s="1">
        <v>8.9288269964565008E-6</v>
      </c>
      <c r="BI46" s="1">
        <v>-7.1458403440494504E-8</v>
      </c>
      <c r="BJ46" s="1">
        <v>-4.5774676840926797E-6</v>
      </c>
      <c r="BK46" s="1">
        <v>-1.7279205113714301E-6</v>
      </c>
      <c r="BL46" s="1">
        <v>-1.4331813620757301E-6</v>
      </c>
      <c r="BM46" s="1">
        <v>2.4994877547954802E-6</v>
      </c>
      <c r="BN46" s="1">
        <v>-2.4142167328658299E-7</v>
      </c>
      <c r="BO46" s="1">
        <v>3.6636866098664899E-6</v>
      </c>
      <c r="BP46" s="1">
        <v>1.8783479116926399E-6</v>
      </c>
      <c r="BQ46" s="1">
        <v>2.5548023413100901E-7</v>
      </c>
      <c r="BR46" s="1">
        <v>4.5414130137920299E-6</v>
      </c>
      <c r="BS46" s="1">
        <v>-2.4242263784660102E-6</v>
      </c>
    </row>
    <row r="47" spans="1:71" x14ac:dyDescent="0.25">
      <c r="A47" t="s">
        <v>32</v>
      </c>
      <c r="B47">
        <v>1.2317899999999901E-2</v>
      </c>
      <c r="C47">
        <v>2.03569531645637E-2</v>
      </c>
      <c r="D47">
        <v>0</v>
      </c>
      <c r="E47">
        <v>0</v>
      </c>
      <c r="F47">
        <v>0</v>
      </c>
      <c r="G47">
        <v>0</v>
      </c>
      <c r="H47" s="1">
        <v>5.8249898321732196E-6</v>
      </c>
      <c r="I47">
        <v>0</v>
      </c>
      <c r="J47" s="1">
        <v>2.4127087498720201E-6</v>
      </c>
      <c r="K47">
        <v>0</v>
      </c>
      <c r="L47" s="1">
        <v>1.7320721299116799E-6</v>
      </c>
      <c r="M47" s="1">
        <v>1.65623364966066E-6</v>
      </c>
      <c r="N47" s="1">
        <v>8.5478406739431E-8</v>
      </c>
      <c r="O47" s="1">
        <v>5.4030368863706997E-6</v>
      </c>
      <c r="P47" s="1">
        <v>7.1673262326219103E-7</v>
      </c>
      <c r="Q47" s="1">
        <v>-1.8447264226460199E-8</v>
      </c>
      <c r="R47" s="1">
        <v>-1.6172881438207301E-6</v>
      </c>
      <c r="S47" s="1">
        <v>1.9322276737572799E-6</v>
      </c>
      <c r="T47" s="1">
        <v>-1.2662570823142799E-6</v>
      </c>
      <c r="U47">
        <v>0</v>
      </c>
      <c r="V47" s="1">
        <v>8.6061829952889898E-7</v>
      </c>
      <c r="W47" s="1">
        <v>8.6614784976538298E-8</v>
      </c>
      <c r="X47">
        <v>0</v>
      </c>
      <c r="Y47">
        <v>0</v>
      </c>
      <c r="Z47" s="1">
        <v>9.7824552745038106E-7</v>
      </c>
      <c r="AA47" s="1">
        <v>-4.3048812694202399E-5</v>
      </c>
      <c r="AB47" s="1">
        <v>1.5388156534063299E-7</v>
      </c>
      <c r="AC47" s="1">
        <v>1.9176605552517399E-6</v>
      </c>
      <c r="AD47" s="1">
        <v>2.1501411652163501E-6</v>
      </c>
      <c r="AE47" s="1">
        <v>7.4315995879570005E-7</v>
      </c>
      <c r="AF47" s="1">
        <v>-1.6029474459866E-6</v>
      </c>
      <c r="AG47" s="1">
        <v>-5.6910016147117899E-5</v>
      </c>
      <c r="AH47" s="1">
        <v>1.3200373977394601E-6</v>
      </c>
      <c r="AI47">
        <v>0</v>
      </c>
      <c r="AJ47" s="1">
        <v>2.38284464824613E-6</v>
      </c>
      <c r="AK47" s="1">
        <v>-8.0769028353212698E-7</v>
      </c>
      <c r="AL47">
        <v>0</v>
      </c>
      <c r="AM47">
        <v>0</v>
      </c>
      <c r="AN47" s="1">
        <v>2.0507467223366601E-8</v>
      </c>
      <c r="AO47" s="1">
        <v>1.1498601309982999E-6</v>
      </c>
      <c r="AP47" s="1">
        <v>2.3582696140271199E-6</v>
      </c>
      <c r="AQ47" s="1">
        <v>-3.26143759246252E-6</v>
      </c>
      <c r="AR47" s="1">
        <v>-1.68085052317084E-6</v>
      </c>
      <c r="AS47" s="1">
        <v>-9.6355193851156905E-7</v>
      </c>
      <c r="AT47" s="1">
        <v>1.39621498658589E-6</v>
      </c>
      <c r="AU47" s="1">
        <v>2.19880515759232E-6</v>
      </c>
      <c r="AV47" s="1">
        <v>3.3606501441127001E-6</v>
      </c>
      <c r="AW47" s="1">
        <v>4.1440554214424E-4</v>
      </c>
      <c r="AX47" s="1">
        <v>1.97550107148854E-6</v>
      </c>
      <c r="AY47" s="1">
        <v>-1.2300100610172699E-7</v>
      </c>
      <c r="AZ47" s="1">
        <v>1.7580964124362199E-6</v>
      </c>
      <c r="BA47" s="1">
        <v>-3.39427728034614E-6</v>
      </c>
      <c r="BB47" s="1">
        <v>4.0845758526635401E-6</v>
      </c>
      <c r="BC47" s="1">
        <v>6.3186987506579204E-7</v>
      </c>
      <c r="BD47" s="1">
        <v>7.3951483031913505E-8</v>
      </c>
      <c r="BE47" s="1">
        <v>8.0904126691255004E-6</v>
      </c>
      <c r="BF47" s="1">
        <v>-1.17127102113523E-6</v>
      </c>
      <c r="BG47" s="1">
        <v>-1.76699131967245E-5</v>
      </c>
      <c r="BH47" s="1">
        <v>-2.37875906486309E-4</v>
      </c>
      <c r="BI47" s="1">
        <v>4.12279907985078E-7</v>
      </c>
      <c r="BJ47" s="1">
        <v>-9.9709849959259093E-6</v>
      </c>
      <c r="BK47" s="1">
        <v>1.4927110079452999E-6</v>
      </c>
      <c r="BL47" s="1">
        <v>3.63055485455139E-6</v>
      </c>
      <c r="BM47" s="1">
        <v>6.3358833563110296E-6</v>
      </c>
      <c r="BN47" s="1">
        <v>-7.1474172295679704E-5</v>
      </c>
      <c r="BO47" s="1">
        <v>-3.98297365896097E-7</v>
      </c>
      <c r="BP47" s="1">
        <v>-4.3647765372080801E-5</v>
      </c>
      <c r="BQ47" s="1">
        <v>5.7914911885056704E-6</v>
      </c>
      <c r="BR47" s="1">
        <v>-7.4700169458091803E-6</v>
      </c>
      <c r="BS47" s="1">
        <v>1.4849043902283199E-5</v>
      </c>
    </row>
    <row r="48" spans="1:71" x14ac:dyDescent="0.25">
      <c r="A48" t="s">
        <v>28</v>
      </c>
      <c r="B48">
        <v>9.89023399999997E-3</v>
      </c>
      <c r="C48">
        <v>1.65896663030945E-2</v>
      </c>
      <c r="D48">
        <v>0</v>
      </c>
      <c r="E48">
        <v>0</v>
      </c>
      <c r="F48">
        <v>0</v>
      </c>
      <c r="G48">
        <v>0</v>
      </c>
      <c r="H48" s="1">
        <v>1.98280793405724E-6</v>
      </c>
      <c r="I48">
        <v>0</v>
      </c>
      <c r="J48" s="1">
        <v>2.05230293183083E-6</v>
      </c>
      <c r="K48">
        <v>0</v>
      </c>
      <c r="L48" s="1">
        <v>-6.1107684644370501E-7</v>
      </c>
      <c r="M48" s="1">
        <v>1.9279486738124899E-7</v>
      </c>
      <c r="N48" s="1">
        <v>-1.8639236294327101E-7</v>
      </c>
      <c r="O48" s="1">
        <v>-1.7573777163444201E-6</v>
      </c>
      <c r="P48" s="1">
        <v>-2.5215620682078599E-7</v>
      </c>
      <c r="Q48" s="1">
        <v>1.2393018904887499E-7</v>
      </c>
      <c r="R48" s="1">
        <v>4.1063182683218401E-6</v>
      </c>
      <c r="S48" s="1">
        <v>2.30947781630039E-7</v>
      </c>
      <c r="T48" s="1">
        <v>1.0422578755467201E-6</v>
      </c>
      <c r="U48">
        <v>0</v>
      </c>
      <c r="V48" s="1">
        <v>1.5163496803796501E-7</v>
      </c>
      <c r="W48" s="1">
        <v>-5.0646389438107095E-7</v>
      </c>
      <c r="X48">
        <v>0</v>
      </c>
      <c r="Y48">
        <v>0</v>
      </c>
      <c r="Z48" s="1">
        <v>1.5166763649579301E-7</v>
      </c>
      <c r="AA48" s="1">
        <v>-1.2074865028081099E-6</v>
      </c>
      <c r="AB48" s="1">
        <v>-1.52343579428041E-6</v>
      </c>
      <c r="AC48" s="1">
        <v>-5.0696000212391801E-5</v>
      </c>
      <c r="AD48" s="1">
        <v>1.11933638869752E-7</v>
      </c>
      <c r="AE48" s="1">
        <v>1.6134089939872499E-6</v>
      </c>
      <c r="AF48" s="1">
        <v>-1.44687393189131E-5</v>
      </c>
      <c r="AG48" s="1">
        <v>-4.2509580651358E-7</v>
      </c>
      <c r="AH48" s="1">
        <v>-9.2219098670118706E-8</v>
      </c>
      <c r="AI48">
        <v>0</v>
      </c>
      <c r="AJ48" s="1">
        <v>3.4798352912618102E-6</v>
      </c>
      <c r="AK48" s="1">
        <v>-1.8187241951516799E-7</v>
      </c>
      <c r="AL48">
        <v>0</v>
      </c>
      <c r="AM48">
        <v>0</v>
      </c>
      <c r="AN48" s="1">
        <v>-1.8739851577449901E-6</v>
      </c>
      <c r="AO48" s="1">
        <v>-4.65130573408586E-6</v>
      </c>
      <c r="AP48" s="1">
        <v>-1.0587302873859499E-6</v>
      </c>
      <c r="AQ48" s="1">
        <v>2.66388101605499E-7</v>
      </c>
      <c r="AR48" s="1">
        <v>9.8545739259813099E-7</v>
      </c>
      <c r="AS48" s="1">
        <v>-2.3450242139541098E-6</v>
      </c>
      <c r="AT48" s="1">
        <v>1.5113368008160399E-6</v>
      </c>
      <c r="AU48" s="1">
        <v>4.2929966901344202E-7</v>
      </c>
      <c r="AV48" s="1">
        <v>-1.36642108692415E-6</v>
      </c>
      <c r="AW48" s="1">
        <v>1.97550107148854E-6</v>
      </c>
      <c r="AX48" s="1">
        <v>2.7521702804803098E-4</v>
      </c>
      <c r="AY48" s="1">
        <v>3.9360114615374803E-7</v>
      </c>
      <c r="AZ48" s="1">
        <v>-1.7294553214482E-6</v>
      </c>
      <c r="BA48" s="1">
        <v>-6.9979573578480604E-7</v>
      </c>
      <c r="BB48" s="1">
        <v>8.6133194932310704E-7</v>
      </c>
      <c r="BC48" s="1">
        <v>-1.3659498004718199E-6</v>
      </c>
      <c r="BD48" s="1">
        <v>3.1101093977621799E-6</v>
      </c>
      <c r="BE48" s="1">
        <v>1.9733574697740301E-7</v>
      </c>
      <c r="BF48" s="1">
        <v>-1.89124163680486E-7</v>
      </c>
      <c r="BG48" s="1">
        <v>9.8010173427527098E-7</v>
      </c>
      <c r="BH48" s="1">
        <v>-1.31981965376467E-5</v>
      </c>
      <c r="BI48" s="1">
        <v>1.3312666262581601E-6</v>
      </c>
      <c r="BJ48" s="1">
        <v>1.7497122873448699E-5</v>
      </c>
      <c r="BK48" s="1">
        <v>-3.29868955960257E-7</v>
      </c>
      <c r="BL48" s="1">
        <v>1.8401407901750099E-5</v>
      </c>
      <c r="BM48" s="1">
        <v>-3.7466059115217598E-6</v>
      </c>
      <c r="BN48" s="1">
        <v>-2.2520044851638701E-4</v>
      </c>
      <c r="BO48" s="1">
        <v>1.8217667622196799E-6</v>
      </c>
      <c r="BP48" s="1">
        <v>-1.81557051321163E-6</v>
      </c>
      <c r="BQ48" s="1">
        <v>5.2799952684208403E-6</v>
      </c>
      <c r="BR48" s="1">
        <v>-3.1027998992885701E-6</v>
      </c>
      <c r="BS48" s="1">
        <v>-1.0917292851866E-5</v>
      </c>
    </row>
    <row r="49" spans="1:71" x14ac:dyDescent="0.25">
      <c r="A49" t="s">
        <v>31</v>
      </c>
      <c r="B49">
        <v>1.01193999999999E-3</v>
      </c>
      <c r="C49">
        <v>3.6606689533633602E-3</v>
      </c>
      <c r="D49">
        <v>0</v>
      </c>
      <c r="E49">
        <v>0</v>
      </c>
      <c r="F49">
        <v>0</v>
      </c>
      <c r="G49">
        <v>0</v>
      </c>
      <c r="H49" s="1">
        <v>1.16018661385899E-7</v>
      </c>
      <c r="I49">
        <v>0</v>
      </c>
      <c r="J49" s="1">
        <v>-1.3062615121501401E-7</v>
      </c>
      <c r="K49">
        <v>0</v>
      </c>
      <c r="L49" s="1">
        <v>-2.3470159293930801E-7</v>
      </c>
      <c r="M49" s="1">
        <v>-4.11226882508201E-7</v>
      </c>
      <c r="N49" s="1">
        <v>1.5094183072306199E-7</v>
      </c>
      <c r="O49" s="1">
        <v>-2.7867591837247799E-7</v>
      </c>
      <c r="P49" s="1">
        <v>8.1652445244521298E-9</v>
      </c>
      <c r="Q49" s="1">
        <v>4.1866909690967503E-9</v>
      </c>
      <c r="R49" s="1">
        <v>-6.0833443844393701E-7</v>
      </c>
      <c r="S49" s="1">
        <v>-1.2327143188321001E-6</v>
      </c>
      <c r="T49" s="1">
        <v>-6.0164380514055905E-7</v>
      </c>
      <c r="U49">
        <v>0</v>
      </c>
      <c r="V49" s="1">
        <v>-2.5624462226227899E-8</v>
      </c>
      <c r="W49" s="1">
        <v>-8.8017107610781195E-8</v>
      </c>
      <c r="X49">
        <v>0</v>
      </c>
      <c r="Y49">
        <v>0</v>
      </c>
      <c r="Z49" s="1">
        <v>2.6258963590363298E-7</v>
      </c>
      <c r="AA49" s="1">
        <v>7.5472026263341594E-8</v>
      </c>
      <c r="AB49" s="1">
        <v>2.9756838743067601E-6</v>
      </c>
      <c r="AC49" s="1">
        <v>-1.4993633651353101E-7</v>
      </c>
      <c r="AD49" s="1">
        <v>2.31760322032196E-9</v>
      </c>
      <c r="AE49" s="1">
        <v>-7.2244716391639406E-8</v>
      </c>
      <c r="AF49" s="1">
        <v>-2.93771555938787E-5</v>
      </c>
      <c r="AG49" s="1">
        <v>-3.76401421442058E-7</v>
      </c>
      <c r="AH49" s="1">
        <v>2.2395523552359802E-9</v>
      </c>
      <c r="AI49">
        <v>0</v>
      </c>
      <c r="AJ49" s="1">
        <v>-1.33535881720244E-6</v>
      </c>
      <c r="AK49" s="1">
        <v>4.0096428943055998E-8</v>
      </c>
      <c r="AL49">
        <v>0</v>
      </c>
      <c r="AM49">
        <v>0</v>
      </c>
      <c r="AN49" s="1">
        <v>7.8064780376859597E-8</v>
      </c>
      <c r="AO49" s="1">
        <v>-6.5310475547608803E-7</v>
      </c>
      <c r="AP49" s="1">
        <v>-2.15658441137993E-6</v>
      </c>
      <c r="AQ49" s="1">
        <v>-3.9635544374376101E-8</v>
      </c>
      <c r="AR49" s="1">
        <v>5.8555850018917398E-7</v>
      </c>
      <c r="AS49" s="1">
        <v>1.8762196275819901E-6</v>
      </c>
      <c r="AT49" s="1">
        <v>2.89559894589277E-8</v>
      </c>
      <c r="AU49" s="1">
        <v>-1.2196209515057799E-7</v>
      </c>
      <c r="AV49" s="1">
        <v>8.2020322292203701E-8</v>
      </c>
      <c r="AW49" s="1">
        <v>-1.2300100610172699E-7</v>
      </c>
      <c r="AX49" s="1">
        <v>3.9360114615374803E-7</v>
      </c>
      <c r="AY49" s="1">
        <v>1.34004971861184E-5</v>
      </c>
      <c r="AZ49" s="1">
        <v>1.00512729352983E-7</v>
      </c>
      <c r="BA49" s="1">
        <v>4.26320607700236E-7</v>
      </c>
      <c r="BB49" s="1">
        <v>3.6667967182613503E-7</v>
      </c>
      <c r="BC49" s="1">
        <v>7.6556275286625897E-8</v>
      </c>
      <c r="BD49" s="1">
        <v>-2.7622514457467903E-7</v>
      </c>
      <c r="BE49" s="1">
        <v>-1.9396527258595901E-7</v>
      </c>
      <c r="BF49" s="1">
        <v>-1.31491876027541E-6</v>
      </c>
      <c r="BG49" s="1">
        <v>6.7313339490119104E-7</v>
      </c>
      <c r="BH49" s="1">
        <v>5.6734016985804901E-7</v>
      </c>
      <c r="BI49" s="1">
        <v>2.7203113671366602E-6</v>
      </c>
      <c r="BJ49" s="1">
        <v>-9.1286571220965601E-7</v>
      </c>
      <c r="BK49" s="1">
        <v>-2.12389403600952E-7</v>
      </c>
      <c r="BL49" s="1">
        <v>1.79927545580698E-6</v>
      </c>
      <c r="BM49" s="1">
        <v>1.8134150743075999E-6</v>
      </c>
      <c r="BN49" s="1">
        <v>1.65669466884275E-5</v>
      </c>
      <c r="BO49" s="1">
        <v>-4.7376376042229101E-6</v>
      </c>
      <c r="BP49" s="1">
        <v>-2.3439572590271902E-6</v>
      </c>
      <c r="BQ49" s="1">
        <v>3.5946940842499901E-6</v>
      </c>
      <c r="BR49" s="1">
        <v>6.4582272101181004E-7</v>
      </c>
      <c r="BS49" s="1">
        <v>-1.4247288089397E-6</v>
      </c>
    </row>
    <row r="50" spans="1:71" x14ac:dyDescent="0.25">
      <c r="A50" t="s">
        <v>52</v>
      </c>
      <c r="B50">
        <v>5.70006799999998E-3</v>
      </c>
      <c r="C50">
        <v>1.21078432275172E-2</v>
      </c>
      <c r="D50">
        <v>0</v>
      </c>
      <c r="E50">
        <v>0</v>
      </c>
      <c r="F50">
        <v>0</v>
      </c>
      <c r="G50">
        <v>0</v>
      </c>
      <c r="H50" s="1">
        <v>1.5980490982530401E-6</v>
      </c>
      <c r="I50">
        <v>0</v>
      </c>
      <c r="J50" s="1">
        <v>6.7587204628536899E-7</v>
      </c>
      <c r="K50">
        <v>0</v>
      </c>
      <c r="L50" s="1">
        <v>-4.5914157687367199E-7</v>
      </c>
      <c r="M50" s="1">
        <v>1.2002081278092899E-6</v>
      </c>
      <c r="N50" s="1">
        <v>-3.5366692050401299E-7</v>
      </c>
      <c r="O50" s="1">
        <v>-7.7114619693796499E-7</v>
      </c>
      <c r="P50" s="1">
        <v>1.6769032663267099E-7</v>
      </c>
      <c r="Q50" s="1">
        <v>-4.8017187658763797E-8</v>
      </c>
      <c r="R50" s="1">
        <v>1.76141392439235E-6</v>
      </c>
      <c r="S50" s="1">
        <v>4.9643558127725096E-7</v>
      </c>
      <c r="T50" s="1">
        <v>2.4980179129193401E-6</v>
      </c>
      <c r="U50">
        <v>0</v>
      </c>
      <c r="V50" s="1">
        <v>-2.2292512862881199E-7</v>
      </c>
      <c r="W50" s="1">
        <v>-5.7823175515558198E-7</v>
      </c>
      <c r="X50">
        <v>0</v>
      </c>
      <c r="Y50">
        <v>0</v>
      </c>
      <c r="Z50" s="1">
        <v>-8.1303820475209398E-7</v>
      </c>
      <c r="AA50" s="1">
        <v>-3.6616705249136401E-6</v>
      </c>
      <c r="AB50" s="1">
        <v>-3.7918418227608399E-6</v>
      </c>
      <c r="AC50" s="1">
        <v>2.7645139120398103E-7</v>
      </c>
      <c r="AD50" s="1">
        <v>8.24214495569686E-8</v>
      </c>
      <c r="AE50" s="1">
        <v>-1.7541370799478599E-7</v>
      </c>
      <c r="AF50" s="1">
        <v>-6.0627491936168598E-6</v>
      </c>
      <c r="AG50" s="1">
        <v>2.3277753716778302E-6</v>
      </c>
      <c r="AH50" s="1">
        <v>2.3676448869687198E-6</v>
      </c>
      <c r="AI50">
        <v>0</v>
      </c>
      <c r="AJ50" s="1">
        <v>-7.6394695342840694E-5</v>
      </c>
      <c r="AK50" s="1">
        <v>-1.4503626688058699E-6</v>
      </c>
      <c r="AL50">
        <v>0</v>
      </c>
      <c r="AM50">
        <v>0</v>
      </c>
      <c r="AN50" s="1">
        <v>2.2832628138559398E-6</v>
      </c>
      <c r="AO50" s="1">
        <v>-2.8587905960619001E-6</v>
      </c>
      <c r="AP50" s="1">
        <v>-3.6367453127888099E-6</v>
      </c>
      <c r="AQ50" s="1">
        <v>-1.2767514783512899E-6</v>
      </c>
      <c r="AR50" s="1">
        <v>8.0724877422203103E-7</v>
      </c>
      <c r="AS50" s="1">
        <v>-3.75269689208056E-7</v>
      </c>
      <c r="AT50" s="1">
        <v>-3.1339804813547601E-6</v>
      </c>
      <c r="AU50" s="1">
        <v>7.2556294482180495E-7</v>
      </c>
      <c r="AV50" s="1">
        <v>-2.36129904218507E-7</v>
      </c>
      <c r="AW50" s="1">
        <v>1.7580964124362199E-6</v>
      </c>
      <c r="AX50" s="1">
        <v>-1.7294553214482E-6</v>
      </c>
      <c r="AY50" s="1">
        <v>1.00512729352983E-7</v>
      </c>
      <c r="AZ50" s="1">
        <v>1.46599867622136E-4</v>
      </c>
      <c r="BA50" s="1">
        <v>1.01466000120657E-6</v>
      </c>
      <c r="BB50" s="1">
        <v>5.6224476894560597E-6</v>
      </c>
      <c r="BC50" s="1">
        <v>1.57494328777705E-6</v>
      </c>
      <c r="BD50" s="1">
        <v>-7.8689260599249699E-7</v>
      </c>
      <c r="BE50" s="1">
        <v>-5.7648350187322001E-7</v>
      </c>
      <c r="BF50" s="1">
        <v>-3.1722325817324199E-6</v>
      </c>
      <c r="BG50" s="1">
        <v>-3.7213259639555702E-6</v>
      </c>
      <c r="BH50" s="1">
        <v>2.21244517448257E-5</v>
      </c>
      <c r="BI50" s="1">
        <v>3.3505702162219901E-6</v>
      </c>
      <c r="BJ50" s="1">
        <v>-6.5453887640708098E-6</v>
      </c>
      <c r="BK50" s="1">
        <v>-9.0652009446245497E-7</v>
      </c>
      <c r="BL50" s="1">
        <v>6.6579410979555395E-7</v>
      </c>
      <c r="BM50" s="1">
        <v>3.3736291030733399E-6</v>
      </c>
      <c r="BN50" s="1">
        <v>-6.7318747620082903E-6</v>
      </c>
      <c r="BO50" s="1">
        <v>-2.6637240519268699E-5</v>
      </c>
      <c r="BP50" s="1">
        <v>8.8940823939792701E-6</v>
      </c>
      <c r="BQ50" s="1">
        <v>-5.2229785115048099E-5</v>
      </c>
      <c r="BR50" s="1">
        <v>1.15043199622718E-6</v>
      </c>
      <c r="BS50" s="1">
        <v>-4.1597750330317001E-6</v>
      </c>
    </row>
    <row r="51" spans="1:71" x14ac:dyDescent="0.25">
      <c r="A51" t="s">
        <v>23</v>
      </c>
      <c r="B51">
        <v>1.6231393999999798E-2</v>
      </c>
      <c r="C51">
        <v>1.5435766690583601E-2</v>
      </c>
      <c r="D51">
        <v>0</v>
      </c>
      <c r="E51">
        <v>0</v>
      </c>
      <c r="F51">
        <v>0</v>
      </c>
      <c r="G51">
        <v>0</v>
      </c>
      <c r="H51" s="1">
        <v>1.31333151169743E-6</v>
      </c>
      <c r="I51">
        <v>0</v>
      </c>
      <c r="J51" s="1">
        <v>1.12867824896466E-6</v>
      </c>
      <c r="K51">
        <v>0</v>
      </c>
      <c r="L51" s="1">
        <v>-2.16489044583186E-7</v>
      </c>
      <c r="M51" s="1">
        <v>-1.3541885704405299E-6</v>
      </c>
      <c r="N51" s="1">
        <v>-3.7623010447697102E-8</v>
      </c>
      <c r="O51" s="1">
        <v>3.3325277752795898E-6</v>
      </c>
      <c r="P51" s="1">
        <v>-3.4118808800885398E-7</v>
      </c>
      <c r="Q51" s="1">
        <v>1.4176774500448401E-7</v>
      </c>
      <c r="R51" s="1">
        <v>-1.3217580693105901E-6</v>
      </c>
      <c r="S51" s="1">
        <v>2.2072526485187198E-6</v>
      </c>
      <c r="T51" s="1">
        <v>-1.3302494518243E-6</v>
      </c>
      <c r="U51">
        <v>0</v>
      </c>
      <c r="V51" s="1">
        <v>-1.8177366774529299E-7</v>
      </c>
      <c r="W51" s="1">
        <v>2.4331930133910502E-7</v>
      </c>
      <c r="X51">
        <v>0</v>
      </c>
      <c r="Y51">
        <v>0</v>
      </c>
      <c r="Z51" s="1">
        <v>-6.6917517662412197E-7</v>
      </c>
      <c r="AA51" s="1">
        <v>4.2154345921533702E-6</v>
      </c>
      <c r="AB51" s="1">
        <v>-8.31110693044226E-9</v>
      </c>
      <c r="AC51" s="1">
        <v>-7.8046514720325103E-7</v>
      </c>
      <c r="AD51" s="1">
        <v>3.3813113257254798E-8</v>
      </c>
      <c r="AE51" s="1">
        <v>-2.7724128992106302E-7</v>
      </c>
      <c r="AF51" s="1">
        <v>4.2158103375933797E-6</v>
      </c>
      <c r="AG51" s="1">
        <v>2.2039294178110498E-6</v>
      </c>
      <c r="AH51" s="1">
        <v>1.1191644672865999E-6</v>
      </c>
      <c r="AI51">
        <v>0</v>
      </c>
      <c r="AJ51" s="1">
        <v>-7.4034867014163898E-6</v>
      </c>
      <c r="AK51" s="1">
        <v>-1.1323119332636701E-6</v>
      </c>
      <c r="AL51">
        <v>0</v>
      </c>
      <c r="AM51">
        <v>0</v>
      </c>
      <c r="AN51" s="1">
        <v>-5.4193148261129198E-6</v>
      </c>
      <c r="AO51" s="1">
        <v>-1.3277692604355599E-6</v>
      </c>
      <c r="AP51" s="1">
        <v>4.3559407945858296E-6</v>
      </c>
      <c r="AQ51" s="1">
        <v>4.1022362529424903E-6</v>
      </c>
      <c r="AR51" s="1">
        <v>-6.3267095090187205E-8</v>
      </c>
      <c r="AS51" s="1">
        <v>7.1260154930443801E-7</v>
      </c>
      <c r="AT51" s="1">
        <v>6.0058322303906003E-6</v>
      </c>
      <c r="AU51" s="1">
        <v>4.0799780076766204E-6</v>
      </c>
      <c r="AV51" s="1">
        <v>7.4161860668567197E-7</v>
      </c>
      <c r="AW51" s="1">
        <v>-3.39427728034614E-6</v>
      </c>
      <c r="AX51" s="1">
        <v>-6.9979573578480604E-7</v>
      </c>
      <c r="AY51" s="1">
        <v>4.26320607700236E-7</v>
      </c>
      <c r="AZ51" s="1">
        <v>1.01466000120657E-6</v>
      </c>
      <c r="BA51" s="1">
        <v>2.3826289332612999E-4</v>
      </c>
      <c r="BB51" s="1">
        <v>-6.4160471430312204E-7</v>
      </c>
      <c r="BC51" s="1">
        <v>4.7290334768636901E-8</v>
      </c>
      <c r="BD51" s="1">
        <v>-5.6507308534116199E-7</v>
      </c>
      <c r="BE51" s="1">
        <v>5.53239076168267E-6</v>
      </c>
      <c r="BF51" s="1">
        <v>-1.5599418796187098E-8</v>
      </c>
      <c r="BG51" s="1">
        <v>-3.81177093506993E-6</v>
      </c>
      <c r="BH51" s="1">
        <v>1.2352576285478899E-5</v>
      </c>
      <c r="BI51" s="1">
        <v>-9.4959842624509903E-7</v>
      </c>
      <c r="BJ51" s="1">
        <v>-1.4165160759255799E-4</v>
      </c>
      <c r="BK51" s="1">
        <v>5.1486269523731897E-6</v>
      </c>
      <c r="BL51" s="1">
        <v>-7.2502004674010097E-6</v>
      </c>
      <c r="BM51" s="1">
        <v>2.0675802062684399E-6</v>
      </c>
      <c r="BN51" s="1">
        <v>-2.55347828061552E-6</v>
      </c>
      <c r="BO51" s="1">
        <v>-4.7497202097034701E-5</v>
      </c>
      <c r="BP51" s="1">
        <v>2.4604388215881101E-6</v>
      </c>
      <c r="BQ51" s="1">
        <v>-6.0883297979062601E-5</v>
      </c>
      <c r="BR51" s="1">
        <v>-6.6517048999756298E-7</v>
      </c>
      <c r="BS51" s="1">
        <v>-1.50227249558361E-5</v>
      </c>
    </row>
    <row r="52" spans="1:71" x14ac:dyDescent="0.25">
      <c r="A52" t="s">
        <v>68</v>
      </c>
      <c r="B52">
        <v>1.11349309999999E-2</v>
      </c>
      <c r="C52">
        <v>2.1572789149260502E-2</v>
      </c>
      <c r="D52">
        <v>0</v>
      </c>
      <c r="E52">
        <v>0</v>
      </c>
      <c r="F52">
        <v>0</v>
      </c>
      <c r="G52">
        <v>0</v>
      </c>
      <c r="H52" s="1">
        <v>2.8814517847168201E-6</v>
      </c>
      <c r="I52">
        <v>0</v>
      </c>
      <c r="J52" s="1">
        <v>1.5143459567027101E-6</v>
      </c>
      <c r="K52">
        <v>0</v>
      </c>
      <c r="L52" s="1">
        <v>-6.3740776037431097E-7</v>
      </c>
      <c r="M52" s="1">
        <v>-6.7787030692799698E-7</v>
      </c>
      <c r="N52" s="1">
        <v>-1.0788825720373999E-6</v>
      </c>
      <c r="O52" s="1">
        <v>-4.2779674770624899E-6</v>
      </c>
      <c r="P52" s="1">
        <v>1.2431369556942699E-7</v>
      </c>
      <c r="Q52" s="1">
        <v>5.8133566371133396E-7</v>
      </c>
      <c r="R52" s="1">
        <v>-2.49782203745981E-6</v>
      </c>
      <c r="S52" s="1">
        <v>-3.6300141129310302E-6</v>
      </c>
      <c r="T52" s="1">
        <v>2.0951091912392199E-6</v>
      </c>
      <c r="U52">
        <v>0</v>
      </c>
      <c r="V52" s="1">
        <v>-1.5405715057985699E-6</v>
      </c>
      <c r="W52" s="1">
        <v>2.15149341647243E-7</v>
      </c>
      <c r="X52">
        <v>0</v>
      </c>
      <c r="Y52">
        <v>0</v>
      </c>
      <c r="Z52" s="1">
        <v>-7.2936850767208502E-7</v>
      </c>
      <c r="AA52" s="1">
        <v>8.3346484810337507E-6</v>
      </c>
      <c r="AB52" s="1">
        <v>-2.3265884749205001E-7</v>
      </c>
      <c r="AC52" s="1">
        <v>-2.5297759783136298E-6</v>
      </c>
      <c r="AD52" s="1">
        <v>-3.61678585379702E-7</v>
      </c>
      <c r="AE52" s="1">
        <v>-8.4383480156188405E-8</v>
      </c>
      <c r="AF52" s="1">
        <v>-7.3721063843453103E-6</v>
      </c>
      <c r="AG52" s="1">
        <v>-6.2695262476107803E-7</v>
      </c>
      <c r="AH52" s="1">
        <v>8.0451138979867796E-7</v>
      </c>
      <c r="AI52">
        <v>0</v>
      </c>
      <c r="AJ52" s="1">
        <v>-9.7213931649523894E-6</v>
      </c>
      <c r="AK52" s="1">
        <v>-6.3020602503558698E-5</v>
      </c>
      <c r="AL52">
        <v>0</v>
      </c>
      <c r="AM52">
        <v>0</v>
      </c>
      <c r="AN52" s="1">
        <v>-4.0857995864958902E-6</v>
      </c>
      <c r="AO52" s="1">
        <v>9.1286940167579596E-7</v>
      </c>
      <c r="AP52" s="1">
        <v>-8.3613145745692405E-6</v>
      </c>
      <c r="AQ52" s="1">
        <v>3.9110580603434898E-7</v>
      </c>
      <c r="AR52" s="1">
        <v>-1.4483275860849901E-6</v>
      </c>
      <c r="AS52" s="1">
        <v>4.9217203070769198E-6</v>
      </c>
      <c r="AT52" s="1">
        <v>-4.5840892121947296E-6</v>
      </c>
      <c r="AU52" s="1">
        <v>2.9007880888052101E-6</v>
      </c>
      <c r="AV52" s="1">
        <v>-9.6029866626935708E-7</v>
      </c>
      <c r="AW52" s="1">
        <v>4.0845758526635401E-6</v>
      </c>
      <c r="AX52" s="1">
        <v>8.6133194932310704E-7</v>
      </c>
      <c r="AY52" s="1">
        <v>3.6667967182613503E-7</v>
      </c>
      <c r="AZ52" s="1">
        <v>5.6224476894560597E-6</v>
      </c>
      <c r="BA52" s="1">
        <v>-6.4160471430312204E-7</v>
      </c>
      <c r="BB52" s="1">
        <v>4.6538523167845302E-4</v>
      </c>
      <c r="BC52" s="1">
        <v>-1.8107429409055801E-6</v>
      </c>
      <c r="BD52" s="1">
        <v>2.17171264808151E-6</v>
      </c>
      <c r="BE52" s="1">
        <v>7.19022738143294E-6</v>
      </c>
      <c r="BF52" s="1">
        <v>9.9448695800623595E-7</v>
      </c>
      <c r="BG52" s="1">
        <v>1.9694279589045398E-5</v>
      </c>
      <c r="BH52" s="1">
        <v>2.4346839803880598E-5</v>
      </c>
      <c r="BI52" s="1">
        <v>-1.78387075068057E-6</v>
      </c>
      <c r="BJ52" s="1">
        <v>-1.0506437882511499E-5</v>
      </c>
      <c r="BK52" s="1">
        <v>-2.01697149316968E-5</v>
      </c>
      <c r="BL52" s="1">
        <v>-6.2287158583173298E-6</v>
      </c>
      <c r="BM52" s="1">
        <v>8.0527382070205602E-6</v>
      </c>
      <c r="BN52" s="1">
        <v>4.4322003507679501E-7</v>
      </c>
      <c r="BO52" s="1">
        <v>-4.0665310636956998E-4</v>
      </c>
      <c r="BP52" s="1">
        <v>2.7523215684231899E-5</v>
      </c>
      <c r="BQ52" s="1">
        <v>-1.6292251966956101E-5</v>
      </c>
      <c r="BR52" s="1">
        <v>1.0250724804840099E-6</v>
      </c>
      <c r="BS52" s="1">
        <v>-1.08936778480643E-5</v>
      </c>
    </row>
    <row r="53" spans="1:71" x14ac:dyDescent="0.25">
      <c r="A53" t="s">
        <v>38</v>
      </c>
      <c r="B53">
        <v>1.49418609999999E-2</v>
      </c>
      <c r="C53">
        <v>1.08796991719465E-2</v>
      </c>
      <c r="D53">
        <v>0</v>
      </c>
      <c r="E53">
        <v>0</v>
      </c>
      <c r="F53">
        <v>0</v>
      </c>
      <c r="G53">
        <v>0</v>
      </c>
      <c r="H53" s="1">
        <v>-4.56832800482117E-6</v>
      </c>
      <c r="I53">
        <v>0</v>
      </c>
      <c r="J53" s="1">
        <v>-9.8824056997370698E-8</v>
      </c>
      <c r="K53">
        <v>0</v>
      </c>
      <c r="L53" s="1">
        <v>2.1637460695258101E-7</v>
      </c>
      <c r="M53" s="1">
        <v>-1.01000023688434E-7</v>
      </c>
      <c r="N53" s="1">
        <v>9.5208858070810497E-7</v>
      </c>
      <c r="O53" s="1">
        <v>6.1044356213033599E-7</v>
      </c>
      <c r="P53" s="1">
        <v>6.5523012501148804E-8</v>
      </c>
      <c r="Q53" s="1">
        <v>1.1318602809778099E-7</v>
      </c>
      <c r="R53" s="1">
        <v>7.4161793423991702E-8</v>
      </c>
      <c r="S53" s="1">
        <v>1.7534130444859601E-6</v>
      </c>
      <c r="T53" s="1">
        <v>8.5161214531544104E-7</v>
      </c>
      <c r="U53">
        <v>0</v>
      </c>
      <c r="V53" s="1">
        <v>1.2065728467061E-7</v>
      </c>
      <c r="W53" s="1">
        <v>2.7825044820821698E-7</v>
      </c>
      <c r="X53">
        <v>0</v>
      </c>
      <c r="Y53">
        <v>0</v>
      </c>
      <c r="Z53" s="1">
        <v>8.2075360897049001E-7</v>
      </c>
      <c r="AA53" s="1">
        <v>-3.7551744236945498E-6</v>
      </c>
      <c r="AB53" s="1">
        <v>7.6666959959328003E-7</v>
      </c>
      <c r="AC53" s="1">
        <v>7.6551989191488703E-7</v>
      </c>
      <c r="AD53" s="1">
        <v>-2.0111607375850399E-7</v>
      </c>
      <c r="AE53" s="1">
        <v>-1.05899968044938E-7</v>
      </c>
      <c r="AF53" s="1">
        <v>1.86610299455405E-6</v>
      </c>
      <c r="AG53" s="1">
        <v>-8.0529412288550606E-8</v>
      </c>
      <c r="AH53" s="1">
        <v>5.2348143274106998E-8</v>
      </c>
      <c r="AI53">
        <v>0</v>
      </c>
      <c r="AJ53" s="1">
        <v>7.2123916774174502E-7</v>
      </c>
      <c r="AK53" s="1">
        <v>2.0145078762179899E-7</v>
      </c>
      <c r="AL53">
        <v>0</v>
      </c>
      <c r="AM53">
        <v>0</v>
      </c>
      <c r="AN53" s="1">
        <v>-3.0449483918273099E-6</v>
      </c>
      <c r="AO53" s="1">
        <v>3.6879163788753198E-6</v>
      </c>
      <c r="AP53" s="1">
        <v>2.23731988657803E-7</v>
      </c>
      <c r="AQ53" s="1">
        <v>-1.6808317615274099E-7</v>
      </c>
      <c r="AR53" s="1">
        <v>-1.70800443641384E-7</v>
      </c>
      <c r="AS53" s="1">
        <v>2.2997585797948601E-6</v>
      </c>
      <c r="AT53" s="1">
        <v>-2.4205227623873801E-6</v>
      </c>
      <c r="AU53" s="1">
        <v>-1.4108114395852301E-6</v>
      </c>
      <c r="AV53" s="1">
        <v>-7.1078985641812604E-7</v>
      </c>
      <c r="AW53" s="1">
        <v>6.3186987506579204E-7</v>
      </c>
      <c r="AX53" s="1">
        <v>-1.3659498004718199E-6</v>
      </c>
      <c r="AY53" s="1">
        <v>7.6556275286625897E-8</v>
      </c>
      <c r="AZ53" s="1">
        <v>1.57494328777705E-6</v>
      </c>
      <c r="BA53" s="1">
        <v>4.7290334768636901E-8</v>
      </c>
      <c r="BB53" s="1">
        <v>-1.8107429409055801E-6</v>
      </c>
      <c r="BC53" s="1">
        <v>1.18367854072053E-4</v>
      </c>
      <c r="BD53" s="1">
        <v>-8.2727304657364995E-7</v>
      </c>
      <c r="BE53" s="1">
        <v>-4.5452034006949598E-6</v>
      </c>
      <c r="BF53" s="1">
        <v>-2.1635856635478099E-7</v>
      </c>
      <c r="BG53" s="1">
        <v>-9.1232655366009494E-6</v>
      </c>
      <c r="BH53" s="1">
        <v>2.7041082522560199E-6</v>
      </c>
      <c r="BI53" s="1">
        <v>-9.3197869947426704E-7</v>
      </c>
      <c r="BJ53" s="1">
        <v>2.5823885656050801E-6</v>
      </c>
      <c r="BK53" s="1">
        <v>-6.6117741940212505E-5</v>
      </c>
      <c r="BL53" s="1">
        <v>4.9374935526235197E-6</v>
      </c>
      <c r="BM53" s="1">
        <v>2.5848363334159201E-6</v>
      </c>
      <c r="BN53" s="1">
        <v>7.4543585187048396E-6</v>
      </c>
      <c r="BO53" s="1">
        <v>-7.87531073654581E-5</v>
      </c>
      <c r="BP53" s="1">
        <v>8.1863026591261405E-6</v>
      </c>
      <c r="BQ53" s="1">
        <v>5.1883081810970097E-6</v>
      </c>
      <c r="BR53" s="1">
        <v>-8.5076842708514195E-7</v>
      </c>
      <c r="BS53" s="1">
        <v>1.0601706201325E-5</v>
      </c>
    </row>
    <row r="54" spans="1:71" x14ac:dyDescent="0.25">
      <c r="A54" t="s">
        <v>40</v>
      </c>
      <c r="B54">
        <v>1.6975099E-2</v>
      </c>
      <c r="C54">
        <v>1.41599409145273E-2</v>
      </c>
      <c r="D54">
        <v>0</v>
      </c>
      <c r="E54">
        <v>0</v>
      </c>
      <c r="F54">
        <v>0</v>
      </c>
      <c r="G54">
        <v>0</v>
      </c>
      <c r="H54" s="1">
        <v>-3.6043770640168E-6</v>
      </c>
      <c r="I54">
        <v>0</v>
      </c>
      <c r="J54" s="1">
        <v>2.9566825904501198E-6</v>
      </c>
      <c r="K54">
        <v>0</v>
      </c>
      <c r="L54" s="1">
        <v>1.994743863373E-6</v>
      </c>
      <c r="M54" s="1">
        <v>-9.1548673186998299E-7</v>
      </c>
      <c r="N54" s="1">
        <v>2.1262652416115801E-7</v>
      </c>
      <c r="O54" s="1">
        <v>-2.9092303743655501E-6</v>
      </c>
      <c r="P54" s="1">
        <v>4.8648822062205005E-7</v>
      </c>
      <c r="Q54" s="1">
        <v>-1.1196270256526E-7</v>
      </c>
      <c r="R54" s="1">
        <v>-6.7897050377554796E-6</v>
      </c>
      <c r="S54" s="1">
        <v>-2.1712502498183699E-6</v>
      </c>
      <c r="T54" s="1">
        <v>6.1103046357453604E-8</v>
      </c>
      <c r="U54">
        <v>0</v>
      </c>
      <c r="V54" s="1">
        <v>-6.08360674530663E-7</v>
      </c>
      <c r="W54" s="1">
        <v>1.9213681491601799E-7</v>
      </c>
      <c r="X54">
        <v>0</v>
      </c>
      <c r="Y54">
        <v>0</v>
      </c>
      <c r="Z54" s="1">
        <v>-3.9923267991846402E-7</v>
      </c>
      <c r="AA54" s="1">
        <v>-4.5180478215316702E-6</v>
      </c>
      <c r="AB54" s="1">
        <v>3.1075047871024402E-6</v>
      </c>
      <c r="AC54" s="1">
        <v>-3.7471317116399999E-7</v>
      </c>
      <c r="AD54" s="1">
        <v>-1.7397173638264699E-7</v>
      </c>
      <c r="AE54" s="1">
        <v>1.74630810760959E-8</v>
      </c>
      <c r="AF54" s="1">
        <v>-5.3848443596011801E-6</v>
      </c>
      <c r="AG54" s="1">
        <v>3.63992949440702E-7</v>
      </c>
      <c r="AH54" s="1">
        <v>1.7710500764078E-7</v>
      </c>
      <c r="AI54">
        <v>0</v>
      </c>
      <c r="AJ54" s="1">
        <v>-1.14997967155619E-8</v>
      </c>
      <c r="AK54" s="1">
        <v>-2.2595120025434901E-6</v>
      </c>
      <c r="AL54">
        <v>0</v>
      </c>
      <c r="AM54">
        <v>0</v>
      </c>
      <c r="AN54" s="1">
        <v>-6.3397013246477403E-7</v>
      </c>
      <c r="AO54" s="1">
        <v>-4.6861219794533796E-6</v>
      </c>
      <c r="AP54" s="1">
        <v>-1.1583280598709601E-4</v>
      </c>
      <c r="AQ54" s="1">
        <v>7.6628279523299296E-7</v>
      </c>
      <c r="AR54" s="1">
        <v>5.4769329654248201E-6</v>
      </c>
      <c r="AS54" s="1">
        <v>-4.0114924291250704E-6</v>
      </c>
      <c r="AT54" s="1">
        <v>-5.5838515148333196E-6</v>
      </c>
      <c r="AU54" s="1">
        <v>-2.0131554813273599E-7</v>
      </c>
      <c r="AV54" s="1">
        <v>1.20183402867339E-6</v>
      </c>
      <c r="AW54" s="1">
        <v>7.3951483031913505E-8</v>
      </c>
      <c r="AX54" s="1">
        <v>3.1101093977621799E-6</v>
      </c>
      <c r="AY54" s="1">
        <v>-2.7622514457467903E-7</v>
      </c>
      <c r="AZ54" s="1">
        <v>-7.8689260599249699E-7</v>
      </c>
      <c r="BA54" s="1">
        <v>-5.6507308534116199E-7</v>
      </c>
      <c r="BB54" s="1">
        <v>2.17171264808151E-6</v>
      </c>
      <c r="BC54" s="1">
        <v>-8.2727304657364995E-7</v>
      </c>
      <c r="BD54" s="1">
        <v>2.0050392670290399E-4</v>
      </c>
      <c r="BE54" s="1">
        <v>-1.59339261393494E-6</v>
      </c>
      <c r="BF54" s="1">
        <v>1.60243427691416E-5</v>
      </c>
      <c r="BG54" s="1">
        <v>-2.28682949573562E-6</v>
      </c>
      <c r="BH54" s="1">
        <v>4.7069155648022604E-6</v>
      </c>
      <c r="BI54" s="1">
        <v>3.14523304890456E-6</v>
      </c>
      <c r="BJ54" s="1">
        <v>9.51656511207595E-7</v>
      </c>
      <c r="BK54" s="1">
        <v>5.0437387923282903E-6</v>
      </c>
      <c r="BL54" s="1">
        <v>-4.8471497053106699E-5</v>
      </c>
      <c r="BM54" s="1">
        <v>1.5780375691111301E-6</v>
      </c>
      <c r="BN54" s="1">
        <v>3.7064071597736401E-6</v>
      </c>
      <c r="BO54" s="1">
        <v>-1.64135703869253E-5</v>
      </c>
      <c r="BP54" s="1">
        <v>-4.2217703646350597E-5</v>
      </c>
      <c r="BQ54" s="1">
        <v>8.8727640067868098E-6</v>
      </c>
      <c r="BR54" s="1">
        <v>2.86388397675657E-6</v>
      </c>
      <c r="BS54" s="1">
        <v>4.8526327676658999E-6</v>
      </c>
    </row>
    <row r="55" spans="1:71" x14ac:dyDescent="0.25">
      <c r="A55" t="s">
        <v>42</v>
      </c>
      <c r="B55">
        <v>3.1960199000000002E-2</v>
      </c>
      <c r="C55">
        <v>4.4305450793862701E-2</v>
      </c>
      <c r="D55">
        <v>0</v>
      </c>
      <c r="E55">
        <v>0</v>
      </c>
      <c r="F55">
        <v>0</v>
      </c>
      <c r="G55">
        <v>0</v>
      </c>
      <c r="H55" s="1">
        <v>7.3008061255061904E-7</v>
      </c>
      <c r="I55">
        <v>0</v>
      </c>
      <c r="J55" s="1">
        <v>-3.0918367804782299E-6</v>
      </c>
      <c r="K55">
        <v>0</v>
      </c>
      <c r="L55" s="1">
        <v>2.3846086961578101E-6</v>
      </c>
      <c r="M55" s="1">
        <v>-2.2547107929280099E-5</v>
      </c>
      <c r="N55" s="1">
        <v>-3.5716185622952002E-5</v>
      </c>
      <c r="O55" s="1">
        <v>8.3989510400798505E-6</v>
      </c>
      <c r="P55" s="1">
        <v>2.6879666884690201E-6</v>
      </c>
      <c r="Q55" s="1">
        <v>-3.0825728752370299E-7</v>
      </c>
      <c r="R55" s="1">
        <v>7.7549614736938803E-7</v>
      </c>
      <c r="S55" s="1">
        <v>1.64160266447308E-6</v>
      </c>
      <c r="T55" s="1">
        <v>6.3621831989797699E-6</v>
      </c>
      <c r="U55">
        <v>0</v>
      </c>
      <c r="V55" s="1">
        <v>4.1685395823406103E-7</v>
      </c>
      <c r="W55" s="1">
        <v>1.68334617735476E-6</v>
      </c>
      <c r="X55">
        <v>0</v>
      </c>
      <c r="Y55">
        <v>0</v>
      </c>
      <c r="Z55" s="1">
        <v>-6.7850735728110996E-7</v>
      </c>
      <c r="AA55" s="1">
        <v>-1.5615592325982E-5</v>
      </c>
      <c r="AB55" s="1">
        <v>8.6396486882746604E-6</v>
      </c>
      <c r="AC55" s="1">
        <v>-1.9518271777549201E-6</v>
      </c>
      <c r="AD55" s="1">
        <v>-5.8084987829658096E-7</v>
      </c>
      <c r="AE55" s="1">
        <v>3.4976274424267698E-7</v>
      </c>
      <c r="AF55" s="1">
        <v>-2.0646904728339601E-5</v>
      </c>
      <c r="AG55" s="1">
        <v>6.1016105817125304E-6</v>
      </c>
      <c r="AH55" s="1">
        <v>1.01581783492392E-6</v>
      </c>
      <c r="AI55">
        <v>0</v>
      </c>
      <c r="AJ55" s="1">
        <v>1.9903937929257199E-5</v>
      </c>
      <c r="AK55" s="1">
        <v>-2.6449463764697898E-6</v>
      </c>
      <c r="AL55">
        <v>0</v>
      </c>
      <c r="AM55">
        <v>0</v>
      </c>
      <c r="AN55" s="1">
        <v>-3.3289601047082499E-5</v>
      </c>
      <c r="AO55" s="1">
        <v>-1.4135741306397101E-5</v>
      </c>
      <c r="AP55" s="1">
        <v>-7.6384560702487999E-5</v>
      </c>
      <c r="AQ55" s="1">
        <v>-4.4442530086401796E-6</v>
      </c>
      <c r="AR55" s="1">
        <v>-1.02883790655849E-4</v>
      </c>
      <c r="AS55" s="1">
        <v>7.5851379361958103E-6</v>
      </c>
      <c r="AT55" s="1">
        <v>-3.9998777455183499E-6</v>
      </c>
      <c r="AU55" s="1">
        <v>1.5373929626299202E-5</v>
      </c>
      <c r="AV55" s="1">
        <v>2.4278528170057799E-7</v>
      </c>
      <c r="AW55" s="1">
        <v>8.0904126691255004E-6</v>
      </c>
      <c r="AX55" s="1">
        <v>1.9733574697740301E-7</v>
      </c>
      <c r="AY55" s="1">
        <v>-1.9396527258595901E-7</v>
      </c>
      <c r="AZ55" s="1">
        <v>-5.7648350187322001E-7</v>
      </c>
      <c r="BA55" s="1">
        <v>5.53239076168267E-6</v>
      </c>
      <c r="BB55" s="1">
        <v>7.19022738143294E-6</v>
      </c>
      <c r="BC55" s="1">
        <v>-4.5452034006949598E-6</v>
      </c>
      <c r="BD55" s="1">
        <v>-1.59339261393494E-6</v>
      </c>
      <c r="BE55">
        <v>1.96297297004739E-3</v>
      </c>
      <c r="BF55" s="1">
        <v>-3.0083603111359299E-5</v>
      </c>
      <c r="BG55" s="1">
        <v>-4.1190846239903303E-5</v>
      </c>
      <c r="BH55" s="1">
        <v>-1.51455311314163E-4</v>
      </c>
      <c r="BI55" s="1">
        <v>8.7786164177246098E-7</v>
      </c>
      <c r="BJ55" s="1">
        <v>-9.8468416891048799E-6</v>
      </c>
      <c r="BK55" s="1">
        <v>7.8436086655128896E-6</v>
      </c>
      <c r="BL55" s="1">
        <v>-1.2336546636201699E-4</v>
      </c>
      <c r="BM55" s="1">
        <v>2.4004093483709102E-6</v>
      </c>
      <c r="BN55" s="1">
        <v>-2.2213358992953001E-4</v>
      </c>
      <c r="BO55" s="1">
        <v>-8.4060724873334606E-5</v>
      </c>
      <c r="BP55">
        <v>-1.06506288986438E-3</v>
      </c>
      <c r="BQ55" s="1">
        <v>-2.5858053676281599E-5</v>
      </c>
      <c r="BR55" s="1">
        <v>-1.79308465297347E-6</v>
      </c>
      <c r="BS55" s="1">
        <v>2.1280360365598201E-5</v>
      </c>
    </row>
    <row r="56" spans="1:71" x14ac:dyDescent="0.25">
      <c r="A56" t="s">
        <v>57</v>
      </c>
      <c r="B56">
        <v>2.7450860000000001E-2</v>
      </c>
      <c r="C56">
        <v>4.3961077724458203E-2</v>
      </c>
      <c r="D56">
        <v>0</v>
      </c>
      <c r="E56">
        <v>0</v>
      </c>
      <c r="F56">
        <v>0</v>
      </c>
      <c r="G56">
        <v>0</v>
      </c>
      <c r="H56" s="1">
        <v>-1.22388000771274E-5</v>
      </c>
      <c r="I56">
        <v>0</v>
      </c>
      <c r="J56" s="1">
        <v>-1.736497603154E-6</v>
      </c>
      <c r="K56">
        <v>0</v>
      </c>
      <c r="L56" s="1">
        <v>2.1044820400085299E-7</v>
      </c>
      <c r="M56" s="1">
        <v>5.5441642378487803E-6</v>
      </c>
      <c r="N56" s="1">
        <v>1.44839940820137E-6</v>
      </c>
      <c r="O56" s="1">
        <v>-1.3651193009584601E-4</v>
      </c>
      <c r="P56" s="1">
        <v>5.8537069906999695E-7</v>
      </c>
      <c r="Q56" s="1">
        <v>-3.9661622792276901E-7</v>
      </c>
      <c r="R56" s="1">
        <v>-1.5477656362136E-4</v>
      </c>
      <c r="S56" s="1">
        <v>-4.6488475153517702E-6</v>
      </c>
      <c r="T56" s="1">
        <v>-9.9410716376010604E-6</v>
      </c>
      <c r="U56">
        <v>0</v>
      </c>
      <c r="V56" s="1">
        <v>9.9509897170316203E-8</v>
      </c>
      <c r="W56" s="1">
        <v>-3.9691357856777902E-6</v>
      </c>
      <c r="X56">
        <v>0</v>
      </c>
      <c r="Y56">
        <v>0</v>
      </c>
      <c r="Z56" s="1">
        <v>3.6800255184153099E-6</v>
      </c>
      <c r="AA56" s="1">
        <v>-7.2292135731521696E-6</v>
      </c>
      <c r="AB56" s="1">
        <v>-6.84706017155581E-6</v>
      </c>
      <c r="AC56" s="1">
        <v>-7.7641356406930303E-7</v>
      </c>
      <c r="AD56" s="1">
        <v>8.9916495389665296E-8</v>
      </c>
      <c r="AE56" s="1">
        <v>-1.38444182898163E-7</v>
      </c>
      <c r="AF56" s="1">
        <v>9.3776047304640993E-6</v>
      </c>
      <c r="AG56" s="1">
        <v>-1.77814317901203E-6</v>
      </c>
      <c r="AH56" s="1">
        <v>-2.7516859725950399E-7</v>
      </c>
      <c r="AI56">
        <v>0</v>
      </c>
      <c r="AJ56" s="1">
        <v>-6.1759637673995603E-7</v>
      </c>
      <c r="AK56" s="1">
        <v>4.2590433510439098E-6</v>
      </c>
      <c r="AL56">
        <v>0</v>
      </c>
      <c r="AM56">
        <v>0</v>
      </c>
      <c r="AN56" s="1">
        <v>7.2819916732317902E-6</v>
      </c>
      <c r="AO56" s="1">
        <v>2.9642794429305499E-6</v>
      </c>
      <c r="AP56" s="1">
        <v>1.14561335535791E-5</v>
      </c>
      <c r="AQ56" s="1">
        <v>-1.7603102597834299E-5</v>
      </c>
      <c r="AR56" s="1">
        <v>-5.0337301565810996E-6</v>
      </c>
      <c r="AS56" s="1">
        <v>-2.29941732085594E-5</v>
      </c>
      <c r="AT56" s="1">
        <v>-1.7972057526411199E-5</v>
      </c>
      <c r="AU56" s="1">
        <v>-2.87266186957754E-5</v>
      </c>
      <c r="AV56" s="1">
        <v>6.1127272821320798E-7</v>
      </c>
      <c r="AW56" s="1">
        <v>-1.17127102113523E-6</v>
      </c>
      <c r="AX56" s="1">
        <v>-1.89124163680486E-7</v>
      </c>
      <c r="AY56" s="1">
        <v>-1.31491876027541E-6</v>
      </c>
      <c r="AZ56" s="1">
        <v>-3.1722325817324199E-6</v>
      </c>
      <c r="BA56" s="1">
        <v>-1.5599418796187098E-8</v>
      </c>
      <c r="BB56" s="1">
        <v>9.9448695800623595E-7</v>
      </c>
      <c r="BC56" s="1">
        <v>-2.1635856635478099E-7</v>
      </c>
      <c r="BD56" s="1">
        <v>1.60243427691416E-5</v>
      </c>
      <c r="BE56" s="1">
        <v>-3.0083603111359299E-5</v>
      </c>
      <c r="BF56">
        <v>1.93257635469585E-3</v>
      </c>
      <c r="BG56" s="1">
        <v>-2.9246902626684602E-4</v>
      </c>
      <c r="BH56" s="1">
        <v>-8.0867484913392897E-5</v>
      </c>
      <c r="BI56" s="1">
        <v>-4.7199931353085299E-6</v>
      </c>
      <c r="BJ56" s="1">
        <v>-7.1791071298180905E-5</v>
      </c>
      <c r="BK56" s="1">
        <v>-4.4606374882638903E-6</v>
      </c>
      <c r="BL56" s="1">
        <v>2.3495558586256301E-6</v>
      </c>
      <c r="BM56" s="1">
        <v>-3.2647742331009103E-5</v>
      </c>
      <c r="BN56" s="1">
        <v>5.22590205766067E-6</v>
      </c>
      <c r="BO56" s="1">
        <v>-3.0976098224297198E-4</v>
      </c>
      <c r="BP56" s="1">
        <v>-4.7669575090207803E-5</v>
      </c>
      <c r="BQ56" s="1">
        <v>-5.7322714255335701E-5</v>
      </c>
      <c r="BR56" s="1">
        <v>1.01805477748326E-5</v>
      </c>
      <c r="BS56" s="1">
        <v>-6.4287583101412004E-4</v>
      </c>
    </row>
    <row r="57" spans="1:71" x14ac:dyDescent="0.25">
      <c r="A57" t="s">
        <v>44</v>
      </c>
      <c r="B57">
        <v>5.0009725999999997E-2</v>
      </c>
      <c r="C57">
        <v>6.1888985651241901E-2</v>
      </c>
      <c r="D57">
        <v>0</v>
      </c>
      <c r="E57">
        <v>0</v>
      </c>
      <c r="F57">
        <v>0</v>
      </c>
      <c r="G57">
        <v>0</v>
      </c>
      <c r="H57" s="1">
        <v>-4.9015552831241E-6</v>
      </c>
      <c r="I57">
        <v>0</v>
      </c>
      <c r="J57" s="1">
        <v>8.6677561216845108E-6</v>
      </c>
      <c r="K57">
        <v>0</v>
      </c>
      <c r="L57" s="1">
        <v>-1.49344743850431E-6</v>
      </c>
      <c r="M57" s="1">
        <v>-1.5795335671259701E-6</v>
      </c>
      <c r="N57" s="1">
        <v>2.2506307031380501E-6</v>
      </c>
      <c r="O57" s="1">
        <v>-4.8783714967430498E-5</v>
      </c>
      <c r="P57" s="1">
        <v>-7.2904230102984304E-7</v>
      </c>
      <c r="Q57" s="1">
        <v>-5.8272268009793898E-7</v>
      </c>
      <c r="R57" s="1">
        <v>-2.2172289515447502E-5</v>
      </c>
      <c r="S57" s="1">
        <v>-1.21051690287493E-4</v>
      </c>
      <c r="T57" s="1">
        <v>-3.5904972638860702E-5</v>
      </c>
      <c r="U57">
        <v>0</v>
      </c>
      <c r="V57" s="1">
        <v>-4.9526433688429102E-5</v>
      </c>
      <c r="W57" s="1">
        <v>4.9729393513277801E-6</v>
      </c>
      <c r="X57">
        <v>0</v>
      </c>
      <c r="Y57">
        <v>0</v>
      </c>
      <c r="Z57" s="1">
        <v>2.81935793602829E-6</v>
      </c>
      <c r="AA57" s="1">
        <v>-1.6242457227386101E-5</v>
      </c>
      <c r="AB57" s="1">
        <v>-6.17545117115171E-6</v>
      </c>
      <c r="AC57" s="1">
        <v>-4.3255197655165698E-6</v>
      </c>
      <c r="AD57" s="1">
        <v>3.89616121746516E-7</v>
      </c>
      <c r="AE57" s="1">
        <v>1.5153266289864201E-7</v>
      </c>
      <c r="AF57" s="1">
        <v>-1.9071630982866899E-5</v>
      </c>
      <c r="AG57" s="1">
        <v>8.5933449572360705E-6</v>
      </c>
      <c r="AH57" s="1">
        <v>4.8409995235593996E-7</v>
      </c>
      <c r="AI57">
        <v>0</v>
      </c>
      <c r="AJ57" s="1">
        <v>-2.4209971081718501E-5</v>
      </c>
      <c r="AK57" s="1">
        <v>-6.18338840035674E-6</v>
      </c>
      <c r="AL57">
        <v>0</v>
      </c>
      <c r="AM57">
        <v>0</v>
      </c>
      <c r="AN57" s="1">
        <v>-1.1468151397138901E-6</v>
      </c>
      <c r="AO57" s="1">
        <v>2.6929450680108099E-6</v>
      </c>
      <c r="AP57" s="1">
        <v>2.4570900580644401E-5</v>
      </c>
      <c r="AQ57" s="1">
        <v>-4.5552468173487598E-6</v>
      </c>
      <c r="AR57" s="1">
        <v>2.2411380484906599E-6</v>
      </c>
      <c r="AS57" s="1">
        <v>-2.2372641650708099E-4</v>
      </c>
      <c r="AT57" s="1">
        <v>-1.9724795176502701E-4</v>
      </c>
      <c r="AU57" s="1">
        <v>-2.8262568026639901E-6</v>
      </c>
      <c r="AV57" s="1">
        <v>2.3058007897346302E-6</v>
      </c>
      <c r="AW57" s="1">
        <v>-1.76699131967245E-5</v>
      </c>
      <c r="AX57" s="1">
        <v>9.8010173427527098E-7</v>
      </c>
      <c r="AY57" s="1">
        <v>6.7313339490119104E-7</v>
      </c>
      <c r="AZ57" s="1">
        <v>-3.7213259639555702E-6</v>
      </c>
      <c r="BA57" s="1">
        <v>-3.81177093506993E-6</v>
      </c>
      <c r="BB57" s="1">
        <v>1.9694279589045398E-5</v>
      </c>
      <c r="BC57" s="1">
        <v>-9.1232655366009494E-6</v>
      </c>
      <c r="BD57" s="1">
        <v>-2.28682949573562E-6</v>
      </c>
      <c r="BE57" s="1">
        <v>-4.1190846239903303E-5</v>
      </c>
      <c r="BF57" s="1">
        <v>-2.9246902626684602E-4</v>
      </c>
      <c r="BG57">
        <v>3.8302465449396202E-3</v>
      </c>
      <c r="BH57" s="1">
        <v>-6.9978730522465897E-5</v>
      </c>
      <c r="BI57" s="1">
        <v>-2.4143078563804301E-6</v>
      </c>
      <c r="BJ57" s="1">
        <v>-1.6094797674439301E-4</v>
      </c>
      <c r="BK57" s="1">
        <v>-3.4816418287148103E-5</v>
      </c>
      <c r="BL57" s="1">
        <v>4.2373727933551602E-6</v>
      </c>
      <c r="BM57" s="1">
        <v>-2.49322666110401E-4</v>
      </c>
      <c r="BN57" s="1">
        <v>-1.8417459676450801E-4</v>
      </c>
      <c r="BO57" s="1">
        <v>-8.1373855844330705E-4</v>
      </c>
      <c r="BP57" s="1">
        <v>-1.35405874773741E-4</v>
      </c>
      <c r="BQ57" s="1">
        <v>-1.86446327522923E-4</v>
      </c>
      <c r="BR57" s="1">
        <v>-6.3313566051547699E-6</v>
      </c>
      <c r="BS57" s="1">
        <v>-9.0968519544886405E-4</v>
      </c>
    </row>
    <row r="58" spans="1:71" x14ac:dyDescent="0.25">
      <c r="A58" t="s">
        <v>70</v>
      </c>
      <c r="B58">
        <v>5.4379563999999797E-2</v>
      </c>
      <c r="C58">
        <v>6.7002859978622306E-2</v>
      </c>
      <c r="D58">
        <v>0</v>
      </c>
      <c r="E58">
        <v>0</v>
      </c>
      <c r="F58">
        <v>0</v>
      </c>
      <c r="G58">
        <v>0</v>
      </c>
      <c r="H58" s="1">
        <v>3.0903814390503301E-6</v>
      </c>
      <c r="I58">
        <v>0</v>
      </c>
      <c r="J58" s="1">
        <v>1.25459136798632E-6</v>
      </c>
      <c r="K58">
        <v>0</v>
      </c>
      <c r="L58" s="1">
        <v>-2.6504172701941902E-6</v>
      </c>
      <c r="M58" s="1">
        <v>-7.3275268657753004E-6</v>
      </c>
      <c r="N58" s="1">
        <v>1.81129227955306E-6</v>
      </c>
      <c r="O58" s="1">
        <v>-7.3042729365405601E-6</v>
      </c>
      <c r="P58" s="1">
        <v>-8.5708342354216697E-7</v>
      </c>
      <c r="Q58" s="1">
        <v>4.3807552093214098E-7</v>
      </c>
      <c r="R58" s="1">
        <v>3.7234924082383699E-6</v>
      </c>
      <c r="S58" s="1">
        <v>8.3962682023264603E-7</v>
      </c>
      <c r="T58" s="1">
        <v>1.06801040743499E-5</v>
      </c>
      <c r="U58">
        <v>0</v>
      </c>
      <c r="V58" s="1">
        <v>-9.0502798946585002E-7</v>
      </c>
      <c r="W58" s="1">
        <v>-1.8671237879173899E-6</v>
      </c>
      <c r="X58">
        <v>0</v>
      </c>
      <c r="Y58">
        <v>0</v>
      </c>
      <c r="Z58" s="1">
        <v>-1.8092837518034701E-6</v>
      </c>
      <c r="AA58" s="1">
        <v>-5.2005406068489997E-4</v>
      </c>
      <c r="AB58" s="1">
        <v>-1.37042575990133E-5</v>
      </c>
      <c r="AC58" s="1">
        <v>9.8905607495543293E-6</v>
      </c>
      <c r="AD58" s="1">
        <v>-1.0055297497273399E-5</v>
      </c>
      <c r="AE58" s="1">
        <v>1.72997690133838E-6</v>
      </c>
      <c r="AF58" s="1">
        <v>-2.6187226499053301E-4</v>
      </c>
      <c r="AG58" s="1">
        <v>-4.2054633898157802E-5</v>
      </c>
      <c r="AH58" s="1">
        <v>-2.8004702799874901E-6</v>
      </c>
      <c r="AI58">
        <v>0</v>
      </c>
      <c r="AJ58" s="1">
        <v>-2.7420794129391801E-5</v>
      </c>
      <c r="AK58" s="1">
        <v>-9.8623900074127901E-6</v>
      </c>
      <c r="AL58">
        <v>0</v>
      </c>
      <c r="AM58">
        <v>0</v>
      </c>
      <c r="AN58" s="1">
        <v>1.9293003144641201E-5</v>
      </c>
      <c r="AO58" s="1">
        <v>-2.03882301340198E-5</v>
      </c>
      <c r="AP58" s="1">
        <v>-6.21737875167062E-5</v>
      </c>
      <c r="AQ58" s="1">
        <v>3.69589360167491E-6</v>
      </c>
      <c r="AR58" s="1">
        <v>1.6398831356133601E-5</v>
      </c>
      <c r="AS58" s="1">
        <v>5.2020439669650102E-6</v>
      </c>
      <c r="AT58" s="1">
        <v>-1.3090478271846399E-5</v>
      </c>
      <c r="AU58" s="1">
        <v>8.9107517634479194E-6</v>
      </c>
      <c r="AV58" s="1">
        <v>8.9288269964565008E-6</v>
      </c>
      <c r="AW58" s="1">
        <v>-2.37875906486309E-4</v>
      </c>
      <c r="AX58" s="1">
        <v>-1.31981965376467E-5</v>
      </c>
      <c r="AY58" s="1">
        <v>5.6734016985804901E-7</v>
      </c>
      <c r="AZ58" s="1">
        <v>2.21244517448257E-5</v>
      </c>
      <c r="BA58" s="1">
        <v>1.2352576285478899E-5</v>
      </c>
      <c r="BB58" s="1">
        <v>2.4346839803880598E-5</v>
      </c>
      <c r="BC58" s="1">
        <v>2.7041082522560199E-6</v>
      </c>
      <c r="BD58" s="1">
        <v>4.7069155648022604E-6</v>
      </c>
      <c r="BE58" s="1">
        <v>-1.51455311314163E-4</v>
      </c>
      <c r="BF58" s="1">
        <v>-8.0867484913392897E-5</v>
      </c>
      <c r="BG58" s="1">
        <v>-6.9978730522465897E-5</v>
      </c>
      <c r="BH58">
        <v>4.4893832453148704E-3</v>
      </c>
      <c r="BI58" s="1">
        <v>-6.8018657705853302E-7</v>
      </c>
      <c r="BJ58" s="1">
        <v>-1.08816825658838E-5</v>
      </c>
      <c r="BK58" s="1">
        <v>1.2888058037501199E-5</v>
      </c>
      <c r="BL58" s="1">
        <v>-9.1586837833022199E-5</v>
      </c>
      <c r="BM58" s="1">
        <v>7.2702716650391002E-7</v>
      </c>
      <c r="BN58">
        <v>-1.4818541818304299E-3</v>
      </c>
      <c r="BO58" s="1">
        <v>-4.16885214573677E-4</v>
      </c>
      <c r="BP58" s="1">
        <v>-8.2119338260644198E-4</v>
      </c>
      <c r="BQ58" s="1">
        <v>-3.45753156574442E-6</v>
      </c>
      <c r="BR58" s="1">
        <v>-1.52791345876898E-4</v>
      </c>
      <c r="BS58" s="1">
        <v>-1.2678462049128499E-4</v>
      </c>
    </row>
    <row r="59" spans="1:71" x14ac:dyDescent="0.25">
      <c r="A59" t="s">
        <v>27</v>
      </c>
      <c r="B59">
        <v>6.0255999999999903E-3</v>
      </c>
      <c r="C59">
        <v>1.13668587651917E-2</v>
      </c>
      <c r="D59">
        <v>0</v>
      </c>
      <c r="E59">
        <v>0</v>
      </c>
      <c r="F59">
        <v>0</v>
      </c>
      <c r="G59">
        <v>0</v>
      </c>
      <c r="H59" s="1">
        <v>-4.1164916011701298E-7</v>
      </c>
      <c r="I59">
        <v>0</v>
      </c>
      <c r="J59" s="1">
        <v>8.7780414641534598E-7</v>
      </c>
      <c r="K59">
        <v>0</v>
      </c>
      <c r="L59" s="1">
        <v>9.73334586258579E-7</v>
      </c>
      <c r="M59" s="1">
        <v>-1.34372996979653E-6</v>
      </c>
      <c r="N59" s="1">
        <v>-1.11092219621964E-7</v>
      </c>
      <c r="O59" s="1">
        <v>8.9510990378753803E-7</v>
      </c>
      <c r="P59" s="1">
        <v>1.15739073907394E-7</v>
      </c>
      <c r="Q59" s="1">
        <v>-4.35373617361727E-8</v>
      </c>
      <c r="R59" s="1">
        <v>1.1029391139111499E-6</v>
      </c>
      <c r="S59" s="1">
        <v>-1.1666533513362499E-6</v>
      </c>
      <c r="T59" s="1">
        <v>-1.4728440168017299E-6</v>
      </c>
      <c r="U59">
        <v>0</v>
      </c>
      <c r="V59" s="1">
        <v>-3.33908468046781E-7</v>
      </c>
      <c r="W59" s="1">
        <v>6.2996703070293903E-7</v>
      </c>
      <c r="X59">
        <v>0</v>
      </c>
      <c r="Y59">
        <v>0</v>
      </c>
      <c r="Z59" s="1">
        <v>-2.8109700410009598E-7</v>
      </c>
      <c r="AA59" s="1">
        <v>-1.2257917947734199E-6</v>
      </c>
      <c r="AB59" s="1">
        <v>-6.1647040403243198E-5</v>
      </c>
      <c r="AC59" s="1">
        <v>2.5155620442118502E-7</v>
      </c>
      <c r="AD59" s="1">
        <v>-6.1502759875979905E-8</v>
      </c>
      <c r="AE59" s="1">
        <v>2.7615212441244901E-7</v>
      </c>
      <c r="AF59" s="1">
        <v>-3.2993702147007597E-5</v>
      </c>
      <c r="AG59" s="1">
        <v>-5.2342655465490895E-7</v>
      </c>
      <c r="AH59" s="1">
        <v>6.1754587058707205E-7</v>
      </c>
      <c r="AI59">
        <v>0</v>
      </c>
      <c r="AJ59" s="1">
        <v>2.1129256657632698E-6</v>
      </c>
      <c r="AK59" s="1">
        <v>8.1776003800471301E-7</v>
      </c>
      <c r="AL59">
        <v>0</v>
      </c>
      <c r="AM59">
        <v>0</v>
      </c>
      <c r="AN59" s="1">
        <v>4.2964872547193402E-6</v>
      </c>
      <c r="AO59" s="1">
        <v>-2.12530165016776E-6</v>
      </c>
      <c r="AP59" s="1">
        <v>-2.0902935549451899E-6</v>
      </c>
      <c r="AQ59" s="1">
        <v>3.7482570577106602E-7</v>
      </c>
      <c r="AR59" s="1">
        <v>3.44252540413644E-6</v>
      </c>
      <c r="AS59" s="1">
        <v>3.6831111990830099E-7</v>
      </c>
      <c r="AT59" s="1">
        <v>5.25639427950322E-8</v>
      </c>
      <c r="AU59" s="1">
        <v>-4.4243901950715798E-7</v>
      </c>
      <c r="AV59" s="1">
        <v>-7.1458403440494504E-8</v>
      </c>
      <c r="AW59" s="1">
        <v>4.12279907985078E-7</v>
      </c>
      <c r="AX59" s="1">
        <v>1.3312666262581601E-6</v>
      </c>
      <c r="AY59" s="1">
        <v>2.7203113671366602E-6</v>
      </c>
      <c r="AZ59" s="1">
        <v>3.3505702162219901E-6</v>
      </c>
      <c r="BA59" s="1">
        <v>-9.4959842624509903E-7</v>
      </c>
      <c r="BB59" s="1">
        <v>-1.78387075068057E-6</v>
      </c>
      <c r="BC59" s="1">
        <v>-9.3197869947426704E-7</v>
      </c>
      <c r="BD59" s="1">
        <v>3.14523304890456E-6</v>
      </c>
      <c r="BE59" s="1">
        <v>8.7786164177246098E-7</v>
      </c>
      <c r="BF59" s="1">
        <v>-4.7199931353085299E-6</v>
      </c>
      <c r="BG59" s="1">
        <v>-2.4143078563804301E-6</v>
      </c>
      <c r="BH59" s="1">
        <v>-6.8018657705853302E-7</v>
      </c>
      <c r="BI59" s="1">
        <v>1.29205478187815E-4</v>
      </c>
      <c r="BJ59" s="1">
        <v>1.8832912955387201E-6</v>
      </c>
      <c r="BK59" s="1">
        <v>3.3299301946166101E-6</v>
      </c>
      <c r="BL59" s="1">
        <v>5.1130784702589603E-6</v>
      </c>
      <c r="BM59" s="1">
        <v>3.0730094209633997E-7</v>
      </c>
      <c r="BN59" s="1">
        <v>-4.0514053662976601E-5</v>
      </c>
      <c r="BO59" s="1">
        <v>-1.46586110515107E-5</v>
      </c>
      <c r="BP59" s="1">
        <v>-8.4150249744989093E-6</v>
      </c>
      <c r="BQ59" s="1">
        <v>7.5892543770435802E-6</v>
      </c>
      <c r="BR59" s="1">
        <v>-1.82008004040507E-6</v>
      </c>
      <c r="BS59" s="1">
        <v>6.7617695525546997E-6</v>
      </c>
    </row>
    <row r="60" spans="1:71" x14ac:dyDescent="0.25">
      <c r="A60" t="s">
        <v>47</v>
      </c>
      <c r="B60">
        <v>3.5916105999999899E-2</v>
      </c>
      <c r="C60">
        <v>4.5943610471001303E-2</v>
      </c>
      <c r="D60">
        <v>0</v>
      </c>
      <c r="E60">
        <v>0</v>
      </c>
      <c r="F60">
        <v>0</v>
      </c>
      <c r="G60">
        <v>0</v>
      </c>
      <c r="H60" s="1">
        <v>4.9548041918648503E-6</v>
      </c>
      <c r="I60">
        <v>0</v>
      </c>
      <c r="J60" s="1">
        <v>1.2985261464868899E-6</v>
      </c>
      <c r="K60">
        <v>0</v>
      </c>
      <c r="L60" s="1">
        <v>2.8511088426786498E-7</v>
      </c>
      <c r="M60" s="1">
        <v>-4.3271208629932199E-6</v>
      </c>
      <c r="N60" s="1">
        <v>-1.7277766870211199E-6</v>
      </c>
      <c r="O60" s="1">
        <v>1.1327598464831399E-5</v>
      </c>
      <c r="P60" s="1">
        <v>-4.5638566936670802E-7</v>
      </c>
      <c r="Q60" s="1">
        <v>4.7366771104116399E-7</v>
      </c>
      <c r="R60" s="1">
        <v>7.3771304815541603E-6</v>
      </c>
      <c r="S60" s="1">
        <v>6.7180587076066403E-6</v>
      </c>
      <c r="T60" s="1">
        <v>-7.0899715152665503E-6</v>
      </c>
      <c r="U60">
        <v>0</v>
      </c>
      <c r="V60" s="1">
        <v>8.1143698657820501E-7</v>
      </c>
      <c r="W60" s="1">
        <v>-3.0553108629940199E-6</v>
      </c>
      <c r="X60">
        <v>0</v>
      </c>
      <c r="Y60">
        <v>0</v>
      </c>
      <c r="Z60" s="1">
        <v>-1.5430314015272699E-6</v>
      </c>
      <c r="AA60" s="1">
        <v>-7.7664923403224399E-6</v>
      </c>
      <c r="AB60" s="1">
        <v>-1.0849282770440101E-6</v>
      </c>
      <c r="AC60" s="1">
        <v>-1.33747580687802E-6</v>
      </c>
      <c r="AD60" s="1">
        <v>-1.1333376582115101E-6</v>
      </c>
      <c r="AE60" s="1">
        <v>-5.0127850205789303E-7</v>
      </c>
      <c r="AF60" s="1">
        <v>-1.13790121476631E-5</v>
      </c>
      <c r="AG60" s="1">
        <v>4.8854882364657599E-6</v>
      </c>
      <c r="AH60" s="1">
        <v>7.5455795495607403E-7</v>
      </c>
      <c r="AI60">
        <v>0</v>
      </c>
      <c r="AJ60" s="1">
        <v>-8.5466241136403703E-5</v>
      </c>
      <c r="AK60" s="1">
        <v>2.3206880583921002E-6</v>
      </c>
      <c r="AL60">
        <v>0</v>
      </c>
      <c r="AM60">
        <v>0</v>
      </c>
      <c r="AN60" s="1">
        <v>8.9296722242969895E-6</v>
      </c>
      <c r="AO60" s="1">
        <v>7.2020285613367299E-6</v>
      </c>
      <c r="AP60" s="1">
        <v>-1.6747102803130999E-5</v>
      </c>
      <c r="AQ60" s="1">
        <v>-4.6652489817061904E-6</v>
      </c>
      <c r="AR60" s="1">
        <v>-5.7098393981055902E-6</v>
      </c>
      <c r="AS60" s="1">
        <v>2.6730945477697798E-6</v>
      </c>
      <c r="AT60" s="1">
        <v>-1.0137639453590999E-5</v>
      </c>
      <c r="AU60" s="1">
        <v>3.0601748650914598E-6</v>
      </c>
      <c r="AV60" s="1">
        <v>-4.5774676840926797E-6</v>
      </c>
      <c r="AW60" s="1">
        <v>-9.9709849959259093E-6</v>
      </c>
      <c r="AX60" s="1">
        <v>1.7497122873448699E-5</v>
      </c>
      <c r="AY60" s="1">
        <v>-9.1286571220965601E-7</v>
      </c>
      <c r="AZ60" s="1">
        <v>-6.5453887640708098E-6</v>
      </c>
      <c r="BA60" s="1">
        <v>-1.4165160759255799E-4</v>
      </c>
      <c r="BB60" s="1">
        <v>-1.0506437882511499E-5</v>
      </c>
      <c r="BC60" s="1">
        <v>2.5823885656050801E-6</v>
      </c>
      <c r="BD60" s="1">
        <v>9.51656511207595E-7</v>
      </c>
      <c r="BE60" s="1">
        <v>-9.8468416891048799E-6</v>
      </c>
      <c r="BF60" s="1">
        <v>-7.1791071298180905E-5</v>
      </c>
      <c r="BG60" s="1">
        <v>-1.6094797674439301E-4</v>
      </c>
      <c r="BH60" s="1">
        <v>-1.08816825658838E-5</v>
      </c>
      <c r="BI60" s="1">
        <v>1.8832912955387201E-6</v>
      </c>
      <c r="BJ60">
        <v>2.1108153431111001E-3</v>
      </c>
      <c r="BK60" s="1">
        <v>-5.61868210792726E-5</v>
      </c>
      <c r="BL60" s="1">
        <v>-7.3686671616683997E-6</v>
      </c>
      <c r="BM60" s="1">
        <v>1.4711303532145401E-5</v>
      </c>
      <c r="BN60" s="1">
        <v>-4.6007129710148101E-5</v>
      </c>
      <c r="BO60" s="1">
        <v>-8.0480848125379101E-4</v>
      </c>
      <c r="BP60" s="1">
        <v>-8.6301240689255906E-5</v>
      </c>
      <c r="BQ60" s="1">
        <v>-4.9601268011350598E-4</v>
      </c>
      <c r="BR60" s="1">
        <v>-6.8041648260259803E-6</v>
      </c>
      <c r="BS60" s="1">
        <v>-1.16263440643003E-4</v>
      </c>
    </row>
    <row r="61" spans="1:71" x14ac:dyDescent="0.25">
      <c r="A61" t="s">
        <v>54</v>
      </c>
      <c r="B61">
        <v>2.5962388999999999E-2</v>
      </c>
      <c r="C61">
        <v>3.0691523291344398E-2</v>
      </c>
      <c r="D61">
        <v>0</v>
      </c>
      <c r="E61">
        <v>0</v>
      </c>
      <c r="F61">
        <v>0</v>
      </c>
      <c r="G61">
        <v>0</v>
      </c>
      <c r="H61" s="1">
        <v>4.1980303440368301E-6</v>
      </c>
      <c r="I61">
        <v>0</v>
      </c>
      <c r="J61" s="1">
        <v>-3.1988070636155101E-6</v>
      </c>
      <c r="K61">
        <v>0</v>
      </c>
      <c r="L61" s="1">
        <v>1.38465108586472E-6</v>
      </c>
      <c r="M61" s="1">
        <v>4.8339290688385503E-6</v>
      </c>
      <c r="N61" s="1">
        <v>-1.19047933803552E-6</v>
      </c>
      <c r="O61" s="1">
        <v>3.2850113485381598E-6</v>
      </c>
      <c r="P61" s="1">
        <v>-3.1227633783386401E-7</v>
      </c>
      <c r="Q61" s="1">
        <v>4.04011220377013E-7</v>
      </c>
      <c r="R61" s="1">
        <v>4.1168868739323703E-6</v>
      </c>
      <c r="S61" s="1">
        <v>-2.9970054962476198E-6</v>
      </c>
      <c r="T61" s="1">
        <v>5.1421309694869697E-6</v>
      </c>
      <c r="U61">
        <v>0</v>
      </c>
      <c r="V61" s="1">
        <v>1.59913719752619E-6</v>
      </c>
      <c r="W61" s="1">
        <v>1.01840689377311E-6</v>
      </c>
      <c r="X61">
        <v>0</v>
      </c>
      <c r="Y61">
        <v>0</v>
      </c>
      <c r="Z61" s="1">
        <v>-3.9054624076133201E-9</v>
      </c>
      <c r="AA61" s="1">
        <v>6.3631287073643302E-6</v>
      </c>
      <c r="AB61" s="1">
        <v>-6.3523970983930002E-6</v>
      </c>
      <c r="AC61" s="1">
        <v>4.6728436584385201E-6</v>
      </c>
      <c r="AD61" s="1">
        <v>6.2366447184809103E-7</v>
      </c>
      <c r="AE61" s="1">
        <v>9.9512886693459001E-7</v>
      </c>
      <c r="AF61" s="1">
        <v>2.19215512918748E-5</v>
      </c>
      <c r="AG61" s="1">
        <v>8.8023174126927697E-7</v>
      </c>
      <c r="AH61" s="1">
        <v>2.1731619701737501E-8</v>
      </c>
      <c r="AI61">
        <v>0</v>
      </c>
      <c r="AJ61" s="1">
        <v>-5.8165093363214203E-6</v>
      </c>
      <c r="AK61" s="1">
        <v>-7.4367625775504501E-6</v>
      </c>
      <c r="AL61">
        <v>0</v>
      </c>
      <c r="AM61">
        <v>0</v>
      </c>
      <c r="AN61" s="1">
        <v>2.40965153581387E-6</v>
      </c>
      <c r="AO61" s="1">
        <v>-9.465074532231E-6</v>
      </c>
      <c r="AP61" s="1">
        <v>-6.5956479669844299E-6</v>
      </c>
      <c r="AQ61" s="1">
        <v>2.6323129638788199E-6</v>
      </c>
      <c r="AR61" s="1">
        <v>-5.3114427264862002E-6</v>
      </c>
      <c r="AS61" s="1">
        <v>1.48947543166874E-5</v>
      </c>
      <c r="AT61" s="1">
        <v>1.7636973780491601E-6</v>
      </c>
      <c r="AU61" s="1">
        <v>3.7015666532437298E-6</v>
      </c>
      <c r="AV61" s="1">
        <v>-1.7279205113714301E-6</v>
      </c>
      <c r="AW61" s="1">
        <v>1.4927110079452999E-6</v>
      </c>
      <c r="AX61" s="1">
        <v>-3.29868955960257E-7</v>
      </c>
      <c r="AY61" s="1">
        <v>-2.12389403600952E-7</v>
      </c>
      <c r="AZ61" s="1">
        <v>-9.0652009446245497E-7</v>
      </c>
      <c r="BA61" s="1">
        <v>5.1486269523731897E-6</v>
      </c>
      <c r="BB61" s="1">
        <v>-2.01697149316968E-5</v>
      </c>
      <c r="BC61" s="1">
        <v>-6.6117741940212505E-5</v>
      </c>
      <c r="BD61" s="1">
        <v>5.0437387923282903E-6</v>
      </c>
      <c r="BE61" s="1">
        <v>7.8436086655128896E-6</v>
      </c>
      <c r="BF61" s="1">
        <v>-4.4606374882638903E-6</v>
      </c>
      <c r="BG61" s="1">
        <v>-3.4816418287148103E-5</v>
      </c>
      <c r="BH61" s="1">
        <v>1.2888058037501199E-5</v>
      </c>
      <c r="BI61" s="1">
        <v>3.3299301946166101E-6</v>
      </c>
      <c r="BJ61" s="1">
        <v>-5.61868210792726E-5</v>
      </c>
      <c r="BK61" s="1">
        <v>9.4196960194313604E-4</v>
      </c>
      <c r="BL61" s="1">
        <v>3.5986795430010998E-6</v>
      </c>
      <c r="BM61" s="1">
        <v>-2.38394820964601E-6</v>
      </c>
      <c r="BN61" s="1">
        <v>-2.9656571192992199E-5</v>
      </c>
      <c r="BO61" s="1">
        <v>-6.7926723767484595E-4</v>
      </c>
      <c r="BP61" s="1">
        <v>2.59570368835301E-5</v>
      </c>
      <c r="BQ61" s="1">
        <v>-9.0526837098372804E-5</v>
      </c>
      <c r="BR61" s="1">
        <v>8.4690727514752002E-7</v>
      </c>
      <c r="BS61" s="1">
        <v>-5.9538422698588498E-5</v>
      </c>
    </row>
    <row r="62" spans="1:71" x14ac:dyDescent="0.25">
      <c r="A62" t="s">
        <v>55</v>
      </c>
      <c r="B62">
        <v>3.2668670999999899E-2</v>
      </c>
      <c r="C62">
        <v>3.9499923635628598E-2</v>
      </c>
      <c r="D62">
        <v>0</v>
      </c>
      <c r="E62">
        <v>0</v>
      </c>
      <c r="F62">
        <v>0</v>
      </c>
      <c r="G62">
        <v>0</v>
      </c>
      <c r="H62" s="1">
        <v>-6.9227864772998104E-5</v>
      </c>
      <c r="I62">
        <v>0</v>
      </c>
      <c r="J62" s="1">
        <v>-5.1699852770067503E-6</v>
      </c>
      <c r="K62">
        <v>0</v>
      </c>
      <c r="L62" s="1">
        <v>-3.7660518420817697E-5</v>
      </c>
      <c r="M62" s="1">
        <v>-4.2368044455464597E-6</v>
      </c>
      <c r="N62" s="1">
        <v>4.5961343800003699E-6</v>
      </c>
      <c r="O62" s="1">
        <v>-1.0826531250808501E-5</v>
      </c>
      <c r="P62" s="1">
        <v>1.26615600780099E-6</v>
      </c>
      <c r="Q62" s="1">
        <v>1.9352943638869501E-7</v>
      </c>
      <c r="R62" s="1">
        <v>-1.87962612285514E-6</v>
      </c>
      <c r="S62" s="1">
        <v>1.5370455298619099E-5</v>
      </c>
      <c r="T62" s="1">
        <v>-1.7279625138762201E-6</v>
      </c>
      <c r="U62">
        <v>0</v>
      </c>
      <c r="V62" s="1">
        <v>-1.7247294779733199E-6</v>
      </c>
      <c r="W62" s="1">
        <v>1.55373390120729E-6</v>
      </c>
      <c r="X62">
        <v>0</v>
      </c>
      <c r="Y62">
        <v>0</v>
      </c>
      <c r="Z62" s="1">
        <v>4.5883519144637998E-7</v>
      </c>
      <c r="AA62" s="1">
        <v>-6.3724959560083498E-6</v>
      </c>
      <c r="AB62" s="1">
        <v>-3.3742310863998001E-6</v>
      </c>
      <c r="AC62" s="1">
        <v>-4.5649466518433704E-6</v>
      </c>
      <c r="AD62" s="1">
        <v>6.6499450084299495E-8</v>
      </c>
      <c r="AE62" s="1">
        <v>2.4479509338163102E-7</v>
      </c>
      <c r="AF62" s="1">
        <v>-2.3032218464118001E-5</v>
      </c>
      <c r="AG62" s="1">
        <v>-1.81255031681554E-6</v>
      </c>
      <c r="AH62" s="1">
        <v>5.2775489054957605E-7</v>
      </c>
      <c r="AI62">
        <v>0</v>
      </c>
      <c r="AJ62" s="1">
        <v>-5.8237147449340103E-7</v>
      </c>
      <c r="AK62" s="1">
        <v>-1.1104194942483501E-5</v>
      </c>
      <c r="AL62">
        <v>0</v>
      </c>
      <c r="AM62">
        <v>0</v>
      </c>
      <c r="AN62" s="1">
        <v>-2.14874336398972E-6</v>
      </c>
      <c r="AO62" s="1">
        <v>-1.10296376437893E-4</v>
      </c>
      <c r="AP62" s="1">
        <v>-2.3314285037273901E-4</v>
      </c>
      <c r="AQ62" s="1">
        <v>4.6514579150378897E-6</v>
      </c>
      <c r="AR62" s="1">
        <v>1.0048333941451699E-6</v>
      </c>
      <c r="AS62" s="1">
        <v>-2.0396010880438099E-6</v>
      </c>
      <c r="AT62" s="1">
        <v>8.6858857834109507E-6</v>
      </c>
      <c r="AU62" s="1">
        <v>3.2465973524583801E-7</v>
      </c>
      <c r="AV62" s="1">
        <v>-1.4331813620757301E-6</v>
      </c>
      <c r="AW62" s="1">
        <v>3.63055485455139E-6</v>
      </c>
      <c r="AX62" s="1">
        <v>1.8401407901750099E-5</v>
      </c>
      <c r="AY62" s="1">
        <v>1.79927545580698E-6</v>
      </c>
      <c r="AZ62" s="1">
        <v>6.6579410979555395E-7</v>
      </c>
      <c r="BA62" s="1">
        <v>-7.2502004674010097E-6</v>
      </c>
      <c r="BB62" s="1">
        <v>-6.2287158583173298E-6</v>
      </c>
      <c r="BC62" s="1">
        <v>4.9374935526235197E-6</v>
      </c>
      <c r="BD62" s="1">
        <v>-4.8471497053106699E-5</v>
      </c>
      <c r="BE62" s="1">
        <v>-1.2336546636201699E-4</v>
      </c>
      <c r="BF62" s="1">
        <v>2.3495558586256301E-6</v>
      </c>
      <c r="BG62" s="1">
        <v>4.2373727933551602E-6</v>
      </c>
      <c r="BH62" s="1">
        <v>-9.1586837833022199E-5</v>
      </c>
      <c r="BI62" s="1">
        <v>5.1130784702589603E-6</v>
      </c>
      <c r="BJ62" s="1">
        <v>-7.3686671616683997E-6</v>
      </c>
      <c r="BK62" s="1">
        <v>3.5986795430010998E-6</v>
      </c>
      <c r="BL62">
        <v>1.5602439672204899E-3</v>
      </c>
      <c r="BM62" s="1">
        <v>-6.5791617953450396E-7</v>
      </c>
      <c r="BN62" s="1">
        <v>-2.1326848448433901E-4</v>
      </c>
      <c r="BO62" s="1">
        <v>-1.50652102065876E-5</v>
      </c>
      <c r="BP62" s="1">
        <v>-6.0660874590611098E-4</v>
      </c>
      <c r="BQ62" s="1">
        <v>-2.6839311583050199E-5</v>
      </c>
      <c r="BR62" s="1">
        <v>9.3050893987564097E-6</v>
      </c>
      <c r="BS62" s="1">
        <v>2.5841837259350499E-5</v>
      </c>
    </row>
    <row r="63" spans="1:71" x14ac:dyDescent="0.25">
      <c r="A63" t="s">
        <v>65</v>
      </c>
      <c r="B63">
        <v>2.0213379999999899E-2</v>
      </c>
      <c r="C63">
        <v>2.59115571078802E-2</v>
      </c>
      <c r="D63">
        <v>0</v>
      </c>
      <c r="E63">
        <v>0</v>
      </c>
      <c r="F63">
        <v>0</v>
      </c>
      <c r="G63">
        <v>0</v>
      </c>
      <c r="H63" s="1">
        <v>1.47183703409966E-7</v>
      </c>
      <c r="I63">
        <v>0</v>
      </c>
      <c r="J63" s="1">
        <v>3.7503844862519198E-6</v>
      </c>
      <c r="K63">
        <v>0</v>
      </c>
      <c r="L63" s="1">
        <v>-2.2064983418941599E-6</v>
      </c>
      <c r="M63" s="1">
        <v>1.0861755694192001E-6</v>
      </c>
      <c r="N63" s="1">
        <v>6.2868641622178602E-7</v>
      </c>
      <c r="O63" s="1">
        <v>-5.6848392647430602E-7</v>
      </c>
      <c r="P63" s="1">
        <v>1.9885270127016001E-7</v>
      </c>
      <c r="Q63" s="1">
        <v>1.8227051415142399E-7</v>
      </c>
      <c r="R63" s="1">
        <v>7.50263151314881E-7</v>
      </c>
      <c r="S63" s="1">
        <v>-5.7953649862992299E-6</v>
      </c>
      <c r="T63" s="1">
        <v>-2.1351818136331901E-5</v>
      </c>
      <c r="U63">
        <v>0</v>
      </c>
      <c r="V63" s="1">
        <v>3.0630047994201299E-6</v>
      </c>
      <c r="W63" s="1">
        <v>-3.6382365690868901E-5</v>
      </c>
      <c r="X63">
        <v>0</v>
      </c>
      <c r="Y63">
        <v>0</v>
      </c>
      <c r="Z63" s="1">
        <v>-2.2017574673648402E-6</v>
      </c>
      <c r="AA63" s="1">
        <v>-1.9018919328285298E-5</v>
      </c>
      <c r="AB63" s="1">
        <v>1.6205612039514799E-6</v>
      </c>
      <c r="AC63" s="1">
        <v>3.13360996343269E-7</v>
      </c>
      <c r="AD63" s="1">
        <v>-2.37405156315093E-8</v>
      </c>
      <c r="AE63" s="1">
        <v>1.14947044864538E-7</v>
      </c>
      <c r="AF63" s="1">
        <v>8.6341426216611198E-6</v>
      </c>
      <c r="AG63" s="1">
        <v>3.9769092408269198E-6</v>
      </c>
      <c r="AH63" s="1">
        <v>-2.8690061326121798E-7</v>
      </c>
      <c r="AI63">
        <v>0</v>
      </c>
      <c r="AJ63" s="1">
        <v>-5.0859356301516002E-7</v>
      </c>
      <c r="AK63" s="1">
        <v>3.5625761037154699E-6</v>
      </c>
      <c r="AL63">
        <v>0</v>
      </c>
      <c r="AM63">
        <v>0</v>
      </c>
      <c r="AN63" s="1">
        <v>2.2410535956356799E-6</v>
      </c>
      <c r="AO63" s="1">
        <v>-4.3428416491695302E-6</v>
      </c>
      <c r="AP63" s="1">
        <v>5.4917687365374498E-6</v>
      </c>
      <c r="AQ63" s="1">
        <v>-2.1160403554125499E-7</v>
      </c>
      <c r="AR63" s="1">
        <v>4.2264032984935998E-6</v>
      </c>
      <c r="AS63" s="1">
        <v>-2.2856915116779801E-5</v>
      </c>
      <c r="AT63" s="1">
        <v>-1.14420893796155E-4</v>
      </c>
      <c r="AU63" s="1">
        <v>-3.9447666008376899E-7</v>
      </c>
      <c r="AV63" s="1">
        <v>2.4994877547954802E-6</v>
      </c>
      <c r="AW63" s="1">
        <v>6.3358833563110296E-6</v>
      </c>
      <c r="AX63" s="1">
        <v>-3.7466059115217598E-6</v>
      </c>
      <c r="AY63" s="1">
        <v>1.8134150743075999E-6</v>
      </c>
      <c r="AZ63" s="1">
        <v>3.3736291030733399E-6</v>
      </c>
      <c r="BA63" s="1">
        <v>2.0675802062684399E-6</v>
      </c>
      <c r="BB63" s="1">
        <v>8.0527382070205602E-6</v>
      </c>
      <c r="BC63" s="1">
        <v>2.5848363334159201E-6</v>
      </c>
      <c r="BD63" s="1">
        <v>1.5780375691111301E-6</v>
      </c>
      <c r="BE63" s="1">
        <v>2.4004093483709102E-6</v>
      </c>
      <c r="BF63" s="1">
        <v>-3.2647742331009103E-5</v>
      </c>
      <c r="BG63" s="1">
        <v>-2.49322666110401E-4</v>
      </c>
      <c r="BH63" s="1">
        <v>7.2702716650391002E-7</v>
      </c>
      <c r="BI63" s="1">
        <v>3.0730094209633997E-7</v>
      </c>
      <c r="BJ63" s="1">
        <v>1.4711303532145401E-5</v>
      </c>
      <c r="BK63" s="1">
        <v>-2.38394820964601E-6</v>
      </c>
      <c r="BL63" s="1">
        <v>-6.5791617953450396E-7</v>
      </c>
      <c r="BM63" s="1">
        <v>6.7140879175494001E-4</v>
      </c>
      <c r="BN63" s="1">
        <v>2.4298184624061299E-5</v>
      </c>
      <c r="BO63" s="1">
        <v>-9.6737738505227693E-5</v>
      </c>
      <c r="BP63" s="1">
        <v>-3.9117471351157397E-5</v>
      </c>
      <c r="BQ63" s="1">
        <v>-3.2171192052438101E-5</v>
      </c>
      <c r="BR63" s="1">
        <v>8.4781335903168202E-6</v>
      </c>
      <c r="BS63" s="1">
        <v>-1.0326884826733801E-4</v>
      </c>
    </row>
    <row r="64" spans="1:71" x14ac:dyDescent="0.25">
      <c r="A64" t="s">
        <v>66</v>
      </c>
      <c r="B64">
        <v>7.6288595999999501E-2</v>
      </c>
      <c r="C64">
        <v>8.2329183800643399E-2</v>
      </c>
      <c r="D64">
        <v>0</v>
      </c>
      <c r="E64">
        <v>0</v>
      </c>
      <c r="F64">
        <v>0</v>
      </c>
      <c r="G64">
        <v>0</v>
      </c>
      <c r="H64" s="1">
        <v>-3.0592962292692399E-6</v>
      </c>
      <c r="I64">
        <v>0</v>
      </c>
      <c r="J64" s="1">
        <v>2.3103465654169901E-6</v>
      </c>
      <c r="K64">
        <v>0</v>
      </c>
      <c r="L64" s="1">
        <v>-6.4665346280028504E-7</v>
      </c>
      <c r="M64" s="1">
        <v>8.2363740400095794E-6</v>
      </c>
      <c r="N64" s="1">
        <v>1.93333296553089E-6</v>
      </c>
      <c r="O64" s="1">
        <v>1.1531295580905401E-5</v>
      </c>
      <c r="P64" s="1">
        <v>1.2392638635862099E-6</v>
      </c>
      <c r="Q64" s="1">
        <v>4.5136677487704302E-8</v>
      </c>
      <c r="R64" s="1">
        <v>-1.5229888947910401E-5</v>
      </c>
      <c r="S64" s="1">
        <v>-1.01509410652796E-5</v>
      </c>
      <c r="T64" s="1">
        <v>-1.31118157501721E-5</v>
      </c>
      <c r="U64">
        <v>0</v>
      </c>
      <c r="V64" s="1">
        <v>2.3692210848553601E-6</v>
      </c>
      <c r="W64" s="1">
        <v>-4.1325891209752301E-6</v>
      </c>
      <c r="X64">
        <v>0</v>
      </c>
      <c r="Y64">
        <v>0</v>
      </c>
      <c r="Z64" s="1">
        <v>2.9532119371528201E-7</v>
      </c>
      <c r="AA64" s="1">
        <v>-4.3258535955104999E-4</v>
      </c>
      <c r="AB64" s="1">
        <v>-8.1811466342535206E-5</v>
      </c>
      <c r="AC64" s="1">
        <v>-6.6119857571552895E-5</v>
      </c>
      <c r="AD64" s="1">
        <v>9.1929906687052099E-7</v>
      </c>
      <c r="AE64" s="1">
        <v>-1.4615915350063101E-5</v>
      </c>
      <c r="AF64" s="1">
        <v>-8.3313762764295396E-4</v>
      </c>
      <c r="AG64" s="1">
        <v>-5.6750315615781698E-6</v>
      </c>
      <c r="AH64" s="1">
        <v>-1.5144376832085599E-6</v>
      </c>
      <c r="AI64">
        <v>0</v>
      </c>
      <c r="AJ64" s="1">
        <v>-2.5755931258166502E-6</v>
      </c>
      <c r="AK64" s="1">
        <v>1.7554624036028999E-5</v>
      </c>
      <c r="AL64">
        <v>0</v>
      </c>
      <c r="AM64">
        <v>0</v>
      </c>
      <c r="AN64" s="1">
        <v>-7.1250261274077701E-6</v>
      </c>
      <c r="AO64" s="1">
        <v>1.3506448445820199E-5</v>
      </c>
      <c r="AP64" s="1">
        <v>-1.1346088394232E-4</v>
      </c>
      <c r="AQ64" s="1">
        <v>-1.4597446921483201E-5</v>
      </c>
      <c r="AR64" s="1">
        <v>1.1166878575062499E-6</v>
      </c>
      <c r="AS64" s="1">
        <v>-6.9157214830706102E-6</v>
      </c>
      <c r="AT64" s="1">
        <v>5.17624279599686E-5</v>
      </c>
      <c r="AU64" s="1">
        <v>-6.2594892733279198E-6</v>
      </c>
      <c r="AV64" s="1">
        <v>-2.4142167328658299E-7</v>
      </c>
      <c r="AW64" s="1">
        <v>-7.1474172295679704E-5</v>
      </c>
      <c r="AX64" s="1">
        <v>-2.2520044851638701E-4</v>
      </c>
      <c r="AY64" s="1">
        <v>1.65669466884275E-5</v>
      </c>
      <c r="AZ64" s="1">
        <v>-6.7318747620082903E-6</v>
      </c>
      <c r="BA64" s="1">
        <v>-2.55347828061552E-6</v>
      </c>
      <c r="BB64" s="1">
        <v>4.4322003507679501E-7</v>
      </c>
      <c r="BC64" s="1">
        <v>7.4543585187048396E-6</v>
      </c>
      <c r="BD64" s="1">
        <v>3.7064071597736401E-6</v>
      </c>
      <c r="BE64" s="1">
        <v>-2.2213358992953001E-4</v>
      </c>
      <c r="BF64" s="1">
        <v>5.22590205766067E-6</v>
      </c>
      <c r="BG64" s="1">
        <v>-1.8417459676450801E-4</v>
      </c>
      <c r="BH64">
        <v>-1.4818541818304299E-3</v>
      </c>
      <c r="BI64" s="1">
        <v>-4.0514053662976601E-5</v>
      </c>
      <c r="BJ64" s="1">
        <v>-4.6007129710148101E-5</v>
      </c>
      <c r="BK64" s="1">
        <v>-2.9656571192992199E-5</v>
      </c>
      <c r="BL64" s="1">
        <v>-2.1326848448433901E-4</v>
      </c>
      <c r="BM64" s="1">
        <v>2.4298184624061299E-5</v>
      </c>
      <c r="BN64">
        <v>6.77809450528012E-3</v>
      </c>
      <c r="BO64" s="1">
        <v>-7.2356376662096201E-4</v>
      </c>
      <c r="BP64">
        <v>-1.5559749193057499E-3</v>
      </c>
      <c r="BQ64" s="1">
        <v>-1.20197365300129E-4</v>
      </c>
      <c r="BR64" s="1">
        <v>-7.4241033127564598E-5</v>
      </c>
      <c r="BS64" s="1">
        <v>-3.1809717509239603E-4</v>
      </c>
    </row>
    <row r="65" spans="1:71" x14ac:dyDescent="0.25">
      <c r="A65" t="s">
        <v>53</v>
      </c>
      <c r="B65">
        <v>9.0360959000000102E-2</v>
      </c>
      <c r="C65">
        <v>8.9840801252700705E-2</v>
      </c>
      <c r="D65">
        <v>0</v>
      </c>
      <c r="E65">
        <v>0</v>
      </c>
      <c r="F65">
        <v>0</v>
      </c>
      <c r="G65">
        <v>0</v>
      </c>
      <c r="H65" s="1">
        <v>2.57854941149532E-6</v>
      </c>
      <c r="I65">
        <v>0</v>
      </c>
      <c r="J65" s="1">
        <v>1.5300996087487299E-6</v>
      </c>
      <c r="K65">
        <v>0</v>
      </c>
      <c r="L65" s="1">
        <v>-3.5872470415408E-6</v>
      </c>
      <c r="M65" s="1">
        <v>2.3860843216494402E-6</v>
      </c>
      <c r="N65" s="1">
        <v>1.79248819358534E-6</v>
      </c>
      <c r="O65" s="1">
        <v>-2.5136852574402801E-5</v>
      </c>
      <c r="P65" s="1">
        <v>-6.1942493869418499E-7</v>
      </c>
      <c r="Q65" s="1">
        <v>-3.5429556931644001E-6</v>
      </c>
      <c r="R65" s="1">
        <v>-2.1376945417219798E-6</v>
      </c>
      <c r="S65" s="1">
        <v>-2.12070540108102E-5</v>
      </c>
      <c r="T65" s="1">
        <v>-9.7731213165308105E-6</v>
      </c>
      <c r="U65">
        <v>0</v>
      </c>
      <c r="V65" s="1">
        <v>3.88327644035857E-6</v>
      </c>
      <c r="W65" s="1">
        <v>1.37658852298137E-6</v>
      </c>
      <c r="X65">
        <v>0</v>
      </c>
      <c r="Y65">
        <v>0</v>
      </c>
      <c r="Z65" s="1">
        <v>4.0563898231879404E-6</v>
      </c>
      <c r="AA65" s="1">
        <v>-3.3573340437690102E-5</v>
      </c>
      <c r="AB65" s="1">
        <v>1.68562620872846E-5</v>
      </c>
      <c r="AC65" s="1">
        <v>1.1669824259861099E-5</v>
      </c>
      <c r="AD65" s="1">
        <v>-3.0081090155952698E-7</v>
      </c>
      <c r="AE65" s="1">
        <v>6.1257438372599395E-7</v>
      </c>
      <c r="AF65" s="1">
        <v>-3.2793016966986697E-5</v>
      </c>
      <c r="AG65" s="1">
        <v>-5.7135306926282803E-6</v>
      </c>
      <c r="AH65" s="1">
        <v>-1.0360230855692101E-6</v>
      </c>
      <c r="AI65">
        <v>0</v>
      </c>
      <c r="AJ65" s="1">
        <v>-1.5490506311014501E-4</v>
      </c>
      <c r="AK65" s="1">
        <v>-8.5840411970843498E-5</v>
      </c>
      <c r="AL65">
        <v>0</v>
      </c>
      <c r="AM65">
        <v>0</v>
      </c>
      <c r="AN65" s="1">
        <v>2.50387411777121E-5</v>
      </c>
      <c r="AO65" s="1">
        <v>4.1986996876871897E-6</v>
      </c>
      <c r="AP65" s="1">
        <v>1.1849362094866501E-5</v>
      </c>
      <c r="AQ65" s="1">
        <v>-7.7099330489370803E-6</v>
      </c>
      <c r="AR65" s="1">
        <v>1.20647392974813E-5</v>
      </c>
      <c r="AS65" s="1">
        <v>-4.3078768993036197E-5</v>
      </c>
      <c r="AT65" s="1">
        <v>-6.5236936428936601E-5</v>
      </c>
      <c r="AU65" s="1">
        <v>-6.12221427569091E-7</v>
      </c>
      <c r="AV65" s="1">
        <v>3.6636866098664899E-6</v>
      </c>
      <c r="AW65" s="1">
        <v>-3.98297365896097E-7</v>
      </c>
      <c r="AX65" s="1">
        <v>1.8217667622196799E-6</v>
      </c>
      <c r="AY65" s="1">
        <v>-4.7376376042229101E-6</v>
      </c>
      <c r="AZ65" s="1">
        <v>-2.6637240519268699E-5</v>
      </c>
      <c r="BA65" s="1">
        <v>-4.7497202097034701E-5</v>
      </c>
      <c r="BB65" s="1">
        <v>-4.0665310636956998E-4</v>
      </c>
      <c r="BC65" s="1">
        <v>-7.87531073654581E-5</v>
      </c>
      <c r="BD65" s="1">
        <v>-1.64135703869253E-5</v>
      </c>
      <c r="BE65" s="1">
        <v>-8.4060724873334606E-5</v>
      </c>
      <c r="BF65" s="1">
        <v>-3.0976098224297198E-4</v>
      </c>
      <c r="BG65" s="1">
        <v>-8.1373855844330705E-4</v>
      </c>
      <c r="BH65" s="1">
        <v>-4.16885214573677E-4</v>
      </c>
      <c r="BI65" s="1">
        <v>-1.46586110515107E-5</v>
      </c>
      <c r="BJ65" s="1">
        <v>-8.0480848125379101E-4</v>
      </c>
      <c r="BK65" s="1">
        <v>-6.7926723767484595E-4</v>
      </c>
      <c r="BL65" s="1">
        <v>-1.50652102065876E-5</v>
      </c>
      <c r="BM65" s="1">
        <v>-9.6737738505227693E-5</v>
      </c>
      <c r="BN65" s="1">
        <v>-7.2356376662096201E-4</v>
      </c>
      <c r="BO65">
        <v>8.0713695697272707E-3</v>
      </c>
      <c r="BP65" s="1">
        <v>-8.7412369184372595E-4</v>
      </c>
      <c r="BQ65">
        <v>-1.1797610738011599E-3</v>
      </c>
      <c r="BR65" s="1">
        <v>-8.2664958761321704E-6</v>
      </c>
      <c r="BS65">
        <v>-1.0781563465568299E-3</v>
      </c>
    </row>
    <row r="66" spans="1:71" x14ac:dyDescent="0.25">
      <c r="A66" t="s">
        <v>56</v>
      </c>
      <c r="B66">
        <v>8.09434450000001E-2</v>
      </c>
      <c r="C66">
        <v>8.3117088401972003E-2</v>
      </c>
      <c r="D66">
        <v>0</v>
      </c>
      <c r="E66">
        <v>0</v>
      </c>
      <c r="F66">
        <v>0</v>
      </c>
      <c r="G66">
        <v>0</v>
      </c>
      <c r="H66" s="1">
        <v>-1.6884213474294499E-5</v>
      </c>
      <c r="I66">
        <v>0</v>
      </c>
      <c r="J66" s="1">
        <v>-3.1240710220573202E-5</v>
      </c>
      <c r="K66">
        <v>0</v>
      </c>
      <c r="L66" s="1">
        <v>1.87169605288831E-6</v>
      </c>
      <c r="M66" s="1">
        <v>-2.60694917140159E-5</v>
      </c>
      <c r="N66" s="1">
        <v>2.4313251585092501E-6</v>
      </c>
      <c r="O66" s="1">
        <v>1.0865558023638399E-6</v>
      </c>
      <c r="P66" s="1">
        <v>-1.14789283938395E-5</v>
      </c>
      <c r="Q66" s="1">
        <v>4.7583984275923E-7</v>
      </c>
      <c r="R66" s="1">
        <v>-1.6277789966625099E-6</v>
      </c>
      <c r="S66" s="1">
        <v>1.29106729038321E-5</v>
      </c>
      <c r="T66" s="1">
        <v>6.83718881984393E-6</v>
      </c>
      <c r="U66">
        <v>0</v>
      </c>
      <c r="V66" s="1">
        <v>-2.5614100674728701E-6</v>
      </c>
      <c r="W66" s="1">
        <v>5.2398108940108498E-6</v>
      </c>
      <c r="X66">
        <v>0</v>
      </c>
      <c r="Y66">
        <v>0</v>
      </c>
      <c r="Z66" s="1">
        <v>-1.83102953101262E-7</v>
      </c>
      <c r="AA66" s="1">
        <v>-1.89093496513807E-4</v>
      </c>
      <c r="AB66" s="1">
        <v>-3.05475925718624E-6</v>
      </c>
      <c r="AC66" s="1">
        <v>2.08085672803254E-6</v>
      </c>
      <c r="AD66" s="1">
        <v>1.80682530303514E-6</v>
      </c>
      <c r="AE66" s="1">
        <v>9.8399458185635106E-8</v>
      </c>
      <c r="AF66" s="1">
        <v>-1.77424143222756E-4</v>
      </c>
      <c r="AG66" s="1">
        <v>6.7044556485367004E-6</v>
      </c>
      <c r="AH66" s="1">
        <v>1.1206765503547501E-6</v>
      </c>
      <c r="AI66">
        <v>0</v>
      </c>
      <c r="AJ66" s="1">
        <v>-1.15123778615084E-5</v>
      </c>
      <c r="AK66" s="1">
        <v>8.5915541664517693E-6</v>
      </c>
      <c r="AL66">
        <v>0</v>
      </c>
      <c r="AM66">
        <v>0</v>
      </c>
      <c r="AN66" s="1">
        <v>-3.2691863855786201E-4</v>
      </c>
      <c r="AO66" s="1">
        <v>-5.0654543193084703E-5</v>
      </c>
      <c r="AP66" s="1">
        <v>-3.5044585825343101E-4</v>
      </c>
      <c r="AQ66" s="1">
        <v>1.7740178051216901E-5</v>
      </c>
      <c r="AR66" s="1">
        <v>-9.8400074276811894E-5</v>
      </c>
      <c r="AS66" s="1">
        <v>-1.3590475351574301E-5</v>
      </c>
      <c r="AT66" s="1">
        <v>-2.8910327927540898E-5</v>
      </c>
      <c r="AU66" s="1">
        <v>3.9945738441809299E-6</v>
      </c>
      <c r="AV66" s="1">
        <v>1.8783479116926399E-6</v>
      </c>
      <c r="AW66" s="1">
        <v>-4.3647765372080801E-5</v>
      </c>
      <c r="AX66" s="1">
        <v>-1.81557051321163E-6</v>
      </c>
      <c r="AY66" s="1">
        <v>-2.3439572590271902E-6</v>
      </c>
      <c r="AZ66" s="1">
        <v>8.8940823939792701E-6</v>
      </c>
      <c r="BA66" s="1">
        <v>2.4604388215881101E-6</v>
      </c>
      <c r="BB66" s="1">
        <v>2.7523215684231899E-5</v>
      </c>
      <c r="BC66" s="1">
        <v>8.1863026591261405E-6</v>
      </c>
      <c r="BD66" s="1">
        <v>-4.2217703646350597E-5</v>
      </c>
      <c r="BE66">
        <v>-1.06506288986438E-3</v>
      </c>
      <c r="BF66" s="1">
        <v>-4.7669575090207803E-5</v>
      </c>
      <c r="BG66" s="1">
        <v>-1.35405874773741E-4</v>
      </c>
      <c r="BH66" s="1">
        <v>-8.2119338260644198E-4</v>
      </c>
      <c r="BI66" s="1">
        <v>-8.4150249744989093E-6</v>
      </c>
      <c r="BJ66" s="1">
        <v>-8.6301240689255906E-5</v>
      </c>
      <c r="BK66" s="1">
        <v>2.59570368835301E-5</v>
      </c>
      <c r="BL66" s="1">
        <v>-6.0660874590611098E-4</v>
      </c>
      <c r="BM66" s="1">
        <v>-3.9117471351157397E-5</v>
      </c>
      <c r="BN66">
        <v>-1.5559749193057499E-3</v>
      </c>
      <c r="BO66" s="1">
        <v>-8.7412369184372595E-4</v>
      </c>
      <c r="BP66">
        <v>6.9084503844212301E-3</v>
      </c>
      <c r="BQ66" s="1">
        <v>-8.0083910715878198E-5</v>
      </c>
      <c r="BR66" s="1">
        <v>-3.7980058211946201E-5</v>
      </c>
      <c r="BS66" s="1">
        <v>-2.6832830564145602E-4</v>
      </c>
    </row>
    <row r="67" spans="1:71" x14ac:dyDescent="0.25">
      <c r="A67" t="s">
        <v>59</v>
      </c>
      <c r="B67">
        <v>4.1541713999999799E-2</v>
      </c>
      <c r="C67">
        <v>5.3899943280590799E-2</v>
      </c>
      <c r="D67">
        <v>0</v>
      </c>
      <c r="E67">
        <v>0</v>
      </c>
      <c r="F67">
        <v>0</v>
      </c>
      <c r="G67">
        <v>0</v>
      </c>
      <c r="H67" s="1">
        <v>5.1770113142393096E-6</v>
      </c>
      <c r="I67">
        <v>0</v>
      </c>
      <c r="J67" s="1">
        <v>1.25846612696624E-6</v>
      </c>
      <c r="K67">
        <v>0</v>
      </c>
      <c r="L67" s="1">
        <v>1.3781631407975299E-6</v>
      </c>
      <c r="M67" s="1">
        <v>1.0140818336519799E-6</v>
      </c>
      <c r="N67" s="1">
        <v>-1.4664860388484701E-7</v>
      </c>
      <c r="O67" s="1">
        <v>-8.5057747187709998E-6</v>
      </c>
      <c r="P67" s="1">
        <v>9.0672820762099996E-7</v>
      </c>
      <c r="Q67" s="1">
        <v>1.4554074670473501E-7</v>
      </c>
      <c r="R67" s="1">
        <v>-4.1908566206094001E-7</v>
      </c>
      <c r="S67" s="1">
        <v>-8.8570857480292098E-7</v>
      </c>
      <c r="T67" s="1">
        <v>8.68661312916289E-6</v>
      </c>
      <c r="U67">
        <v>0</v>
      </c>
      <c r="V67" s="1">
        <v>2.0471497687604399E-6</v>
      </c>
      <c r="W67" s="1">
        <v>1.72881701591398E-6</v>
      </c>
      <c r="X67">
        <v>0</v>
      </c>
      <c r="Y67">
        <v>0</v>
      </c>
      <c r="Z67" s="1">
        <v>3.6468105022721201E-6</v>
      </c>
      <c r="AA67" s="1">
        <v>-6.1162455180240601E-6</v>
      </c>
      <c r="AB67" s="1">
        <v>1.66257158195178E-5</v>
      </c>
      <c r="AC67" s="1">
        <v>-1.1300422365548599E-5</v>
      </c>
      <c r="AD67" s="1">
        <v>-1.7524423759743999E-7</v>
      </c>
      <c r="AE67" s="1">
        <v>1.98902562501082E-6</v>
      </c>
      <c r="AF67" s="1">
        <v>-3.92085589801531E-5</v>
      </c>
      <c r="AG67" s="1">
        <v>-8.1123903605528908E-6</v>
      </c>
      <c r="AH67" s="1">
        <v>-1.4588416295588901E-5</v>
      </c>
      <c r="AI67">
        <v>0</v>
      </c>
      <c r="AJ67" s="1">
        <v>-2.1877400946866899E-4</v>
      </c>
      <c r="AK67" s="1">
        <v>-4.3440612877841004E-6</v>
      </c>
      <c r="AL67">
        <v>0</v>
      </c>
      <c r="AM67">
        <v>0</v>
      </c>
      <c r="AN67" s="1">
        <v>-5.1444285382874696E-6</v>
      </c>
      <c r="AO67" s="1">
        <v>2.5895245789452798E-6</v>
      </c>
      <c r="AP67" s="1">
        <v>2.2151923884761099E-5</v>
      </c>
      <c r="AQ67" s="1">
        <v>4.5847515135206698E-6</v>
      </c>
      <c r="AR67" s="1">
        <v>3.8879262917628602E-6</v>
      </c>
      <c r="AS67" s="1">
        <v>7.6566129064121899E-7</v>
      </c>
      <c r="AT67" s="1">
        <v>-1.4820308421522E-5</v>
      </c>
      <c r="AU67" s="1">
        <v>-4.8387174681363496E-6</v>
      </c>
      <c r="AV67" s="1">
        <v>2.5548023413100901E-7</v>
      </c>
      <c r="AW67" s="1">
        <v>5.7914911885056704E-6</v>
      </c>
      <c r="AX67" s="1">
        <v>5.2799952684208403E-6</v>
      </c>
      <c r="AY67" s="1">
        <v>3.5946940842499901E-6</v>
      </c>
      <c r="AZ67" s="1">
        <v>-5.2229785115048099E-5</v>
      </c>
      <c r="BA67" s="1">
        <v>-6.0883297979062601E-5</v>
      </c>
      <c r="BB67" s="1">
        <v>-1.6292251966956101E-5</v>
      </c>
      <c r="BC67" s="1">
        <v>5.1883081810970097E-6</v>
      </c>
      <c r="BD67" s="1">
        <v>8.8727640067868098E-6</v>
      </c>
      <c r="BE67" s="1">
        <v>-2.5858053676281599E-5</v>
      </c>
      <c r="BF67" s="1">
        <v>-5.7322714255335701E-5</v>
      </c>
      <c r="BG67" s="1">
        <v>-1.86446327522923E-4</v>
      </c>
      <c r="BH67" s="1">
        <v>-3.45753156574442E-6</v>
      </c>
      <c r="BI67" s="1">
        <v>7.5892543770435802E-6</v>
      </c>
      <c r="BJ67" s="1">
        <v>-4.9601268011350598E-4</v>
      </c>
      <c r="BK67" s="1">
        <v>-9.0526837098372804E-5</v>
      </c>
      <c r="BL67" s="1">
        <v>-2.6839311583050199E-5</v>
      </c>
      <c r="BM67" s="1">
        <v>-3.2171192052438101E-5</v>
      </c>
      <c r="BN67" s="1">
        <v>-1.20197365300129E-4</v>
      </c>
      <c r="BO67">
        <v>-1.1797610738011599E-3</v>
      </c>
      <c r="BP67" s="1">
        <v>-8.0083910715878198E-5</v>
      </c>
      <c r="BQ67">
        <v>2.9052038856509001E-3</v>
      </c>
      <c r="BR67" s="1">
        <v>2.50339401784727E-7</v>
      </c>
      <c r="BS67" s="1">
        <v>-2.5514776993394202E-4</v>
      </c>
    </row>
    <row r="68" spans="1:71" x14ac:dyDescent="0.25">
      <c r="A68" t="s">
        <v>48</v>
      </c>
      <c r="B68">
        <v>1.5691278999999898E-2</v>
      </c>
      <c r="C68">
        <v>2.1173866495670001E-2</v>
      </c>
      <c r="D68">
        <v>0</v>
      </c>
      <c r="E68">
        <v>0</v>
      </c>
      <c r="F68">
        <v>0</v>
      </c>
      <c r="G68">
        <v>0</v>
      </c>
      <c r="H68" s="1">
        <v>-3.30955021389329E-6</v>
      </c>
      <c r="I68">
        <v>0</v>
      </c>
      <c r="J68" s="1">
        <v>-1.0337208340925601E-6</v>
      </c>
      <c r="K68">
        <v>0</v>
      </c>
      <c r="L68" s="1">
        <v>-2.0107289396284001E-7</v>
      </c>
      <c r="M68" s="1">
        <v>9.0432909317215197E-7</v>
      </c>
      <c r="N68" s="1">
        <v>-2.6225905201657302E-7</v>
      </c>
      <c r="O68" s="1">
        <v>-4.2259242654115503E-6</v>
      </c>
      <c r="P68" s="1">
        <v>1.07027460546029E-7</v>
      </c>
      <c r="Q68" s="1">
        <v>-1.3547415061006799E-7</v>
      </c>
      <c r="R68" s="1">
        <v>1.18248182565921E-7</v>
      </c>
      <c r="S68" s="1">
        <v>-1.4354458571798701E-6</v>
      </c>
      <c r="T68" s="1">
        <v>-1.8827748071484601E-6</v>
      </c>
      <c r="U68">
        <v>0</v>
      </c>
      <c r="V68" s="1">
        <v>-7.2304713594650298E-8</v>
      </c>
      <c r="W68" s="1">
        <v>-1.99583638470401E-6</v>
      </c>
      <c r="X68">
        <v>0</v>
      </c>
      <c r="Y68">
        <v>0</v>
      </c>
      <c r="Z68" s="1">
        <v>-4.7286459401410801E-5</v>
      </c>
      <c r="AA68" s="1">
        <v>-1.51181405056454E-4</v>
      </c>
      <c r="AB68" s="1">
        <v>2.3709927241349901E-6</v>
      </c>
      <c r="AC68" s="1">
        <v>2.2179893037231201E-6</v>
      </c>
      <c r="AD68" s="1">
        <v>2.1357870228119899E-7</v>
      </c>
      <c r="AE68" s="1">
        <v>4.4573301858153998E-8</v>
      </c>
      <c r="AF68" s="1">
        <v>-3.62000576679525E-6</v>
      </c>
      <c r="AG68" s="1">
        <v>-1.07901384733923E-6</v>
      </c>
      <c r="AH68" s="1">
        <v>3.5908174011398101E-7</v>
      </c>
      <c r="AI68">
        <v>0</v>
      </c>
      <c r="AJ68" s="1">
        <v>1.4411314043666601E-6</v>
      </c>
      <c r="AK68" s="1">
        <v>-3.2341816105995502E-7</v>
      </c>
      <c r="AL68">
        <v>0</v>
      </c>
      <c r="AM68">
        <v>0</v>
      </c>
      <c r="AN68" s="1">
        <v>8.1487673195799206E-6</v>
      </c>
      <c r="AO68" s="1">
        <v>2.6748510728499001E-6</v>
      </c>
      <c r="AP68" s="1">
        <v>-9.2166482611032E-7</v>
      </c>
      <c r="AQ68" s="1">
        <v>3.1365545895908599E-7</v>
      </c>
      <c r="AR68" s="1">
        <v>1.8887338244892601E-6</v>
      </c>
      <c r="AS68" s="1">
        <v>1.62494228348524E-6</v>
      </c>
      <c r="AT68" s="1">
        <v>1.99600546795273E-7</v>
      </c>
      <c r="AU68" s="1">
        <v>-2.2869852802806202E-6</v>
      </c>
      <c r="AV68" s="1">
        <v>4.5414130137920299E-6</v>
      </c>
      <c r="AW68" s="1">
        <v>-7.4700169458091803E-6</v>
      </c>
      <c r="AX68" s="1">
        <v>-3.1027998992885701E-6</v>
      </c>
      <c r="AY68" s="1">
        <v>6.4582272101181004E-7</v>
      </c>
      <c r="AZ68" s="1">
        <v>1.15043199622718E-6</v>
      </c>
      <c r="BA68" s="1">
        <v>-6.6517048999756298E-7</v>
      </c>
      <c r="BB68" s="1">
        <v>1.0250724804840099E-6</v>
      </c>
      <c r="BC68" s="1">
        <v>-8.5076842708514195E-7</v>
      </c>
      <c r="BD68" s="1">
        <v>2.86388397675657E-6</v>
      </c>
      <c r="BE68" s="1">
        <v>-1.79308465297347E-6</v>
      </c>
      <c r="BF68" s="1">
        <v>1.01805477748326E-5</v>
      </c>
      <c r="BG68" s="1">
        <v>-6.3313566051547699E-6</v>
      </c>
      <c r="BH68" s="1">
        <v>-1.52791345876898E-4</v>
      </c>
      <c r="BI68" s="1">
        <v>-1.82008004040507E-6</v>
      </c>
      <c r="BJ68" s="1">
        <v>-6.8041648260259803E-6</v>
      </c>
      <c r="BK68" s="1">
        <v>8.4690727514752002E-7</v>
      </c>
      <c r="BL68" s="1">
        <v>9.3050893987564097E-6</v>
      </c>
      <c r="BM68" s="1">
        <v>8.4781335903168202E-6</v>
      </c>
      <c r="BN68" s="1">
        <v>-7.4241033127564598E-5</v>
      </c>
      <c r="BO68" s="1">
        <v>-8.2664958761321704E-6</v>
      </c>
      <c r="BP68" s="1">
        <v>-3.7980058211946201E-5</v>
      </c>
      <c r="BQ68" s="1">
        <v>2.50339401784727E-7</v>
      </c>
      <c r="BR68" s="1">
        <v>4.4833262237645898E-4</v>
      </c>
      <c r="BS68" s="1">
        <v>1.31219240669499E-5</v>
      </c>
    </row>
    <row r="69" spans="1:71" x14ac:dyDescent="0.25">
      <c r="A69" t="s">
        <v>69</v>
      </c>
      <c r="B69">
        <v>5.7879198999999999E-2</v>
      </c>
      <c r="C69">
        <v>6.6265676145138397E-2</v>
      </c>
      <c r="D69">
        <v>0</v>
      </c>
      <c r="E69">
        <v>0</v>
      </c>
      <c r="F69">
        <v>0</v>
      </c>
      <c r="G69">
        <v>0</v>
      </c>
      <c r="H69" s="1">
        <v>-5.5964802515372799E-6</v>
      </c>
      <c r="I69">
        <v>0</v>
      </c>
      <c r="J69" s="1">
        <v>-3.56842881968326E-6</v>
      </c>
      <c r="K69">
        <v>0</v>
      </c>
      <c r="L69" s="1">
        <v>-3.8812176988897402E-7</v>
      </c>
      <c r="M69" s="1">
        <v>8.4996550800144299E-6</v>
      </c>
      <c r="N69" s="1">
        <v>-3.0648358789777998E-6</v>
      </c>
      <c r="O69" s="1">
        <v>-1.49737331781172E-4</v>
      </c>
      <c r="P69" s="1">
        <v>1.2817714951512799E-7</v>
      </c>
      <c r="Q69" s="1">
        <v>5.32732726477696E-7</v>
      </c>
      <c r="R69" s="1">
        <v>-3.5896812873538002E-5</v>
      </c>
      <c r="S69" s="1">
        <v>-1.2500347040503199E-5</v>
      </c>
      <c r="T69" s="1">
        <v>1.4452806745855099E-7</v>
      </c>
      <c r="U69">
        <v>0</v>
      </c>
      <c r="V69" s="1">
        <v>1.09684243122694E-5</v>
      </c>
      <c r="W69" s="1">
        <v>4.5846169494315604E-6</v>
      </c>
      <c r="X69">
        <v>0</v>
      </c>
      <c r="Y69">
        <v>0</v>
      </c>
      <c r="Z69" s="1">
        <v>-6.1429543708770905E-7</v>
      </c>
      <c r="AA69" s="1">
        <v>-5.3838866643441403E-6</v>
      </c>
      <c r="AB69" s="1">
        <v>-2.9581984444134001E-6</v>
      </c>
      <c r="AC69" s="1">
        <v>4.0569839053485996E-6</v>
      </c>
      <c r="AD69" s="1">
        <v>-4.7859231153990401E-7</v>
      </c>
      <c r="AE69" s="1">
        <v>-1.16774251828357E-6</v>
      </c>
      <c r="AF69" s="1">
        <v>3.6786039354113098E-5</v>
      </c>
      <c r="AG69" s="1">
        <v>-1.5252440687556999E-6</v>
      </c>
      <c r="AH69" s="1">
        <v>8.5233060620119397E-7</v>
      </c>
      <c r="AI69">
        <v>0</v>
      </c>
      <c r="AJ69" s="1">
        <v>-2.41506546619704E-5</v>
      </c>
      <c r="AK69" s="1">
        <v>2.6644218553478299E-6</v>
      </c>
      <c r="AL69">
        <v>0</v>
      </c>
      <c r="AM69">
        <v>0</v>
      </c>
      <c r="AN69" s="1">
        <v>3.6264727353260499E-6</v>
      </c>
      <c r="AO69" s="1">
        <v>7.1720449819881303E-7</v>
      </c>
      <c r="AP69" s="1">
        <v>-4.0189320707420897E-5</v>
      </c>
      <c r="AQ69" s="1">
        <v>-1.0663181988538899E-5</v>
      </c>
      <c r="AR69" s="1">
        <v>-5.5482238701507101E-6</v>
      </c>
      <c r="AS69" s="1">
        <v>-2.5999258916462498E-5</v>
      </c>
      <c r="AT69" s="1">
        <v>-1.09539457792481E-4</v>
      </c>
      <c r="AU69" s="1">
        <v>-2.0005189886554599E-4</v>
      </c>
      <c r="AV69" s="1">
        <v>-2.4242263784660102E-6</v>
      </c>
      <c r="AW69" s="1">
        <v>1.4849043902283199E-5</v>
      </c>
      <c r="AX69" s="1">
        <v>-1.0917292851866E-5</v>
      </c>
      <c r="AY69" s="1">
        <v>-1.4247288089397E-6</v>
      </c>
      <c r="AZ69" s="1">
        <v>-4.1597750330317001E-6</v>
      </c>
      <c r="BA69" s="1">
        <v>-1.50227249558361E-5</v>
      </c>
      <c r="BB69" s="1">
        <v>-1.08936778480643E-5</v>
      </c>
      <c r="BC69" s="1">
        <v>1.0601706201325E-5</v>
      </c>
      <c r="BD69" s="1">
        <v>4.8526327676658999E-6</v>
      </c>
      <c r="BE69" s="1">
        <v>2.1280360365598201E-5</v>
      </c>
      <c r="BF69" s="1">
        <v>-6.4287583101412004E-4</v>
      </c>
      <c r="BG69" s="1">
        <v>-9.0968519544886405E-4</v>
      </c>
      <c r="BH69" s="1">
        <v>-1.2678462049128499E-4</v>
      </c>
      <c r="BI69" s="1">
        <v>6.7617695525546997E-6</v>
      </c>
      <c r="BJ69" s="1">
        <v>-1.16263440643003E-4</v>
      </c>
      <c r="BK69" s="1">
        <v>-5.9538422698588498E-5</v>
      </c>
      <c r="BL69" s="1">
        <v>2.5841837259350499E-5</v>
      </c>
      <c r="BM69" s="1">
        <v>-1.0326884826733801E-4</v>
      </c>
      <c r="BN69" s="1">
        <v>-3.1809717509239603E-4</v>
      </c>
      <c r="BO69">
        <v>-1.0781563465568299E-3</v>
      </c>
      <c r="BP69" s="1">
        <v>-2.6832830564145602E-4</v>
      </c>
      <c r="BQ69" s="1">
        <v>-2.5514776993394202E-4</v>
      </c>
      <c r="BR69" s="1">
        <v>1.31219240669499E-5</v>
      </c>
      <c r="BS69">
        <v>4.39113983497236E-3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WCC Portfolio</vt:lpstr>
      <vt:lpstr>Buys</vt:lpstr>
      <vt:lpstr>Decider</vt:lpstr>
      <vt:lpstr>2013</vt:lpstr>
      <vt:lpstr>Combos</vt:lpstr>
      <vt:lpstr>testOutputs</vt:lpstr>
      <vt:lpstr>'2013'!Print_Area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Mullen</dc:creator>
  <cp:lastModifiedBy>Cameron Mullen</cp:lastModifiedBy>
  <dcterms:created xsi:type="dcterms:W3CDTF">2013-03-20T00:34:59Z</dcterms:created>
  <dcterms:modified xsi:type="dcterms:W3CDTF">2013-03-22T00:37:58Z</dcterms:modified>
</cp:coreProperties>
</file>